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2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undstock Educacional\C.Serviços\1. YouTube\HeatMap\"/>
    </mc:Choice>
  </mc:AlternateContent>
  <xr:revisionPtr revIDLastSave="0" documentId="13_ncr:1_{3230A4EF-2E6B-4905-8377-628DED1D452E}" xr6:coauthVersionLast="47" xr6:coauthVersionMax="47" xr10:uidLastSave="{00000000-0000-0000-0000-000000000000}"/>
  <bookViews>
    <workbookView xWindow="0" yWindow="-16200" windowWidth="19200" windowHeight="15600" tabRatio="786" activeTab="3" xr2:uid="{5EE01651-7CDF-4363-9DBD-02A588CD5C22}"/>
  </bookViews>
  <sheets>
    <sheet name="Heatmap &amp; Dashboard" sheetId="28" r:id="rId1"/>
    <sheet name="Confiança" sheetId="31" r:id="rId2"/>
    <sheet name="Atividade" sheetId="33" r:id="rId3"/>
    <sheet name="Inflação" sheetId="4" r:id="rId4"/>
    <sheet name="Graphs 1" sheetId="39" r:id="rId5"/>
    <sheet name="Merc. Trabalho" sheetId="32" r:id="rId6"/>
    <sheet name="Fiscal e Setor Externo" sheetId="30" r:id="rId7"/>
    <sheet name="Crédito" sheetId="27" r:id="rId8"/>
    <sheet name="NTN-B Principal" sheetId="24" r:id="rId9"/>
    <sheet name="IFIX e SMAL" sheetId="23" r:id="rId10"/>
    <sheet name="Recessões" sheetId="36" r:id="rId11"/>
  </sheets>
  <externalReferences>
    <externalReference r:id="rId12"/>
    <externalReference r:id="rId13"/>
  </externalReferences>
  <definedNames>
    <definedName name="_xlnm._FilterDatabase" localSheetId="9" hidden="1">'IFIX e SMAL'!$A$1:$E$1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289" i="4" l="1"/>
  <c r="W288" i="4"/>
  <c r="W287" i="4"/>
  <c r="E137" i="32"/>
  <c r="E138" i="32"/>
  <c r="E139" i="32"/>
  <c r="E140" i="32"/>
  <c r="E141" i="32"/>
  <c r="E142" i="32"/>
  <c r="E4" i="32"/>
  <c r="E5" i="32"/>
  <c r="E6" i="32"/>
  <c r="E7" i="32"/>
  <c r="E8" i="32"/>
  <c r="E9" i="32"/>
  <c r="E10" i="32"/>
  <c r="E11" i="32"/>
  <c r="E12" i="32"/>
  <c r="E13" i="32"/>
  <c r="E14" i="32"/>
  <c r="E15" i="32"/>
  <c r="E16" i="32"/>
  <c r="E17" i="32"/>
  <c r="E18" i="32"/>
  <c r="E19" i="32"/>
  <c r="E20" i="32"/>
  <c r="E21" i="32"/>
  <c r="E22" i="32"/>
  <c r="E23" i="32"/>
  <c r="E24" i="32"/>
  <c r="E25" i="32"/>
  <c r="E26" i="32"/>
  <c r="E27" i="32"/>
  <c r="E28" i="32"/>
  <c r="E29" i="32"/>
  <c r="E30" i="32"/>
  <c r="E31" i="32"/>
  <c r="E32" i="32"/>
  <c r="E33" i="32"/>
  <c r="E34" i="32"/>
  <c r="E35" i="32"/>
  <c r="E36" i="32"/>
  <c r="E37" i="32"/>
  <c r="E38" i="32"/>
  <c r="E39" i="32"/>
  <c r="E40" i="32"/>
  <c r="E41" i="32"/>
  <c r="E42" i="32"/>
  <c r="E43" i="32"/>
  <c r="E44" i="32"/>
  <c r="E45" i="32"/>
  <c r="E46" i="32"/>
  <c r="E47" i="32"/>
  <c r="E48" i="32"/>
  <c r="E49" i="32"/>
  <c r="E50" i="32"/>
  <c r="E51" i="32"/>
  <c r="E52" i="32"/>
  <c r="E53" i="32"/>
  <c r="E54" i="32"/>
  <c r="E55" i="32"/>
  <c r="E56" i="32"/>
  <c r="E57" i="32"/>
  <c r="E58" i="32"/>
  <c r="E59" i="32"/>
  <c r="E60" i="32"/>
  <c r="E61" i="32"/>
  <c r="E62" i="32"/>
  <c r="E63" i="32"/>
  <c r="E64" i="32"/>
  <c r="E65" i="32"/>
  <c r="E66" i="32"/>
  <c r="E67" i="32"/>
  <c r="E68" i="32"/>
  <c r="E69" i="32"/>
  <c r="E70" i="32"/>
  <c r="E71" i="32"/>
  <c r="E72" i="32"/>
  <c r="E73" i="32"/>
  <c r="E74" i="32"/>
  <c r="E75" i="32"/>
  <c r="E76" i="32"/>
  <c r="E77" i="32"/>
  <c r="E78" i="32"/>
  <c r="E79" i="32"/>
  <c r="E80" i="32"/>
  <c r="E81" i="32"/>
  <c r="E82" i="32"/>
  <c r="E83" i="32"/>
  <c r="E84" i="32"/>
  <c r="E85" i="32"/>
  <c r="E86" i="32"/>
  <c r="E87" i="32"/>
  <c r="E88" i="32"/>
  <c r="E89" i="32"/>
  <c r="E90" i="32"/>
  <c r="E91" i="32"/>
  <c r="E92" i="32"/>
  <c r="E93" i="32"/>
  <c r="E94" i="32"/>
  <c r="E95" i="32"/>
  <c r="E96" i="32"/>
  <c r="E97" i="32"/>
  <c r="E98" i="32"/>
  <c r="E99" i="32"/>
  <c r="E100" i="32"/>
  <c r="E101" i="32"/>
  <c r="E102" i="32"/>
  <c r="E103" i="32"/>
  <c r="E104" i="32"/>
  <c r="E105" i="32"/>
  <c r="E106" i="32"/>
  <c r="E107" i="32"/>
  <c r="E108" i="32"/>
  <c r="E109" i="32"/>
  <c r="E110" i="32"/>
  <c r="E111" i="32"/>
  <c r="E112" i="32"/>
  <c r="E113" i="32"/>
  <c r="E114" i="32"/>
  <c r="E115" i="32"/>
  <c r="E116" i="32"/>
  <c r="E117" i="32"/>
  <c r="E118" i="32"/>
  <c r="E119" i="32"/>
  <c r="E120" i="32"/>
  <c r="E121" i="32"/>
  <c r="E122" i="32"/>
  <c r="E123" i="32"/>
  <c r="E124" i="32"/>
  <c r="E125" i="32"/>
  <c r="E126" i="32"/>
  <c r="E127" i="32"/>
  <c r="E128" i="32"/>
  <c r="E129" i="32"/>
  <c r="E130" i="32"/>
  <c r="E131" i="32"/>
  <c r="E132" i="32"/>
  <c r="E133" i="32"/>
  <c r="E134" i="32"/>
  <c r="E135" i="32"/>
  <c r="E136" i="32"/>
  <c r="E3" i="32"/>
  <c r="J284" i="27" l="1"/>
  <c r="J285" i="27"/>
  <c r="J286" i="27"/>
  <c r="J287" i="27"/>
  <c r="J288" i="27"/>
  <c r="J289" i="27"/>
  <c r="J290" i="27"/>
  <c r="N251" i="33"/>
  <c r="M251" i="33"/>
  <c r="M17" i="33"/>
  <c r="M18" i="33"/>
  <c r="M19" i="33"/>
  <c r="M20" i="33"/>
  <c r="M21" i="33"/>
  <c r="M22" i="33"/>
  <c r="N30" i="33" s="1"/>
  <c r="M23" i="33"/>
  <c r="M24" i="33"/>
  <c r="M25" i="33"/>
  <c r="M26" i="33"/>
  <c r="M27" i="33"/>
  <c r="M28" i="33"/>
  <c r="N38" i="33" s="1"/>
  <c r="M29" i="33"/>
  <c r="M30" i="33"/>
  <c r="M31" i="33"/>
  <c r="M32" i="33"/>
  <c r="M33" i="33"/>
  <c r="M34" i="33"/>
  <c r="N44" i="33" s="1"/>
  <c r="M35" i="33"/>
  <c r="M36" i="33"/>
  <c r="M37" i="33"/>
  <c r="M38" i="33"/>
  <c r="M39" i="33"/>
  <c r="M40" i="33"/>
  <c r="N50" i="33" s="1"/>
  <c r="M41" i="33"/>
  <c r="M42" i="33"/>
  <c r="M43" i="33"/>
  <c r="M44" i="33"/>
  <c r="M45" i="33"/>
  <c r="M46" i="33"/>
  <c r="N56" i="33" s="1"/>
  <c r="M47" i="33"/>
  <c r="M48" i="33"/>
  <c r="M49" i="33"/>
  <c r="M50" i="33"/>
  <c r="M51" i="33"/>
  <c r="M52" i="33"/>
  <c r="N62" i="33" s="1"/>
  <c r="M53" i="33"/>
  <c r="M54" i="33"/>
  <c r="M55" i="33"/>
  <c r="M56" i="33"/>
  <c r="M57" i="33"/>
  <c r="M58" i="33"/>
  <c r="N68" i="33" s="1"/>
  <c r="M59" i="33"/>
  <c r="M60" i="33"/>
  <c r="M61" i="33"/>
  <c r="M62" i="33"/>
  <c r="M63" i="33"/>
  <c r="M64" i="33"/>
  <c r="N74" i="33" s="1"/>
  <c r="M65" i="33"/>
  <c r="M66" i="33"/>
  <c r="M67" i="33"/>
  <c r="M68" i="33"/>
  <c r="M69" i="33"/>
  <c r="M70" i="33"/>
  <c r="N80" i="33" s="1"/>
  <c r="M71" i="33"/>
  <c r="M72" i="33"/>
  <c r="M73" i="33"/>
  <c r="M74" i="33"/>
  <c r="M75" i="33"/>
  <c r="M76" i="33"/>
  <c r="N86" i="33" s="1"/>
  <c r="M77" i="33"/>
  <c r="M78" i="33"/>
  <c r="M79" i="33"/>
  <c r="M80" i="33"/>
  <c r="M81" i="33"/>
  <c r="M82" i="33"/>
  <c r="N92" i="33" s="1"/>
  <c r="M83" i="33"/>
  <c r="M84" i="33"/>
  <c r="M85" i="33"/>
  <c r="M86" i="33"/>
  <c r="M87" i="33"/>
  <c r="M88" i="33"/>
  <c r="N98" i="33" s="1"/>
  <c r="M89" i="33"/>
  <c r="M90" i="33"/>
  <c r="M91" i="33"/>
  <c r="M92" i="33"/>
  <c r="M93" i="33"/>
  <c r="M94" i="33"/>
  <c r="N104" i="33" s="1"/>
  <c r="M95" i="33"/>
  <c r="M96" i="33"/>
  <c r="M97" i="33"/>
  <c r="M98" i="33"/>
  <c r="M99" i="33"/>
  <c r="M100" i="33"/>
  <c r="N110" i="33" s="1"/>
  <c r="M101" i="33"/>
  <c r="M102" i="33"/>
  <c r="M103" i="33"/>
  <c r="M104" i="33"/>
  <c r="M105" i="33"/>
  <c r="M106" i="33"/>
  <c r="N116" i="33" s="1"/>
  <c r="M107" i="33"/>
  <c r="M108" i="33"/>
  <c r="M109" i="33"/>
  <c r="M110" i="33"/>
  <c r="M111" i="33"/>
  <c r="M112" i="33"/>
  <c r="N122" i="33" s="1"/>
  <c r="M113" i="33"/>
  <c r="M114" i="33"/>
  <c r="M115" i="33"/>
  <c r="M116" i="33"/>
  <c r="M117" i="33"/>
  <c r="M118" i="33"/>
  <c r="N128" i="33" s="1"/>
  <c r="M119" i="33"/>
  <c r="M120" i="33"/>
  <c r="M121" i="33"/>
  <c r="M122" i="33"/>
  <c r="M123" i="33"/>
  <c r="M124" i="33"/>
  <c r="N134" i="33" s="1"/>
  <c r="M125" i="33"/>
  <c r="M126" i="33"/>
  <c r="M127" i="33"/>
  <c r="M128" i="33"/>
  <c r="M129" i="33"/>
  <c r="M130" i="33"/>
  <c r="N140" i="33" s="1"/>
  <c r="M131" i="33"/>
  <c r="M132" i="33"/>
  <c r="M133" i="33"/>
  <c r="M134" i="33"/>
  <c r="M135" i="33"/>
  <c r="M136" i="33"/>
  <c r="N146" i="33" s="1"/>
  <c r="M137" i="33"/>
  <c r="M138" i="33"/>
  <c r="M139" i="33"/>
  <c r="M140" i="33"/>
  <c r="M141" i="33"/>
  <c r="M142" i="33"/>
  <c r="N152" i="33" s="1"/>
  <c r="M143" i="33"/>
  <c r="M144" i="33"/>
  <c r="M145" i="33"/>
  <c r="M146" i="33"/>
  <c r="M147" i="33"/>
  <c r="M148" i="33"/>
  <c r="N158" i="33" s="1"/>
  <c r="M149" i="33"/>
  <c r="M150" i="33"/>
  <c r="M151" i="33"/>
  <c r="M152" i="33"/>
  <c r="M153" i="33"/>
  <c r="M154" i="33"/>
  <c r="N164" i="33" s="1"/>
  <c r="M155" i="33"/>
  <c r="M156" i="33"/>
  <c r="M157" i="33"/>
  <c r="M158" i="33"/>
  <c r="M159" i="33"/>
  <c r="M160" i="33"/>
  <c r="N170" i="33" s="1"/>
  <c r="M161" i="33"/>
  <c r="M162" i="33"/>
  <c r="M163" i="33"/>
  <c r="M164" i="33"/>
  <c r="M165" i="33"/>
  <c r="M166" i="33"/>
  <c r="N176" i="33" s="1"/>
  <c r="M167" i="33"/>
  <c r="M168" i="33"/>
  <c r="M169" i="33"/>
  <c r="M170" i="33"/>
  <c r="M171" i="33"/>
  <c r="M172" i="33"/>
  <c r="N182" i="33" s="1"/>
  <c r="M173" i="33"/>
  <c r="M174" i="33"/>
  <c r="M175" i="33"/>
  <c r="M176" i="33"/>
  <c r="M177" i="33"/>
  <c r="M178" i="33"/>
  <c r="N188" i="33" s="1"/>
  <c r="M179" i="33"/>
  <c r="M180" i="33"/>
  <c r="M181" i="33"/>
  <c r="M182" i="33"/>
  <c r="M183" i="33"/>
  <c r="M184" i="33"/>
  <c r="N194" i="33" s="1"/>
  <c r="M185" i="33"/>
  <c r="M186" i="33"/>
  <c r="M187" i="33"/>
  <c r="M188" i="33"/>
  <c r="M189" i="33"/>
  <c r="M190" i="33"/>
  <c r="N200" i="33" s="1"/>
  <c r="M191" i="33"/>
  <c r="M192" i="33"/>
  <c r="M193" i="33"/>
  <c r="M194" i="33"/>
  <c r="M195" i="33"/>
  <c r="M196" i="33"/>
  <c r="N206" i="33" s="1"/>
  <c r="M197" i="33"/>
  <c r="M198" i="33"/>
  <c r="M199" i="33"/>
  <c r="M200" i="33"/>
  <c r="M201" i="33"/>
  <c r="M202" i="33"/>
  <c r="N212" i="33" s="1"/>
  <c r="M203" i="33"/>
  <c r="M204" i="33"/>
  <c r="M205" i="33"/>
  <c r="M206" i="33"/>
  <c r="M207" i="33"/>
  <c r="M208" i="33"/>
  <c r="N218" i="33" s="1"/>
  <c r="M209" i="33"/>
  <c r="M210" i="33"/>
  <c r="M211" i="33"/>
  <c r="M212" i="33"/>
  <c r="M213" i="33"/>
  <c r="M214" i="33"/>
  <c r="N224" i="33" s="1"/>
  <c r="M215" i="33"/>
  <c r="M216" i="33"/>
  <c r="M217" i="33"/>
  <c r="M218" i="33"/>
  <c r="M219" i="33"/>
  <c r="M220" i="33"/>
  <c r="N230" i="33" s="1"/>
  <c r="M221" i="33"/>
  <c r="M222" i="33"/>
  <c r="M223" i="33"/>
  <c r="M224" i="33"/>
  <c r="M225" i="33"/>
  <c r="M226" i="33"/>
  <c r="N236" i="33" s="1"/>
  <c r="M227" i="33"/>
  <c r="M228" i="33"/>
  <c r="M229" i="33"/>
  <c r="M230" i="33"/>
  <c r="M231" i="33"/>
  <c r="M232" i="33"/>
  <c r="N238" i="33" s="1"/>
  <c r="M233" i="33"/>
  <c r="M234" i="33"/>
  <c r="M235" i="33"/>
  <c r="M236" i="33"/>
  <c r="M237" i="33"/>
  <c r="M238" i="33"/>
  <c r="N249" i="33" s="1"/>
  <c r="M239" i="33"/>
  <c r="M240" i="33"/>
  <c r="M241" i="33"/>
  <c r="M242" i="33"/>
  <c r="M243" i="33"/>
  <c r="M244" i="33"/>
  <c r="M245" i="33"/>
  <c r="M246" i="33"/>
  <c r="M247" i="33"/>
  <c r="M248" i="33"/>
  <c r="M249" i="33"/>
  <c r="M250" i="33"/>
  <c r="Z287" i="4"/>
  <c r="Z288" i="4"/>
  <c r="Z289" i="4"/>
  <c r="Z290" i="4"/>
  <c r="Z291" i="4"/>
  <c r="Z292" i="4"/>
  <c r="Z293" i="4"/>
  <c r="Z294" i="4"/>
  <c r="Z295" i="4"/>
  <c r="Z296" i="4"/>
  <c r="Z297" i="4"/>
  <c r="Z298" i="4"/>
  <c r="Z299" i="4"/>
  <c r="Z300" i="4"/>
  <c r="Z301" i="4"/>
  <c r="Z302" i="4"/>
  <c r="W285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287" i="4"/>
  <c r="I287" i="4"/>
  <c r="K287" i="4"/>
  <c r="AA287" i="4"/>
  <c r="G288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I302" i="4"/>
  <c r="AA302" i="4"/>
  <c r="N29" i="33"/>
  <c r="N36" i="33"/>
  <c r="N43" i="33"/>
  <c r="N49" i="33"/>
  <c r="N55" i="33"/>
  <c r="N61" i="33"/>
  <c r="N67" i="33"/>
  <c r="N73" i="33"/>
  <c r="N79" i="33"/>
  <c r="N85" i="33"/>
  <c r="N91" i="33"/>
  <c r="N97" i="33"/>
  <c r="N103" i="33"/>
  <c r="N109" i="33"/>
  <c r="N115" i="33"/>
  <c r="N121" i="33"/>
  <c r="N127" i="33"/>
  <c r="N133" i="33"/>
  <c r="N139" i="33"/>
  <c r="N145" i="33"/>
  <c r="N151" i="33"/>
  <c r="N157" i="33"/>
  <c r="N163" i="33"/>
  <c r="N169" i="33"/>
  <c r="N175" i="33"/>
  <c r="N181" i="33"/>
  <c r="N187" i="33"/>
  <c r="N193" i="33"/>
  <c r="N199" i="33"/>
  <c r="N205" i="33"/>
  <c r="N211" i="33"/>
  <c r="N217" i="33"/>
  <c r="N223" i="33"/>
  <c r="N229" i="33"/>
  <c r="N235" i="33"/>
  <c r="N245" i="33"/>
  <c r="M252" i="33"/>
  <c r="M253" i="33"/>
  <c r="M254" i="33"/>
  <c r="L4" i="33"/>
  <c r="L5" i="33"/>
  <c r="L6" i="33"/>
  <c r="L7" i="33"/>
  <c r="L8" i="33"/>
  <c r="L9" i="33"/>
  <c r="L10" i="33"/>
  <c r="L11" i="33"/>
  <c r="L12" i="33"/>
  <c r="L13" i="33"/>
  <c r="L14" i="33"/>
  <c r="L15" i="33"/>
  <c r="L16" i="33"/>
  <c r="L17" i="33"/>
  <c r="L18" i="33"/>
  <c r="L19" i="33"/>
  <c r="L20" i="33"/>
  <c r="L21" i="33"/>
  <c r="L22" i="33"/>
  <c r="L23" i="33"/>
  <c r="L24" i="33"/>
  <c r="L25" i="33"/>
  <c r="L26" i="33"/>
  <c r="L27" i="33"/>
  <c r="L28" i="33"/>
  <c r="L29" i="33"/>
  <c r="L30" i="33"/>
  <c r="L31" i="33"/>
  <c r="L32" i="33"/>
  <c r="L33" i="33"/>
  <c r="L34" i="33"/>
  <c r="L35" i="33"/>
  <c r="L36" i="33"/>
  <c r="L37" i="33"/>
  <c r="L38" i="33"/>
  <c r="L39" i="33"/>
  <c r="L40" i="33"/>
  <c r="L41" i="33"/>
  <c r="L42" i="33"/>
  <c r="L43" i="33"/>
  <c r="L44" i="33"/>
  <c r="L45" i="33"/>
  <c r="L46" i="33"/>
  <c r="L47" i="33"/>
  <c r="L48" i="33"/>
  <c r="L49" i="33"/>
  <c r="L50" i="33"/>
  <c r="L51" i="33"/>
  <c r="L52" i="33"/>
  <c r="L53" i="33"/>
  <c r="L54" i="33"/>
  <c r="L55" i="33"/>
  <c r="L56" i="33"/>
  <c r="L57" i="33"/>
  <c r="L58" i="33"/>
  <c r="L59" i="33"/>
  <c r="L60" i="33"/>
  <c r="L61" i="33"/>
  <c r="L62" i="33"/>
  <c r="L63" i="33"/>
  <c r="L64" i="33"/>
  <c r="L65" i="33"/>
  <c r="L66" i="33"/>
  <c r="L67" i="33"/>
  <c r="L68" i="33"/>
  <c r="L69" i="33"/>
  <c r="L70" i="33"/>
  <c r="L71" i="33"/>
  <c r="L72" i="33"/>
  <c r="L73" i="33"/>
  <c r="L74" i="33"/>
  <c r="L75" i="33"/>
  <c r="L76" i="33"/>
  <c r="L77" i="33"/>
  <c r="L78" i="33"/>
  <c r="L79" i="33"/>
  <c r="L80" i="33"/>
  <c r="L81" i="33"/>
  <c r="L82" i="33"/>
  <c r="L83" i="33"/>
  <c r="L84" i="33"/>
  <c r="L85" i="33"/>
  <c r="L86" i="33"/>
  <c r="L87" i="33"/>
  <c r="L88" i="33"/>
  <c r="L89" i="33"/>
  <c r="L90" i="33"/>
  <c r="L91" i="33"/>
  <c r="L92" i="33"/>
  <c r="L93" i="33"/>
  <c r="L94" i="33"/>
  <c r="L95" i="33"/>
  <c r="L96" i="33"/>
  <c r="L97" i="33"/>
  <c r="L98" i="33"/>
  <c r="L99" i="33"/>
  <c r="L100" i="33"/>
  <c r="L101" i="33"/>
  <c r="L102" i="33"/>
  <c r="L103" i="33"/>
  <c r="L104" i="33"/>
  <c r="L105" i="33"/>
  <c r="L106" i="33"/>
  <c r="L107" i="33"/>
  <c r="L108" i="33"/>
  <c r="L109" i="33"/>
  <c r="L110" i="33"/>
  <c r="L111" i="33"/>
  <c r="L112" i="33"/>
  <c r="L113" i="33"/>
  <c r="L114" i="33"/>
  <c r="L115" i="33"/>
  <c r="L116" i="33"/>
  <c r="L117" i="33"/>
  <c r="L118" i="33"/>
  <c r="L119" i="33"/>
  <c r="L120" i="33"/>
  <c r="L121" i="33"/>
  <c r="L122" i="33"/>
  <c r="L123" i="33"/>
  <c r="L124" i="33"/>
  <c r="L125" i="33"/>
  <c r="L126" i="33"/>
  <c r="L127" i="33"/>
  <c r="L128" i="33"/>
  <c r="L129" i="33"/>
  <c r="L130" i="33"/>
  <c r="L131" i="33"/>
  <c r="L132" i="33"/>
  <c r="L133" i="33"/>
  <c r="L134" i="33"/>
  <c r="L135" i="33"/>
  <c r="L136" i="33"/>
  <c r="L137" i="33"/>
  <c r="L138" i="33"/>
  <c r="L139" i="33"/>
  <c r="L140" i="33"/>
  <c r="L141" i="33"/>
  <c r="L142" i="33"/>
  <c r="L143" i="33"/>
  <c r="L144" i="33"/>
  <c r="L145" i="33"/>
  <c r="L146" i="33"/>
  <c r="L147" i="33"/>
  <c r="L148" i="33"/>
  <c r="L149" i="33"/>
  <c r="L150" i="33"/>
  <c r="L151" i="33"/>
  <c r="L152" i="33"/>
  <c r="L153" i="33"/>
  <c r="L154" i="33"/>
  <c r="L155" i="33"/>
  <c r="L156" i="33"/>
  <c r="L157" i="33"/>
  <c r="L158" i="33"/>
  <c r="L159" i="33"/>
  <c r="L160" i="33"/>
  <c r="L161" i="33"/>
  <c r="L162" i="33"/>
  <c r="L163" i="33"/>
  <c r="L164" i="33"/>
  <c r="L165" i="33"/>
  <c r="L166" i="33"/>
  <c r="L167" i="33"/>
  <c r="L168" i="33"/>
  <c r="L169" i="33"/>
  <c r="L170" i="33"/>
  <c r="L171" i="33"/>
  <c r="L172" i="33"/>
  <c r="L173" i="33"/>
  <c r="L174" i="33"/>
  <c r="L175" i="33"/>
  <c r="L176" i="33"/>
  <c r="L177" i="33"/>
  <c r="L178" i="33"/>
  <c r="L179" i="33"/>
  <c r="L180" i="33"/>
  <c r="L181" i="33"/>
  <c r="L182" i="33"/>
  <c r="L183" i="33"/>
  <c r="L184" i="33"/>
  <c r="L185" i="33"/>
  <c r="L186" i="33"/>
  <c r="L187" i="33"/>
  <c r="L188" i="33"/>
  <c r="L189" i="33"/>
  <c r="L190" i="33"/>
  <c r="L191" i="33"/>
  <c r="L192" i="33"/>
  <c r="L193" i="33"/>
  <c r="L194" i="33"/>
  <c r="L195" i="33"/>
  <c r="L196" i="33"/>
  <c r="L197" i="33"/>
  <c r="L198" i="33"/>
  <c r="L199" i="33"/>
  <c r="L200" i="33"/>
  <c r="L201" i="33"/>
  <c r="L202" i="33"/>
  <c r="L203" i="33"/>
  <c r="L204" i="33"/>
  <c r="L205" i="33"/>
  <c r="L206" i="33"/>
  <c r="L207" i="33"/>
  <c r="L208" i="33"/>
  <c r="L209" i="33"/>
  <c r="L210" i="33"/>
  <c r="L211" i="33"/>
  <c r="L212" i="33"/>
  <c r="L213" i="33"/>
  <c r="L214" i="33"/>
  <c r="L215" i="33"/>
  <c r="L216" i="33"/>
  <c r="L217" i="33"/>
  <c r="L218" i="33"/>
  <c r="L219" i="33"/>
  <c r="L220" i="33"/>
  <c r="L221" i="33"/>
  <c r="L222" i="33"/>
  <c r="L223" i="33"/>
  <c r="L224" i="33"/>
  <c r="L225" i="33"/>
  <c r="L226" i="33"/>
  <c r="L227" i="33"/>
  <c r="L228" i="33"/>
  <c r="L229" i="33"/>
  <c r="L230" i="33"/>
  <c r="L231" i="33"/>
  <c r="L232" i="33"/>
  <c r="L233" i="33"/>
  <c r="L234" i="33"/>
  <c r="L235" i="33"/>
  <c r="L236" i="33"/>
  <c r="L237" i="33"/>
  <c r="L238" i="33"/>
  <c r="L239" i="33"/>
  <c r="L240" i="33"/>
  <c r="L241" i="33"/>
  <c r="L242" i="33"/>
  <c r="L243" i="33"/>
  <c r="L244" i="33"/>
  <c r="L245" i="33"/>
  <c r="L246" i="33"/>
  <c r="L247" i="33"/>
  <c r="L248" i="33"/>
  <c r="L250" i="33"/>
  <c r="L251" i="33"/>
  <c r="L252" i="33"/>
  <c r="L253" i="33"/>
  <c r="L254" i="33"/>
  <c r="L249" i="33"/>
  <c r="G751" i="24"/>
  <c r="G752" i="24"/>
  <c r="G753" i="24"/>
  <c r="G754" i="24"/>
  <c r="G755" i="24"/>
  <c r="G756" i="24"/>
  <c r="G757" i="24"/>
  <c r="G758" i="24"/>
  <c r="G759" i="24"/>
  <c r="G760" i="24"/>
  <c r="G761" i="24"/>
  <c r="G762" i="24"/>
  <c r="G763" i="24"/>
  <c r="G764" i="24"/>
  <c r="G765" i="24"/>
  <c r="G766" i="24"/>
  <c r="G767" i="24"/>
  <c r="G768" i="24"/>
  <c r="G769" i="24"/>
  <c r="G770" i="24"/>
  <c r="G771" i="24"/>
  <c r="G772" i="24"/>
  <c r="G773" i="24"/>
  <c r="G774" i="24"/>
  <c r="G775" i="24"/>
  <c r="G776" i="24"/>
  <c r="G777" i="24"/>
  <c r="G778" i="24"/>
  <c r="G779" i="24"/>
  <c r="G780" i="24"/>
  <c r="G781" i="24"/>
  <c r="H751" i="24"/>
  <c r="H752" i="24"/>
  <c r="H753" i="24"/>
  <c r="H754" i="24"/>
  <c r="H755" i="24"/>
  <c r="H756" i="24"/>
  <c r="H757" i="24"/>
  <c r="H758" i="24"/>
  <c r="H759" i="24"/>
  <c r="H760" i="24"/>
  <c r="H761" i="24"/>
  <c r="H762" i="24"/>
  <c r="H763" i="24"/>
  <c r="H764" i="24"/>
  <c r="H765" i="24"/>
  <c r="H766" i="24"/>
  <c r="H767" i="24"/>
  <c r="H768" i="24"/>
  <c r="H769" i="24"/>
  <c r="H770" i="24"/>
  <c r="H771" i="24"/>
  <c r="H772" i="24"/>
  <c r="H773" i="24"/>
  <c r="H774" i="24"/>
  <c r="H775" i="24"/>
  <c r="H776" i="24"/>
  <c r="H777" i="24"/>
  <c r="H778" i="24"/>
  <c r="H779" i="24"/>
  <c r="H780" i="24"/>
  <c r="H781" i="24"/>
  <c r="Q284" i="4"/>
  <c r="G734" i="24"/>
  <c r="G735" i="24"/>
  <c r="G736" i="24"/>
  <c r="G737" i="24"/>
  <c r="G738" i="24"/>
  <c r="G739" i="24"/>
  <c r="G740" i="24"/>
  <c r="G741" i="24"/>
  <c r="G742" i="24"/>
  <c r="G743" i="24"/>
  <c r="G744" i="24"/>
  <c r="G745" i="24"/>
  <c r="G746" i="24"/>
  <c r="G747" i="24"/>
  <c r="G748" i="24"/>
  <c r="G749" i="24"/>
  <c r="G750" i="24"/>
  <c r="H734" i="24"/>
  <c r="H735" i="24"/>
  <c r="H736" i="24"/>
  <c r="H737" i="24"/>
  <c r="H738" i="24"/>
  <c r="H739" i="24"/>
  <c r="H740" i="24"/>
  <c r="H741" i="24"/>
  <c r="H742" i="24"/>
  <c r="H743" i="24"/>
  <c r="H744" i="24"/>
  <c r="H745" i="24"/>
  <c r="H746" i="24"/>
  <c r="H747" i="24"/>
  <c r="H748" i="24"/>
  <c r="H749" i="24"/>
  <c r="H750" i="24"/>
  <c r="N240" i="33" l="1"/>
  <c r="N234" i="33"/>
  <c r="N228" i="33"/>
  <c r="N222" i="33"/>
  <c r="N216" i="33"/>
  <c r="N210" i="33"/>
  <c r="N204" i="33"/>
  <c r="N198" i="33"/>
  <c r="N192" i="33"/>
  <c r="N186" i="33"/>
  <c r="N180" i="33"/>
  <c r="N174" i="33"/>
  <c r="N168" i="33"/>
  <c r="N162" i="33"/>
  <c r="N156" i="33"/>
  <c r="N150" i="33"/>
  <c r="N144" i="33"/>
  <c r="N138" i="33"/>
  <c r="N132" i="33"/>
  <c r="N126" i="33"/>
  <c r="N120" i="33"/>
  <c r="N114" i="33"/>
  <c r="N108" i="33"/>
  <c r="N102" i="33"/>
  <c r="N96" i="33"/>
  <c r="N90" i="33"/>
  <c r="N84" i="33"/>
  <c r="N78" i="33"/>
  <c r="N72" i="33"/>
  <c r="N66" i="33"/>
  <c r="N60" i="33"/>
  <c r="N54" i="33"/>
  <c r="N48" i="33"/>
  <c r="N42" i="33"/>
  <c r="N35" i="33"/>
  <c r="N37" i="33"/>
  <c r="N239" i="33"/>
  <c r="N233" i="33"/>
  <c r="N227" i="33"/>
  <c r="N221" i="33"/>
  <c r="N215" i="33"/>
  <c r="N209" i="33"/>
  <c r="N203" i="33"/>
  <c r="N197" i="33"/>
  <c r="N191" i="33"/>
  <c r="N185" i="33"/>
  <c r="N179" i="33"/>
  <c r="N173" i="33"/>
  <c r="N167" i="33"/>
  <c r="N161" i="33"/>
  <c r="N155" i="33"/>
  <c r="N149" i="33"/>
  <c r="N143" i="33"/>
  <c r="N137" i="33"/>
  <c r="N131" i="33"/>
  <c r="N125" i="33"/>
  <c r="N119" i="33"/>
  <c r="N113" i="33"/>
  <c r="N107" i="33"/>
  <c r="N101" i="33"/>
  <c r="N95" i="33"/>
  <c r="N89" i="33"/>
  <c r="N83" i="33"/>
  <c r="N77" i="33"/>
  <c r="N71" i="33"/>
  <c r="N65" i="33"/>
  <c r="N59" i="33"/>
  <c r="N53" i="33"/>
  <c r="N47" i="33"/>
  <c r="N41" i="33"/>
  <c r="N34" i="33"/>
  <c r="N232" i="33"/>
  <c r="N226" i="33"/>
  <c r="N220" i="33"/>
  <c r="N214" i="33"/>
  <c r="N208" i="33"/>
  <c r="N202" i="33"/>
  <c r="N196" i="33"/>
  <c r="N190" i="33"/>
  <c r="N184" i="33"/>
  <c r="N178" i="33"/>
  <c r="N172" i="33"/>
  <c r="N166" i="33"/>
  <c r="N160" i="33"/>
  <c r="N154" i="33"/>
  <c r="N148" i="33"/>
  <c r="N142" i="33"/>
  <c r="N136" i="33"/>
  <c r="N130" i="33"/>
  <c r="N124" i="33"/>
  <c r="N118" i="33"/>
  <c r="N112" i="33"/>
  <c r="N106" i="33"/>
  <c r="N100" i="33"/>
  <c r="N94" i="33"/>
  <c r="N88" i="33"/>
  <c r="N82" i="33"/>
  <c r="N76" i="33"/>
  <c r="N70" i="33"/>
  <c r="N64" i="33"/>
  <c r="N58" i="33"/>
  <c r="N52" i="33"/>
  <c r="N46" i="33"/>
  <c r="N40" i="33"/>
  <c r="N33" i="33"/>
  <c r="N237" i="33"/>
  <c r="N231" i="33"/>
  <c r="N225" i="33"/>
  <c r="N219" i="33"/>
  <c r="N213" i="33"/>
  <c r="N207" i="33"/>
  <c r="N201" i="33"/>
  <c r="N195" i="33"/>
  <c r="N189" i="33"/>
  <c r="N183" i="33"/>
  <c r="N177" i="33"/>
  <c r="N171" i="33"/>
  <c r="N165" i="33"/>
  <c r="N159" i="33"/>
  <c r="N153" i="33"/>
  <c r="N147" i="33"/>
  <c r="N141" i="33"/>
  <c r="N135" i="33"/>
  <c r="N129" i="33"/>
  <c r="N123" i="33"/>
  <c r="N117" i="33"/>
  <c r="N111" i="33"/>
  <c r="N105" i="33"/>
  <c r="N99" i="33"/>
  <c r="N93" i="33"/>
  <c r="N87" i="33"/>
  <c r="N81" i="33"/>
  <c r="N75" i="33"/>
  <c r="N69" i="33"/>
  <c r="N63" i="33"/>
  <c r="N57" i="33"/>
  <c r="N51" i="33"/>
  <c r="N45" i="33"/>
  <c r="N39" i="33"/>
  <c r="N28" i="33"/>
  <c r="N248" i="33"/>
  <c r="N242" i="33"/>
  <c r="N243" i="33"/>
  <c r="N247" i="33"/>
  <c r="N241" i="33"/>
  <c r="N244" i="33"/>
  <c r="N246" i="33"/>
  <c r="N32" i="33"/>
  <c r="N31" i="33"/>
  <c r="N250" i="33"/>
  <c r="N254" i="33"/>
  <c r="N253" i="33"/>
  <c r="N252" i="33"/>
  <c r="X16" i="27"/>
  <c r="X17" i="27"/>
  <c r="X18" i="27"/>
  <c r="X19" i="27"/>
  <c r="X20" i="27"/>
  <c r="X21" i="27"/>
  <c r="X22" i="27"/>
  <c r="X23" i="27"/>
  <c r="X24" i="27"/>
  <c r="X25" i="27"/>
  <c r="X26" i="27"/>
  <c r="X27" i="27"/>
  <c r="X28" i="27"/>
  <c r="X29" i="27"/>
  <c r="X30" i="27"/>
  <c r="X31" i="27"/>
  <c r="X32" i="27"/>
  <c r="X33" i="27"/>
  <c r="X34" i="27"/>
  <c r="X35" i="27"/>
  <c r="X36" i="27"/>
  <c r="X37" i="27"/>
  <c r="X38" i="27"/>
  <c r="X39" i="27"/>
  <c r="X40" i="27"/>
  <c r="X41" i="27"/>
  <c r="X42" i="27"/>
  <c r="X43" i="27"/>
  <c r="X44" i="27"/>
  <c r="X45" i="27"/>
  <c r="X46" i="27"/>
  <c r="X47" i="27"/>
  <c r="X48" i="27"/>
  <c r="X49" i="27"/>
  <c r="X50" i="27"/>
  <c r="X51" i="27"/>
  <c r="X52" i="27"/>
  <c r="X53" i="27"/>
  <c r="X54" i="27"/>
  <c r="X55" i="27"/>
  <c r="X56" i="27"/>
  <c r="X57" i="27"/>
  <c r="X58" i="27"/>
  <c r="X59" i="27"/>
  <c r="X60" i="27"/>
  <c r="X61" i="27"/>
  <c r="X62" i="27"/>
  <c r="X63" i="27"/>
  <c r="X64" i="27"/>
  <c r="X65" i="27"/>
  <c r="X66" i="27"/>
  <c r="X67" i="27"/>
  <c r="X68" i="27"/>
  <c r="X69" i="27"/>
  <c r="X70" i="27"/>
  <c r="X71" i="27"/>
  <c r="X72" i="27"/>
  <c r="X73" i="27"/>
  <c r="X74" i="27"/>
  <c r="X75" i="27"/>
  <c r="X76" i="27"/>
  <c r="X77" i="27"/>
  <c r="X78" i="27"/>
  <c r="X79" i="27"/>
  <c r="X80" i="27"/>
  <c r="X81" i="27"/>
  <c r="X82" i="27"/>
  <c r="X83" i="27"/>
  <c r="X84" i="27"/>
  <c r="X85" i="27"/>
  <c r="X86" i="27"/>
  <c r="X87" i="27"/>
  <c r="X88" i="27"/>
  <c r="X89" i="27"/>
  <c r="X90" i="27"/>
  <c r="X91" i="27"/>
  <c r="X92" i="27"/>
  <c r="X93" i="27"/>
  <c r="X94" i="27"/>
  <c r="X95" i="27"/>
  <c r="X96" i="27"/>
  <c r="X97" i="27"/>
  <c r="X98" i="27"/>
  <c r="X99" i="27"/>
  <c r="X100" i="27"/>
  <c r="X101" i="27"/>
  <c r="X102" i="27"/>
  <c r="X103" i="27"/>
  <c r="X104" i="27"/>
  <c r="X105" i="27"/>
  <c r="X106" i="27"/>
  <c r="X107" i="27"/>
  <c r="X108" i="27"/>
  <c r="X109" i="27"/>
  <c r="X110" i="27"/>
  <c r="X111" i="27"/>
  <c r="X112" i="27"/>
  <c r="X113" i="27"/>
  <c r="X114" i="27"/>
  <c r="X115" i="27"/>
  <c r="X116" i="27"/>
  <c r="X117" i="27"/>
  <c r="X118" i="27"/>
  <c r="X119" i="27"/>
  <c r="X120" i="27"/>
  <c r="X121" i="27"/>
  <c r="X122" i="27"/>
  <c r="X123" i="27"/>
  <c r="X124" i="27"/>
  <c r="X125" i="27"/>
  <c r="X126" i="27"/>
  <c r="X127" i="27"/>
  <c r="X128" i="27"/>
  <c r="X129" i="27"/>
  <c r="X130" i="27"/>
  <c r="X131" i="27"/>
  <c r="X132" i="27"/>
  <c r="X133" i="27"/>
  <c r="X134" i="27"/>
  <c r="X135" i="27"/>
  <c r="X136" i="27"/>
  <c r="X137" i="27"/>
  <c r="X138" i="27"/>
  <c r="X139" i="27"/>
  <c r="X140" i="27"/>
  <c r="X141" i="27"/>
  <c r="X142" i="27"/>
  <c r="X143" i="27"/>
  <c r="X144" i="27"/>
  <c r="X145" i="27"/>
  <c r="X146" i="27"/>
  <c r="X147" i="27"/>
  <c r="X148" i="27"/>
  <c r="X149" i="27"/>
  <c r="X150" i="27"/>
  <c r="X151" i="27"/>
  <c r="X152" i="27"/>
  <c r="X153" i="27"/>
  <c r="X154" i="27"/>
  <c r="X155" i="27"/>
  <c r="X156" i="27"/>
  <c r="X157" i="27"/>
  <c r="X158" i="27"/>
  <c r="X159" i="27"/>
  <c r="X160" i="27"/>
  <c r="X161" i="27"/>
  <c r="X162" i="27"/>
  <c r="X163" i="27"/>
  <c r="X164" i="27"/>
  <c r="X165" i="27"/>
  <c r="X166" i="27"/>
  <c r="X167" i="27"/>
  <c r="X168" i="27"/>
  <c r="X169" i="27"/>
  <c r="X170" i="27"/>
  <c r="X171" i="27"/>
  <c r="X172" i="27"/>
  <c r="X173" i="27"/>
  <c r="X174" i="27"/>
  <c r="X175" i="27"/>
  <c r="X176" i="27"/>
  <c r="X177" i="27"/>
  <c r="X178" i="27"/>
  <c r="X179" i="27"/>
  <c r="X180" i="27"/>
  <c r="X181" i="27"/>
  <c r="X182" i="27"/>
  <c r="X183" i="27"/>
  <c r="X184" i="27"/>
  <c r="X185" i="27"/>
  <c r="X186" i="27"/>
  <c r="X187" i="27"/>
  <c r="X188" i="27"/>
  <c r="X189" i="27"/>
  <c r="X190" i="27"/>
  <c r="X191" i="27"/>
  <c r="X192" i="27"/>
  <c r="X193" i="27"/>
  <c r="X194" i="27"/>
  <c r="X195" i="27"/>
  <c r="X196" i="27"/>
  <c r="X197" i="27"/>
  <c r="X198" i="27"/>
  <c r="X199" i="27"/>
  <c r="X200" i="27"/>
  <c r="X201" i="27"/>
  <c r="X202" i="27"/>
  <c r="X203" i="27"/>
  <c r="X204" i="27"/>
  <c r="X205" i="27"/>
  <c r="X206" i="27"/>
  <c r="X207" i="27"/>
  <c r="X208" i="27"/>
  <c r="X209" i="27"/>
  <c r="X210" i="27"/>
  <c r="X211" i="27"/>
  <c r="X212" i="27"/>
  <c r="X213" i="27"/>
  <c r="X214" i="27"/>
  <c r="X215" i="27"/>
  <c r="X216" i="27"/>
  <c r="X217" i="27"/>
  <c r="X218" i="27"/>
  <c r="X219" i="27"/>
  <c r="X220" i="27"/>
  <c r="X221" i="27"/>
  <c r="X222" i="27"/>
  <c r="X223" i="27"/>
  <c r="X224" i="27"/>
  <c r="X225" i="27"/>
  <c r="X226" i="27"/>
  <c r="X227" i="27"/>
  <c r="X228" i="27"/>
  <c r="X229" i="27"/>
  <c r="X230" i="27"/>
  <c r="X231" i="27"/>
  <c r="X232" i="27"/>
  <c r="X233" i="27"/>
  <c r="X234" i="27"/>
  <c r="X235" i="27"/>
  <c r="X236" i="27"/>
  <c r="X237" i="27"/>
  <c r="X238" i="27"/>
  <c r="X239" i="27"/>
  <c r="X240" i="27"/>
  <c r="X241" i="27"/>
  <c r="X242" i="27"/>
  <c r="X243" i="27"/>
  <c r="X244" i="27"/>
  <c r="X245" i="27"/>
  <c r="X246" i="27"/>
  <c r="X247" i="27"/>
  <c r="X248" i="27"/>
  <c r="X249" i="27"/>
  <c r="X250" i="27"/>
  <c r="X251" i="27"/>
  <c r="X252" i="27"/>
  <c r="X253" i="27"/>
  <c r="X254" i="27"/>
  <c r="X255" i="27"/>
  <c r="X256" i="27"/>
  <c r="X257" i="27"/>
  <c r="X258" i="27"/>
  <c r="X259" i="27"/>
  <c r="X260" i="27"/>
  <c r="X261" i="27"/>
  <c r="X262" i="27"/>
  <c r="X263" i="27"/>
  <c r="X264" i="27"/>
  <c r="X265" i="27"/>
  <c r="X266" i="27"/>
  <c r="X267" i="27"/>
  <c r="X268" i="27"/>
  <c r="X269" i="27"/>
  <c r="X270" i="27"/>
  <c r="X271" i="27"/>
  <c r="X272" i="27"/>
  <c r="X273" i="27"/>
  <c r="X274" i="27"/>
  <c r="X275" i="27"/>
  <c r="X276" i="27"/>
  <c r="X277" i="27"/>
  <c r="X278" i="27"/>
  <c r="X279" i="27"/>
  <c r="X280" i="27"/>
  <c r="X281" i="27"/>
  <c r="X282" i="27"/>
  <c r="X283" i="27"/>
  <c r="X284" i="27"/>
  <c r="X285" i="27"/>
  <c r="X286" i="27"/>
  <c r="X287" i="27"/>
  <c r="X288" i="27"/>
  <c r="X289" i="27"/>
  <c r="X290" i="27"/>
  <c r="X15" i="27"/>
  <c r="W5" i="27"/>
  <c r="W6" i="27"/>
  <c r="W7" i="27"/>
  <c r="W8" i="27"/>
  <c r="W9" i="27"/>
  <c r="W10" i="27"/>
  <c r="W11" i="27"/>
  <c r="W12" i="27"/>
  <c r="W13" i="27"/>
  <c r="W14" i="27"/>
  <c r="W15" i="27"/>
  <c r="W16" i="27"/>
  <c r="W17" i="27"/>
  <c r="W18" i="27"/>
  <c r="W19" i="27"/>
  <c r="W20" i="27"/>
  <c r="W21" i="27"/>
  <c r="W22" i="27"/>
  <c r="W23" i="27"/>
  <c r="W24" i="27"/>
  <c r="W25" i="27"/>
  <c r="W26" i="27"/>
  <c r="W27" i="27"/>
  <c r="W28" i="27"/>
  <c r="W29" i="27"/>
  <c r="W30" i="27"/>
  <c r="W31" i="27"/>
  <c r="W32" i="27"/>
  <c r="W33" i="27"/>
  <c r="W34" i="27"/>
  <c r="W35" i="27"/>
  <c r="W36" i="27"/>
  <c r="W37" i="27"/>
  <c r="W38" i="27"/>
  <c r="W39" i="27"/>
  <c r="W40" i="27"/>
  <c r="W41" i="27"/>
  <c r="W42" i="27"/>
  <c r="W43" i="27"/>
  <c r="W44" i="27"/>
  <c r="W45" i="27"/>
  <c r="W46" i="27"/>
  <c r="W47" i="27"/>
  <c r="W48" i="27"/>
  <c r="W49" i="27"/>
  <c r="W50" i="27"/>
  <c r="W51" i="27"/>
  <c r="W52" i="27"/>
  <c r="W53" i="27"/>
  <c r="W54" i="27"/>
  <c r="W55" i="27"/>
  <c r="W56" i="27"/>
  <c r="W57" i="27"/>
  <c r="W58" i="27"/>
  <c r="W59" i="27"/>
  <c r="W60" i="27"/>
  <c r="W61" i="27"/>
  <c r="W62" i="27"/>
  <c r="W63" i="27"/>
  <c r="W64" i="27"/>
  <c r="W65" i="27"/>
  <c r="W66" i="27"/>
  <c r="W67" i="27"/>
  <c r="W68" i="27"/>
  <c r="W69" i="27"/>
  <c r="W70" i="27"/>
  <c r="W71" i="27"/>
  <c r="W72" i="27"/>
  <c r="W73" i="27"/>
  <c r="W74" i="27"/>
  <c r="W75" i="27"/>
  <c r="W76" i="27"/>
  <c r="W77" i="27"/>
  <c r="W78" i="27"/>
  <c r="W79" i="27"/>
  <c r="W80" i="27"/>
  <c r="W81" i="27"/>
  <c r="W82" i="27"/>
  <c r="W83" i="27"/>
  <c r="W84" i="27"/>
  <c r="W85" i="27"/>
  <c r="W86" i="27"/>
  <c r="W87" i="27"/>
  <c r="W88" i="27"/>
  <c r="W89" i="27"/>
  <c r="W90" i="27"/>
  <c r="W91" i="27"/>
  <c r="W92" i="27"/>
  <c r="W93" i="27"/>
  <c r="W94" i="27"/>
  <c r="W95" i="27"/>
  <c r="W96" i="27"/>
  <c r="W97" i="27"/>
  <c r="W98" i="27"/>
  <c r="W99" i="27"/>
  <c r="W100" i="27"/>
  <c r="W101" i="27"/>
  <c r="W102" i="27"/>
  <c r="W103" i="27"/>
  <c r="W104" i="27"/>
  <c r="W105" i="27"/>
  <c r="W106" i="27"/>
  <c r="W107" i="27"/>
  <c r="W108" i="27"/>
  <c r="W109" i="27"/>
  <c r="W110" i="27"/>
  <c r="W111" i="27"/>
  <c r="W112" i="27"/>
  <c r="W113" i="27"/>
  <c r="W114" i="27"/>
  <c r="W115" i="27"/>
  <c r="W116" i="27"/>
  <c r="W117" i="27"/>
  <c r="W118" i="27"/>
  <c r="W119" i="27"/>
  <c r="W120" i="27"/>
  <c r="W121" i="27"/>
  <c r="W122" i="27"/>
  <c r="W123" i="27"/>
  <c r="W124" i="27"/>
  <c r="W125" i="27"/>
  <c r="W126" i="27"/>
  <c r="W127" i="27"/>
  <c r="W128" i="27"/>
  <c r="W129" i="27"/>
  <c r="W130" i="27"/>
  <c r="W131" i="27"/>
  <c r="W132" i="27"/>
  <c r="W133" i="27"/>
  <c r="W134" i="27"/>
  <c r="W135" i="27"/>
  <c r="W136" i="27"/>
  <c r="W137" i="27"/>
  <c r="W138" i="27"/>
  <c r="W139" i="27"/>
  <c r="W140" i="27"/>
  <c r="W141" i="27"/>
  <c r="W142" i="27"/>
  <c r="W143" i="27"/>
  <c r="W144" i="27"/>
  <c r="W145" i="27"/>
  <c r="W146" i="27"/>
  <c r="W147" i="27"/>
  <c r="W148" i="27"/>
  <c r="W149" i="27"/>
  <c r="W150" i="27"/>
  <c r="W151" i="27"/>
  <c r="W152" i="27"/>
  <c r="W153" i="27"/>
  <c r="W154" i="27"/>
  <c r="W155" i="27"/>
  <c r="W156" i="27"/>
  <c r="W157" i="27"/>
  <c r="W158" i="27"/>
  <c r="W159" i="27"/>
  <c r="W160" i="27"/>
  <c r="W161" i="27"/>
  <c r="W162" i="27"/>
  <c r="W163" i="27"/>
  <c r="W164" i="27"/>
  <c r="W165" i="27"/>
  <c r="W166" i="27"/>
  <c r="W167" i="27"/>
  <c r="W168" i="27"/>
  <c r="W169" i="27"/>
  <c r="W170" i="27"/>
  <c r="W171" i="27"/>
  <c r="W172" i="27"/>
  <c r="W173" i="27"/>
  <c r="W174" i="27"/>
  <c r="W175" i="27"/>
  <c r="W176" i="27"/>
  <c r="W177" i="27"/>
  <c r="W178" i="27"/>
  <c r="W179" i="27"/>
  <c r="W180" i="27"/>
  <c r="W181" i="27"/>
  <c r="W182" i="27"/>
  <c r="W183" i="27"/>
  <c r="W184" i="27"/>
  <c r="W185" i="27"/>
  <c r="W186" i="27"/>
  <c r="W187" i="27"/>
  <c r="W188" i="27"/>
  <c r="W189" i="27"/>
  <c r="W190" i="27"/>
  <c r="W191" i="27"/>
  <c r="W192" i="27"/>
  <c r="W193" i="27"/>
  <c r="W194" i="27"/>
  <c r="W195" i="27"/>
  <c r="W196" i="27"/>
  <c r="W197" i="27"/>
  <c r="W198" i="27"/>
  <c r="W199" i="27"/>
  <c r="W200" i="27"/>
  <c r="W201" i="27"/>
  <c r="W202" i="27"/>
  <c r="W203" i="27"/>
  <c r="W204" i="27"/>
  <c r="W205" i="27"/>
  <c r="W206" i="27"/>
  <c r="W207" i="27"/>
  <c r="W208" i="27"/>
  <c r="W209" i="27"/>
  <c r="W210" i="27"/>
  <c r="W211" i="27"/>
  <c r="W212" i="27"/>
  <c r="W213" i="27"/>
  <c r="W214" i="27"/>
  <c r="W215" i="27"/>
  <c r="W216" i="27"/>
  <c r="W217" i="27"/>
  <c r="W218" i="27"/>
  <c r="W219" i="27"/>
  <c r="W220" i="27"/>
  <c r="W221" i="27"/>
  <c r="W222" i="27"/>
  <c r="W223" i="27"/>
  <c r="W224" i="27"/>
  <c r="W225" i="27"/>
  <c r="W226" i="27"/>
  <c r="W227" i="27"/>
  <c r="W228" i="27"/>
  <c r="W229" i="27"/>
  <c r="W230" i="27"/>
  <c r="W231" i="27"/>
  <c r="W232" i="27"/>
  <c r="W233" i="27"/>
  <c r="W234" i="27"/>
  <c r="W235" i="27"/>
  <c r="W236" i="27"/>
  <c r="W237" i="27"/>
  <c r="W238" i="27"/>
  <c r="W239" i="27"/>
  <c r="W240" i="27"/>
  <c r="W241" i="27"/>
  <c r="W242" i="27"/>
  <c r="W243" i="27"/>
  <c r="W244" i="27"/>
  <c r="W245" i="27"/>
  <c r="W246" i="27"/>
  <c r="W247" i="27"/>
  <c r="W248" i="27"/>
  <c r="W249" i="27"/>
  <c r="W250" i="27"/>
  <c r="W251" i="27"/>
  <c r="W252" i="27"/>
  <c r="W253" i="27"/>
  <c r="W254" i="27"/>
  <c r="W255" i="27"/>
  <c r="W256" i="27"/>
  <c r="W257" i="27"/>
  <c r="W258" i="27"/>
  <c r="W259" i="27"/>
  <c r="W260" i="27"/>
  <c r="W261" i="27"/>
  <c r="W262" i="27"/>
  <c r="W263" i="27"/>
  <c r="W264" i="27"/>
  <c r="W265" i="27"/>
  <c r="W266" i="27"/>
  <c r="W267" i="27"/>
  <c r="W268" i="27"/>
  <c r="W269" i="27"/>
  <c r="W270" i="27"/>
  <c r="W271" i="27"/>
  <c r="W272" i="27"/>
  <c r="W273" i="27"/>
  <c r="W274" i="27"/>
  <c r="W275" i="27"/>
  <c r="W276" i="27"/>
  <c r="W277" i="27"/>
  <c r="W278" i="27"/>
  <c r="W279" i="27"/>
  <c r="W280" i="27"/>
  <c r="W281" i="27"/>
  <c r="W282" i="27"/>
  <c r="W283" i="27"/>
  <c r="W284" i="27"/>
  <c r="W285" i="27"/>
  <c r="W286" i="27"/>
  <c r="W287" i="27"/>
  <c r="W288" i="27"/>
  <c r="W289" i="27"/>
  <c r="W290" i="27"/>
  <c r="W4" i="27"/>
  <c r="G282" i="27"/>
  <c r="G281" i="27"/>
  <c r="G280" i="27"/>
  <c r="G279" i="27"/>
  <c r="G278" i="27"/>
  <c r="G277" i="27"/>
  <c r="G276" i="27"/>
  <c r="G275" i="27"/>
  <c r="G274" i="27"/>
  <c r="G273" i="27"/>
  <c r="G272" i="27"/>
  <c r="G271" i="27"/>
  <c r="G270" i="27"/>
  <c r="G269" i="27"/>
  <c r="G268" i="27"/>
  <c r="G267" i="27"/>
  <c r="G266" i="27"/>
  <c r="G265" i="27"/>
  <c r="G264" i="27"/>
  <c r="G263" i="27"/>
  <c r="G262" i="27"/>
  <c r="G261" i="27"/>
  <c r="G260" i="27"/>
  <c r="G259" i="27"/>
  <c r="G258" i="27"/>
  <c r="G257" i="27"/>
  <c r="G256" i="27"/>
  <c r="G255" i="27"/>
  <c r="G254" i="27"/>
  <c r="G253" i="27"/>
  <c r="G252" i="27"/>
  <c r="G251" i="27"/>
  <c r="G250" i="27"/>
  <c r="G249" i="27"/>
  <c r="G248" i="27"/>
  <c r="G247" i="27"/>
  <c r="G246" i="27"/>
  <c r="G245" i="27"/>
  <c r="G244" i="27"/>
  <c r="G243" i="27"/>
  <c r="G242" i="27"/>
  <c r="G241" i="27"/>
  <c r="G240" i="27"/>
  <c r="G239" i="27"/>
  <c r="G238" i="27"/>
  <c r="G237" i="27"/>
  <c r="G236" i="27"/>
  <c r="G235" i="27"/>
  <c r="G234" i="27"/>
  <c r="G233" i="27"/>
  <c r="G232" i="27"/>
  <c r="G231" i="27"/>
  <c r="G230" i="27"/>
  <c r="G229" i="27"/>
  <c r="G228" i="27"/>
  <c r="G227" i="27"/>
  <c r="G226" i="27"/>
  <c r="G225" i="27"/>
  <c r="G224" i="27"/>
  <c r="G223" i="27"/>
  <c r="G222" i="27"/>
  <c r="G221" i="27"/>
  <c r="G220" i="27"/>
  <c r="G219" i="27"/>
  <c r="G218" i="27"/>
  <c r="G217" i="27"/>
  <c r="G216" i="27"/>
  <c r="G215" i="27"/>
  <c r="G214" i="27"/>
  <c r="G213" i="27"/>
  <c r="G212" i="27"/>
  <c r="G211" i="27"/>
  <c r="G210" i="27"/>
  <c r="G209" i="27"/>
  <c r="G208" i="27"/>
  <c r="G207" i="27"/>
  <c r="G206" i="27"/>
  <c r="G205" i="27"/>
  <c r="G204" i="27"/>
  <c r="G203" i="27"/>
  <c r="G202" i="27"/>
  <c r="G201" i="27"/>
  <c r="G200" i="27"/>
  <c r="G199" i="27"/>
  <c r="G198" i="27"/>
  <c r="G197" i="27"/>
  <c r="G196" i="27"/>
  <c r="G195" i="27"/>
  <c r="G194" i="27"/>
  <c r="G193" i="27"/>
  <c r="G192" i="27"/>
  <c r="G191" i="27"/>
  <c r="G190" i="27"/>
  <c r="G189" i="27"/>
  <c r="G188" i="27"/>
  <c r="G187" i="27"/>
  <c r="G186" i="27"/>
  <c r="G185" i="27"/>
  <c r="G184" i="27"/>
  <c r="G183" i="27"/>
  <c r="G182" i="27"/>
  <c r="G181" i="27"/>
  <c r="G180" i="27"/>
  <c r="G179" i="27"/>
  <c r="G178" i="27"/>
  <c r="G177" i="27"/>
  <c r="G176" i="27"/>
  <c r="G175" i="27"/>
  <c r="G174" i="27"/>
  <c r="G173" i="27"/>
  <c r="G172" i="27"/>
  <c r="G171" i="27"/>
  <c r="G170" i="27"/>
  <c r="G169" i="27"/>
  <c r="G168" i="27"/>
  <c r="G167" i="27"/>
  <c r="G166" i="27"/>
  <c r="G165" i="27"/>
  <c r="G164" i="27"/>
  <c r="G163" i="27"/>
  <c r="G162" i="27"/>
  <c r="G161" i="27"/>
  <c r="G160" i="27"/>
  <c r="G159" i="27"/>
  <c r="G158" i="27"/>
  <c r="G157" i="27"/>
  <c r="G156" i="27"/>
  <c r="G155" i="27"/>
  <c r="G154" i="27"/>
  <c r="G153" i="27"/>
  <c r="G152" i="27"/>
  <c r="G151" i="27"/>
  <c r="G150" i="27"/>
  <c r="G149" i="27"/>
  <c r="G148" i="27"/>
  <c r="G147" i="27"/>
  <c r="G146" i="27"/>
  <c r="G145" i="27"/>
  <c r="G144" i="27"/>
  <c r="G143" i="27"/>
  <c r="G142" i="27"/>
  <c r="G141" i="27"/>
  <c r="G140" i="27"/>
  <c r="G139" i="27"/>
  <c r="G138" i="27"/>
  <c r="G137" i="27"/>
  <c r="G136" i="27"/>
  <c r="G135" i="27"/>
  <c r="G134" i="27"/>
  <c r="G133" i="27"/>
  <c r="G132" i="27"/>
  <c r="G131" i="27"/>
  <c r="G130" i="27"/>
  <c r="G129" i="27"/>
  <c r="G128" i="27"/>
  <c r="G127" i="27"/>
  <c r="G126" i="27"/>
  <c r="G125" i="27"/>
  <c r="G124" i="27"/>
  <c r="G123" i="27"/>
  <c r="G122" i="27"/>
  <c r="G121" i="27"/>
  <c r="G120" i="27"/>
  <c r="G119" i="27"/>
  <c r="G118" i="27"/>
  <c r="G117" i="27"/>
  <c r="G116" i="27"/>
  <c r="G115" i="27"/>
  <c r="G114" i="27"/>
  <c r="G113" i="27"/>
  <c r="G112" i="27"/>
  <c r="G111" i="27"/>
  <c r="G110" i="27"/>
  <c r="G109" i="27"/>
  <c r="G108" i="27"/>
  <c r="G107" i="27"/>
  <c r="G106" i="27"/>
  <c r="G105" i="27"/>
  <c r="G104" i="27"/>
  <c r="G103" i="27"/>
  <c r="G102" i="27"/>
  <c r="G101" i="27"/>
  <c r="G100" i="27"/>
  <c r="G99" i="27"/>
  <c r="G98" i="27"/>
  <c r="G97" i="27"/>
  <c r="G96" i="27"/>
  <c r="G95" i="27"/>
  <c r="G94" i="27"/>
  <c r="G93" i="27"/>
  <c r="G92" i="27"/>
  <c r="G91" i="27"/>
  <c r="G90" i="27"/>
  <c r="G89" i="27"/>
  <c r="G88" i="27"/>
  <c r="G87" i="27"/>
  <c r="G86" i="27"/>
  <c r="G85" i="27"/>
  <c r="G84" i="27"/>
  <c r="G83" i="27"/>
  <c r="G82" i="27"/>
  <c r="G81" i="27"/>
  <c r="G80" i="27"/>
  <c r="G79" i="27"/>
  <c r="G78" i="27"/>
  <c r="G77" i="27"/>
  <c r="G76" i="27"/>
  <c r="G75" i="27"/>
  <c r="G74" i="27"/>
  <c r="G73" i="27"/>
  <c r="G72" i="27"/>
  <c r="G71" i="27"/>
  <c r="G70" i="27"/>
  <c r="G69" i="27"/>
  <c r="G68" i="27"/>
  <c r="G67" i="27"/>
  <c r="G66" i="27"/>
  <c r="G65" i="27"/>
  <c r="G64" i="27"/>
  <c r="G63" i="27"/>
  <c r="G62" i="27"/>
  <c r="G61" i="27"/>
  <c r="G60" i="27"/>
  <c r="G59" i="27"/>
  <c r="G58" i="27"/>
  <c r="G57" i="27"/>
  <c r="G56" i="27"/>
  <c r="G55" i="27"/>
  <c r="G54" i="27"/>
  <c r="G53" i="27"/>
  <c r="G52" i="27"/>
  <c r="G51" i="27"/>
  <c r="G50" i="27"/>
  <c r="G49" i="27"/>
  <c r="G48" i="27"/>
  <c r="G47" i="27"/>
  <c r="G46" i="27"/>
  <c r="G45" i="27"/>
  <c r="G44" i="27"/>
  <c r="G43" i="27"/>
  <c r="G42" i="27"/>
  <c r="G41" i="27"/>
  <c r="G40" i="27"/>
  <c r="G39" i="27"/>
  <c r="G38" i="27"/>
  <c r="G37" i="27"/>
  <c r="G36" i="27"/>
  <c r="G35" i="27"/>
  <c r="G34" i="27"/>
  <c r="G33" i="27"/>
  <c r="G32" i="27"/>
  <c r="G31" i="27"/>
  <c r="G30" i="27"/>
  <c r="G29" i="27"/>
  <c r="G28" i="27"/>
  <c r="G27" i="27"/>
  <c r="G26" i="27"/>
  <c r="G25" i="27"/>
  <c r="G24" i="27"/>
  <c r="G23" i="27"/>
  <c r="G22" i="27"/>
  <c r="G21" i="27"/>
  <c r="G20" i="27"/>
  <c r="G19" i="27"/>
  <c r="G18" i="27"/>
  <c r="G17" i="27"/>
  <c r="G16" i="27"/>
  <c r="G15" i="27"/>
  <c r="G14" i="27"/>
  <c r="G13" i="27"/>
  <c r="G12" i="27"/>
  <c r="G11" i="27"/>
  <c r="G10" i="27"/>
  <c r="G9" i="27"/>
  <c r="G8" i="27"/>
  <c r="G7" i="27"/>
  <c r="G6" i="27"/>
  <c r="G5" i="27"/>
  <c r="G4" i="27"/>
  <c r="G284" i="27"/>
  <c r="G285" i="27"/>
  <c r="G286" i="27"/>
  <c r="G287" i="27"/>
  <c r="G288" i="27"/>
  <c r="G289" i="27"/>
  <c r="G290" i="27"/>
  <c r="G283" i="27"/>
  <c r="J283" i="27"/>
  <c r="G721" i="24"/>
  <c r="G722" i="24"/>
  <c r="G723" i="24"/>
  <c r="G724" i="24"/>
  <c r="G725" i="24"/>
  <c r="G726" i="24"/>
  <c r="G727" i="24"/>
  <c r="G728" i="24"/>
  <c r="G729" i="24"/>
  <c r="G730" i="24"/>
  <c r="G731" i="24"/>
  <c r="G732" i="24"/>
  <c r="G733" i="24"/>
  <c r="H721" i="24"/>
  <c r="H722" i="24"/>
  <c r="H723" i="24"/>
  <c r="H724" i="24"/>
  <c r="H725" i="24"/>
  <c r="H726" i="24"/>
  <c r="H727" i="24"/>
  <c r="H728" i="24"/>
  <c r="H729" i="24"/>
  <c r="H730" i="24"/>
  <c r="H731" i="24"/>
  <c r="H732" i="24"/>
  <c r="H733" i="2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AD37" i="28"/>
  <c r="E139" i="28"/>
  <c r="F139" i="28"/>
  <c r="G139" i="28"/>
  <c r="H139" i="28"/>
  <c r="I139" i="28"/>
  <c r="J139" i="28"/>
  <c r="K139" i="28"/>
  <c r="L139" i="28"/>
  <c r="M139" i="28"/>
  <c r="N139" i="28"/>
  <c r="O139" i="28"/>
  <c r="P139" i="28"/>
  <c r="Q139" i="28"/>
  <c r="R139" i="28"/>
  <c r="S139" i="28"/>
  <c r="T139" i="28"/>
  <c r="U139" i="28"/>
  <c r="V139" i="28"/>
  <c r="W139" i="28"/>
  <c r="X139" i="28"/>
  <c r="Y139" i="28"/>
  <c r="Z139" i="28"/>
  <c r="AA139" i="28"/>
  <c r="AL139" i="28"/>
  <c r="AM139" i="28"/>
  <c r="AN139" i="28"/>
  <c r="AO139" i="28"/>
  <c r="AP139" i="28"/>
  <c r="AQ139" i="28"/>
  <c r="AR139" i="28"/>
  <c r="AS139" i="28"/>
  <c r="AT139" i="28"/>
  <c r="AU139" i="28"/>
  <c r="AV139" i="28"/>
  <c r="AW139" i="28"/>
  <c r="AX139" i="28"/>
  <c r="AY139" i="28"/>
  <c r="E140" i="28"/>
  <c r="F140" i="28"/>
  <c r="G140" i="28"/>
  <c r="H140" i="28"/>
  <c r="I140" i="28"/>
  <c r="J140" i="28"/>
  <c r="K140" i="28"/>
  <c r="L140" i="28"/>
  <c r="M140" i="28"/>
  <c r="N140" i="28"/>
  <c r="O140" i="28"/>
  <c r="P140" i="28"/>
  <c r="Q140" i="28"/>
  <c r="R140" i="28"/>
  <c r="S140" i="28"/>
  <c r="T140" i="28"/>
  <c r="U140" i="28"/>
  <c r="V140" i="28"/>
  <c r="W140" i="28"/>
  <c r="X140" i="28"/>
  <c r="Y140" i="28"/>
  <c r="Z140" i="28"/>
  <c r="AA140" i="28"/>
  <c r="AL140" i="28"/>
  <c r="AM140" i="28"/>
  <c r="AN140" i="28"/>
  <c r="AO140" i="28"/>
  <c r="AP140" i="28"/>
  <c r="AQ140" i="28"/>
  <c r="AR140" i="28"/>
  <c r="AS140" i="28"/>
  <c r="AT140" i="28"/>
  <c r="AU140" i="28"/>
  <c r="AV140" i="28"/>
  <c r="AW140" i="28"/>
  <c r="AX140" i="28"/>
  <c r="AY140" i="28"/>
  <c r="D140" i="28"/>
  <c r="D139" i="28"/>
  <c r="AI137" i="28"/>
  <c r="AJ137" i="28"/>
  <c r="AK137" i="28"/>
  <c r="AL137" i="28"/>
  <c r="AN137" i="28"/>
  <c r="AO137" i="28"/>
  <c r="AP137" i="28"/>
  <c r="AQ137" i="28"/>
  <c r="AR137" i="28"/>
  <c r="AS137" i="28"/>
  <c r="AT137" i="28"/>
  <c r="AU137" i="28"/>
  <c r="AV137" i="28"/>
  <c r="AW137" i="28"/>
  <c r="AX137" i="28"/>
  <c r="AY137" i="28"/>
  <c r="D137" i="28"/>
  <c r="AY138" i="28"/>
  <c r="AX138" i="28"/>
  <c r="AW138" i="28"/>
  <c r="AV138" i="28"/>
  <c r="AU138" i="28"/>
  <c r="AT138" i="28"/>
  <c r="AS138" i="28"/>
  <c r="AR138" i="28"/>
  <c r="AQ138" i="28"/>
  <c r="AP138" i="28"/>
  <c r="AO138" i="28"/>
  <c r="AN138" i="28"/>
  <c r="F4" i="32"/>
  <c r="F5" i="32"/>
  <c r="F6" i="32"/>
  <c r="F7" i="32"/>
  <c r="F8" i="32"/>
  <c r="F9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F24" i="32"/>
  <c r="F25" i="32"/>
  <c r="F26" i="32"/>
  <c r="F27" i="32"/>
  <c r="F28" i="32"/>
  <c r="F29" i="32"/>
  <c r="F30" i="32"/>
  <c r="F31" i="32"/>
  <c r="F32" i="32"/>
  <c r="F33" i="32"/>
  <c r="F34" i="32"/>
  <c r="F35" i="32"/>
  <c r="F36" i="32"/>
  <c r="F37" i="32"/>
  <c r="F38" i="32"/>
  <c r="F39" i="32"/>
  <c r="F40" i="32"/>
  <c r="F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F54" i="32"/>
  <c r="F55" i="32"/>
  <c r="F56" i="32"/>
  <c r="F57" i="32"/>
  <c r="F58" i="32"/>
  <c r="F59" i="32"/>
  <c r="F60" i="32"/>
  <c r="F61" i="32"/>
  <c r="F62" i="32"/>
  <c r="F63" i="32"/>
  <c r="F64" i="32"/>
  <c r="F65" i="32"/>
  <c r="F66" i="32"/>
  <c r="F67" i="32"/>
  <c r="F68" i="32"/>
  <c r="F69" i="32"/>
  <c r="F70" i="32"/>
  <c r="F71" i="32"/>
  <c r="F72" i="32"/>
  <c r="F73" i="32"/>
  <c r="F74" i="32"/>
  <c r="F75" i="32"/>
  <c r="F76" i="32"/>
  <c r="F77" i="32"/>
  <c r="F78" i="32"/>
  <c r="F79" i="32"/>
  <c r="F80" i="32"/>
  <c r="F81" i="32"/>
  <c r="F82" i="32"/>
  <c r="F83" i="32"/>
  <c r="F84" i="32"/>
  <c r="F85" i="32"/>
  <c r="F86" i="32"/>
  <c r="F87" i="32"/>
  <c r="F88" i="32"/>
  <c r="F89" i="32"/>
  <c r="F90" i="32"/>
  <c r="F91" i="32"/>
  <c r="F92" i="32"/>
  <c r="F93" i="32"/>
  <c r="F94" i="32"/>
  <c r="F95" i="32"/>
  <c r="F96" i="32"/>
  <c r="F97" i="32"/>
  <c r="F98" i="32"/>
  <c r="F99" i="32"/>
  <c r="F100" i="32"/>
  <c r="F101" i="32"/>
  <c r="F102" i="32"/>
  <c r="F103" i="32"/>
  <c r="F104" i="32"/>
  <c r="F105" i="32"/>
  <c r="F106" i="32"/>
  <c r="F107" i="32"/>
  <c r="F108" i="32"/>
  <c r="F109" i="32"/>
  <c r="F110" i="32"/>
  <c r="E137" i="28" s="1"/>
  <c r="F111" i="32"/>
  <c r="F137" i="28" s="1"/>
  <c r="F112" i="32"/>
  <c r="G137" i="28" s="1"/>
  <c r="F113" i="32"/>
  <c r="H137" i="28" s="1"/>
  <c r="F114" i="32"/>
  <c r="I137" i="28" s="1"/>
  <c r="F115" i="32"/>
  <c r="J137" i="28" s="1"/>
  <c r="F116" i="32"/>
  <c r="K137" i="28" s="1"/>
  <c r="F117" i="32"/>
  <c r="L137" i="28" s="1"/>
  <c r="F118" i="32"/>
  <c r="M137" i="28" s="1"/>
  <c r="F119" i="32"/>
  <c r="N137" i="28" s="1"/>
  <c r="F120" i="32"/>
  <c r="O137" i="28" s="1"/>
  <c r="F121" i="32"/>
  <c r="P137" i="28" s="1"/>
  <c r="F122" i="32"/>
  <c r="Q137" i="28" s="1"/>
  <c r="F123" i="32"/>
  <c r="R137" i="28" s="1"/>
  <c r="F124" i="32"/>
  <c r="S137" i="28" s="1"/>
  <c r="F125" i="32"/>
  <c r="T137" i="28" s="1"/>
  <c r="F126" i="32"/>
  <c r="U137" i="28" s="1"/>
  <c r="F127" i="32"/>
  <c r="V137" i="28" s="1"/>
  <c r="F128" i="32"/>
  <c r="W137" i="28" s="1"/>
  <c r="F129" i="32"/>
  <c r="X137" i="28" s="1"/>
  <c r="F130" i="32"/>
  <c r="Y137" i="28" s="1"/>
  <c r="F131" i="32"/>
  <c r="Z137" i="28" s="1"/>
  <c r="F132" i="32"/>
  <c r="AA137" i="28" s="1"/>
  <c r="F133" i="32"/>
  <c r="AB137" i="28" s="1"/>
  <c r="F134" i="32"/>
  <c r="AC137" i="28" s="1"/>
  <c r="F135" i="32"/>
  <c r="AD137" i="28" s="1"/>
  <c r="F136" i="32"/>
  <c r="AE137" i="28" s="1"/>
  <c r="F137" i="32"/>
  <c r="AF137" i="28" s="1"/>
  <c r="F138" i="32"/>
  <c r="AG137" i="28" s="1"/>
  <c r="F139" i="32"/>
  <c r="AH137" i="28" s="1"/>
  <c r="F140" i="32"/>
  <c r="F141" i="32"/>
  <c r="F142" i="32"/>
  <c r="F143" i="32"/>
  <c r="F144" i="32"/>
  <c r="AM137" i="28" s="1"/>
  <c r="AA3" i="4"/>
  <c r="AA4" i="4"/>
  <c r="AA5" i="4"/>
  <c r="AA6" i="4"/>
  <c r="AA7" i="4"/>
  <c r="AA8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F17" i="33"/>
  <c r="F18" i="33"/>
  <c r="F19" i="33"/>
  <c r="F20" i="33"/>
  <c r="F21" i="33"/>
  <c r="F22" i="33"/>
  <c r="F23" i="33"/>
  <c r="F24" i="33"/>
  <c r="F25" i="33"/>
  <c r="F26" i="33"/>
  <c r="F27" i="33"/>
  <c r="F28" i="33"/>
  <c r="F29" i="33"/>
  <c r="F30" i="33"/>
  <c r="F31" i="33"/>
  <c r="F32" i="33"/>
  <c r="F33" i="33"/>
  <c r="F34" i="33"/>
  <c r="F35" i="33"/>
  <c r="F36" i="33"/>
  <c r="F37" i="33"/>
  <c r="F38" i="33"/>
  <c r="F39" i="33"/>
  <c r="F40" i="33"/>
  <c r="F41" i="33"/>
  <c r="F42" i="33"/>
  <c r="F43" i="33"/>
  <c r="F44" i="33"/>
  <c r="F45" i="33"/>
  <c r="F46" i="33"/>
  <c r="F47" i="33"/>
  <c r="F48" i="33"/>
  <c r="F49" i="33"/>
  <c r="F50" i="33"/>
  <c r="F51" i="33"/>
  <c r="F52" i="33"/>
  <c r="F53" i="33"/>
  <c r="F54" i="33"/>
  <c r="F55" i="33"/>
  <c r="F56" i="33"/>
  <c r="F57" i="33"/>
  <c r="F58" i="33"/>
  <c r="F59" i="33"/>
  <c r="F60" i="33"/>
  <c r="F61" i="33"/>
  <c r="F62" i="33"/>
  <c r="F63" i="33"/>
  <c r="F64" i="33"/>
  <c r="F65" i="33"/>
  <c r="F66" i="33"/>
  <c r="F67" i="33"/>
  <c r="F68" i="33"/>
  <c r="F69" i="33"/>
  <c r="F70" i="33"/>
  <c r="F71" i="33"/>
  <c r="F72" i="33"/>
  <c r="F73" i="33"/>
  <c r="F74" i="33"/>
  <c r="F75" i="33"/>
  <c r="F76" i="33"/>
  <c r="F77" i="33"/>
  <c r="F78" i="33"/>
  <c r="F79" i="33"/>
  <c r="F80" i="33"/>
  <c r="F81" i="33"/>
  <c r="F82" i="33"/>
  <c r="F83" i="33"/>
  <c r="F84" i="33"/>
  <c r="F85" i="33"/>
  <c r="F86" i="33"/>
  <c r="F87" i="33"/>
  <c r="F88" i="33"/>
  <c r="F89" i="33"/>
  <c r="F90" i="33"/>
  <c r="F91" i="33"/>
  <c r="F92" i="33"/>
  <c r="F93" i="33"/>
  <c r="F94" i="33"/>
  <c r="F95" i="33"/>
  <c r="F96" i="33"/>
  <c r="F97" i="33"/>
  <c r="F98" i="33"/>
  <c r="F99" i="33"/>
  <c r="F100" i="33"/>
  <c r="F101" i="33"/>
  <c r="F102" i="33"/>
  <c r="F103" i="33"/>
  <c r="F104" i="33"/>
  <c r="F105" i="33"/>
  <c r="F106" i="33"/>
  <c r="F107" i="33"/>
  <c r="F108" i="33"/>
  <c r="F109" i="33"/>
  <c r="F110" i="33"/>
  <c r="F111" i="33"/>
  <c r="F112" i="33"/>
  <c r="F113" i="33"/>
  <c r="F114" i="33"/>
  <c r="F115" i="33"/>
  <c r="F116" i="33"/>
  <c r="F117" i="33"/>
  <c r="F118" i="33"/>
  <c r="F119" i="33"/>
  <c r="F120" i="33"/>
  <c r="F121" i="33"/>
  <c r="F122" i="33"/>
  <c r="F123" i="33"/>
  <c r="F124" i="33"/>
  <c r="F125" i="33"/>
  <c r="F126" i="33"/>
  <c r="F127" i="33"/>
  <c r="F128" i="33"/>
  <c r="F129" i="33"/>
  <c r="F130" i="33"/>
  <c r="F131" i="33"/>
  <c r="F132" i="33"/>
  <c r="F133" i="33"/>
  <c r="F134" i="33"/>
  <c r="F135" i="33"/>
  <c r="F136" i="33"/>
  <c r="F137" i="33"/>
  <c r="F138" i="33"/>
  <c r="F139" i="33"/>
  <c r="F140" i="33"/>
  <c r="F141" i="33"/>
  <c r="F142" i="33"/>
  <c r="F143" i="33"/>
  <c r="F144" i="33"/>
  <c r="F145" i="33"/>
  <c r="F146" i="33"/>
  <c r="F147" i="33"/>
  <c r="F148" i="33"/>
  <c r="F149" i="33"/>
  <c r="F150" i="33"/>
  <c r="F151" i="33"/>
  <c r="F152" i="33"/>
  <c r="F153" i="33"/>
  <c r="F154" i="33"/>
  <c r="F155" i="33"/>
  <c r="F156" i="33"/>
  <c r="F157" i="33"/>
  <c r="F158" i="33"/>
  <c r="F159" i="33"/>
  <c r="F160" i="33"/>
  <c r="F161" i="33"/>
  <c r="F162" i="33"/>
  <c r="F163" i="33"/>
  <c r="F164" i="33"/>
  <c r="F165" i="33"/>
  <c r="F166" i="33"/>
  <c r="F167" i="33"/>
  <c r="F168" i="33"/>
  <c r="F169" i="33"/>
  <c r="F170" i="33"/>
  <c r="F171" i="33"/>
  <c r="F172" i="33"/>
  <c r="F173" i="33"/>
  <c r="F174" i="33"/>
  <c r="F175" i="33"/>
  <c r="F176" i="33"/>
  <c r="F177" i="33"/>
  <c r="F178" i="33"/>
  <c r="F179" i="33"/>
  <c r="F180" i="33"/>
  <c r="F181" i="33"/>
  <c r="F182" i="33"/>
  <c r="F183" i="33"/>
  <c r="F184" i="33"/>
  <c r="F185" i="33"/>
  <c r="F186" i="33"/>
  <c r="F187" i="33"/>
  <c r="F188" i="33"/>
  <c r="F189" i="33"/>
  <c r="F190" i="33"/>
  <c r="F191" i="33"/>
  <c r="F192" i="33"/>
  <c r="F193" i="33"/>
  <c r="F194" i="33"/>
  <c r="F195" i="33"/>
  <c r="F196" i="33"/>
  <c r="F197" i="33"/>
  <c r="F198" i="33"/>
  <c r="F199" i="33"/>
  <c r="F200" i="33"/>
  <c r="F201" i="33"/>
  <c r="F202" i="33"/>
  <c r="F203" i="33"/>
  <c r="F204" i="33"/>
  <c r="F205" i="33"/>
  <c r="F206" i="33"/>
  <c r="F207" i="33"/>
  <c r="F208" i="33"/>
  <c r="F209" i="33"/>
  <c r="F210" i="33"/>
  <c r="F211" i="33"/>
  <c r="F212" i="33"/>
  <c r="F213" i="33"/>
  <c r="F214" i="33"/>
  <c r="F215" i="33"/>
  <c r="F216" i="33"/>
  <c r="F217" i="33"/>
  <c r="F218" i="33"/>
  <c r="F219" i="33"/>
  <c r="F220" i="33"/>
  <c r="F221" i="33"/>
  <c r="F222" i="33"/>
  <c r="F223" i="33"/>
  <c r="F224" i="33"/>
  <c r="F225" i="33"/>
  <c r="F226" i="33"/>
  <c r="F227" i="33"/>
  <c r="F228" i="33"/>
  <c r="F229" i="33"/>
  <c r="F230" i="33"/>
  <c r="F231" i="33"/>
  <c r="F232" i="33"/>
  <c r="F233" i="33"/>
  <c r="F234" i="33"/>
  <c r="F235" i="33"/>
  <c r="F236" i="33"/>
  <c r="F237" i="33"/>
  <c r="F238" i="33"/>
  <c r="F239" i="33"/>
  <c r="F240" i="33"/>
  <c r="F241" i="33"/>
  <c r="F242" i="33"/>
  <c r="F243" i="33"/>
  <c r="F244" i="33"/>
  <c r="F245" i="33"/>
  <c r="F246" i="33"/>
  <c r="F247" i="33"/>
  <c r="F248" i="33"/>
  <c r="F249" i="33"/>
  <c r="F250" i="33"/>
  <c r="F251" i="33"/>
  <c r="F252" i="33"/>
  <c r="F253" i="33"/>
  <c r="F254" i="33"/>
  <c r="C100" i="33"/>
  <c r="C101" i="33"/>
  <c r="C102" i="33"/>
  <c r="C103" i="33"/>
  <c r="C104" i="33"/>
  <c r="C105" i="33"/>
  <c r="C106" i="33"/>
  <c r="C107" i="33"/>
  <c r="C108" i="33"/>
  <c r="C109" i="33"/>
  <c r="C110" i="33"/>
  <c r="C111" i="33"/>
  <c r="C112" i="33"/>
  <c r="C113" i="33"/>
  <c r="C114" i="33"/>
  <c r="C115" i="33"/>
  <c r="C116" i="33"/>
  <c r="C117" i="33"/>
  <c r="C118" i="33"/>
  <c r="C119" i="33"/>
  <c r="C120" i="33"/>
  <c r="C121" i="33"/>
  <c r="C122" i="33"/>
  <c r="C123" i="33"/>
  <c r="C124" i="33"/>
  <c r="C125" i="33"/>
  <c r="C126" i="33"/>
  <c r="C127" i="33"/>
  <c r="C128" i="33"/>
  <c r="C129" i="33"/>
  <c r="C130" i="33"/>
  <c r="C131" i="33"/>
  <c r="C132" i="33"/>
  <c r="C133" i="33"/>
  <c r="C134" i="33"/>
  <c r="C135" i="33"/>
  <c r="C136" i="33"/>
  <c r="C137" i="33"/>
  <c r="C138" i="33"/>
  <c r="C139" i="33"/>
  <c r="C140" i="33"/>
  <c r="C141" i="33"/>
  <c r="C142" i="33"/>
  <c r="C143" i="33"/>
  <c r="C144" i="33"/>
  <c r="C145" i="33"/>
  <c r="C146" i="33"/>
  <c r="C147" i="33"/>
  <c r="C148" i="33"/>
  <c r="C149" i="33"/>
  <c r="C150" i="33"/>
  <c r="C151" i="33"/>
  <c r="C152" i="33"/>
  <c r="C153" i="33"/>
  <c r="C154" i="33"/>
  <c r="C155" i="33"/>
  <c r="C156" i="33"/>
  <c r="C157" i="33"/>
  <c r="C158" i="33"/>
  <c r="C159" i="33"/>
  <c r="C160" i="33"/>
  <c r="C161" i="33"/>
  <c r="C162" i="33"/>
  <c r="C163" i="33"/>
  <c r="C164" i="33"/>
  <c r="C165" i="33"/>
  <c r="C166" i="33"/>
  <c r="C167" i="33"/>
  <c r="C168" i="33"/>
  <c r="C169" i="33"/>
  <c r="C170" i="33"/>
  <c r="C171" i="33"/>
  <c r="C172" i="33"/>
  <c r="C173" i="33"/>
  <c r="C174" i="33"/>
  <c r="C175" i="33"/>
  <c r="C176" i="33"/>
  <c r="C177" i="33"/>
  <c r="C178" i="33"/>
  <c r="C179" i="33"/>
  <c r="C180" i="33"/>
  <c r="C181" i="33"/>
  <c r="C182" i="33"/>
  <c r="C183" i="33"/>
  <c r="C184" i="33"/>
  <c r="C185" i="33"/>
  <c r="C186" i="33"/>
  <c r="C187" i="33"/>
  <c r="C188" i="33"/>
  <c r="C189" i="33"/>
  <c r="C190" i="33"/>
  <c r="C191" i="33"/>
  <c r="C192" i="33"/>
  <c r="C193" i="33"/>
  <c r="C194" i="33"/>
  <c r="C195" i="33"/>
  <c r="C196" i="33"/>
  <c r="C197" i="33"/>
  <c r="C198" i="33"/>
  <c r="C199" i="33"/>
  <c r="C200" i="33"/>
  <c r="C201" i="33"/>
  <c r="C202" i="33"/>
  <c r="C203" i="33"/>
  <c r="C204" i="33"/>
  <c r="C205" i="33"/>
  <c r="C206" i="33"/>
  <c r="C207" i="33"/>
  <c r="C208" i="33"/>
  <c r="C209" i="33"/>
  <c r="C210" i="33"/>
  <c r="C211" i="33"/>
  <c r="C212" i="33"/>
  <c r="C213" i="33"/>
  <c r="C214" i="33"/>
  <c r="C215" i="33"/>
  <c r="C216" i="33"/>
  <c r="C217" i="33"/>
  <c r="C218" i="33"/>
  <c r="C219" i="33"/>
  <c r="C220" i="33"/>
  <c r="C221" i="33"/>
  <c r="C222" i="33"/>
  <c r="C223" i="33"/>
  <c r="C224" i="33"/>
  <c r="C225" i="33"/>
  <c r="C226" i="33"/>
  <c r="C227" i="33"/>
  <c r="C228" i="33"/>
  <c r="C229" i="33"/>
  <c r="C230" i="33"/>
  <c r="C231" i="33"/>
  <c r="C232" i="33"/>
  <c r="C233" i="33"/>
  <c r="C234" i="33"/>
  <c r="C235" i="33"/>
  <c r="C236" i="33"/>
  <c r="C237" i="33"/>
  <c r="C238" i="33"/>
  <c r="C239" i="33"/>
  <c r="C240" i="33"/>
  <c r="C241" i="33"/>
  <c r="C242" i="33"/>
  <c r="C243" i="33"/>
  <c r="C244" i="33"/>
  <c r="C245" i="33"/>
  <c r="C246" i="33"/>
  <c r="C247" i="33"/>
  <c r="C248" i="33"/>
  <c r="C249" i="33"/>
  <c r="C250" i="33"/>
  <c r="C251" i="33"/>
  <c r="C252" i="33"/>
  <c r="C253" i="33"/>
  <c r="C254" i="33"/>
  <c r="I17" i="33"/>
  <c r="I18" i="33"/>
  <c r="I19" i="33"/>
  <c r="I20" i="33"/>
  <c r="I21" i="33"/>
  <c r="I22" i="33"/>
  <c r="I23" i="33"/>
  <c r="I24" i="33"/>
  <c r="I25" i="33"/>
  <c r="I26" i="33"/>
  <c r="I27" i="33"/>
  <c r="I28" i="33"/>
  <c r="I29" i="33"/>
  <c r="I30" i="33"/>
  <c r="I31" i="33"/>
  <c r="I32" i="33"/>
  <c r="I33" i="33"/>
  <c r="I34" i="33"/>
  <c r="I35" i="33"/>
  <c r="I36" i="33"/>
  <c r="I37" i="33"/>
  <c r="I38" i="33"/>
  <c r="I39" i="33"/>
  <c r="I40" i="33"/>
  <c r="I41" i="33"/>
  <c r="I42" i="33"/>
  <c r="I43" i="33"/>
  <c r="I44" i="33"/>
  <c r="I45" i="33"/>
  <c r="I46" i="33"/>
  <c r="I47" i="33"/>
  <c r="I48" i="33"/>
  <c r="I49" i="33"/>
  <c r="I50" i="33"/>
  <c r="I51" i="33"/>
  <c r="I52" i="33"/>
  <c r="I53" i="33"/>
  <c r="I54" i="33"/>
  <c r="I55" i="33"/>
  <c r="I56" i="33"/>
  <c r="I57" i="33"/>
  <c r="I58" i="33"/>
  <c r="I59" i="33"/>
  <c r="I60" i="33"/>
  <c r="I61" i="33"/>
  <c r="I62" i="33"/>
  <c r="I63" i="33"/>
  <c r="I64" i="33"/>
  <c r="I65" i="33"/>
  <c r="I66" i="33"/>
  <c r="I67" i="33"/>
  <c r="I68" i="33"/>
  <c r="I69" i="33"/>
  <c r="I70" i="33"/>
  <c r="I71" i="33"/>
  <c r="I72" i="33"/>
  <c r="I73" i="33"/>
  <c r="I74" i="33"/>
  <c r="I75" i="33"/>
  <c r="I76" i="33"/>
  <c r="I77" i="33"/>
  <c r="I78" i="33"/>
  <c r="I79" i="33"/>
  <c r="I80" i="33"/>
  <c r="I81" i="33"/>
  <c r="I82" i="33"/>
  <c r="I83" i="33"/>
  <c r="I84" i="33"/>
  <c r="I85" i="33"/>
  <c r="I86" i="33"/>
  <c r="I87" i="33"/>
  <c r="I88" i="33"/>
  <c r="I89" i="33"/>
  <c r="I90" i="33"/>
  <c r="I91" i="33"/>
  <c r="I92" i="33"/>
  <c r="I93" i="33"/>
  <c r="I94" i="33"/>
  <c r="I95" i="33"/>
  <c r="I96" i="33"/>
  <c r="I97" i="33"/>
  <c r="I98" i="33"/>
  <c r="I99" i="33"/>
  <c r="I100" i="33"/>
  <c r="I101" i="33"/>
  <c r="I102" i="33"/>
  <c r="I103" i="33"/>
  <c r="I104" i="33"/>
  <c r="I105" i="33"/>
  <c r="I106" i="33"/>
  <c r="I107" i="33"/>
  <c r="I108" i="33"/>
  <c r="I109" i="33"/>
  <c r="I110" i="33"/>
  <c r="I111" i="33"/>
  <c r="I112" i="33"/>
  <c r="I113" i="33"/>
  <c r="I114" i="33"/>
  <c r="I115" i="33"/>
  <c r="I116" i="33"/>
  <c r="I117" i="33"/>
  <c r="I118" i="33"/>
  <c r="I119" i="33"/>
  <c r="I120" i="33"/>
  <c r="I121" i="33"/>
  <c r="I122" i="33"/>
  <c r="I123" i="33"/>
  <c r="I124" i="33"/>
  <c r="I125" i="33"/>
  <c r="I126" i="33"/>
  <c r="I127" i="33"/>
  <c r="I128" i="33"/>
  <c r="I129" i="33"/>
  <c r="I130" i="33"/>
  <c r="I131" i="33"/>
  <c r="I132" i="33"/>
  <c r="I133" i="33"/>
  <c r="I134" i="33"/>
  <c r="I135" i="33"/>
  <c r="I136" i="33"/>
  <c r="I137" i="33"/>
  <c r="I138" i="33"/>
  <c r="I139" i="33"/>
  <c r="I140" i="33"/>
  <c r="I141" i="33"/>
  <c r="I142" i="33"/>
  <c r="I143" i="33"/>
  <c r="I144" i="33"/>
  <c r="I145" i="33"/>
  <c r="I146" i="33"/>
  <c r="I147" i="33"/>
  <c r="I148" i="33"/>
  <c r="I149" i="33"/>
  <c r="I150" i="33"/>
  <c r="I151" i="33"/>
  <c r="I152" i="33"/>
  <c r="I153" i="33"/>
  <c r="I154" i="33"/>
  <c r="I155" i="33"/>
  <c r="I156" i="33"/>
  <c r="I157" i="33"/>
  <c r="I158" i="33"/>
  <c r="I159" i="33"/>
  <c r="I160" i="33"/>
  <c r="I161" i="33"/>
  <c r="I162" i="33"/>
  <c r="I163" i="33"/>
  <c r="I164" i="33"/>
  <c r="I165" i="33"/>
  <c r="I166" i="33"/>
  <c r="I167" i="33"/>
  <c r="I168" i="33"/>
  <c r="I169" i="33"/>
  <c r="I170" i="33"/>
  <c r="I171" i="33"/>
  <c r="I172" i="33"/>
  <c r="I173" i="33"/>
  <c r="I174" i="33"/>
  <c r="I175" i="33"/>
  <c r="I176" i="33"/>
  <c r="I177" i="33"/>
  <c r="I178" i="33"/>
  <c r="I179" i="33"/>
  <c r="I180" i="33"/>
  <c r="I181" i="33"/>
  <c r="I182" i="33"/>
  <c r="I183" i="33"/>
  <c r="I184" i="33"/>
  <c r="I185" i="33"/>
  <c r="I186" i="33"/>
  <c r="I187" i="33"/>
  <c r="I188" i="33"/>
  <c r="I189" i="33"/>
  <c r="I190" i="33"/>
  <c r="I191" i="33"/>
  <c r="I192" i="33"/>
  <c r="I193" i="33"/>
  <c r="I194" i="33"/>
  <c r="I195" i="33"/>
  <c r="I196" i="33"/>
  <c r="I197" i="33"/>
  <c r="I198" i="33"/>
  <c r="I199" i="33"/>
  <c r="I200" i="33"/>
  <c r="I201" i="33"/>
  <c r="I202" i="33"/>
  <c r="I203" i="33"/>
  <c r="I204" i="33"/>
  <c r="I205" i="33"/>
  <c r="I206" i="33"/>
  <c r="I207" i="33"/>
  <c r="I208" i="33"/>
  <c r="I209" i="33"/>
  <c r="I210" i="33"/>
  <c r="I211" i="33"/>
  <c r="I212" i="33"/>
  <c r="I213" i="33"/>
  <c r="I214" i="33"/>
  <c r="I215" i="33"/>
  <c r="I216" i="33"/>
  <c r="I217" i="33"/>
  <c r="I218" i="33"/>
  <c r="I219" i="33"/>
  <c r="I220" i="33"/>
  <c r="I221" i="33"/>
  <c r="I222" i="33"/>
  <c r="I223" i="33"/>
  <c r="I224" i="33"/>
  <c r="I225" i="33"/>
  <c r="I226" i="33"/>
  <c r="I227" i="33"/>
  <c r="I228" i="33"/>
  <c r="I229" i="33"/>
  <c r="I230" i="33"/>
  <c r="I231" i="33"/>
  <c r="I232" i="33"/>
  <c r="I233" i="33"/>
  <c r="I234" i="33"/>
  <c r="I235" i="33"/>
  <c r="I236" i="33"/>
  <c r="I237" i="33"/>
  <c r="I238" i="33"/>
  <c r="I239" i="33"/>
  <c r="I240" i="33"/>
  <c r="I241" i="33"/>
  <c r="I242" i="33"/>
  <c r="I243" i="33"/>
  <c r="I244" i="33"/>
  <c r="I245" i="33"/>
  <c r="I246" i="33"/>
  <c r="I247" i="33"/>
  <c r="I248" i="33"/>
  <c r="I249" i="33"/>
  <c r="I250" i="33"/>
  <c r="I251" i="33"/>
  <c r="I252" i="33"/>
  <c r="I253" i="33"/>
  <c r="I254" i="33"/>
  <c r="E283" i="31"/>
  <c r="E284" i="31"/>
  <c r="E285" i="31"/>
  <c r="E286" i="31"/>
  <c r="E287" i="31"/>
  <c r="E288" i="31"/>
  <c r="E289" i="31"/>
  <c r="E290" i="31"/>
  <c r="E291" i="31"/>
  <c r="E292" i="31"/>
  <c r="E293" i="31"/>
  <c r="E294" i="31"/>
  <c r="E295" i="31"/>
  <c r="E296" i="31"/>
  <c r="E297" i="31"/>
  <c r="E298" i="31"/>
  <c r="E299" i="31"/>
  <c r="E300" i="31"/>
  <c r="AN93" i="28"/>
  <c r="AO93" i="28"/>
  <c r="AP93" i="28"/>
  <c r="AQ93" i="28"/>
  <c r="AR93" i="28"/>
  <c r="AS93" i="28"/>
  <c r="AT93" i="28"/>
  <c r="AU93" i="28"/>
  <c r="AV93" i="28"/>
  <c r="AW93" i="28"/>
  <c r="AX93" i="28"/>
  <c r="AY93" i="28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W187" i="4"/>
  <c r="W188" i="4"/>
  <c r="W189" i="4"/>
  <c r="W190" i="4"/>
  <c r="W191" i="4"/>
  <c r="W192" i="4"/>
  <c r="W193" i="4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86" i="4"/>
  <c r="Z46" i="4"/>
  <c r="Z47" i="4"/>
  <c r="Z48" i="4"/>
  <c r="Z49" i="4"/>
  <c r="Z50" i="4"/>
  <c r="Z51" i="4"/>
  <c r="Z52" i="4"/>
  <c r="Z53" i="4"/>
  <c r="Z54" i="4"/>
  <c r="Z55" i="4"/>
  <c r="Z56" i="4"/>
  <c r="Z57" i="4"/>
  <c r="Z58" i="4"/>
  <c r="Z59" i="4"/>
  <c r="Z60" i="4"/>
  <c r="Z61" i="4"/>
  <c r="Z62" i="4"/>
  <c r="Z63" i="4"/>
  <c r="Z64" i="4"/>
  <c r="Z65" i="4"/>
  <c r="Z66" i="4"/>
  <c r="Z67" i="4"/>
  <c r="Z68" i="4"/>
  <c r="Z69" i="4"/>
  <c r="Z70" i="4"/>
  <c r="Z71" i="4"/>
  <c r="Z72" i="4"/>
  <c r="Z73" i="4"/>
  <c r="Z74" i="4"/>
  <c r="Z75" i="4"/>
  <c r="Z76" i="4"/>
  <c r="Z77" i="4"/>
  <c r="Z78" i="4"/>
  <c r="Z79" i="4"/>
  <c r="Z80" i="4"/>
  <c r="Z81" i="4"/>
  <c r="Z82" i="4"/>
  <c r="Z83" i="4"/>
  <c r="Z84" i="4"/>
  <c r="Z85" i="4"/>
  <c r="Z86" i="4"/>
  <c r="Z87" i="4"/>
  <c r="Z88" i="4"/>
  <c r="Z89" i="4"/>
  <c r="Z90" i="4"/>
  <c r="Z91" i="4"/>
  <c r="Z92" i="4"/>
  <c r="Z93" i="4"/>
  <c r="Z94" i="4"/>
  <c r="Z95" i="4"/>
  <c r="Z96" i="4"/>
  <c r="Z97" i="4"/>
  <c r="Z98" i="4"/>
  <c r="Z99" i="4"/>
  <c r="Z100" i="4"/>
  <c r="Z101" i="4"/>
  <c r="Z102" i="4"/>
  <c r="Z103" i="4"/>
  <c r="Z104" i="4"/>
  <c r="Z105" i="4"/>
  <c r="Z106" i="4"/>
  <c r="Z107" i="4"/>
  <c r="Z108" i="4"/>
  <c r="Z109" i="4"/>
  <c r="Z110" i="4"/>
  <c r="Z111" i="4"/>
  <c r="Z112" i="4"/>
  <c r="Z113" i="4"/>
  <c r="Z114" i="4"/>
  <c r="Z115" i="4"/>
  <c r="Z116" i="4"/>
  <c r="Z117" i="4"/>
  <c r="Z118" i="4"/>
  <c r="Z119" i="4"/>
  <c r="Z120" i="4"/>
  <c r="Z121" i="4"/>
  <c r="Z122" i="4"/>
  <c r="Z123" i="4"/>
  <c r="Z124" i="4"/>
  <c r="Z125" i="4"/>
  <c r="Z126" i="4"/>
  <c r="Z127" i="4"/>
  <c r="Z128" i="4"/>
  <c r="Z129" i="4"/>
  <c r="Z130" i="4"/>
  <c r="Z131" i="4"/>
  <c r="Z132" i="4"/>
  <c r="Z133" i="4"/>
  <c r="Z134" i="4"/>
  <c r="Z135" i="4"/>
  <c r="Z136" i="4"/>
  <c r="Z137" i="4"/>
  <c r="Z138" i="4"/>
  <c r="Z139" i="4"/>
  <c r="Z140" i="4"/>
  <c r="Z141" i="4"/>
  <c r="Z142" i="4"/>
  <c r="Z143" i="4"/>
  <c r="Z144" i="4"/>
  <c r="Z145" i="4"/>
  <c r="Z146" i="4"/>
  <c r="Z147" i="4"/>
  <c r="Z148" i="4"/>
  <c r="Z149" i="4"/>
  <c r="Z150" i="4"/>
  <c r="Z151" i="4"/>
  <c r="Z152" i="4"/>
  <c r="Z153" i="4"/>
  <c r="Z154" i="4"/>
  <c r="Z155" i="4"/>
  <c r="Z156" i="4"/>
  <c r="Z157" i="4"/>
  <c r="Z158" i="4"/>
  <c r="Z159" i="4"/>
  <c r="Z160" i="4"/>
  <c r="Z161" i="4"/>
  <c r="Z162" i="4"/>
  <c r="Z163" i="4"/>
  <c r="Z164" i="4"/>
  <c r="Z165" i="4"/>
  <c r="Z166" i="4"/>
  <c r="Z167" i="4"/>
  <c r="Z168" i="4"/>
  <c r="Z169" i="4"/>
  <c r="Z170" i="4"/>
  <c r="Z171" i="4"/>
  <c r="Z172" i="4"/>
  <c r="Z173" i="4"/>
  <c r="Z174" i="4"/>
  <c r="Z175" i="4"/>
  <c r="Z176" i="4"/>
  <c r="Z177" i="4"/>
  <c r="Z178" i="4"/>
  <c r="Z179" i="4"/>
  <c r="Z180" i="4"/>
  <c r="Z181" i="4"/>
  <c r="Z182" i="4"/>
  <c r="Z183" i="4"/>
  <c r="Z184" i="4"/>
  <c r="Z185" i="4"/>
  <c r="Z186" i="4"/>
  <c r="Z187" i="4"/>
  <c r="Z188" i="4"/>
  <c r="Z189" i="4"/>
  <c r="Z190" i="4"/>
  <c r="Z191" i="4"/>
  <c r="Z192" i="4"/>
  <c r="Z193" i="4"/>
  <c r="Z194" i="4"/>
  <c r="Z195" i="4"/>
  <c r="Z196" i="4"/>
  <c r="Z197" i="4"/>
  <c r="Z198" i="4"/>
  <c r="Z199" i="4"/>
  <c r="Z200" i="4"/>
  <c r="Z201" i="4"/>
  <c r="Z202" i="4"/>
  <c r="Z203" i="4"/>
  <c r="Z204" i="4"/>
  <c r="Z205" i="4"/>
  <c r="Z206" i="4"/>
  <c r="Z207" i="4"/>
  <c r="Z208" i="4"/>
  <c r="Z209" i="4"/>
  <c r="Z210" i="4"/>
  <c r="Z211" i="4"/>
  <c r="Z212" i="4"/>
  <c r="Z213" i="4"/>
  <c r="Z214" i="4"/>
  <c r="Z215" i="4"/>
  <c r="Z216" i="4"/>
  <c r="Z217" i="4"/>
  <c r="Z218" i="4"/>
  <c r="Z219" i="4"/>
  <c r="Z220" i="4"/>
  <c r="Z221" i="4"/>
  <c r="Z222" i="4"/>
  <c r="Z223" i="4"/>
  <c r="Z224" i="4"/>
  <c r="Z225" i="4"/>
  <c r="Z226" i="4"/>
  <c r="Z227" i="4"/>
  <c r="Z228" i="4"/>
  <c r="Z229" i="4"/>
  <c r="Z230" i="4"/>
  <c r="Z231" i="4"/>
  <c r="Z232" i="4"/>
  <c r="Z233" i="4"/>
  <c r="Z234" i="4"/>
  <c r="Z235" i="4"/>
  <c r="Z236" i="4"/>
  <c r="Z237" i="4"/>
  <c r="Z238" i="4"/>
  <c r="Z239" i="4"/>
  <c r="Z240" i="4"/>
  <c r="Z241" i="4"/>
  <c r="Z242" i="4"/>
  <c r="Z243" i="4"/>
  <c r="Z244" i="4"/>
  <c r="Z245" i="4"/>
  <c r="Z246" i="4"/>
  <c r="Z247" i="4"/>
  <c r="Z248" i="4"/>
  <c r="Z249" i="4"/>
  <c r="Z250" i="4"/>
  <c r="Z251" i="4"/>
  <c r="Z252" i="4"/>
  <c r="Z253" i="4"/>
  <c r="Z254" i="4"/>
  <c r="Z255" i="4"/>
  <c r="Z256" i="4"/>
  <c r="Z257" i="4"/>
  <c r="Z258" i="4"/>
  <c r="Z259" i="4"/>
  <c r="Z260" i="4"/>
  <c r="Z261" i="4"/>
  <c r="Z262" i="4"/>
  <c r="Z263" i="4"/>
  <c r="Z264" i="4"/>
  <c r="Z265" i="4"/>
  <c r="Z266" i="4"/>
  <c r="Z267" i="4"/>
  <c r="Z268" i="4"/>
  <c r="Z269" i="4"/>
  <c r="Z270" i="4"/>
  <c r="Z271" i="4"/>
  <c r="Z272" i="4"/>
  <c r="Z273" i="4"/>
  <c r="Z274" i="4"/>
  <c r="Z275" i="4"/>
  <c r="Z276" i="4"/>
  <c r="Z277" i="4"/>
  <c r="Z278" i="4"/>
  <c r="Z279" i="4"/>
  <c r="Z280" i="4"/>
  <c r="Z281" i="4"/>
  <c r="Z282" i="4"/>
  <c r="Z283" i="4"/>
  <c r="Z284" i="4"/>
  <c r="Z285" i="4"/>
  <c r="Z286" i="4"/>
  <c r="K16" i="4" l="1"/>
  <c r="I16" i="4"/>
  <c r="G15" i="4"/>
  <c r="G16" i="4"/>
  <c r="J282" i="27"/>
  <c r="J281" i="27"/>
  <c r="AD179" i="28" s="1"/>
  <c r="J149" i="27"/>
  <c r="J150" i="27"/>
  <c r="J151" i="27"/>
  <c r="J152" i="27"/>
  <c r="J153" i="27"/>
  <c r="J154" i="27"/>
  <c r="J155" i="27"/>
  <c r="J156" i="27"/>
  <c r="J157" i="27"/>
  <c r="J158" i="27"/>
  <c r="J159" i="27"/>
  <c r="J160" i="27"/>
  <c r="J161" i="27"/>
  <c r="J162" i="27"/>
  <c r="J163" i="27"/>
  <c r="J164" i="27"/>
  <c r="J165" i="27"/>
  <c r="J166" i="27"/>
  <c r="J167" i="27"/>
  <c r="J168" i="27"/>
  <c r="J169" i="27"/>
  <c r="J170" i="27"/>
  <c r="J171" i="27"/>
  <c r="J172" i="27"/>
  <c r="J173" i="27"/>
  <c r="J174" i="27"/>
  <c r="J175" i="27"/>
  <c r="J176" i="27"/>
  <c r="J177" i="27"/>
  <c r="J178" i="27"/>
  <c r="J179" i="27"/>
  <c r="J180" i="27"/>
  <c r="J181" i="27"/>
  <c r="J182" i="27"/>
  <c r="J183" i="27"/>
  <c r="J184" i="27"/>
  <c r="J185" i="27"/>
  <c r="J186" i="27"/>
  <c r="J187" i="27"/>
  <c r="J188" i="27"/>
  <c r="J189" i="27"/>
  <c r="J190" i="27"/>
  <c r="J191" i="27"/>
  <c r="J192" i="27"/>
  <c r="J193" i="27"/>
  <c r="J194" i="27"/>
  <c r="J195" i="27"/>
  <c r="J196" i="27"/>
  <c r="J197" i="27"/>
  <c r="J198" i="27"/>
  <c r="J199" i="27"/>
  <c r="J200" i="27"/>
  <c r="J201" i="27"/>
  <c r="J202" i="27"/>
  <c r="J203" i="27"/>
  <c r="J204" i="27"/>
  <c r="J205" i="27"/>
  <c r="J206" i="27"/>
  <c r="J207" i="27"/>
  <c r="J208" i="27"/>
  <c r="J209" i="27"/>
  <c r="J210" i="27"/>
  <c r="J211" i="27"/>
  <c r="J212" i="27"/>
  <c r="J213" i="27"/>
  <c r="J214" i="27"/>
  <c r="J215" i="27"/>
  <c r="J216" i="27"/>
  <c r="J217" i="27"/>
  <c r="J218" i="27"/>
  <c r="J219" i="27"/>
  <c r="J220" i="27"/>
  <c r="J221" i="27"/>
  <c r="J222" i="27"/>
  <c r="J223" i="27"/>
  <c r="J224" i="27"/>
  <c r="J225" i="27"/>
  <c r="J226" i="27"/>
  <c r="J227" i="27"/>
  <c r="J228" i="27"/>
  <c r="J229" i="27"/>
  <c r="J230" i="27"/>
  <c r="J231" i="27"/>
  <c r="J232" i="27"/>
  <c r="J233" i="27"/>
  <c r="J234" i="27"/>
  <c r="J235" i="27"/>
  <c r="J236" i="27"/>
  <c r="J237" i="27"/>
  <c r="J238" i="27"/>
  <c r="J239" i="27"/>
  <c r="J240" i="27"/>
  <c r="J241" i="27"/>
  <c r="J242" i="27"/>
  <c r="J243" i="27"/>
  <c r="J244" i="27"/>
  <c r="J245" i="27"/>
  <c r="J246" i="27"/>
  <c r="J247" i="27"/>
  <c r="J248" i="27"/>
  <c r="J249" i="27"/>
  <c r="J250" i="27"/>
  <c r="J251" i="27"/>
  <c r="J252" i="27"/>
  <c r="J253" i="27"/>
  <c r="J254" i="27"/>
  <c r="J255" i="27"/>
  <c r="J256" i="27"/>
  <c r="E179" i="28" s="1"/>
  <c r="J257" i="27"/>
  <c r="J258" i="27"/>
  <c r="J259" i="27"/>
  <c r="J260" i="27"/>
  <c r="J261" i="27"/>
  <c r="J262" i="27"/>
  <c r="K179" i="28" s="1"/>
  <c r="J263" i="27"/>
  <c r="J264" i="27"/>
  <c r="J265" i="27"/>
  <c r="J266" i="27"/>
  <c r="J267" i="27"/>
  <c r="J268" i="27"/>
  <c r="Q179" i="28" s="1"/>
  <c r="J269" i="27"/>
  <c r="J270" i="27"/>
  <c r="J271" i="27"/>
  <c r="J272" i="27"/>
  <c r="J273" i="27"/>
  <c r="J274" i="27"/>
  <c r="W179" i="28" s="1"/>
  <c r="J275" i="27"/>
  <c r="J276" i="27"/>
  <c r="J277" i="27"/>
  <c r="J278" i="27"/>
  <c r="J279" i="27"/>
  <c r="J280" i="27"/>
  <c r="AC179" i="28" s="1"/>
  <c r="H4" i="24"/>
  <c r="H5" i="24"/>
  <c r="H6" i="24"/>
  <c r="H7" i="24"/>
  <c r="H8" i="24"/>
  <c r="H9" i="24"/>
  <c r="H10" i="24"/>
  <c r="H11" i="24"/>
  <c r="H12" i="24"/>
  <c r="H13" i="24"/>
  <c r="H14" i="24"/>
  <c r="H15" i="24"/>
  <c r="H16" i="24"/>
  <c r="H17" i="24"/>
  <c r="H18" i="24"/>
  <c r="H19" i="24"/>
  <c r="H20" i="24"/>
  <c r="H21" i="24"/>
  <c r="H22" i="24"/>
  <c r="H23" i="24"/>
  <c r="H24" i="24"/>
  <c r="H25" i="24"/>
  <c r="H26" i="24"/>
  <c r="H27" i="24"/>
  <c r="H28" i="24"/>
  <c r="H29" i="24"/>
  <c r="H30" i="24"/>
  <c r="H31" i="24"/>
  <c r="H32" i="24"/>
  <c r="H33" i="24"/>
  <c r="H34" i="24"/>
  <c r="H35" i="24"/>
  <c r="H36" i="24"/>
  <c r="H37" i="24"/>
  <c r="H38" i="24"/>
  <c r="H39" i="24"/>
  <c r="H40" i="24"/>
  <c r="H41" i="24"/>
  <c r="H42" i="24"/>
  <c r="H43" i="24"/>
  <c r="H44" i="24"/>
  <c r="H45" i="24"/>
  <c r="H46" i="24"/>
  <c r="H47" i="24"/>
  <c r="H48" i="24"/>
  <c r="H49" i="24"/>
  <c r="H50" i="24"/>
  <c r="H51" i="24"/>
  <c r="H52" i="24"/>
  <c r="H53" i="24"/>
  <c r="H54" i="24"/>
  <c r="H55" i="24"/>
  <c r="H56" i="24"/>
  <c r="H57" i="24"/>
  <c r="H58" i="24"/>
  <c r="H59" i="24"/>
  <c r="H60" i="24"/>
  <c r="H61" i="24"/>
  <c r="H62" i="24"/>
  <c r="H63" i="24"/>
  <c r="H64" i="24"/>
  <c r="H65" i="24"/>
  <c r="H66" i="24"/>
  <c r="H67" i="24"/>
  <c r="H68" i="24"/>
  <c r="H69" i="24"/>
  <c r="H70" i="24"/>
  <c r="H71" i="24"/>
  <c r="H72" i="24"/>
  <c r="H73" i="24"/>
  <c r="H74" i="24"/>
  <c r="H75" i="24"/>
  <c r="H76" i="24"/>
  <c r="H77" i="24"/>
  <c r="H78" i="24"/>
  <c r="H79" i="24"/>
  <c r="H80" i="24"/>
  <c r="H81" i="24"/>
  <c r="H82" i="24"/>
  <c r="H83" i="24"/>
  <c r="H84" i="24"/>
  <c r="H85" i="24"/>
  <c r="H86" i="24"/>
  <c r="H87" i="24"/>
  <c r="H88" i="24"/>
  <c r="H89" i="24"/>
  <c r="H90" i="24"/>
  <c r="H91" i="24"/>
  <c r="H92" i="24"/>
  <c r="H93" i="24"/>
  <c r="H94" i="24"/>
  <c r="H95" i="24"/>
  <c r="H96" i="24"/>
  <c r="H97" i="24"/>
  <c r="H98" i="24"/>
  <c r="H99" i="24"/>
  <c r="H100" i="24"/>
  <c r="H101" i="24"/>
  <c r="H102" i="24"/>
  <c r="H103" i="24"/>
  <c r="H104" i="24"/>
  <c r="H105" i="24"/>
  <c r="H106" i="24"/>
  <c r="H107" i="24"/>
  <c r="H108" i="24"/>
  <c r="H109" i="24"/>
  <c r="H110" i="24"/>
  <c r="H111" i="24"/>
  <c r="H112" i="24"/>
  <c r="H113" i="24"/>
  <c r="H114" i="24"/>
  <c r="H115" i="24"/>
  <c r="H116" i="24"/>
  <c r="H117" i="24"/>
  <c r="H118" i="24"/>
  <c r="H119" i="24"/>
  <c r="H120" i="24"/>
  <c r="H121" i="24"/>
  <c r="H122" i="24"/>
  <c r="H123" i="24"/>
  <c r="H124" i="24"/>
  <c r="H125" i="24"/>
  <c r="H126" i="24"/>
  <c r="H127" i="24"/>
  <c r="H128" i="24"/>
  <c r="H129" i="24"/>
  <c r="H130" i="24"/>
  <c r="H131" i="24"/>
  <c r="H132" i="24"/>
  <c r="H133" i="24"/>
  <c r="H134" i="24"/>
  <c r="H135" i="24"/>
  <c r="H136" i="24"/>
  <c r="H137" i="24"/>
  <c r="H138" i="24"/>
  <c r="H139" i="24"/>
  <c r="H140" i="24"/>
  <c r="H141" i="24"/>
  <c r="H142" i="24"/>
  <c r="H143" i="24"/>
  <c r="H144" i="24"/>
  <c r="H145" i="24"/>
  <c r="H146" i="24"/>
  <c r="H147" i="24"/>
  <c r="H148" i="24"/>
  <c r="H149" i="24"/>
  <c r="H150" i="24"/>
  <c r="H151" i="24"/>
  <c r="H152" i="24"/>
  <c r="H153" i="24"/>
  <c r="H154" i="24"/>
  <c r="H155" i="24"/>
  <c r="H156" i="24"/>
  <c r="H157" i="24"/>
  <c r="H158" i="24"/>
  <c r="H159" i="24"/>
  <c r="H160" i="24"/>
  <c r="H161" i="24"/>
  <c r="H162" i="24"/>
  <c r="H163" i="24"/>
  <c r="H164" i="24"/>
  <c r="H165" i="24"/>
  <c r="H166" i="24"/>
  <c r="H167" i="24"/>
  <c r="H168" i="24"/>
  <c r="H169" i="24"/>
  <c r="H170" i="24"/>
  <c r="H171" i="24"/>
  <c r="H172" i="24"/>
  <c r="H173" i="24"/>
  <c r="H174" i="24"/>
  <c r="H175" i="24"/>
  <c r="H176" i="24"/>
  <c r="H177" i="24"/>
  <c r="H178" i="24"/>
  <c r="H179" i="24"/>
  <c r="H180" i="24"/>
  <c r="H181" i="24"/>
  <c r="H182" i="24"/>
  <c r="H183" i="24"/>
  <c r="H184" i="24"/>
  <c r="H185" i="24"/>
  <c r="H186" i="24"/>
  <c r="H187" i="24"/>
  <c r="H188" i="24"/>
  <c r="H189" i="24"/>
  <c r="H190" i="24"/>
  <c r="H191" i="24"/>
  <c r="H192" i="24"/>
  <c r="H193" i="24"/>
  <c r="H194" i="24"/>
  <c r="H195" i="24"/>
  <c r="H196" i="24"/>
  <c r="H197" i="24"/>
  <c r="H198" i="24"/>
  <c r="H199" i="24"/>
  <c r="H200" i="24"/>
  <c r="H201" i="24"/>
  <c r="H202" i="24"/>
  <c r="H203" i="24"/>
  <c r="H204" i="24"/>
  <c r="H205" i="24"/>
  <c r="H206" i="24"/>
  <c r="H207" i="24"/>
  <c r="H208" i="24"/>
  <c r="H209" i="24"/>
  <c r="H210" i="24"/>
  <c r="H211" i="24"/>
  <c r="H212" i="24"/>
  <c r="H213" i="24"/>
  <c r="H214" i="24"/>
  <c r="H215" i="24"/>
  <c r="H216" i="24"/>
  <c r="H217" i="24"/>
  <c r="H218" i="24"/>
  <c r="H219" i="24"/>
  <c r="H220" i="24"/>
  <c r="H221" i="24"/>
  <c r="H222" i="24"/>
  <c r="H223" i="24"/>
  <c r="H224" i="24"/>
  <c r="H225" i="24"/>
  <c r="H226" i="24"/>
  <c r="H227" i="24"/>
  <c r="H228" i="24"/>
  <c r="H229" i="24"/>
  <c r="H230" i="24"/>
  <c r="H231" i="24"/>
  <c r="H232" i="24"/>
  <c r="H233" i="24"/>
  <c r="H234" i="24"/>
  <c r="H235" i="24"/>
  <c r="H236" i="24"/>
  <c r="H237" i="24"/>
  <c r="H238" i="24"/>
  <c r="H239" i="24"/>
  <c r="H240" i="24"/>
  <c r="H241" i="24"/>
  <c r="H242" i="24"/>
  <c r="H243" i="24"/>
  <c r="H244" i="24"/>
  <c r="H245" i="24"/>
  <c r="H246" i="24"/>
  <c r="H247" i="24"/>
  <c r="H248" i="24"/>
  <c r="H249" i="24"/>
  <c r="H250" i="24"/>
  <c r="H251" i="24"/>
  <c r="H252" i="24"/>
  <c r="H253" i="24"/>
  <c r="H254" i="24"/>
  <c r="H255" i="24"/>
  <c r="H256" i="24"/>
  <c r="H257" i="24"/>
  <c r="H258" i="24"/>
  <c r="H259" i="24"/>
  <c r="H260" i="24"/>
  <c r="H261" i="24"/>
  <c r="H262" i="24"/>
  <c r="H263" i="24"/>
  <c r="H264" i="24"/>
  <c r="H265" i="24"/>
  <c r="H266" i="24"/>
  <c r="H267" i="24"/>
  <c r="H268" i="24"/>
  <c r="H269" i="24"/>
  <c r="H270" i="24"/>
  <c r="H271" i="24"/>
  <c r="H272" i="24"/>
  <c r="H273" i="24"/>
  <c r="H274" i="24"/>
  <c r="H275" i="24"/>
  <c r="H276" i="24"/>
  <c r="H277" i="24"/>
  <c r="H278" i="24"/>
  <c r="H279" i="24"/>
  <c r="H280" i="24"/>
  <c r="H281" i="24"/>
  <c r="H282" i="24"/>
  <c r="H283" i="24"/>
  <c r="H284" i="24"/>
  <c r="H285" i="24"/>
  <c r="H286" i="24"/>
  <c r="H287" i="24"/>
  <c r="H288" i="24"/>
  <c r="H289" i="24"/>
  <c r="H290" i="24"/>
  <c r="H291" i="24"/>
  <c r="H292" i="24"/>
  <c r="H293" i="24"/>
  <c r="H294" i="24"/>
  <c r="H295" i="24"/>
  <c r="H296" i="24"/>
  <c r="H297" i="24"/>
  <c r="H298" i="24"/>
  <c r="H299" i="24"/>
  <c r="H300" i="24" s="1"/>
  <c r="H301" i="24"/>
  <c r="H302" i="24"/>
  <c r="H303" i="24"/>
  <c r="H304" i="24"/>
  <c r="H305" i="24"/>
  <c r="H306" i="24"/>
  <c r="H307" i="24"/>
  <c r="H308" i="24"/>
  <c r="H309" i="24"/>
  <c r="H310" i="24"/>
  <c r="H311" i="24"/>
  <c r="H312" i="24"/>
  <c r="H313" i="24"/>
  <c r="H314" i="24"/>
  <c r="H315" i="24"/>
  <c r="H316" i="24"/>
  <c r="H317" i="24"/>
  <c r="H318" i="24"/>
  <c r="H319" i="24"/>
  <c r="H320" i="24"/>
  <c r="H321" i="24"/>
  <c r="H322" i="24"/>
  <c r="H323" i="24"/>
  <c r="H324" i="24"/>
  <c r="H325" i="24"/>
  <c r="H326" i="24"/>
  <c r="H327" i="24"/>
  <c r="H328" i="24"/>
  <c r="H329" i="24"/>
  <c r="H330" i="24"/>
  <c r="H331" i="24"/>
  <c r="H332" i="24"/>
  <c r="H333" i="24"/>
  <c r="H334" i="24"/>
  <c r="H335" i="24"/>
  <c r="H336" i="24"/>
  <c r="H337" i="24"/>
  <c r="H338" i="24"/>
  <c r="H339" i="24"/>
  <c r="H340" i="24"/>
  <c r="H341" i="24"/>
  <c r="H342" i="24"/>
  <c r="H343" i="24"/>
  <c r="H344" i="24"/>
  <c r="H345" i="24"/>
  <c r="H346" i="24"/>
  <c r="H348" i="24"/>
  <c r="H349" i="24"/>
  <c r="H350" i="24"/>
  <c r="H351" i="24"/>
  <c r="H353" i="24"/>
  <c r="H354" i="24"/>
  <c r="H355" i="24"/>
  <c r="H356" i="24"/>
  <c r="H357" i="24"/>
  <c r="H358" i="24"/>
  <c r="H359" i="24"/>
  <c r="H360" i="24"/>
  <c r="H361" i="24"/>
  <c r="H362" i="24"/>
  <c r="H363" i="24"/>
  <c r="H364" i="24"/>
  <c r="H365" i="24"/>
  <c r="H366" i="24"/>
  <c r="H367" i="24"/>
  <c r="H368" i="24"/>
  <c r="H369" i="24"/>
  <c r="H370" i="24"/>
  <c r="H371" i="24"/>
  <c r="H372" i="24"/>
  <c r="H373" i="24"/>
  <c r="H374" i="24"/>
  <c r="H375" i="24"/>
  <c r="H376" i="24"/>
  <c r="H377" i="24"/>
  <c r="H378" i="24"/>
  <c r="H379" i="24"/>
  <c r="H380" i="24"/>
  <c r="H381" i="24"/>
  <c r="H382" i="24"/>
  <c r="H383" i="24"/>
  <c r="H384" i="24"/>
  <c r="H385" i="24"/>
  <c r="H386" i="24"/>
  <c r="H387" i="24"/>
  <c r="H388" i="24"/>
  <c r="H389" i="24"/>
  <c r="H390" i="24"/>
  <c r="H391" i="24"/>
  <c r="H392" i="24"/>
  <c r="H393" i="24"/>
  <c r="H394" i="24"/>
  <c r="H395" i="24"/>
  <c r="H396" i="24"/>
  <c r="H397" i="24"/>
  <c r="H398" i="24"/>
  <c r="H399" i="24"/>
  <c r="H400" i="24"/>
  <c r="H401" i="24"/>
  <c r="H402" i="24"/>
  <c r="H403" i="24"/>
  <c r="H404" i="24"/>
  <c r="H405" i="24"/>
  <c r="H406" i="24"/>
  <c r="H407" i="24"/>
  <c r="H408" i="24"/>
  <c r="H409" i="24"/>
  <c r="H410" i="24"/>
  <c r="H411" i="24"/>
  <c r="H412" i="24"/>
  <c r="H413" i="24"/>
  <c r="H414" i="24"/>
  <c r="H415" i="24"/>
  <c r="H416" i="24"/>
  <c r="H417" i="24"/>
  <c r="H418" i="24"/>
  <c r="H419" i="24"/>
  <c r="H420" i="24"/>
  <c r="H421" i="24"/>
  <c r="H422" i="24"/>
  <c r="H423" i="24"/>
  <c r="H424" i="24"/>
  <c r="H425" i="24"/>
  <c r="H426" i="24"/>
  <c r="H427" i="24"/>
  <c r="H428" i="24"/>
  <c r="H429" i="24"/>
  <c r="H430" i="24"/>
  <c r="H431" i="24"/>
  <c r="H432" i="24"/>
  <c r="H433" i="24"/>
  <c r="H434" i="24"/>
  <c r="H435" i="24"/>
  <c r="H436" i="24"/>
  <c r="H437" i="24"/>
  <c r="H438" i="24"/>
  <c r="H439" i="24"/>
  <c r="H440" i="24"/>
  <c r="H441" i="24"/>
  <c r="H442" i="24"/>
  <c r="H443" i="24"/>
  <c r="H444" i="24"/>
  <c r="H445" i="24"/>
  <c r="H446" i="24"/>
  <c r="H447" i="24"/>
  <c r="H448" i="24"/>
  <c r="H449" i="24"/>
  <c r="H450" i="24"/>
  <c r="H451" i="24"/>
  <c r="H452" i="24"/>
  <c r="H453" i="24"/>
  <c r="H454" i="24"/>
  <c r="H455" i="24"/>
  <c r="H456" i="24"/>
  <c r="H457" i="24"/>
  <c r="H458" i="24"/>
  <c r="H459" i="24"/>
  <c r="H460" i="24"/>
  <c r="H461" i="24"/>
  <c r="H462" i="24"/>
  <c r="H463" i="24"/>
  <c r="H464" i="24"/>
  <c r="H465" i="24"/>
  <c r="H466" i="24"/>
  <c r="H467" i="24"/>
  <c r="H468" i="24"/>
  <c r="H469" i="24"/>
  <c r="H470" i="24"/>
  <c r="H471" i="24"/>
  <c r="H472" i="24"/>
  <c r="H473" i="24"/>
  <c r="H474" i="24"/>
  <c r="H475" i="24"/>
  <c r="H476" i="24"/>
  <c r="H477" i="24"/>
  <c r="H478" i="24"/>
  <c r="H479" i="24"/>
  <c r="H480" i="24"/>
  <c r="H481" i="24"/>
  <c r="H482" i="24"/>
  <c r="H483" i="24"/>
  <c r="H484" i="24"/>
  <c r="H485" i="24"/>
  <c r="H486" i="24"/>
  <c r="H487" i="24"/>
  <c r="H488" i="24"/>
  <c r="H489" i="24"/>
  <c r="H490" i="24"/>
  <c r="H491" i="24"/>
  <c r="H492" i="24"/>
  <c r="H493" i="24"/>
  <c r="H494" i="24"/>
  <c r="H495" i="24"/>
  <c r="H496" i="24"/>
  <c r="H497" i="24"/>
  <c r="H498" i="24"/>
  <c r="H499" i="24"/>
  <c r="H500" i="24"/>
  <c r="H501" i="24"/>
  <c r="H502" i="24"/>
  <c r="H503" i="24"/>
  <c r="H504" i="24"/>
  <c r="H505" i="24"/>
  <c r="H506" i="24"/>
  <c r="H507" i="24"/>
  <c r="H508" i="24"/>
  <c r="H509" i="24"/>
  <c r="H510" i="24"/>
  <c r="H511" i="24"/>
  <c r="H512" i="24"/>
  <c r="H513" i="24"/>
  <c r="H514" i="24"/>
  <c r="H515" i="24"/>
  <c r="H516" i="24"/>
  <c r="H517" i="24"/>
  <c r="H518" i="24"/>
  <c r="H519" i="24"/>
  <c r="H520" i="24"/>
  <c r="H521" i="24"/>
  <c r="H522" i="24"/>
  <c r="H523" i="24"/>
  <c r="H524" i="24"/>
  <c r="H525" i="24"/>
  <c r="H526" i="24"/>
  <c r="H527" i="24"/>
  <c r="H528" i="24"/>
  <c r="H529" i="24"/>
  <c r="H530" i="24"/>
  <c r="H531" i="24"/>
  <c r="H532" i="24"/>
  <c r="H533" i="24"/>
  <c r="H534" i="24"/>
  <c r="H535" i="24"/>
  <c r="H536" i="24"/>
  <c r="H537" i="24"/>
  <c r="H538" i="24"/>
  <c r="H539" i="24"/>
  <c r="H540" i="24"/>
  <c r="H541" i="24"/>
  <c r="H542" i="24"/>
  <c r="H543" i="24"/>
  <c r="H544" i="24"/>
  <c r="H545" i="24"/>
  <c r="H546" i="24"/>
  <c r="H547" i="24"/>
  <c r="H548" i="24"/>
  <c r="H549" i="24"/>
  <c r="H550" i="24"/>
  <c r="H551" i="24"/>
  <c r="H552" i="24"/>
  <c r="H553" i="24"/>
  <c r="H554" i="24" s="1"/>
  <c r="H555" i="24"/>
  <c r="H556" i="24"/>
  <c r="H557" i="24"/>
  <c r="H558" i="24"/>
  <c r="H559" i="24"/>
  <c r="H560" i="24"/>
  <c r="H561" i="24"/>
  <c r="H562" i="24"/>
  <c r="H563" i="24"/>
  <c r="H564" i="24"/>
  <c r="H565" i="24"/>
  <c r="H566" i="24"/>
  <c r="H567" i="24"/>
  <c r="H568" i="24"/>
  <c r="H569" i="24"/>
  <c r="H570" i="24"/>
  <c r="H571" i="24"/>
  <c r="H572" i="24"/>
  <c r="H573" i="24"/>
  <c r="H574" i="24"/>
  <c r="H575" i="24"/>
  <c r="H576" i="24"/>
  <c r="H577" i="24"/>
  <c r="H578" i="24"/>
  <c r="H579" i="24"/>
  <c r="H580" i="24"/>
  <c r="H581" i="24"/>
  <c r="H582" i="24"/>
  <c r="H583" i="24"/>
  <c r="H584" i="24"/>
  <c r="H585" i="24"/>
  <c r="H586" i="24"/>
  <c r="H587" i="24"/>
  <c r="H588" i="24"/>
  <c r="H589" i="24"/>
  <c r="H590" i="24"/>
  <c r="H591" i="24"/>
  <c r="H592" i="24"/>
  <c r="H593" i="24"/>
  <c r="H594" i="24"/>
  <c r="H595" i="24"/>
  <c r="H596" i="24" s="1"/>
  <c r="H597" i="24"/>
  <c r="H598" i="24"/>
  <c r="H599" i="24"/>
  <c r="H600" i="24"/>
  <c r="H601" i="24"/>
  <c r="H602" i="24"/>
  <c r="H603" i="24"/>
  <c r="H604" i="24"/>
  <c r="H605" i="24"/>
  <c r="H606" i="24"/>
  <c r="H607" i="24"/>
  <c r="H608" i="24"/>
  <c r="H609" i="24"/>
  <c r="H610" i="24"/>
  <c r="H611" i="24"/>
  <c r="H612" i="24"/>
  <c r="H613" i="24"/>
  <c r="H614" i="24"/>
  <c r="H615" i="24"/>
  <c r="H616" i="24"/>
  <c r="H617" i="24"/>
  <c r="H618" i="24"/>
  <c r="H619" i="24"/>
  <c r="H620" i="24"/>
  <c r="H621" i="24"/>
  <c r="H622" i="24"/>
  <c r="H623" i="24"/>
  <c r="H624" i="24"/>
  <c r="H625" i="24"/>
  <c r="H626" i="24"/>
  <c r="H627" i="24"/>
  <c r="H628" i="24"/>
  <c r="H629" i="24"/>
  <c r="H630" i="24"/>
  <c r="H631" i="24"/>
  <c r="H632" i="24"/>
  <c r="H633" i="24"/>
  <c r="H634" i="24"/>
  <c r="H635" i="24"/>
  <c r="H636" i="24"/>
  <c r="H637" i="24"/>
  <c r="H638" i="24"/>
  <c r="H639" i="24"/>
  <c r="H640" i="24"/>
  <c r="H641" i="24"/>
  <c r="H642" i="24"/>
  <c r="H643" i="24"/>
  <c r="H644" i="24"/>
  <c r="H645" i="24" s="1"/>
  <c r="H646" i="24"/>
  <c r="H647" i="24"/>
  <c r="H648" i="24"/>
  <c r="H649" i="24"/>
  <c r="H650" i="24"/>
  <c r="H651" i="24"/>
  <c r="H652" i="24"/>
  <c r="H653" i="24"/>
  <c r="H654" i="24"/>
  <c r="H655" i="24"/>
  <c r="H656" i="24"/>
  <c r="H657" i="24"/>
  <c r="H658" i="24"/>
  <c r="H659" i="24"/>
  <c r="H660" i="24"/>
  <c r="H661" i="24"/>
  <c r="H662" i="24"/>
  <c r="H663" i="24"/>
  <c r="H664" i="24"/>
  <c r="H665" i="24"/>
  <c r="H666" i="24"/>
  <c r="H667" i="24"/>
  <c r="H668" i="24"/>
  <c r="H669" i="24"/>
  <c r="H670" i="24"/>
  <c r="H671" i="24"/>
  <c r="H672" i="24"/>
  <c r="H673" i="24"/>
  <c r="H674" i="24"/>
  <c r="H675" i="24"/>
  <c r="H676" i="24"/>
  <c r="H677" i="24"/>
  <c r="H678" i="24"/>
  <c r="H679" i="24"/>
  <c r="H680" i="24"/>
  <c r="H681" i="24"/>
  <c r="H682" i="24"/>
  <c r="H683" i="24"/>
  <c r="H684" i="24"/>
  <c r="H685" i="24"/>
  <c r="H686" i="24"/>
  <c r="H687" i="24"/>
  <c r="H688" i="24"/>
  <c r="H689" i="24"/>
  <c r="H690" i="24"/>
  <c r="H691" i="24"/>
  <c r="H692" i="24"/>
  <c r="H693" i="24"/>
  <c r="H694" i="24"/>
  <c r="H695" i="24"/>
  <c r="H696" i="24"/>
  <c r="H697" i="24"/>
  <c r="H698" i="24"/>
  <c r="H699" i="24"/>
  <c r="H700" i="24"/>
  <c r="H701" i="24"/>
  <c r="H702" i="24"/>
  <c r="H703" i="24"/>
  <c r="H704" i="24"/>
  <c r="H705" i="24"/>
  <c r="H706" i="24" s="1"/>
  <c r="H707" i="24"/>
  <c r="H708" i="24"/>
  <c r="H709" i="24"/>
  <c r="H710" i="24"/>
  <c r="H711" i="24"/>
  <c r="H712" i="24"/>
  <c r="H713" i="24"/>
  <c r="H714" i="24"/>
  <c r="H715" i="24"/>
  <c r="H716" i="24"/>
  <c r="H717" i="24"/>
  <c r="H718" i="24"/>
  <c r="H719" i="24"/>
  <c r="H720" i="24"/>
  <c r="H3" i="24"/>
  <c r="G2" i="24"/>
  <c r="G3" i="24"/>
  <c r="G4" i="24"/>
  <c r="G5" i="24"/>
  <c r="G6" i="24"/>
  <c r="G7" i="24"/>
  <c r="G8" i="24"/>
  <c r="G9" i="24"/>
  <c r="G10" i="24"/>
  <c r="G11" i="24"/>
  <c r="G12" i="24"/>
  <c r="G13" i="24"/>
  <c r="G14" i="24"/>
  <c r="G15" i="24"/>
  <c r="G16" i="24"/>
  <c r="G17" i="24"/>
  <c r="G18" i="24"/>
  <c r="G19" i="24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G54" i="24"/>
  <c r="G55" i="24"/>
  <c r="G56" i="24"/>
  <c r="G57" i="24"/>
  <c r="G58" i="24"/>
  <c r="G59" i="24"/>
  <c r="G60" i="24"/>
  <c r="G61" i="24"/>
  <c r="G62" i="24"/>
  <c r="G63" i="24"/>
  <c r="G64" i="24"/>
  <c r="G65" i="24"/>
  <c r="G66" i="24"/>
  <c r="G67" i="24"/>
  <c r="G68" i="24"/>
  <c r="G69" i="24"/>
  <c r="G70" i="24"/>
  <c r="G71" i="24"/>
  <c r="G72" i="24"/>
  <c r="G73" i="24"/>
  <c r="G74" i="24"/>
  <c r="G75" i="24"/>
  <c r="G76" i="24"/>
  <c r="G77" i="24"/>
  <c r="G78" i="24"/>
  <c r="G79" i="24"/>
  <c r="G80" i="24"/>
  <c r="G81" i="24"/>
  <c r="G82" i="24"/>
  <c r="G83" i="24"/>
  <c r="G84" i="24"/>
  <c r="G85" i="24"/>
  <c r="G86" i="24"/>
  <c r="G87" i="24"/>
  <c r="G88" i="24"/>
  <c r="G89" i="24"/>
  <c r="G90" i="24"/>
  <c r="G91" i="24"/>
  <c r="G92" i="24"/>
  <c r="G93" i="24"/>
  <c r="G94" i="24"/>
  <c r="G95" i="24"/>
  <c r="G96" i="24"/>
  <c r="G97" i="24"/>
  <c r="G98" i="24"/>
  <c r="G99" i="24"/>
  <c r="G100" i="24"/>
  <c r="G101" i="24"/>
  <c r="G102" i="24"/>
  <c r="G103" i="24"/>
  <c r="G104" i="24"/>
  <c r="G105" i="24"/>
  <c r="G106" i="24"/>
  <c r="G107" i="24"/>
  <c r="G108" i="24"/>
  <c r="G109" i="24"/>
  <c r="G110" i="24"/>
  <c r="G111" i="24"/>
  <c r="G112" i="24"/>
  <c r="G113" i="24"/>
  <c r="G114" i="24"/>
  <c r="G115" i="24"/>
  <c r="G116" i="24"/>
  <c r="G117" i="24"/>
  <c r="G118" i="24"/>
  <c r="G119" i="24"/>
  <c r="G120" i="24"/>
  <c r="G121" i="24"/>
  <c r="G122" i="24"/>
  <c r="G123" i="24"/>
  <c r="G124" i="24"/>
  <c r="G125" i="24"/>
  <c r="G126" i="24"/>
  <c r="G127" i="24"/>
  <c r="G128" i="24"/>
  <c r="G129" i="24"/>
  <c r="G130" i="24"/>
  <c r="G131" i="24"/>
  <c r="G132" i="24"/>
  <c r="G133" i="24"/>
  <c r="G134" i="24"/>
  <c r="G135" i="24"/>
  <c r="G136" i="24"/>
  <c r="G137" i="24"/>
  <c r="G138" i="24"/>
  <c r="G139" i="24"/>
  <c r="G140" i="24"/>
  <c r="G141" i="24"/>
  <c r="G142" i="24"/>
  <c r="G143" i="24"/>
  <c r="G144" i="24"/>
  <c r="G145" i="24"/>
  <c r="G146" i="24"/>
  <c r="G147" i="24"/>
  <c r="G148" i="24"/>
  <c r="G149" i="24"/>
  <c r="G150" i="24"/>
  <c r="G151" i="24"/>
  <c r="G152" i="24"/>
  <c r="G153" i="24"/>
  <c r="G154" i="24"/>
  <c r="G155" i="24"/>
  <c r="G156" i="24"/>
  <c r="G157" i="24"/>
  <c r="G158" i="24"/>
  <c r="G159" i="24"/>
  <c r="G160" i="24"/>
  <c r="G161" i="24"/>
  <c r="G162" i="24"/>
  <c r="G163" i="24"/>
  <c r="G164" i="24"/>
  <c r="G165" i="24"/>
  <c r="G166" i="24"/>
  <c r="G167" i="24"/>
  <c r="G168" i="24"/>
  <c r="G169" i="24"/>
  <c r="G170" i="24"/>
  <c r="G171" i="24"/>
  <c r="G172" i="24"/>
  <c r="G173" i="24"/>
  <c r="G174" i="24"/>
  <c r="G175" i="24"/>
  <c r="G176" i="24"/>
  <c r="G177" i="24"/>
  <c r="G178" i="24"/>
  <c r="G179" i="24"/>
  <c r="G180" i="24"/>
  <c r="G181" i="24"/>
  <c r="G182" i="24"/>
  <c r="G183" i="24"/>
  <c r="G184" i="24"/>
  <c r="G185" i="24"/>
  <c r="G186" i="24"/>
  <c r="G187" i="24"/>
  <c r="G188" i="24"/>
  <c r="G189" i="24"/>
  <c r="G190" i="24"/>
  <c r="G191" i="24"/>
  <c r="G192" i="24"/>
  <c r="G193" i="24"/>
  <c r="G194" i="24"/>
  <c r="G195" i="24"/>
  <c r="G196" i="24"/>
  <c r="G197" i="24"/>
  <c r="G198" i="24"/>
  <c r="G199" i="24"/>
  <c r="G200" i="24"/>
  <c r="G201" i="24"/>
  <c r="G202" i="24"/>
  <c r="G203" i="24"/>
  <c r="G204" i="24"/>
  <c r="G205" i="24"/>
  <c r="G206" i="24"/>
  <c r="G207" i="24"/>
  <c r="G208" i="24"/>
  <c r="G209" i="24"/>
  <c r="G210" i="24"/>
  <c r="G211" i="24"/>
  <c r="G212" i="24"/>
  <c r="G213" i="24"/>
  <c r="G214" i="24"/>
  <c r="G215" i="24"/>
  <c r="G216" i="24"/>
  <c r="G217" i="24"/>
  <c r="G218" i="24"/>
  <c r="G219" i="24"/>
  <c r="G220" i="24"/>
  <c r="G221" i="24"/>
  <c r="G222" i="24"/>
  <c r="G223" i="24"/>
  <c r="G224" i="24"/>
  <c r="G225" i="24"/>
  <c r="G226" i="24"/>
  <c r="G227" i="24"/>
  <c r="G228" i="24"/>
  <c r="G229" i="24"/>
  <c r="G230" i="24"/>
  <c r="G231" i="24"/>
  <c r="G232" i="24"/>
  <c r="G233" i="24"/>
  <c r="G234" i="24"/>
  <c r="G235" i="24"/>
  <c r="G236" i="24"/>
  <c r="G237" i="24"/>
  <c r="G238" i="24"/>
  <c r="G239" i="24"/>
  <c r="G240" i="24"/>
  <c r="G241" i="24"/>
  <c r="G242" i="24"/>
  <c r="G243" i="24"/>
  <c r="G244" i="24"/>
  <c r="G245" i="24"/>
  <c r="G246" i="24"/>
  <c r="G247" i="24"/>
  <c r="G248" i="24"/>
  <c r="G249" i="24"/>
  <c r="G250" i="24"/>
  <c r="G251" i="24"/>
  <c r="G252" i="24"/>
  <c r="G253" i="24"/>
  <c r="G254" i="24"/>
  <c r="G255" i="24"/>
  <c r="G256" i="24"/>
  <c r="G257" i="24"/>
  <c r="G258" i="24"/>
  <c r="G259" i="24"/>
  <c r="G260" i="24"/>
  <c r="G261" i="24"/>
  <c r="G262" i="24"/>
  <c r="G263" i="24"/>
  <c r="G264" i="24"/>
  <c r="G265" i="24"/>
  <c r="G266" i="24"/>
  <c r="G267" i="24"/>
  <c r="G268" i="24"/>
  <c r="G269" i="24"/>
  <c r="G270" i="24"/>
  <c r="G271" i="24"/>
  <c r="G272" i="24"/>
  <c r="G273" i="24"/>
  <c r="G274" i="24"/>
  <c r="G275" i="24"/>
  <c r="G276" i="24"/>
  <c r="G277" i="24"/>
  <c r="G278" i="24"/>
  <c r="G279" i="24"/>
  <c r="G280" i="24"/>
  <c r="G281" i="24"/>
  <c r="G282" i="24"/>
  <c r="G283" i="24"/>
  <c r="G284" i="24"/>
  <c r="G285" i="24"/>
  <c r="G286" i="24"/>
  <c r="G287" i="24"/>
  <c r="G288" i="24"/>
  <c r="G289" i="24"/>
  <c r="G290" i="24"/>
  <c r="G291" i="24"/>
  <c r="G292" i="24"/>
  <c r="G293" i="24"/>
  <c r="G294" i="24"/>
  <c r="G295" i="24"/>
  <c r="G296" i="24"/>
  <c r="G297" i="24"/>
  <c r="G298" i="24"/>
  <c r="G299" i="24"/>
  <c r="G300" i="24"/>
  <c r="G301" i="24"/>
  <c r="G302" i="24"/>
  <c r="G303" i="24"/>
  <c r="G304" i="24"/>
  <c r="G305" i="24"/>
  <c r="G306" i="24"/>
  <c r="G307" i="24"/>
  <c r="G308" i="24"/>
  <c r="G309" i="24"/>
  <c r="G310" i="24"/>
  <c r="G311" i="24"/>
  <c r="G312" i="24"/>
  <c r="G313" i="24"/>
  <c r="G314" i="24"/>
  <c r="G315" i="24"/>
  <c r="G316" i="24"/>
  <c r="G317" i="24"/>
  <c r="G318" i="24"/>
  <c r="G319" i="24"/>
  <c r="G320" i="24"/>
  <c r="G321" i="24"/>
  <c r="G322" i="24"/>
  <c r="G323" i="24"/>
  <c r="G324" i="24"/>
  <c r="G325" i="24"/>
  <c r="G326" i="24"/>
  <c r="G327" i="24"/>
  <c r="G328" i="24"/>
  <c r="G329" i="24"/>
  <c r="G330" i="24"/>
  <c r="G331" i="24"/>
  <c r="G332" i="24"/>
  <c r="G333" i="24"/>
  <c r="G334" i="24"/>
  <c r="G335" i="24"/>
  <c r="G336" i="24"/>
  <c r="G337" i="24"/>
  <c r="G338" i="24"/>
  <c r="G339" i="24"/>
  <c r="G340" i="24"/>
  <c r="G341" i="24"/>
  <c r="G342" i="24"/>
  <c r="G343" i="24"/>
  <c r="G344" i="24"/>
  <c r="G345" i="24"/>
  <c r="G346" i="24"/>
  <c r="G347" i="24"/>
  <c r="G348" i="24"/>
  <c r="G349" i="24"/>
  <c r="G350" i="24"/>
  <c r="G351" i="24"/>
  <c r="G352" i="24"/>
  <c r="G353" i="24"/>
  <c r="G354" i="24"/>
  <c r="G355" i="24"/>
  <c r="G356" i="24"/>
  <c r="G357" i="24"/>
  <c r="G358" i="24"/>
  <c r="G359" i="24"/>
  <c r="G360" i="24"/>
  <c r="G361" i="24"/>
  <c r="G362" i="24"/>
  <c r="G363" i="24"/>
  <c r="G364" i="24"/>
  <c r="G365" i="24"/>
  <c r="G366" i="24"/>
  <c r="G367" i="24"/>
  <c r="G368" i="24"/>
  <c r="G369" i="24"/>
  <c r="G370" i="24"/>
  <c r="G371" i="24"/>
  <c r="G372" i="24"/>
  <c r="G373" i="24"/>
  <c r="G374" i="24"/>
  <c r="G375" i="24"/>
  <c r="G376" i="24"/>
  <c r="G377" i="24"/>
  <c r="G378" i="24"/>
  <c r="G379" i="24"/>
  <c r="G380" i="24"/>
  <c r="G381" i="24"/>
  <c r="G382" i="24"/>
  <c r="G383" i="24"/>
  <c r="G384" i="24"/>
  <c r="G385" i="24"/>
  <c r="G386" i="24"/>
  <c r="G387" i="24"/>
  <c r="G388" i="24"/>
  <c r="G389" i="24"/>
  <c r="G390" i="24"/>
  <c r="G391" i="24"/>
  <c r="G392" i="24"/>
  <c r="G393" i="24"/>
  <c r="G394" i="24"/>
  <c r="G395" i="24"/>
  <c r="G396" i="24"/>
  <c r="G397" i="24"/>
  <c r="G398" i="24"/>
  <c r="G399" i="24"/>
  <c r="G400" i="24"/>
  <c r="G401" i="24"/>
  <c r="G402" i="24"/>
  <c r="G403" i="24"/>
  <c r="G404" i="24"/>
  <c r="G405" i="24"/>
  <c r="G406" i="24"/>
  <c r="G407" i="24"/>
  <c r="G408" i="24"/>
  <c r="G409" i="24"/>
  <c r="G410" i="24"/>
  <c r="G411" i="24"/>
  <c r="G412" i="24"/>
  <c r="G413" i="24"/>
  <c r="G414" i="24"/>
  <c r="G415" i="24"/>
  <c r="G416" i="24"/>
  <c r="G417" i="24"/>
  <c r="G418" i="24"/>
  <c r="G419" i="24"/>
  <c r="G420" i="24"/>
  <c r="G421" i="24"/>
  <c r="G422" i="24"/>
  <c r="G423" i="24"/>
  <c r="G424" i="24"/>
  <c r="G425" i="24"/>
  <c r="G426" i="24"/>
  <c r="G427" i="24"/>
  <c r="G428" i="24"/>
  <c r="G429" i="24"/>
  <c r="G430" i="24"/>
  <c r="G431" i="24"/>
  <c r="G432" i="24"/>
  <c r="G433" i="24"/>
  <c r="G434" i="24"/>
  <c r="G435" i="24"/>
  <c r="G436" i="24"/>
  <c r="G437" i="24"/>
  <c r="G438" i="24"/>
  <c r="G439" i="24"/>
  <c r="G440" i="24"/>
  <c r="G441" i="24"/>
  <c r="G442" i="24"/>
  <c r="G443" i="24"/>
  <c r="G444" i="24"/>
  <c r="G445" i="24"/>
  <c r="G446" i="24"/>
  <c r="G447" i="24"/>
  <c r="G448" i="24"/>
  <c r="G449" i="24"/>
  <c r="G450" i="24"/>
  <c r="G451" i="24"/>
  <c r="G452" i="24"/>
  <c r="G453" i="24"/>
  <c r="G454" i="24"/>
  <c r="G455" i="24"/>
  <c r="G456" i="24"/>
  <c r="G457" i="24"/>
  <c r="G458" i="24"/>
  <c r="G459" i="24"/>
  <c r="G460" i="24"/>
  <c r="G461" i="24"/>
  <c r="G462" i="24"/>
  <c r="G463" i="24"/>
  <c r="G464" i="24"/>
  <c r="G465" i="24"/>
  <c r="G466" i="24"/>
  <c r="G467" i="24"/>
  <c r="G468" i="24"/>
  <c r="G469" i="24"/>
  <c r="G470" i="24"/>
  <c r="G471" i="24"/>
  <c r="G472" i="24"/>
  <c r="G473" i="24"/>
  <c r="G474" i="24"/>
  <c r="G475" i="24"/>
  <c r="G476" i="24"/>
  <c r="G477" i="24"/>
  <c r="G478" i="24"/>
  <c r="G479" i="24"/>
  <c r="G480" i="24"/>
  <c r="G481" i="24"/>
  <c r="G482" i="24"/>
  <c r="G483" i="24"/>
  <c r="G484" i="24"/>
  <c r="G485" i="24"/>
  <c r="G486" i="24"/>
  <c r="G487" i="24"/>
  <c r="G488" i="24"/>
  <c r="G489" i="24"/>
  <c r="G490" i="24"/>
  <c r="G491" i="24"/>
  <c r="G492" i="24"/>
  <c r="G493" i="24"/>
  <c r="G494" i="24"/>
  <c r="G495" i="24"/>
  <c r="G496" i="24"/>
  <c r="G497" i="24"/>
  <c r="G498" i="24"/>
  <c r="G499" i="24"/>
  <c r="G500" i="24"/>
  <c r="G501" i="24"/>
  <c r="G502" i="24"/>
  <c r="G503" i="24"/>
  <c r="G504" i="24"/>
  <c r="G505" i="24"/>
  <c r="G506" i="24"/>
  <c r="G507" i="24"/>
  <c r="G508" i="24"/>
  <c r="G509" i="24"/>
  <c r="G510" i="24"/>
  <c r="G511" i="24"/>
  <c r="G512" i="24"/>
  <c r="G513" i="24"/>
  <c r="G514" i="24"/>
  <c r="G515" i="24"/>
  <c r="G516" i="24"/>
  <c r="G517" i="24"/>
  <c r="G518" i="24"/>
  <c r="G519" i="24"/>
  <c r="G520" i="24"/>
  <c r="G521" i="24"/>
  <c r="G522" i="24"/>
  <c r="G523" i="24"/>
  <c r="G524" i="24"/>
  <c r="G525" i="24"/>
  <c r="G526" i="24"/>
  <c r="G527" i="24"/>
  <c r="G528" i="24"/>
  <c r="G529" i="24"/>
  <c r="G530" i="24"/>
  <c r="G531" i="24"/>
  <c r="G532" i="24"/>
  <c r="G533" i="24"/>
  <c r="G534" i="24"/>
  <c r="G535" i="24"/>
  <c r="G536" i="24"/>
  <c r="G537" i="24"/>
  <c r="G538" i="24"/>
  <c r="G539" i="24"/>
  <c r="G540" i="24"/>
  <c r="G541" i="24"/>
  <c r="G542" i="24"/>
  <c r="G543" i="24"/>
  <c r="G544" i="24"/>
  <c r="G545" i="24"/>
  <c r="G546" i="24"/>
  <c r="G547" i="24"/>
  <c r="G548" i="24"/>
  <c r="G549" i="24"/>
  <c r="G550" i="24"/>
  <c r="G551" i="24"/>
  <c r="G552" i="24"/>
  <c r="G553" i="24"/>
  <c r="G554" i="24"/>
  <c r="G555" i="24"/>
  <c r="G556" i="24"/>
  <c r="G557" i="24"/>
  <c r="G558" i="24"/>
  <c r="G559" i="24"/>
  <c r="G560" i="24"/>
  <c r="G561" i="24"/>
  <c r="G562" i="24"/>
  <c r="G563" i="24"/>
  <c r="G564" i="24"/>
  <c r="G565" i="24"/>
  <c r="G566" i="24"/>
  <c r="G567" i="24"/>
  <c r="G568" i="24"/>
  <c r="G569" i="24"/>
  <c r="G570" i="24"/>
  <c r="G571" i="24"/>
  <c r="G572" i="24"/>
  <c r="G573" i="24"/>
  <c r="G574" i="24"/>
  <c r="G575" i="24"/>
  <c r="G576" i="24"/>
  <c r="G577" i="24"/>
  <c r="G578" i="24"/>
  <c r="G579" i="24"/>
  <c r="G580" i="24"/>
  <c r="G581" i="24"/>
  <c r="G582" i="24"/>
  <c r="G583" i="24"/>
  <c r="G584" i="24"/>
  <c r="G585" i="24"/>
  <c r="G586" i="24"/>
  <c r="G587" i="24"/>
  <c r="G588" i="24"/>
  <c r="G589" i="24"/>
  <c r="G590" i="24"/>
  <c r="G591" i="24"/>
  <c r="G592" i="24"/>
  <c r="G593" i="24"/>
  <c r="G594" i="24"/>
  <c r="G595" i="24"/>
  <c r="G596" i="24"/>
  <c r="G597" i="24"/>
  <c r="G598" i="24"/>
  <c r="G599" i="24"/>
  <c r="G600" i="24"/>
  <c r="G601" i="24"/>
  <c r="G602" i="24"/>
  <c r="G603" i="24"/>
  <c r="G604" i="24"/>
  <c r="G605" i="24"/>
  <c r="G606" i="24"/>
  <c r="G607" i="24"/>
  <c r="G608" i="24"/>
  <c r="G609" i="24"/>
  <c r="G610" i="24"/>
  <c r="G611" i="24"/>
  <c r="G612" i="24"/>
  <c r="G613" i="24"/>
  <c r="G614" i="24"/>
  <c r="G615" i="24"/>
  <c r="G616" i="24"/>
  <c r="G617" i="24"/>
  <c r="G618" i="24"/>
  <c r="G619" i="24"/>
  <c r="G620" i="24"/>
  <c r="G621" i="24"/>
  <c r="G622" i="24"/>
  <c r="G623" i="24"/>
  <c r="G624" i="24"/>
  <c r="G625" i="24"/>
  <c r="G626" i="24"/>
  <c r="G627" i="24"/>
  <c r="G628" i="24"/>
  <c r="G629" i="24"/>
  <c r="G630" i="24"/>
  <c r="G631" i="24"/>
  <c r="G632" i="24"/>
  <c r="G633" i="24"/>
  <c r="G634" i="24"/>
  <c r="G635" i="24"/>
  <c r="G636" i="24"/>
  <c r="G637" i="24"/>
  <c r="G638" i="24"/>
  <c r="G639" i="24"/>
  <c r="G640" i="24"/>
  <c r="G641" i="24"/>
  <c r="G642" i="24"/>
  <c r="G643" i="24"/>
  <c r="G644" i="24"/>
  <c r="G645" i="24"/>
  <c r="G646" i="24"/>
  <c r="G647" i="24"/>
  <c r="G648" i="24"/>
  <c r="G649" i="24"/>
  <c r="G650" i="24"/>
  <c r="G651" i="24"/>
  <c r="G652" i="24"/>
  <c r="G653" i="24"/>
  <c r="G654" i="24"/>
  <c r="G655" i="24"/>
  <c r="G656" i="24"/>
  <c r="G657" i="24"/>
  <c r="G658" i="24"/>
  <c r="G659" i="24"/>
  <c r="G660" i="24"/>
  <c r="G661" i="24"/>
  <c r="G662" i="24"/>
  <c r="G663" i="24"/>
  <c r="G664" i="24"/>
  <c r="G665" i="24"/>
  <c r="G666" i="24"/>
  <c r="G667" i="24"/>
  <c r="G668" i="24"/>
  <c r="G669" i="24"/>
  <c r="G670" i="24"/>
  <c r="G671" i="24"/>
  <c r="G672" i="24"/>
  <c r="G673" i="24"/>
  <c r="G674" i="24"/>
  <c r="G675" i="24"/>
  <c r="G676" i="24"/>
  <c r="G677" i="24"/>
  <c r="G678" i="24"/>
  <c r="G679" i="24"/>
  <c r="G680" i="24"/>
  <c r="G681" i="24"/>
  <c r="G682" i="24"/>
  <c r="G683" i="24"/>
  <c r="G684" i="24"/>
  <c r="G685" i="24"/>
  <c r="G686" i="24"/>
  <c r="G687" i="24"/>
  <c r="G688" i="24"/>
  <c r="G689" i="24"/>
  <c r="G690" i="24"/>
  <c r="G691" i="24"/>
  <c r="G692" i="24"/>
  <c r="G693" i="24"/>
  <c r="G694" i="24"/>
  <c r="G695" i="24"/>
  <c r="G696" i="24"/>
  <c r="G697" i="24"/>
  <c r="G698" i="24"/>
  <c r="G699" i="24"/>
  <c r="G700" i="24"/>
  <c r="G701" i="24"/>
  <c r="G702" i="24"/>
  <c r="G703" i="24"/>
  <c r="G704" i="24"/>
  <c r="G705" i="24"/>
  <c r="G706" i="24"/>
  <c r="G707" i="24"/>
  <c r="G708" i="24"/>
  <c r="G709" i="24"/>
  <c r="G710" i="24"/>
  <c r="G711" i="24"/>
  <c r="G712" i="24"/>
  <c r="G713" i="24"/>
  <c r="G714" i="24"/>
  <c r="G715" i="24"/>
  <c r="G716" i="24"/>
  <c r="G717" i="24"/>
  <c r="G718" i="24"/>
  <c r="G719" i="24"/>
  <c r="G720" i="24"/>
  <c r="H2" i="24"/>
  <c r="W24" i="4"/>
  <c r="E99" i="28"/>
  <c r="F99" i="28"/>
  <c r="G99" i="28"/>
  <c r="I99" i="28"/>
  <c r="K99" i="28"/>
  <c r="L99" i="28"/>
  <c r="M99" i="28"/>
  <c r="O99" i="28"/>
  <c r="Q99" i="28"/>
  <c r="R99" i="28"/>
  <c r="S99" i="28"/>
  <c r="T99" i="28"/>
  <c r="U99" i="28"/>
  <c r="W99" i="28"/>
  <c r="X99" i="28"/>
  <c r="Y99" i="28"/>
  <c r="AA99" i="28"/>
  <c r="AC99" i="28"/>
  <c r="AD99" i="28"/>
  <c r="AE99" i="28"/>
  <c r="AG99" i="28"/>
  <c r="AI99" i="28"/>
  <c r="AJ99" i="28"/>
  <c r="AK99" i="28"/>
  <c r="AM99" i="28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35" i="4"/>
  <c r="Z36" i="4"/>
  <c r="Z37" i="4"/>
  <c r="Z38" i="4"/>
  <c r="Z39" i="4"/>
  <c r="Z40" i="4"/>
  <c r="Z41" i="4"/>
  <c r="Z42" i="4"/>
  <c r="Z43" i="4"/>
  <c r="Z44" i="4"/>
  <c r="Z45" i="4"/>
  <c r="D100" i="28"/>
  <c r="E100" i="28"/>
  <c r="F100" i="28"/>
  <c r="G100" i="28"/>
  <c r="H100" i="28"/>
  <c r="I100" i="28"/>
  <c r="J100" i="28"/>
  <c r="K100" i="28"/>
  <c r="L100" i="28"/>
  <c r="M100" i="28"/>
  <c r="N100" i="28"/>
  <c r="O100" i="28"/>
  <c r="P100" i="28"/>
  <c r="Q100" i="28"/>
  <c r="R100" i="28"/>
  <c r="S100" i="28"/>
  <c r="T100" i="28"/>
  <c r="U100" i="28"/>
  <c r="V100" i="28"/>
  <c r="W100" i="28"/>
  <c r="X100" i="28"/>
  <c r="Y100" i="28"/>
  <c r="Z100" i="28"/>
  <c r="AA100" i="28"/>
  <c r="AB100" i="28"/>
  <c r="AD100" i="28"/>
  <c r="AE100" i="28"/>
  <c r="AF100" i="28"/>
  <c r="AG100" i="28"/>
  <c r="AH100" i="28"/>
  <c r="AI100" i="28"/>
  <c r="AJ100" i="28"/>
  <c r="AK100" i="28"/>
  <c r="AL100" i="28"/>
  <c r="AM100" i="28"/>
  <c r="AC100" i="28"/>
  <c r="W22" i="4"/>
  <c r="W23" i="4"/>
  <c r="J99" i="28"/>
  <c r="P99" i="28"/>
  <c r="V99" i="28"/>
  <c r="AL99" i="28"/>
  <c r="AH99" i="28"/>
  <c r="AF99" i="28"/>
  <c r="F220" i="28"/>
  <c r="G220" i="28"/>
  <c r="H220" i="28"/>
  <c r="I220" i="28"/>
  <c r="J220" i="28"/>
  <c r="K220" i="28"/>
  <c r="L220" i="28"/>
  <c r="M220" i="28"/>
  <c r="N220" i="28"/>
  <c r="O220" i="28"/>
  <c r="P220" i="28"/>
  <c r="Q220" i="28"/>
  <c r="R220" i="28"/>
  <c r="S220" i="28"/>
  <c r="T220" i="28"/>
  <c r="U220" i="28"/>
  <c r="V220" i="28"/>
  <c r="W220" i="28"/>
  <c r="X220" i="28"/>
  <c r="Y220" i="28"/>
  <c r="Z220" i="28"/>
  <c r="AA220" i="28"/>
  <c r="AB220" i="28"/>
  <c r="AC220" i="28"/>
  <c r="AD220" i="28"/>
  <c r="AE220" i="28"/>
  <c r="AF220" i="28"/>
  <c r="AG220" i="28"/>
  <c r="AH220" i="28"/>
  <c r="AI220" i="28"/>
  <c r="AJ220" i="28"/>
  <c r="AK220" i="28"/>
  <c r="AL220" i="28"/>
  <c r="AM220" i="28"/>
  <c r="AN220" i="28"/>
  <c r="AO220" i="28"/>
  <c r="AP220" i="28"/>
  <c r="AQ220" i="28"/>
  <c r="AR220" i="28"/>
  <c r="AS220" i="28"/>
  <c r="AT220" i="28"/>
  <c r="AU220" i="28"/>
  <c r="AV220" i="28"/>
  <c r="AW220" i="28"/>
  <c r="AX220" i="28"/>
  <c r="AY220" i="28"/>
  <c r="E220" i="28"/>
  <c r="D220" i="28"/>
  <c r="AC181" i="28"/>
  <c r="AD181" i="28"/>
  <c r="AE181" i="28"/>
  <c r="AF181" i="28"/>
  <c r="AG181" i="28"/>
  <c r="AH181" i="28"/>
  <c r="AI181" i="28"/>
  <c r="AJ181" i="28"/>
  <c r="AK181" i="28"/>
  <c r="AL181" i="28"/>
  <c r="AM181" i="28"/>
  <c r="AN181" i="28"/>
  <c r="AO181" i="28"/>
  <c r="AP181" i="28"/>
  <c r="AQ181" i="28"/>
  <c r="AR181" i="28"/>
  <c r="AS181" i="28"/>
  <c r="AT181" i="28"/>
  <c r="AU181" i="28"/>
  <c r="AV181" i="28"/>
  <c r="AW181" i="28"/>
  <c r="AX181" i="28"/>
  <c r="AY181" i="28"/>
  <c r="AN182" i="28"/>
  <c r="AO182" i="28"/>
  <c r="AP182" i="28"/>
  <c r="AQ182" i="28"/>
  <c r="AR182" i="28"/>
  <c r="AS182" i="28"/>
  <c r="AT182" i="28"/>
  <c r="AU182" i="28"/>
  <c r="AV182" i="28"/>
  <c r="AW182" i="28"/>
  <c r="AX182" i="28"/>
  <c r="AY182" i="28"/>
  <c r="E181" i="28"/>
  <c r="F181" i="28"/>
  <c r="G181" i="28"/>
  <c r="H181" i="28"/>
  <c r="I181" i="28"/>
  <c r="J181" i="28"/>
  <c r="K181" i="28"/>
  <c r="L181" i="28"/>
  <c r="M181" i="28"/>
  <c r="N181" i="28"/>
  <c r="O181" i="28"/>
  <c r="P181" i="28"/>
  <c r="Q181" i="28"/>
  <c r="R181" i="28"/>
  <c r="S181" i="28"/>
  <c r="T181" i="28"/>
  <c r="U181" i="28"/>
  <c r="V181" i="28"/>
  <c r="W181" i="28"/>
  <c r="X181" i="28"/>
  <c r="Y181" i="28"/>
  <c r="Z181" i="28"/>
  <c r="AA181" i="28"/>
  <c r="AB181" i="28"/>
  <c r="D181" i="28"/>
  <c r="F179" i="28"/>
  <c r="G179" i="28"/>
  <c r="H179" i="28"/>
  <c r="I179" i="28"/>
  <c r="J179" i="28"/>
  <c r="L179" i="28"/>
  <c r="M179" i="28"/>
  <c r="N179" i="28"/>
  <c r="O179" i="28"/>
  <c r="P179" i="28"/>
  <c r="R179" i="28"/>
  <c r="S179" i="28"/>
  <c r="T179" i="28"/>
  <c r="U179" i="28"/>
  <c r="V179" i="28"/>
  <c r="X179" i="28"/>
  <c r="Y179" i="28"/>
  <c r="Z179" i="28"/>
  <c r="AA179" i="28"/>
  <c r="AB179" i="28"/>
  <c r="AE179" i="28"/>
  <c r="AF179" i="28"/>
  <c r="AG179" i="28"/>
  <c r="AH179" i="28"/>
  <c r="AI179" i="28"/>
  <c r="AJ179" i="28"/>
  <c r="AK179" i="28"/>
  <c r="AL179" i="28"/>
  <c r="AM179" i="28"/>
  <c r="AN179" i="28"/>
  <c r="AO179" i="28"/>
  <c r="AP179" i="28"/>
  <c r="AQ179" i="28"/>
  <c r="AR179" i="28"/>
  <c r="AS179" i="28"/>
  <c r="AT179" i="28"/>
  <c r="AU179" i="28"/>
  <c r="AV179" i="28"/>
  <c r="AW179" i="28"/>
  <c r="AX179" i="28"/>
  <c r="AY179" i="28"/>
  <c r="E180" i="28"/>
  <c r="F180" i="28"/>
  <c r="G180" i="28"/>
  <c r="H180" i="28"/>
  <c r="I180" i="28"/>
  <c r="J180" i="28"/>
  <c r="K180" i="28"/>
  <c r="L180" i="28"/>
  <c r="M180" i="28"/>
  <c r="N180" i="28"/>
  <c r="O180" i="28"/>
  <c r="P180" i="28"/>
  <c r="Q180" i="28"/>
  <c r="R180" i="28"/>
  <c r="S180" i="28"/>
  <c r="T180" i="28"/>
  <c r="U180" i="28"/>
  <c r="V180" i="28"/>
  <c r="W180" i="28"/>
  <c r="X180" i="28"/>
  <c r="Y180" i="28"/>
  <c r="Z180" i="28"/>
  <c r="AA180" i="28"/>
  <c r="AB180" i="28"/>
  <c r="AC180" i="28"/>
  <c r="AD180" i="28"/>
  <c r="AE180" i="28"/>
  <c r="AF180" i="28"/>
  <c r="AG180" i="28"/>
  <c r="AH180" i="28"/>
  <c r="AI180" i="28"/>
  <c r="AJ180" i="28"/>
  <c r="AK180" i="28"/>
  <c r="AL180" i="28"/>
  <c r="AM180" i="28"/>
  <c r="AN180" i="28"/>
  <c r="AO180" i="28"/>
  <c r="AP180" i="28"/>
  <c r="AQ180" i="28"/>
  <c r="AR180" i="28"/>
  <c r="AS180" i="28"/>
  <c r="AT180" i="28"/>
  <c r="AU180" i="28"/>
  <c r="AV180" i="28"/>
  <c r="AW180" i="28"/>
  <c r="AX180" i="28"/>
  <c r="AY180" i="28"/>
  <c r="D180" i="28"/>
  <c r="D179" i="28"/>
  <c r="AN178" i="28"/>
  <c r="AO178" i="28"/>
  <c r="AP178" i="28"/>
  <c r="AQ178" i="28"/>
  <c r="AR178" i="28"/>
  <c r="AS178" i="28"/>
  <c r="AT178" i="28"/>
  <c r="AU178" i="28"/>
  <c r="AV178" i="28"/>
  <c r="AW178" i="28"/>
  <c r="AX178" i="28"/>
  <c r="AY178" i="28"/>
  <c r="AN176" i="28"/>
  <c r="AO176" i="28"/>
  <c r="AP176" i="28"/>
  <c r="AQ176" i="28"/>
  <c r="AR176" i="28"/>
  <c r="AS176" i="28"/>
  <c r="AT176" i="28"/>
  <c r="AU176" i="28"/>
  <c r="AV176" i="28"/>
  <c r="AW176" i="28"/>
  <c r="AX176" i="28"/>
  <c r="AY176" i="28"/>
  <c r="AN177" i="28"/>
  <c r="AO177" i="28"/>
  <c r="AP177" i="28"/>
  <c r="AQ177" i="28"/>
  <c r="AR177" i="28"/>
  <c r="AS177" i="28"/>
  <c r="AT177" i="28"/>
  <c r="AU177" i="28"/>
  <c r="AV177" i="28"/>
  <c r="AW177" i="28"/>
  <c r="AX177" i="28"/>
  <c r="AY177" i="28"/>
  <c r="E136" i="28"/>
  <c r="F136" i="28"/>
  <c r="G136" i="28"/>
  <c r="H136" i="28"/>
  <c r="I136" i="28"/>
  <c r="J136" i="28"/>
  <c r="K136" i="28"/>
  <c r="L136" i="28"/>
  <c r="M136" i="28"/>
  <c r="N136" i="28"/>
  <c r="O136" i="28"/>
  <c r="P136" i="28"/>
  <c r="Q136" i="28"/>
  <c r="R136" i="28"/>
  <c r="S136" i="28"/>
  <c r="T136" i="28"/>
  <c r="U136" i="28"/>
  <c r="V136" i="28"/>
  <c r="W136" i="28"/>
  <c r="X136" i="28"/>
  <c r="Y136" i="28"/>
  <c r="Z136" i="28"/>
  <c r="AA136" i="28"/>
  <c r="AB136" i="28"/>
  <c r="AC136" i="28"/>
  <c r="AD136" i="28"/>
  <c r="AE136" i="28"/>
  <c r="AF136" i="28"/>
  <c r="AG136" i="28"/>
  <c r="AH136" i="28"/>
  <c r="AI136" i="28"/>
  <c r="AJ136" i="28"/>
  <c r="AK136" i="28"/>
  <c r="AL136" i="28"/>
  <c r="AM136" i="28"/>
  <c r="AN136" i="28"/>
  <c r="AO136" i="28"/>
  <c r="AP136" i="28"/>
  <c r="AQ136" i="28"/>
  <c r="AR136" i="28"/>
  <c r="AS136" i="28"/>
  <c r="AT136" i="28"/>
  <c r="AU136" i="28"/>
  <c r="AV136" i="28"/>
  <c r="AW136" i="28"/>
  <c r="AX136" i="28"/>
  <c r="AY136" i="28"/>
  <c r="D136" i="28"/>
  <c r="H99" i="28"/>
  <c r="N99" i="28"/>
  <c r="Z99" i="28"/>
  <c r="AB99" i="28"/>
  <c r="AN99" i="28"/>
  <c r="AO99" i="28"/>
  <c r="AP99" i="28"/>
  <c r="AQ99" i="28"/>
  <c r="AR99" i="28"/>
  <c r="AS99" i="28"/>
  <c r="AT99" i="28"/>
  <c r="AU99" i="28"/>
  <c r="AV99" i="28"/>
  <c r="AW99" i="28"/>
  <c r="AX99" i="28"/>
  <c r="AY99" i="28"/>
  <c r="E98" i="28"/>
  <c r="F98" i="28"/>
  <c r="G98" i="28"/>
  <c r="H98" i="28"/>
  <c r="I98" i="28"/>
  <c r="J98" i="28"/>
  <c r="K98" i="28"/>
  <c r="L98" i="28"/>
  <c r="M98" i="28"/>
  <c r="N98" i="28"/>
  <c r="O98" i="28"/>
  <c r="P98" i="28"/>
  <c r="Q98" i="28"/>
  <c r="R98" i="28"/>
  <c r="S98" i="28"/>
  <c r="T98" i="28"/>
  <c r="U98" i="28"/>
  <c r="V98" i="28"/>
  <c r="W98" i="28"/>
  <c r="X98" i="28"/>
  <c r="Y98" i="28"/>
  <c r="Z98" i="28"/>
  <c r="AA98" i="28"/>
  <c r="AB98" i="28"/>
  <c r="AC98" i="28"/>
  <c r="AD98" i="28"/>
  <c r="AE98" i="28"/>
  <c r="AF98" i="28"/>
  <c r="AG98" i="28"/>
  <c r="AH98" i="28"/>
  <c r="AI98" i="28"/>
  <c r="AJ98" i="28"/>
  <c r="AK98" i="28"/>
  <c r="AL98" i="28"/>
  <c r="AM98" i="28"/>
  <c r="AN98" i="28"/>
  <c r="AO98" i="28"/>
  <c r="AP98" i="28"/>
  <c r="AQ98" i="28"/>
  <c r="AR98" i="28"/>
  <c r="AS98" i="28"/>
  <c r="AT98" i="28"/>
  <c r="AU98" i="28"/>
  <c r="AV98" i="28"/>
  <c r="AW98" i="28"/>
  <c r="AX98" i="28"/>
  <c r="AY98" i="28"/>
  <c r="D99" i="28"/>
  <c r="D98" i="28"/>
  <c r="AN97" i="28"/>
  <c r="AO97" i="28"/>
  <c r="AP97" i="28"/>
  <c r="AQ97" i="28"/>
  <c r="AR97" i="28"/>
  <c r="AS97" i="28"/>
  <c r="AT97" i="28"/>
  <c r="AU97" i="28"/>
  <c r="AV97" i="28"/>
  <c r="AW97" i="28"/>
  <c r="AX97" i="28"/>
  <c r="AY97" i="28"/>
  <c r="F96" i="28"/>
  <c r="G96" i="28"/>
  <c r="H96" i="28"/>
  <c r="I96" i="28"/>
  <c r="J96" i="28"/>
  <c r="K96" i="28"/>
  <c r="L96" i="28"/>
  <c r="M96" i="28"/>
  <c r="N96" i="28"/>
  <c r="O96" i="28"/>
  <c r="P96" i="28"/>
  <c r="Q96" i="28"/>
  <c r="R96" i="28"/>
  <c r="S96" i="28"/>
  <c r="T96" i="28"/>
  <c r="U96" i="28"/>
  <c r="V96" i="28"/>
  <c r="W96" i="28"/>
  <c r="X96" i="28"/>
  <c r="Y96" i="28"/>
  <c r="Z96" i="28"/>
  <c r="AA96" i="28"/>
  <c r="AB96" i="28"/>
  <c r="AC96" i="28"/>
  <c r="AD96" i="28"/>
  <c r="AE96" i="28"/>
  <c r="AF96" i="28"/>
  <c r="AG96" i="28"/>
  <c r="AH96" i="28"/>
  <c r="AI96" i="28"/>
  <c r="AJ96" i="28"/>
  <c r="AK96" i="28"/>
  <c r="AL96" i="28"/>
  <c r="AL94" i="28" s="1"/>
  <c r="AM96" i="28"/>
  <c r="AM94" i="28" s="1"/>
  <c r="AN96" i="28"/>
  <c r="AN94" i="28" s="1"/>
  <c r="AO96" i="28"/>
  <c r="AO94" i="28" s="1"/>
  <c r="AP96" i="28"/>
  <c r="AP94" i="28" s="1"/>
  <c r="AQ96" i="28"/>
  <c r="AQ94" i="28" s="1"/>
  <c r="AR96" i="28"/>
  <c r="AR94" i="28" s="1"/>
  <c r="AS96" i="28"/>
  <c r="AS94" i="28" s="1"/>
  <c r="AT96" i="28"/>
  <c r="AT94" i="28" s="1"/>
  <c r="AU96" i="28"/>
  <c r="AU94" i="28" s="1"/>
  <c r="AV96" i="28"/>
  <c r="AV94" i="28" s="1"/>
  <c r="AW96" i="28"/>
  <c r="AW94" i="28" s="1"/>
  <c r="AX96" i="28"/>
  <c r="AX94" i="28" s="1"/>
  <c r="AY96" i="28"/>
  <c r="AY94" i="28" s="1"/>
  <c r="E96" i="28"/>
  <c r="D96" i="28"/>
  <c r="G95" i="28"/>
  <c r="H95" i="28"/>
  <c r="I95" i="28"/>
  <c r="J95" i="28"/>
  <c r="K95" i="28"/>
  <c r="L95" i="28"/>
  <c r="M95" i="28"/>
  <c r="N95" i="28"/>
  <c r="O95" i="28"/>
  <c r="P95" i="28"/>
  <c r="Q95" i="28"/>
  <c r="R95" i="28"/>
  <c r="S95" i="28"/>
  <c r="T95" i="28"/>
  <c r="U95" i="28"/>
  <c r="V95" i="28"/>
  <c r="W95" i="28"/>
  <c r="X95" i="28"/>
  <c r="Y95" i="28"/>
  <c r="Z95" i="28"/>
  <c r="AA95" i="28"/>
  <c r="AB95" i="28"/>
  <c r="AC95" i="28"/>
  <c r="AD95" i="28"/>
  <c r="AE95" i="28"/>
  <c r="AF95" i="28"/>
  <c r="AG95" i="28"/>
  <c r="AH95" i="28"/>
  <c r="AI95" i="28"/>
  <c r="AJ95" i="28"/>
  <c r="AK95" i="28"/>
  <c r="AL95" i="28"/>
  <c r="AM95" i="28"/>
  <c r="AN95" i="28"/>
  <c r="AO95" i="28"/>
  <c r="AP95" i="28"/>
  <c r="AQ95" i="28"/>
  <c r="AR95" i="28"/>
  <c r="AS95" i="28"/>
  <c r="AT95" i="28"/>
  <c r="AU95" i="28"/>
  <c r="AV95" i="28"/>
  <c r="AW95" i="28"/>
  <c r="AX95" i="28"/>
  <c r="AY95" i="28"/>
  <c r="F95" i="28"/>
  <c r="E95" i="28"/>
  <c r="D95" i="28"/>
  <c r="AN34" i="28"/>
  <c r="AO34" i="28"/>
  <c r="AP34" i="28"/>
  <c r="AQ34" i="28"/>
  <c r="AR34" i="28"/>
  <c r="AS34" i="28"/>
  <c r="AT34" i="28"/>
  <c r="AU34" i="28"/>
  <c r="AV34" i="28"/>
  <c r="AW34" i="28"/>
  <c r="AX34" i="28"/>
  <c r="AY34" i="28"/>
  <c r="AN35" i="28"/>
  <c r="AO35" i="28"/>
  <c r="AP35" i="28"/>
  <c r="AQ35" i="28"/>
  <c r="AR35" i="28"/>
  <c r="AS35" i="28"/>
  <c r="AT35" i="28"/>
  <c r="AU35" i="28"/>
  <c r="AV35" i="28"/>
  <c r="AW35" i="28"/>
  <c r="AX35" i="28"/>
  <c r="AY35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N100" i="28"/>
  <c r="AO100" i="28"/>
  <c r="AP100" i="28"/>
  <c r="AQ100" i="28"/>
  <c r="AR100" i="28"/>
  <c r="AS100" i="28"/>
  <c r="AT100" i="28"/>
  <c r="AU100" i="28"/>
  <c r="AV100" i="28"/>
  <c r="AW100" i="28"/>
  <c r="AX100" i="28"/>
  <c r="AY100" i="28"/>
  <c r="AG6" i="28"/>
  <c r="AH6" i="28"/>
  <c r="AI6" i="28"/>
  <c r="AJ6" i="28"/>
  <c r="AK6" i="28"/>
  <c r="AL6" i="28"/>
  <c r="AM6" i="28"/>
  <c r="AN6" i="28"/>
  <c r="AO6" i="28"/>
  <c r="AP6" i="28"/>
  <c r="AQ6" i="28"/>
  <c r="AR6" i="28"/>
  <c r="AS6" i="28"/>
  <c r="AT6" i="28"/>
  <c r="AU6" i="28"/>
  <c r="AV6" i="28"/>
  <c r="AW6" i="28"/>
  <c r="AX6" i="28"/>
  <c r="AY6" i="28"/>
  <c r="AG7" i="28"/>
  <c r="AH7" i="28"/>
  <c r="AI7" i="28"/>
  <c r="AJ7" i="28"/>
  <c r="AK7" i="28"/>
  <c r="AL7" i="28"/>
  <c r="AM7" i="28"/>
  <c r="AN7" i="28"/>
  <c r="AO7" i="28"/>
  <c r="AP7" i="28"/>
  <c r="AQ7" i="28"/>
  <c r="AR7" i="28"/>
  <c r="AS7" i="28"/>
  <c r="AT7" i="28"/>
  <c r="AU7" i="28"/>
  <c r="AV7" i="28"/>
  <c r="AW7" i="28"/>
  <c r="AX7" i="28"/>
  <c r="AY7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E6" i="28"/>
  <c r="F6" i="28"/>
  <c r="G6" i="28"/>
  <c r="H6" i="28"/>
  <c r="I6" i="28"/>
  <c r="J6" i="28"/>
  <c r="K6" i="28"/>
  <c r="L6" i="28"/>
  <c r="M6" i="28"/>
  <c r="N6" i="28"/>
  <c r="O6" i="28"/>
  <c r="P6" i="28"/>
  <c r="Q6" i="28"/>
  <c r="R6" i="28"/>
  <c r="S6" i="28"/>
  <c r="T6" i="28"/>
  <c r="U6" i="28"/>
  <c r="V6" i="28"/>
  <c r="W6" i="28"/>
  <c r="X6" i="28"/>
  <c r="Y6" i="28"/>
  <c r="Z6" i="28"/>
  <c r="AA6" i="28"/>
  <c r="AB6" i="28"/>
  <c r="AC6" i="28"/>
  <c r="AD6" i="28"/>
  <c r="AE6" i="28"/>
  <c r="AF6" i="28"/>
  <c r="E7" i="28"/>
  <c r="F7" i="28"/>
  <c r="G7" i="28"/>
  <c r="H7" i="28"/>
  <c r="I7" i="28"/>
  <c r="J7" i="28"/>
  <c r="K7" i="28"/>
  <c r="L7" i="28"/>
  <c r="M7" i="28"/>
  <c r="N7" i="28"/>
  <c r="O7" i="28"/>
  <c r="P7" i="28"/>
  <c r="Q7" i="28"/>
  <c r="R7" i="28"/>
  <c r="S7" i="28"/>
  <c r="T7" i="28"/>
  <c r="U7" i="28"/>
  <c r="V7" i="28"/>
  <c r="W7" i="28"/>
  <c r="X7" i="28"/>
  <c r="Y7" i="28"/>
  <c r="Z7" i="28"/>
  <c r="AA7" i="28"/>
  <c r="AB7" i="28"/>
  <c r="AC7" i="28"/>
  <c r="AD7" i="28"/>
  <c r="AE7" i="28"/>
  <c r="AF7" i="28"/>
  <c r="E8" i="28"/>
  <c r="F8" i="28"/>
  <c r="G8" i="28"/>
  <c r="H8" i="28"/>
  <c r="I8" i="28"/>
  <c r="J8" i="28"/>
  <c r="K8" i="28"/>
  <c r="L8" i="28"/>
  <c r="M8" i="28"/>
  <c r="N8" i="28"/>
  <c r="O8" i="28"/>
  <c r="P8" i="28"/>
  <c r="Q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D8" i="28"/>
  <c r="D7" i="28"/>
  <c r="D6" i="28"/>
  <c r="G20" i="32"/>
  <c r="G26" i="32"/>
  <c r="G32" i="32"/>
  <c r="G38" i="32"/>
  <c r="G44" i="32"/>
  <c r="G50" i="32"/>
  <c r="G56" i="32"/>
  <c r="G62" i="32"/>
  <c r="G68" i="32"/>
  <c r="G74" i="32"/>
  <c r="G80" i="32"/>
  <c r="G86" i="32"/>
  <c r="G92" i="32"/>
  <c r="G98" i="32"/>
  <c r="G104" i="32"/>
  <c r="G110" i="32"/>
  <c r="E138" i="28" s="1"/>
  <c r="G116" i="32"/>
  <c r="K138" i="28" s="1"/>
  <c r="G122" i="32"/>
  <c r="Q138" i="28" s="1"/>
  <c r="G128" i="32"/>
  <c r="W138" i="28" s="1"/>
  <c r="E3" i="31"/>
  <c r="E4" i="31"/>
  <c r="E5" i="31"/>
  <c r="E6" i="31"/>
  <c r="E7" i="31"/>
  <c r="E8" i="31"/>
  <c r="E9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E104" i="31"/>
  <c r="E105" i="31"/>
  <c r="E106" i="31"/>
  <c r="E107" i="31"/>
  <c r="E108" i="31"/>
  <c r="E109" i="31"/>
  <c r="E110" i="31"/>
  <c r="E111" i="31"/>
  <c r="E112" i="31"/>
  <c r="E113" i="31"/>
  <c r="E114" i="31"/>
  <c r="E115" i="31"/>
  <c r="E116" i="31"/>
  <c r="E117" i="31"/>
  <c r="E118" i="31"/>
  <c r="E119" i="31"/>
  <c r="E120" i="31"/>
  <c r="E121" i="31"/>
  <c r="E122" i="31"/>
  <c r="E123" i="31"/>
  <c r="E124" i="31"/>
  <c r="E125" i="31"/>
  <c r="E126" i="31"/>
  <c r="E127" i="31"/>
  <c r="E128" i="31"/>
  <c r="E129" i="31"/>
  <c r="E130" i="31"/>
  <c r="E131" i="31"/>
  <c r="E132" i="31"/>
  <c r="E133" i="31"/>
  <c r="E134" i="31"/>
  <c r="E135" i="31"/>
  <c r="E136" i="31"/>
  <c r="E137" i="31"/>
  <c r="E138" i="31"/>
  <c r="E139" i="31"/>
  <c r="E140" i="31"/>
  <c r="E141" i="31"/>
  <c r="E142" i="31"/>
  <c r="E143" i="31"/>
  <c r="E144" i="31"/>
  <c r="E145" i="31"/>
  <c r="E146" i="31"/>
  <c r="E147" i="31"/>
  <c r="E148" i="31"/>
  <c r="E149" i="31"/>
  <c r="E150" i="31"/>
  <c r="E151" i="31"/>
  <c r="E152" i="31"/>
  <c r="E153" i="31"/>
  <c r="E154" i="31"/>
  <c r="E155" i="31"/>
  <c r="E156" i="31"/>
  <c r="E157" i="31"/>
  <c r="E158" i="31"/>
  <c r="E159" i="31"/>
  <c r="E160" i="31"/>
  <c r="E161" i="31"/>
  <c r="E162" i="31"/>
  <c r="E163" i="31"/>
  <c r="E164" i="31"/>
  <c r="E165" i="31"/>
  <c r="E166" i="31"/>
  <c r="E167" i="31"/>
  <c r="E168" i="31"/>
  <c r="E169" i="31"/>
  <c r="E170" i="31"/>
  <c r="E171" i="31"/>
  <c r="E172" i="31"/>
  <c r="E173" i="31"/>
  <c r="E174" i="31"/>
  <c r="E175" i="31"/>
  <c r="E176" i="31"/>
  <c r="E177" i="31"/>
  <c r="E178" i="31"/>
  <c r="E179" i="31"/>
  <c r="E180" i="31"/>
  <c r="E181" i="31"/>
  <c r="E182" i="31"/>
  <c r="E183" i="31"/>
  <c r="E184" i="31"/>
  <c r="E185" i="31"/>
  <c r="E186" i="31"/>
  <c r="E187" i="31"/>
  <c r="E188" i="31"/>
  <c r="E189" i="31"/>
  <c r="E190" i="31"/>
  <c r="E191" i="31"/>
  <c r="E192" i="31"/>
  <c r="E193" i="31"/>
  <c r="E194" i="31"/>
  <c r="E195" i="31"/>
  <c r="E196" i="31"/>
  <c r="E197" i="31"/>
  <c r="E198" i="31"/>
  <c r="E199" i="31"/>
  <c r="E200" i="31"/>
  <c r="E201" i="31"/>
  <c r="E202" i="31"/>
  <c r="E203" i="31"/>
  <c r="E204" i="31"/>
  <c r="E205" i="31"/>
  <c r="E206" i="31"/>
  <c r="E207" i="31"/>
  <c r="E208" i="31"/>
  <c r="E209" i="31"/>
  <c r="E210" i="31"/>
  <c r="E211" i="31"/>
  <c r="E212" i="31"/>
  <c r="E213" i="31"/>
  <c r="E214" i="31"/>
  <c r="E215" i="31"/>
  <c r="E216" i="31"/>
  <c r="E217" i="31"/>
  <c r="E218" i="31"/>
  <c r="E219" i="31"/>
  <c r="E220" i="31"/>
  <c r="E221" i="31"/>
  <c r="E222" i="31"/>
  <c r="E223" i="31"/>
  <c r="E224" i="31"/>
  <c r="E225" i="31"/>
  <c r="E226" i="31"/>
  <c r="E227" i="31"/>
  <c r="E228" i="31"/>
  <c r="E229" i="31"/>
  <c r="E230" i="31"/>
  <c r="E231" i="31"/>
  <c r="E232" i="31"/>
  <c r="E233" i="31"/>
  <c r="E234" i="31"/>
  <c r="E235" i="31"/>
  <c r="E236" i="31"/>
  <c r="E237" i="31"/>
  <c r="E238" i="31"/>
  <c r="E239" i="31"/>
  <c r="E240" i="31"/>
  <c r="E241" i="31"/>
  <c r="E242" i="31"/>
  <c r="E243" i="31"/>
  <c r="E244" i="31"/>
  <c r="E245" i="31"/>
  <c r="E246" i="31"/>
  <c r="E247" i="31"/>
  <c r="E248" i="31"/>
  <c r="E249" i="31"/>
  <c r="E250" i="31"/>
  <c r="E251" i="31"/>
  <c r="E252" i="31"/>
  <c r="E253" i="31"/>
  <c r="E254" i="31"/>
  <c r="E255" i="31"/>
  <c r="E256" i="31"/>
  <c r="E257" i="31"/>
  <c r="E258" i="31"/>
  <c r="E259" i="31"/>
  <c r="E260" i="31"/>
  <c r="E261" i="31"/>
  <c r="E262" i="31"/>
  <c r="E263" i="31"/>
  <c r="E264" i="31"/>
  <c r="E265" i="31"/>
  <c r="E266" i="31"/>
  <c r="E267" i="31"/>
  <c r="E268" i="31"/>
  <c r="E269" i="31"/>
  <c r="E270" i="31"/>
  <c r="E271" i="31"/>
  <c r="E272" i="31"/>
  <c r="E273" i="31"/>
  <c r="E274" i="31"/>
  <c r="E275" i="31"/>
  <c r="E276" i="31"/>
  <c r="E277" i="31"/>
  <c r="E278" i="31"/>
  <c r="E279" i="31"/>
  <c r="E280" i="31"/>
  <c r="E281" i="31"/>
  <c r="E282" i="31"/>
  <c r="G144" i="32"/>
  <c r="AM138" i="28" s="1"/>
  <c r="G143" i="32"/>
  <c r="AL138" i="28" s="1"/>
  <c r="G142" i="32"/>
  <c r="AK138" i="28" s="1"/>
  <c r="G141" i="32"/>
  <c r="AJ138" i="28" s="1"/>
  <c r="G140" i="32"/>
  <c r="AI138" i="28" s="1"/>
  <c r="G139" i="32"/>
  <c r="AH138" i="28" s="1"/>
  <c r="G138" i="32"/>
  <c r="AG138" i="28" s="1"/>
  <c r="G137" i="32"/>
  <c r="AF138" i="28" s="1"/>
  <c r="G136" i="32"/>
  <c r="AE138" i="28" s="1"/>
  <c r="G135" i="32"/>
  <c r="AD138" i="28" s="1"/>
  <c r="G134" i="32"/>
  <c r="AC138" i="28" s="1"/>
  <c r="G133" i="32"/>
  <c r="AB138" i="28" s="1"/>
  <c r="G132" i="32"/>
  <c r="AA138" i="28" s="1"/>
  <c r="K16" i="32"/>
  <c r="K17" i="32"/>
  <c r="K18" i="32"/>
  <c r="K19" i="32"/>
  <c r="K20" i="32"/>
  <c r="K21" i="32"/>
  <c r="K22" i="32"/>
  <c r="K23" i="32"/>
  <c r="K24" i="32"/>
  <c r="K25" i="32"/>
  <c r="K26" i="32"/>
  <c r="K27" i="32"/>
  <c r="K28" i="32"/>
  <c r="K29" i="32"/>
  <c r="K30" i="32"/>
  <c r="K31" i="32"/>
  <c r="K32" i="32"/>
  <c r="K33" i="32"/>
  <c r="K34" i="32"/>
  <c r="K35" i="32"/>
  <c r="K36" i="32"/>
  <c r="K37" i="32"/>
  <c r="K38" i="32"/>
  <c r="K39" i="32"/>
  <c r="K40" i="32"/>
  <c r="K41" i="32"/>
  <c r="K42" i="32"/>
  <c r="K43" i="32"/>
  <c r="K44" i="32"/>
  <c r="K45" i="32"/>
  <c r="K46" i="32"/>
  <c r="K47" i="32"/>
  <c r="K48" i="32"/>
  <c r="K49" i="32"/>
  <c r="K50" i="32"/>
  <c r="K51" i="32"/>
  <c r="K52" i="32"/>
  <c r="K53" i="32"/>
  <c r="K54" i="32"/>
  <c r="K55" i="32"/>
  <c r="K56" i="32"/>
  <c r="K57" i="32"/>
  <c r="K58" i="32"/>
  <c r="K59" i="32"/>
  <c r="K60" i="32"/>
  <c r="K61" i="32"/>
  <c r="K62" i="32"/>
  <c r="K63" i="32"/>
  <c r="K64" i="32"/>
  <c r="K65" i="32"/>
  <c r="K66" i="32"/>
  <c r="K67" i="32"/>
  <c r="K68" i="32"/>
  <c r="K69" i="32"/>
  <c r="K70" i="32"/>
  <c r="K71" i="32"/>
  <c r="K72" i="32"/>
  <c r="K73" i="32"/>
  <c r="K74" i="32"/>
  <c r="K75" i="32"/>
  <c r="K76" i="32"/>
  <c r="K77" i="32"/>
  <c r="K78" i="32"/>
  <c r="K79" i="32"/>
  <c r="K80" i="32"/>
  <c r="K81" i="32"/>
  <c r="K82" i="32"/>
  <c r="K83" i="32"/>
  <c r="K84" i="32"/>
  <c r="K85" i="32"/>
  <c r="K86" i="32"/>
  <c r="K87" i="32"/>
  <c r="K88" i="32"/>
  <c r="K89" i="32"/>
  <c r="K90" i="32"/>
  <c r="K91" i="32"/>
  <c r="K92" i="32"/>
  <c r="K93" i="32"/>
  <c r="K94" i="32"/>
  <c r="K95" i="32"/>
  <c r="K96" i="32"/>
  <c r="K97" i="32"/>
  <c r="K98" i="32"/>
  <c r="K99" i="32"/>
  <c r="K100" i="32"/>
  <c r="K101" i="32"/>
  <c r="K102" i="32"/>
  <c r="K103" i="32"/>
  <c r="K104" i="32"/>
  <c r="K105" i="32"/>
  <c r="K106" i="32"/>
  <c r="K107" i="32"/>
  <c r="K108" i="32"/>
  <c r="K109" i="32"/>
  <c r="K110" i="32"/>
  <c r="K111" i="32"/>
  <c r="K112" i="32"/>
  <c r="K113" i="32"/>
  <c r="K114" i="32"/>
  <c r="K115" i="32"/>
  <c r="K116" i="32"/>
  <c r="K117" i="32"/>
  <c r="K118" i="32"/>
  <c r="K119" i="32"/>
  <c r="K120" i="32"/>
  <c r="K121" i="32"/>
  <c r="K122" i="32"/>
  <c r="K123" i="32"/>
  <c r="K124" i="32"/>
  <c r="K125" i="32"/>
  <c r="K126" i="32"/>
  <c r="K127" i="32"/>
  <c r="K128" i="32"/>
  <c r="K129" i="32"/>
  <c r="K130" i="32"/>
  <c r="K131" i="32"/>
  <c r="K132" i="32"/>
  <c r="K133" i="32"/>
  <c r="AB140" i="28" s="1"/>
  <c r="K134" i="32"/>
  <c r="AC140" i="28" s="1"/>
  <c r="K135" i="32"/>
  <c r="AD140" i="28" s="1"/>
  <c r="K136" i="32"/>
  <c r="AE140" i="28" s="1"/>
  <c r="K137" i="32"/>
  <c r="AF140" i="28" s="1"/>
  <c r="K138" i="32"/>
  <c r="AG140" i="28" s="1"/>
  <c r="K139" i="32"/>
  <c r="AH140" i="28" s="1"/>
  <c r="K140" i="32"/>
  <c r="AI140" i="28" s="1"/>
  <c r="K141" i="32"/>
  <c r="AJ140" i="28" s="1"/>
  <c r="K142" i="32"/>
  <c r="AK140" i="28" s="1"/>
  <c r="K143" i="32"/>
  <c r="K144" i="32"/>
  <c r="K15" i="32"/>
  <c r="T279" i="27"/>
  <c r="AB93" i="28" s="1"/>
  <c r="T280" i="27"/>
  <c r="AC93" i="28" s="1"/>
  <c r="T281" i="27"/>
  <c r="AD93" i="28" s="1"/>
  <c r="T282" i="27"/>
  <c r="AE93" i="28" s="1"/>
  <c r="T283" i="27"/>
  <c r="AF93" i="28" s="1"/>
  <c r="T284" i="27"/>
  <c r="AG93" i="28" s="1"/>
  <c r="T285" i="27"/>
  <c r="AH93" i="28" s="1"/>
  <c r="T286" i="27"/>
  <c r="AI93" i="28" s="1"/>
  <c r="T287" i="27"/>
  <c r="AJ93" i="28" s="1"/>
  <c r="AJ94" i="28" s="1"/>
  <c r="T288" i="27"/>
  <c r="AK93" i="28" s="1"/>
  <c r="T289" i="27"/>
  <c r="AL93" i="28" s="1"/>
  <c r="T290" i="27"/>
  <c r="AM93" i="28" s="1"/>
  <c r="T38" i="27"/>
  <c r="T39" i="27"/>
  <c r="T40" i="27"/>
  <c r="T41" i="27"/>
  <c r="T42" i="27"/>
  <c r="T43" i="27"/>
  <c r="T44" i="27"/>
  <c r="T45" i="27"/>
  <c r="T46" i="27"/>
  <c r="T47" i="27"/>
  <c r="T48" i="27"/>
  <c r="T49" i="27"/>
  <c r="T50" i="27"/>
  <c r="T51" i="27"/>
  <c r="T52" i="27"/>
  <c r="T53" i="27"/>
  <c r="T54" i="27"/>
  <c r="T55" i="27"/>
  <c r="T56" i="27"/>
  <c r="T57" i="27"/>
  <c r="T58" i="27"/>
  <c r="T59" i="27"/>
  <c r="T60" i="27"/>
  <c r="T61" i="27"/>
  <c r="T62" i="27"/>
  <c r="T63" i="27"/>
  <c r="T64" i="27"/>
  <c r="T65" i="27"/>
  <c r="T66" i="27"/>
  <c r="T67" i="27"/>
  <c r="T68" i="27"/>
  <c r="T69" i="27"/>
  <c r="T70" i="27"/>
  <c r="T71" i="27"/>
  <c r="T72" i="27"/>
  <c r="T73" i="27"/>
  <c r="T74" i="27"/>
  <c r="T75" i="27"/>
  <c r="T76" i="27"/>
  <c r="T77" i="27"/>
  <c r="T78" i="27"/>
  <c r="T79" i="27"/>
  <c r="T80" i="27"/>
  <c r="T81" i="27"/>
  <c r="T82" i="27"/>
  <c r="T83" i="27"/>
  <c r="T84" i="27"/>
  <c r="T85" i="27"/>
  <c r="T86" i="27"/>
  <c r="T87" i="27"/>
  <c r="T88" i="27"/>
  <c r="T89" i="27"/>
  <c r="T90" i="27"/>
  <c r="T91" i="27"/>
  <c r="T92" i="27"/>
  <c r="T93" i="27"/>
  <c r="T94" i="27"/>
  <c r="T95" i="27"/>
  <c r="T96" i="27"/>
  <c r="T97" i="27"/>
  <c r="T98" i="27"/>
  <c r="T99" i="27"/>
  <c r="T100" i="27"/>
  <c r="T101" i="27"/>
  <c r="T102" i="27"/>
  <c r="T103" i="27"/>
  <c r="T104" i="27"/>
  <c r="T105" i="27"/>
  <c r="T106" i="27"/>
  <c r="T107" i="27"/>
  <c r="T108" i="27"/>
  <c r="T109" i="27"/>
  <c r="T110" i="27"/>
  <c r="T111" i="27"/>
  <c r="T112" i="27"/>
  <c r="T113" i="27"/>
  <c r="T114" i="27"/>
  <c r="T115" i="27"/>
  <c r="T116" i="27"/>
  <c r="T117" i="27"/>
  <c r="T118" i="27"/>
  <c r="T119" i="27"/>
  <c r="T120" i="27"/>
  <c r="T121" i="27"/>
  <c r="T122" i="27"/>
  <c r="T123" i="27"/>
  <c r="T124" i="27"/>
  <c r="T125" i="27"/>
  <c r="T126" i="27"/>
  <c r="T127" i="27"/>
  <c r="T128" i="27"/>
  <c r="T129" i="27"/>
  <c r="T130" i="27"/>
  <c r="T131" i="27"/>
  <c r="T132" i="27"/>
  <c r="T133" i="27"/>
  <c r="T134" i="27"/>
  <c r="T135" i="27"/>
  <c r="T136" i="27"/>
  <c r="T137" i="27"/>
  <c r="T138" i="27"/>
  <c r="T139" i="27"/>
  <c r="T140" i="27"/>
  <c r="T141" i="27"/>
  <c r="T142" i="27"/>
  <c r="T143" i="27"/>
  <c r="T144" i="27"/>
  <c r="T145" i="27"/>
  <c r="T146" i="27"/>
  <c r="T147" i="27"/>
  <c r="T148" i="27"/>
  <c r="T149" i="27"/>
  <c r="T150" i="27"/>
  <c r="T151" i="27"/>
  <c r="T152" i="27"/>
  <c r="T153" i="27"/>
  <c r="T154" i="27"/>
  <c r="T155" i="27"/>
  <c r="T156" i="27"/>
  <c r="T157" i="27"/>
  <c r="T158" i="27"/>
  <c r="T159" i="27"/>
  <c r="T160" i="27"/>
  <c r="T161" i="27"/>
  <c r="T162" i="27"/>
  <c r="T163" i="27"/>
  <c r="T164" i="27"/>
  <c r="T165" i="27"/>
  <c r="T166" i="27"/>
  <c r="T167" i="27"/>
  <c r="T168" i="27"/>
  <c r="T169" i="27"/>
  <c r="T170" i="27"/>
  <c r="T171" i="27"/>
  <c r="T172" i="27"/>
  <c r="T173" i="27"/>
  <c r="T174" i="27"/>
  <c r="T175" i="27"/>
  <c r="T176" i="27"/>
  <c r="T177" i="27"/>
  <c r="T178" i="27"/>
  <c r="T179" i="27"/>
  <c r="T180" i="27"/>
  <c r="T181" i="27"/>
  <c r="T182" i="27"/>
  <c r="T183" i="27"/>
  <c r="T184" i="27"/>
  <c r="T185" i="27"/>
  <c r="T186" i="27"/>
  <c r="T187" i="27"/>
  <c r="T188" i="27"/>
  <c r="T189" i="27"/>
  <c r="T190" i="27"/>
  <c r="T191" i="27"/>
  <c r="T192" i="27"/>
  <c r="T193" i="27"/>
  <c r="T194" i="27"/>
  <c r="T195" i="27"/>
  <c r="T196" i="27"/>
  <c r="T197" i="27"/>
  <c r="T198" i="27"/>
  <c r="T199" i="27"/>
  <c r="T200" i="27"/>
  <c r="T201" i="27"/>
  <c r="T202" i="27"/>
  <c r="T203" i="27"/>
  <c r="T204" i="27"/>
  <c r="T205" i="27"/>
  <c r="T206" i="27"/>
  <c r="T207" i="27"/>
  <c r="T208" i="27"/>
  <c r="T209" i="27"/>
  <c r="T210" i="27"/>
  <c r="T211" i="27"/>
  <c r="T212" i="27"/>
  <c r="T213" i="27"/>
  <c r="T214" i="27"/>
  <c r="T215" i="27"/>
  <c r="T216" i="27"/>
  <c r="T217" i="27"/>
  <c r="T218" i="27"/>
  <c r="T219" i="27"/>
  <c r="T220" i="27"/>
  <c r="T221" i="27"/>
  <c r="T222" i="27"/>
  <c r="T223" i="27"/>
  <c r="T224" i="27"/>
  <c r="T225" i="27"/>
  <c r="T226" i="27"/>
  <c r="T227" i="27"/>
  <c r="T228" i="27"/>
  <c r="T229" i="27"/>
  <c r="T230" i="27"/>
  <c r="T231" i="27"/>
  <c r="T232" i="27"/>
  <c r="T233" i="27"/>
  <c r="T234" i="27"/>
  <c r="T235" i="27"/>
  <c r="T236" i="27"/>
  <c r="T237" i="27"/>
  <c r="T238" i="27"/>
  <c r="T239" i="27"/>
  <c r="T240" i="27"/>
  <c r="T241" i="27"/>
  <c r="T242" i="27"/>
  <c r="T243" i="27"/>
  <c r="T244" i="27"/>
  <c r="T245" i="27"/>
  <c r="T246" i="27"/>
  <c r="T247" i="27"/>
  <c r="T248" i="27"/>
  <c r="T249" i="27"/>
  <c r="T250" i="27"/>
  <c r="T251" i="27"/>
  <c r="T252" i="27"/>
  <c r="T253" i="27"/>
  <c r="T254" i="27"/>
  <c r="T255" i="27"/>
  <c r="D93" i="28" s="1"/>
  <c r="T256" i="27"/>
  <c r="E93" i="28" s="1"/>
  <c r="T257" i="27"/>
  <c r="F93" i="28" s="1"/>
  <c r="T258" i="27"/>
  <c r="G93" i="28" s="1"/>
  <c r="T259" i="27"/>
  <c r="H93" i="28" s="1"/>
  <c r="T260" i="27"/>
  <c r="I93" i="28" s="1"/>
  <c r="T261" i="27"/>
  <c r="J93" i="28" s="1"/>
  <c r="T262" i="27"/>
  <c r="K93" i="28" s="1"/>
  <c r="T263" i="27"/>
  <c r="L93" i="28" s="1"/>
  <c r="T264" i="27"/>
  <c r="M93" i="28" s="1"/>
  <c r="T265" i="27"/>
  <c r="N93" i="28" s="1"/>
  <c r="T266" i="27"/>
  <c r="O93" i="28" s="1"/>
  <c r="T267" i="27"/>
  <c r="P93" i="28" s="1"/>
  <c r="T268" i="27"/>
  <c r="Q93" i="28" s="1"/>
  <c r="T269" i="27"/>
  <c r="R93" i="28" s="1"/>
  <c r="T270" i="27"/>
  <c r="S93" i="28" s="1"/>
  <c r="T271" i="27"/>
  <c r="T93" i="28" s="1"/>
  <c r="T272" i="27"/>
  <c r="U93" i="28" s="1"/>
  <c r="T273" i="27"/>
  <c r="V93" i="28" s="1"/>
  <c r="T274" i="27"/>
  <c r="W93" i="28" s="1"/>
  <c r="T275" i="27"/>
  <c r="X93" i="28" s="1"/>
  <c r="T276" i="27"/>
  <c r="Y93" i="28" s="1"/>
  <c r="T277" i="27"/>
  <c r="Z93" i="28" s="1"/>
  <c r="T278" i="27"/>
  <c r="AA93" i="28" s="1"/>
  <c r="R150" i="27"/>
  <c r="R151" i="27"/>
  <c r="R152" i="27"/>
  <c r="R153" i="27"/>
  <c r="R154" i="27"/>
  <c r="R155" i="27"/>
  <c r="R156" i="27"/>
  <c r="R157" i="27"/>
  <c r="R158" i="27"/>
  <c r="R159" i="27"/>
  <c r="R160" i="27"/>
  <c r="R161" i="27"/>
  <c r="R162" i="27"/>
  <c r="R163" i="27"/>
  <c r="R164" i="27"/>
  <c r="R165" i="27"/>
  <c r="R166" i="27"/>
  <c r="R167" i="27"/>
  <c r="R168" i="27"/>
  <c r="R169" i="27"/>
  <c r="R170" i="27"/>
  <c r="R171" i="27"/>
  <c r="R172" i="27"/>
  <c r="R173" i="27"/>
  <c r="R174" i="27"/>
  <c r="R175" i="27"/>
  <c r="R176" i="27"/>
  <c r="R177" i="27"/>
  <c r="R178" i="27"/>
  <c r="R179" i="27"/>
  <c r="R180" i="27"/>
  <c r="R181" i="27"/>
  <c r="R182" i="27"/>
  <c r="R183" i="27"/>
  <c r="R184" i="27"/>
  <c r="R185" i="27"/>
  <c r="R186" i="27"/>
  <c r="R187" i="27"/>
  <c r="R188" i="27"/>
  <c r="R189" i="27"/>
  <c r="R190" i="27"/>
  <c r="R191" i="27"/>
  <c r="R192" i="27"/>
  <c r="R193" i="27"/>
  <c r="R194" i="27"/>
  <c r="R195" i="27"/>
  <c r="R196" i="27"/>
  <c r="R197" i="27"/>
  <c r="R198" i="27"/>
  <c r="R199" i="27"/>
  <c r="R200" i="27"/>
  <c r="R201" i="27"/>
  <c r="R202" i="27"/>
  <c r="R203" i="27"/>
  <c r="R204" i="27"/>
  <c r="R205" i="27"/>
  <c r="R206" i="27"/>
  <c r="R207" i="27"/>
  <c r="R208" i="27"/>
  <c r="R209" i="27"/>
  <c r="R210" i="27"/>
  <c r="R211" i="27"/>
  <c r="R212" i="27"/>
  <c r="R213" i="27"/>
  <c r="R214" i="27"/>
  <c r="R215" i="27"/>
  <c r="R216" i="27"/>
  <c r="R217" i="27"/>
  <c r="R218" i="27"/>
  <c r="R219" i="27"/>
  <c r="R220" i="27"/>
  <c r="R221" i="27"/>
  <c r="R222" i="27"/>
  <c r="R223" i="27"/>
  <c r="R224" i="27"/>
  <c r="R225" i="27"/>
  <c r="R226" i="27"/>
  <c r="R227" i="27"/>
  <c r="R228" i="27"/>
  <c r="R229" i="27"/>
  <c r="R230" i="27"/>
  <c r="R231" i="27"/>
  <c r="R232" i="27"/>
  <c r="R233" i="27"/>
  <c r="R234" i="27"/>
  <c r="R235" i="27"/>
  <c r="R236" i="27"/>
  <c r="R237" i="27"/>
  <c r="R238" i="27"/>
  <c r="R239" i="27"/>
  <c r="R240" i="27"/>
  <c r="R241" i="27"/>
  <c r="R242" i="27"/>
  <c r="R243" i="27"/>
  <c r="R244" i="27"/>
  <c r="R245" i="27"/>
  <c r="R246" i="27"/>
  <c r="R247" i="27"/>
  <c r="R248" i="27"/>
  <c r="R249" i="27"/>
  <c r="R250" i="27"/>
  <c r="R251" i="27"/>
  <c r="R252" i="27"/>
  <c r="R253" i="27"/>
  <c r="R254" i="27"/>
  <c r="R255" i="27"/>
  <c r="R256" i="27"/>
  <c r="R257" i="27"/>
  <c r="R258" i="27"/>
  <c r="R259" i="27"/>
  <c r="R260" i="27"/>
  <c r="R261" i="27"/>
  <c r="R262" i="27"/>
  <c r="R263" i="27"/>
  <c r="R264" i="27"/>
  <c r="R265" i="27"/>
  <c r="R266" i="27"/>
  <c r="R267" i="27"/>
  <c r="R268" i="27"/>
  <c r="R269" i="27"/>
  <c r="R270" i="27"/>
  <c r="R271" i="27"/>
  <c r="R272" i="27"/>
  <c r="R273" i="27"/>
  <c r="R274" i="27"/>
  <c r="R275" i="27"/>
  <c r="R276" i="27"/>
  <c r="R277" i="27"/>
  <c r="R278" i="27"/>
  <c r="R279" i="27"/>
  <c r="R280" i="27"/>
  <c r="R281" i="27"/>
  <c r="R282" i="27"/>
  <c r="R283" i="27"/>
  <c r="R284" i="27"/>
  <c r="R285" i="27"/>
  <c r="R286" i="27"/>
  <c r="R287" i="27"/>
  <c r="R288" i="27"/>
  <c r="R289" i="27"/>
  <c r="R290" i="27"/>
  <c r="R149" i="27"/>
  <c r="P150" i="27"/>
  <c r="P151" i="27"/>
  <c r="P152" i="27"/>
  <c r="P153" i="27"/>
  <c r="P154" i="27"/>
  <c r="P155" i="27"/>
  <c r="P156" i="27"/>
  <c r="P157" i="27"/>
  <c r="P158" i="27"/>
  <c r="P159" i="27"/>
  <c r="P160" i="27"/>
  <c r="P161" i="27"/>
  <c r="P162" i="27"/>
  <c r="P163" i="27"/>
  <c r="P164" i="27"/>
  <c r="P165" i="27"/>
  <c r="P166" i="27"/>
  <c r="P167" i="27"/>
  <c r="P168" i="27"/>
  <c r="P169" i="27"/>
  <c r="P170" i="27"/>
  <c r="P171" i="27"/>
  <c r="P172" i="27"/>
  <c r="P173" i="27"/>
  <c r="P174" i="27"/>
  <c r="P175" i="27"/>
  <c r="P176" i="27"/>
  <c r="P177" i="27"/>
  <c r="P178" i="27"/>
  <c r="P179" i="27"/>
  <c r="P180" i="27"/>
  <c r="P181" i="27"/>
  <c r="P182" i="27"/>
  <c r="P183" i="27"/>
  <c r="P184" i="27"/>
  <c r="P185" i="27"/>
  <c r="P186" i="27"/>
  <c r="P187" i="27"/>
  <c r="P188" i="27"/>
  <c r="P189" i="27"/>
  <c r="P190" i="27"/>
  <c r="P191" i="27"/>
  <c r="P192" i="27"/>
  <c r="P193" i="27"/>
  <c r="P194" i="27"/>
  <c r="P195" i="27"/>
  <c r="P196" i="27"/>
  <c r="P197" i="27"/>
  <c r="P198" i="27"/>
  <c r="P199" i="27"/>
  <c r="P200" i="27"/>
  <c r="P201" i="27"/>
  <c r="P202" i="27"/>
  <c r="P203" i="27"/>
  <c r="P204" i="27"/>
  <c r="P205" i="27"/>
  <c r="P206" i="27"/>
  <c r="P207" i="27"/>
  <c r="P208" i="27"/>
  <c r="P209" i="27"/>
  <c r="P210" i="27"/>
  <c r="P211" i="27"/>
  <c r="P212" i="27"/>
  <c r="P213" i="27"/>
  <c r="P214" i="27"/>
  <c r="P215" i="27"/>
  <c r="P216" i="27"/>
  <c r="P217" i="27"/>
  <c r="P218" i="27"/>
  <c r="P219" i="27"/>
  <c r="P220" i="27"/>
  <c r="P221" i="27"/>
  <c r="P222" i="27"/>
  <c r="P223" i="27"/>
  <c r="P224" i="27"/>
  <c r="P225" i="27"/>
  <c r="P226" i="27"/>
  <c r="P227" i="27"/>
  <c r="P228" i="27"/>
  <c r="P229" i="27"/>
  <c r="P230" i="27"/>
  <c r="P231" i="27"/>
  <c r="P232" i="27"/>
  <c r="P233" i="27"/>
  <c r="P234" i="27"/>
  <c r="P235" i="27"/>
  <c r="P236" i="27"/>
  <c r="P237" i="27"/>
  <c r="P238" i="27"/>
  <c r="P239" i="27"/>
  <c r="P240" i="27"/>
  <c r="P241" i="27"/>
  <c r="P242" i="27"/>
  <c r="P243" i="27"/>
  <c r="P244" i="27"/>
  <c r="P245" i="27"/>
  <c r="P246" i="27"/>
  <c r="P247" i="27"/>
  <c r="P248" i="27"/>
  <c r="P249" i="27"/>
  <c r="P250" i="27"/>
  <c r="P251" i="27"/>
  <c r="P252" i="27"/>
  <c r="P253" i="27"/>
  <c r="P254" i="27"/>
  <c r="P255" i="27"/>
  <c r="D182" i="28" s="1"/>
  <c r="P256" i="27"/>
  <c r="E182" i="28" s="1"/>
  <c r="P257" i="27"/>
  <c r="F182" i="28" s="1"/>
  <c r="P258" i="27"/>
  <c r="G182" i="28" s="1"/>
  <c r="P259" i="27"/>
  <c r="H182" i="28" s="1"/>
  <c r="P260" i="27"/>
  <c r="I182" i="28" s="1"/>
  <c r="P261" i="27"/>
  <c r="J182" i="28" s="1"/>
  <c r="P262" i="27"/>
  <c r="K182" i="28" s="1"/>
  <c r="P263" i="27"/>
  <c r="L182" i="28" s="1"/>
  <c r="P264" i="27"/>
  <c r="M182" i="28" s="1"/>
  <c r="P265" i="27"/>
  <c r="N182" i="28" s="1"/>
  <c r="P266" i="27"/>
  <c r="O182" i="28" s="1"/>
  <c r="P267" i="27"/>
  <c r="P182" i="28" s="1"/>
  <c r="P268" i="27"/>
  <c r="Q182" i="28" s="1"/>
  <c r="P269" i="27"/>
  <c r="R182" i="28" s="1"/>
  <c r="P270" i="27"/>
  <c r="S182" i="28" s="1"/>
  <c r="P271" i="27"/>
  <c r="T182" i="28" s="1"/>
  <c r="P272" i="27"/>
  <c r="U182" i="28" s="1"/>
  <c r="P273" i="27"/>
  <c r="V182" i="28" s="1"/>
  <c r="P274" i="27"/>
  <c r="W182" i="28" s="1"/>
  <c r="P275" i="27"/>
  <c r="X182" i="28" s="1"/>
  <c r="P276" i="27"/>
  <c r="Y182" i="28" s="1"/>
  <c r="P277" i="27"/>
  <c r="Z182" i="28" s="1"/>
  <c r="P278" i="27"/>
  <c r="AA182" i="28" s="1"/>
  <c r="P279" i="27"/>
  <c r="AB182" i="28" s="1"/>
  <c r="P280" i="27"/>
  <c r="AC182" i="28" s="1"/>
  <c r="P281" i="27"/>
  <c r="AD182" i="28" s="1"/>
  <c r="P282" i="27"/>
  <c r="AE182" i="28" s="1"/>
  <c r="P283" i="27"/>
  <c r="AF182" i="28" s="1"/>
  <c r="P284" i="27"/>
  <c r="AG182" i="28" s="1"/>
  <c r="P285" i="27"/>
  <c r="AH182" i="28" s="1"/>
  <c r="P286" i="27"/>
  <c r="AI182" i="28" s="1"/>
  <c r="P287" i="27"/>
  <c r="AJ182" i="28" s="1"/>
  <c r="P288" i="27"/>
  <c r="AK182" i="28" s="1"/>
  <c r="P289" i="27"/>
  <c r="AL182" i="28" s="1"/>
  <c r="P290" i="27"/>
  <c r="AM182" i="28" s="1"/>
  <c r="P149" i="27"/>
  <c r="E102" i="27"/>
  <c r="E103" i="27"/>
  <c r="E104" i="27"/>
  <c r="E105" i="27"/>
  <c r="E106" i="27"/>
  <c r="E107" i="27"/>
  <c r="E108" i="27"/>
  <c r="E109" i="27"/>
  <c r="E110" i="27"/>
  <c r="E111" i="27"/>
  <c r="E112" i="27"/>
  <c r="E113" i="27"/>
  <c r="E114" i="27"/>
  <c r="E115" i="27"/>
  <c r="E116" i="27"/>
  <c r="E117" i="27"/>
  <c r="E118" i="27"/>
  <c r="E119" i="27"/>
  <c r="E120" i="27"/>
  <c r="E121" i="27"/>
  <c r="E122" i="27"/>
  <c r="E123" i="27"/>
  <c r="E124" i="27"/>
  <c r="E125" i="27"/>
  <c r="E126" i="27"/>
  <c r="E127" i="27"/>
  <c r="E128" i="27"/>
  <c r="E129" i="27"/>
  <c r="E130" i="27"/>
  <c r="E131" i="27"/>
  <c r="E132" i="27"/>
  <c r="E133" i="27"/>
  <c r="E134" i="27"/>
  <c r="E135" i="27"/>
  <c r="E136" i="27"/>
  <c r="E137" i="27"/>
  <c r="E138" i="27"/>
  <c r="E139" i="27"/>
  <c r="E140" i="27"/>
  <c r="E141" i="27"/>
  <c r="E142" i="27"/>
  <c r="E143" i="27"/>
  <c r="E144" i="27"/>
  <c r="E145" i="27"/>
  <c r="E146" i="27"/>
  <c r="E147" i="27"/>
  <c r="E148" i="27"/>
  <c r="E149" i="27"/>
  <c r="E150" i="27"/>
  <c r="E151" i="27"/>
  <c r="E152" i="27"/>
  <c r="E153" i="27"/>
  <c r="E154" i="27"/>
  <c r="E155" i="27"/>
  <c r="E156" i="27"/>
  <c r="E157" i="27"/>
  <c r="E158" i="27"/>
  <c r="E159" i="27"/>
  <c r="E160" i="27"/>
  <c r="E161" i="27"/>
  <c r="E162" i="27"/>
  <c r="E163" i="27"/>
  <c r="E164" i="27"/>
  <c r="E165" i="27"/>
  <c r="E166" i="27"/>
  <c r="E167" i="27"/>
  <c r="E168" i="27"/>
  <c r="E169" i="27"/>
  <c r="E170" i="27"/>
  <c r="E171" i="27"/>
  <c r="E172" i="27"/>
  <c r="E173" i="27"/>
  <c r="E174" i="27"/>
  <c r="E175" i="27"/>
  <c r="E176" i="27"/>
  <c r="E177" i="27"/>
  <c r="E178" i="27"/>
  <c r="E179" i="27"/>
  <c r="E180" i="27"/>
  <c r="E181" i="27"/>
  <c r="E182" i="27"/>
  <c r="E183" i="27"/>
  <c r="E184" i="27"/>
  <c r="E185" i="27"/>
  <c r="E186" i="27"/>
  <c r="E187" i="27"/>
  <c r="E188" i="27"/>
  <c r="E189" i="27"/>
  <c r="E190" i="27"/>
  <c r="E191" i="27"/>
  <c r="E192" i="27"/>
  <c r="E193" i="27"/>
  <c r="E194" i="27"/>
  <c r="E195" i="27"/>
  <c r="E196" i="27"/>
  <c r="E197" i="27"/>
  <c r="E198" i="27"/>
  <c r="E199" i="27"/>
  <c r="E200" i="27"/>
  <c r="E201" i="27"/>
  <c r="E202" i="27"/>
  <c r="E203" i="27"/>
  <c r="E204" i="27"/>
  <c r="E205" i="27"/>
  <c r="E206" i="27"/>
  <c r="E207" i="27"/>
  <c r="E208" i="27"/>
  <c r="E209" i="27"/>
  <c r="E210" i="27"/>
  <c r="E211" i="27"/>
  <c r="E212" i="27"/>
  <c r="E213" i="27"/>
  <c r="E214" i="27"/>
  <c r="E215" i="27"/>
  <c r="E216" i="27"/>
  <c r="E217" i="27"/>
  <c r="E218" i="27"/>
  <c r="E219" i="27"/>
  <c r="E220" i="27"/>
  <c r="E221" i="27"/>
  <c r="E222" i="27"/>
  <c r="E223" i="27"/>
  <c r="E224" i="27"/>
  <c r="E225" i="27"/>
  <c r="E226" i="27"/>
  <c r="E227" i="27"/>
  <c r="E228" i="27"/>
  <c r="E229" i="27"/>
  <c r="E230" i="27"/>
  <c r="E231" i="27"/>
  <c r="E232" i="27"/>
  <c r="E233" i="27"/>
  <c r="E234" i="27"/>
  <c r="E235" i="27"/>
  <c r="E236" i="27"/>
  <c r="E237" i="27"/>
  <c r="E238" i="27"/>
  <c r="E239" i="27"/>
  <c r="E240" i="27"/>
  <c r="E241" i="27"/>
  <c r="E242" i="27"/>
  <c r="E243" i="27"/>
  <c r="E244" i="27"/>
  <c r="E245" i="27"/>
  <c r="E246" i="27"/>
  <c r="E247" i="27"/>
  <c r="E248" i="27"/>
  <c r="E249" i="27"/>
  <c r="E250" i="27"/>
  <c r="E251" i="27"/>
  <c r="E252" i="27"/>
  <c r="E253" i="27"/>
  <c r="E254" i="27"/>
  <c r="E255" i="27"/>
  <c r="D177" i="28" s="1"/>
  <c r="E256" i="27"/>
  <c r="E177" i="28" s="1"/>
  <c r="E257" i="27"/>
  <c r="F177" i="28" s="1"/>
  <c r="E258" i="27"/>
  <c r="G177" i="28" s="1"/>
  <c r="E259" i="27"/>
  <c r="H177" i="28" s="1"/>
  <c r="E260" i="27"/>
  <c r="I177" i="28" s="1"/>
  <c r="E261" i="27"/>
  <c r="J177" i="28" s="1"/>
  <c r="E262" i="27"/>
  <c r="K177" i="28" s="1"/>
  <c r="E263" i="27"/>
  <c r="L177" i="28" s="1"/>
  <c r="E264" i="27"/>
  <c r="M177" i="28" s="1"/>
  <c r="E265" i="27"/>
  <c r="N177" i="28" s="1"/>
  <c r="E266" i="27"/>
  <c r="O177" i="28" s="1"/>
  <c r="E267" i="27"/>
  <c r="P177" i="28" s="1"/>
  <c r="E268" i="27"/>
  <c r="Q177" i="28" s="1"/>
  <c r="E269" i="27"/>
  <c r="R177" i="28" s="1"/>
  <c r="E270" i="27"/>
  <c r="S177" i="28" s="1"/>
  <c r="E271" i="27"/>
  <c r="T177" i="28" s="1"/>
  <c r="E272" i="27"/>
  <c r="U177" i="28" s="1"/>
  <c r="E273" i="27"/>
  <c r="V177" i="28" s="1"/>
  <c r="E274" i="27"/>
  <c r="W177" i="28" s="1"/>
  <c r="E275" i="27"/>
  <c r="X177" i="28" s="1"/>
  <c r="E276" i="27"/>
  <c r="Y177" i="28" s="1"/>
  <c r="E277" i="27"/>
  <c r="Z177" i="28" s="1"/>
  <c r="E278" i="27"/>
  <c r="AA177" i="28" s="1"/>
  <c r="E279" i="27"/>
  <c r="AB177" i="28" s="1"/>
  <c r="E280" i="27"/>
  <c r="AC177" i="28" s="1"/>
  <c r="E281" i="27"/>
  <c r="AD177" i="28" s="1"/>
  <c r="E282" i="27"/>
  <c r="AE177" i="28" s="1"/>
  <c r="E283" i="27"/>
  <c r="AF177" i="28" s="1"/>
  <c r="E284" i="27"/>
  <c r="AG177" i="28" s="1"/>
  <c r="E285" i="27"/>
  <c r="AH177" i="28" s="1"/>
  <c r="E286" i="27"/>
  <c r="AI177" i="28" s="1"/>
  <c r="E287" i="27"/>
  <c r="AJ177" i="28" s="1"/>
  <c r="E288" i="27"/>
  <c r="AK177" i="28" s="1"/>
  <c r="E289" i="27"/>
  <c r="AL177" i="28" s="1"/>
  <c r="E290" i="27"/>
  <c r="AM177" i="28" s="1"/>
  <c r="E101" i="27"/>
  <c r="C102" i="27"/>
  <c r="C103" i="27"/>
  <c r="C104" i="27"/>
  <c r="C105" i="27"/>
  <c r="C106" i="27"/>
  <c r="C107" i="27"/>
  <c r="C108" i="27"/>
  <c r="C109" i="27"/>
  <c r="C110" i="27"/>
  <c r="C111" i="27"/>
  <c r="C112" i="27"/>
  <c r="C113" i="27"/>
  <c r="C114" i="27"/>
  <c r="C115" i="27"/>
  <c r="C116" i="27"/>
  <c r="C117" i="27"/>
  <c r="C118" i="27"/>
  <c r="C119" i="27"/>
  <c r="C120" i="27"/>
  <c r="C121" i="27"/>
  <c r="C122" i="27"/>
  <c r="C123" i="27"/>
  <c r="C124" i="27"/>
  <c r="C125" i="27"/>
  <c r="C126" i="27"/>
  <c r="C127" i="27"/>
  <c r="C128" i="27"/>
  <c r="C129" i="27"/>
  <c r="C130" i="27"/>
  <c r="C131" i="27"/>
  <c r="C132" i="27"/>
  <c r="C133" i="27"/>
  <c r="C134" i="27"/>
  <c r="C135" i="27"/>
  <c r="C136" i="27"/>
  <c r="C137" i="27"/>
  <c r="C138" i="27"/>
  <c r="C139" i="27"/>
  <c r="C140" i="27"/>
  <c r="C141" i="27"/>
  <c r="C142" i="27"/>
  <c r="C143" i="27"/>
  <c r="C144" i="27"/>
  <c r="C145" i="27"/>
  <c r="C146" i="27"/>
  <c r="C147" i="27"/>
  <c r="C148" i="27"/>
  <c r="C149" i="27"/>
  <c r="C150" i="27"/>
  <c r="C151" i="27"/>
  <c r="C152" i="27"/>
  <c r="C153" i="27"/>
  <c r="C154" i="27"/>
  <c r="C155" i="27"/>
  <c r="C156" i="27"/>
  <c r="C157" i="27"/>
  <c r="C158" i="27"/>
  <c r="C159" i="27"/>
  <c r="C160" i="27"/>
  <c r="C161" i="27"/>
  <c r="C162" i="27"/>
  <c r="C163" i="27"/>
  <c r="C164" i="27"/>
  <c r="C165" i="27"/>
  <c r="C166" i="27"/>
  <c r="C167" i="27"/>
  <c r="C168" i="27"/>
  <c r="C169" i="27"/>
  <c r="C170" i="27"/>
  <c r="C171" i="27"/>
  <c r="C172" i="27"/>
  <c r="C173" i="27"/>
  <c r="C174" i="27"/>
  <c r="C175" i="27"/>
  <c r="C176" i="27"/>
  <c r="C177" i="27"/>
  <c r="C178" i="27"/>
  <c r="C179" i="27"/>
  <c r="C180" i="27"/>
  <c r="C181" i="27"/>
  <c r="C182" i="27"/>
  <c r="C183" i="27"/>
  <c r="C184" i="27"/>
  <c r="C185" i="27"/>
  <c r="C186" i="27"/>
  <c r="C187" i="27"/>
  <c r="C188" i="27"/>
  <c r="C189" i="27"/>
  <c r="C190" i="27"/>
  <c r="C191" i="27"/>
  <c r="C192" i="27"/>
  <c r="C193" i="27"/>
  <c r="C194" i="27"/>
  <c r="C195" i="27"/>
  <c r="C196" i="27"/>
  <c r="C197" i="27"/>
  <c r="C198" i="27"/>
  <c r="C199" i="27"/>
  <c r="C200" i="27"/>
  <c r="C201" i="27"/>
  <c r="C202" i="27"/>
  <c r="C203" i="27"/>
  <c r="C204" i="27"/>
  <c r="C205" i="27"/>
  <c r="C206" i="27"/>
  <c r="C207" i="27"/>
  <c r="C208" i="27"/>
  <c r="C209" i="27"/>
  <c r="C210" i="27"/>
  <c r="C211" i="27"/>
  <c r="C212" i="27"/>
  <c r="C213" i="27"/>
  <c r="C214" i="27"/>
  <c r="C215" i="27"/>
  <c r="C216" i="27"/>
  <c r="C217" i="27"/>
  <c r="C218" i="27"/>
  <c r="C219" i="27"/>
  <c r="C220" i="27"/>
  <c r="C221" i="27"/>
  <c r="C222" i="27"/>
  <c r="C223" i="27"/>
  <c r="C224" i="27"/>
  <c r="C225" i="27"/>
  <c r="C226" i="27"/>
  <c r="C227" i="27"/>
  <c r="C228" i="27"/>
  <c r="C229" i="27"/>
  <c r="C230" i="27"/>
  <c r="C231" i="27"/>
  <c r="C232" i="27"/>
  <c r="C233" i="27"/>
  <c r="C234" i="27"/>
  <c r="C235" i="27"/>
  <c r="C236" i="27"/>
  <c r="C237" i="27"/>
  <c r="C238" i="27"/>
  <c r="C239" i="27"/>
  <c r="C240" i="27"/>
  <c r="C241" i="27"/>
  <c r="C242" i="27"/>
  <c r="C243" i="27"/>
  <c r="C244" i="27"/>
  <c r="C245" i="27"/>
  <c r="C246" i="27"/>
  <c r="C247" i="27"/>
  <c r="C248" i="27"/>
  <c r="C249" i="27"/>
  <c r="C250" i="27"/>
  <c r="C251" i="27"/>
  <c r="C252" i="27"/>
  <c r="C253" i="27"/>
  <c r="C254" i="27"/>
  <c r="C255" i="27"/>
  <c r="D176" i="28" s="1"/>
  <c r="C256" i="27"/>
  <c r="E176" i="28" s="1"/>
  <c r="C257" i="27"/>
  <c r="F176" i="28" s="1"/>
  <c r="C258" i="27"/>
  <c r="G176" i="28" s="1"/>
  <c r="C259" i="27"/>
  <c r="H176" i="28" s="1"/>
  <c r="C260" i="27"/>
  <c r="I176" i="28" s="1"/>
  <c r="C261" i="27"/>
  <c r="J176" i="28" s="1"/>
  <c r="C262" i="27"/>
  <c r="K176" i="28" s="1"/>
  <c r="C263" i="27"/>
  <c r="L176" i="28" s="1"/>
  <c r="C264" i="27"/>
  <c r="M176" i="28" s="1"/>
  <c r="C265" i="27"/>
  <c r="N176" i="28" s="1"/>
  <c r="C266" i="27"/>
  <c r="O176" i="28" s="1"/>
  <c r="C267" i="27"/>
  <c r="P176" i="28" s="1"/>
  <c r="C268" i="27"/>
  <c r="Q176" i="28" s="1"/>
  <c r="C269" i="27"/>
  <c r="R176" i="28" s="1"/>
  <c r="C270" i="27"/>
  <c r="S176" i="28" s="1"/>
  <c r="C271" i="27"/>
  <c r="T176" i="28" s="1"/>
  <c r="C272" i="27"/>
  <c r="U176" i="28" s="1"/>
  <c r="C273" i="27"/>
  <c r="V176" i="28" s="1"/>
  <c r="C274" i="27"/>
  <c r="W176" i="28" s="1"/>
  <c r="C275" i="27"/>
  <c r="X176" i="28" s="1"/>
  <c r="C276" i="27"/>
  <c r="Y176" i="28" s="1"/>
  <c r="C277" i="27"/>
  <c r="Z176" i="28" s="1"/>
  <c r="C278" i="27"/>
  <c r="AA176" i="28" s="1"/>
  <c r="C279" i="27"/>
  <c r="AB176" i="28" s="1"/>
  <c r="C280" i="27"/>
  <c r="AC176" i="28" s="1"/>
  <c r="C281" i="27"/>
  <c r="AD176" i="28" s="1"/>
  <c r="C282" i="27"/>
  <c r="AE176" i="28" s="1"/>
  <c r="C283" i="27"/>
  <c r="AF176" i="28" s="1"/>
  <c r="C284" i="27"/>
  <c r="AG176" i="28" s="1"/>
  <c r="C285" i="27"/>
  <c r="AH176" i="28" s="1"/>
  <c r="C286" i="27"/>
  <c r="AI176" i="28" s="1"/>
  <c r="C287" i="27"/>
  <c r="AJ176" i="28" s="1"/>
  <c r="C288" i="27"/>
  <c r="AK176" i="28" s="1"/>
  <c r="C289" i="27"/>
  <c r="AL176" i="28" s="1"/>
  <c r="C290" i="27"/>
  <c r="AM176" i="28" s="1"/>
  <c r="C101" i="27"/>
  <c r="O37" i="28"/>
  <c r="P37" i="28"/>
  <c r="Q37" i="28"/>
  <c r="R37" i="28"/>
  <c r="S37" i="28"/>
  <c r="AE37" i="28"/>
  <c r="AF37" i="28"/>
  <c r="AH37" i="28"/>
  <c r="AI37" i="28"/>
  <c r="AJ37" i="28"/>
  <c r="AK37" i="28"/>
  <c r="AL37" i="28"/>
  <c r="AM37" i="28"/>
  <c r="J230" i="33"/>
  <c r="O36" i="28" s="1"/>
  <c r="J231" i="33"/>
  <c r="P36" i="28" s="1"/>
  <c r="J232" i="33"/>
  <c r="Q36" i="28" s="1"/>
  <c r="J233" i="33"/>
  <c r="R36" i="28" s="1"/>
  <c r="J234" i="33"/>
  <c r="S36" i="28" s="1"/>
  <c r="J235" i="33"/>
  <c r="T36" i="28" s="1"/>
  <c r="J236" i="33"/>
  <c r="U36" i="28" s="1"/>
  <c r="J237" i="33"/>
  <c r="V36" i="28" s="1"/>
  <c r="J238" i="33"/>
  <c r="W36" i="28" s="1"/>
  <c r="J239" i="33"/>
  <c r="X36" i="28" s="1"/>
  <c r="J240" i="33"/>
  <c r="Y36" i="28" s="1"/>
  <c r="J241" i="33"/>
  <c r="Z36" i="28" s="1"/>
  <c r="J242" i="33"/>
  <c r="AA36" i="28" s="1"/>
  <c r="J243" i="33"/>
  <c r="AB36" i="28" s="1"/>
  <c r="J244" i="33"/>
  <c r="AC36" i="28" s="1"/>
  <c r="J245" i="33"/>
  <c r="AD36" i="28" s="1"/>
  <c r="J246" i="33"/>
  <c r="AE36" i="28" s="1"/>
  <c r="J247" i="33"/>
  <c r="AF36" i="28" s="1"/>
  <c r="J248" i="33"/>
  <c r="AG36" i="28" s="1"/>
  <c r="J249" i="33"/>
  <c r="AH36" i="28" s="1"/>
  <c r="J250" i="33"/>
  <c r="AI36" i="28" s="1"/>
  <c r="J251" i="33"/>
  <c r="AJ36" i="28" s="1"/>
  <c r="J252" i="33"/>
  <c r="AK36" i="28" s="1"/>
  <c r="J253" i="33"/>
  <c r="AL36" i="28" s="1"/>
  <c r="J254" i="33"/>
  <c r="AM36" i="28" s="1"/>
  <c r="G230" i="33"/>
  <c r="O35" i="28" s="1"/>
  <c r="G231" i="33"/>
  <c r="P35" i="28" s="1"/>
  <c r="G232" i="33"/>
  <c r="Q35" i="28" s="1"/>
  <c r="G233" i="33"/>
  <c r="R35" i="28" s="1"/>
  <c r="G234" i="33"/>
  <c r="S35" i="28" s="1"/>
  <c r="G235" i="33"/>
  <c r="T35" i="28" s="1"/>
  <c r="G236" i="33"/>
  <c r="U35" i="28" s="1"/>
  <c r="G237" i="33"/>
  <c r="V35" i="28" s="1"/>
  <c r="G238" i="33"/>
  <c r="W35" i="28" s="1"/>
  <c r="G239" i="33"/>
  <c r="X35" i="28" s="1"/>
  <c r="G240" i="33"/>
  <c r="Y35" i="28" s="1"/>
  <c r="G241" i="33"/>
  <c r="Z35" i="28" s="1"/>
  <c r="G242" i="33"/>
  <c r="AA35" i="28" s="1"/>
  <c r="G243" i="33"/>
  <c r="AB35" i="28" s="1"/>
  <c r="G244" i="33"/>
  <c r="AC35" i="28" s="1"/>
  <c r="G245" i="33"/>
  <c r="AD35" i="28" s="1"/>
  <c r="G246" i="33"/>
  <c r="AE35" i="28" s="1"/>
  <c r="G247" i="33"/>
  <c r="AF35" i="28" s="1"/>
  <c r="G248" i="33"/>
  <c r="AG35" i="28" s="1"/>
  <c r="G249" i="33"/>
  <c r="AH35" i="28" s="1"/>
  <c r="G250" i="33"/>
  <c r="AI35" i="28" s="1"/>
  <c r="G251" i="33"/>
  <c r="AJ35" i="28" s="1"/>
  <c r="G252" i="33"/>
  <c r="AK35" i="28" s="1"/>
  <c r="G253" i="33"/>
  <c r="AL35" i="28" s="1"/>
  <c r="G254" i="33"/>
  <c r="AM35" i="28" s="1"/>
  <c r="M37" i="28"/>
  <c r="N37" i="28"/>
  <c r="J32" i="33"/>
  <c r="J33" i="33"/>
  <c r="J34" i="33"/>
  <c r="J35" i="33"/>
  <c r="J36" i="33"/>
  <c r="J37" i="33"/>
  <c r="J38" i="33"/>
  <c r="J39" i="33"/>
  <c r="J40" i="33"/>
  <c r="J41" i="33"/>
  <c r="J42" i="33"/>
  <c r="J43" i="33"/>
  <c r="J44" i="33"/>
  <c r="J45" i="33"/>
  <c r="J46" i="33"/>
  <c r="J47" i="33"/>
  <c r="J48" i="33"/>
  <c r="J49" i="33"/>
  <c r="J50" i="33"/>
  <c r="J51" i="33"/>
  <c r="J52" i="33"/>
  <c r="J53" i="33"/>
  <c r="J54" i="33"/>
  <c r="J55" i="33"/>
  <c r="J56" i="33"/>
  <c r="J57" i="33"/>
  <c r="J58" i="33"/>
  <c r="J59" i="33"/>
  <c r="J60" i="33"/>
  <c r="J61" i="33"/>
  <c r="J62" i="33"/>
  <c r="J63" i="33"/>
  <c r="J64" i="33"/>
  <c r="J65" i="33"/>
  <c r="J66" i="33"/>
  <c r="J67" i="33"/>
  <c r="J68" i="33"/>
  <c r="J69" i="33"/>
  <c r="J70" i="33"/>
  <c r="J71" i="33"/>
  <c r="J72" i="33"/>
  <c r="J73" i="33"/>
  <c r="J74" i="33"/>
  <c r="J75" i="33"/>
  <c r="J76" i="33"/>
  <c r="J77" i="33"/>
  <c r="J78" i="33"/>
  <c r="J79" i="33"/>
  <c r="J80" i="33"/>
  <c r="J81" i="33"/>
  <c r="J82" i="33"/>
  <c r="J83" i="33"/>
  <c r="J84" i="33"/>
  <c r="J85" i="33"/>
  <c r="J86" i="33"/>
  <c r="J87" i="33"/>
  <c r="J88" i="33"/>
  <c r="J89" i="33"/>
  <c r="J90" i="33"/>
  <c r="J91" i="33"/>
  <c r="J92" i="33"/>
  <c r="J93" i="33"/>
  <c r="J94" i="33"/>
  <c r="J95" i="33"/>
  <c r="J96" i="33"/>
  <c r="J97" i="33"/>
  <c r="J98" i="33"/>
  <c r="J99" i="33"/>
  <c r="J100" i="33"/>
  <c r="J101" i="33"/>
  <c r="J102" i="33"/>
  <c r="J103" i="33"/>
  <c r="J104" i="33"/>
  <c r="J105" i="33"/>
  <c r="J106" i="33"/>
  <c r="J107" i="33"/>
  <c r="J108" i="33"/>
  <c r="J109" i="33"/>
  <c r="J110" i="33"/>
  <c r="J111" i="33"/>
  <c r="J112" i="33"/>
  <c r="J113" i="33"/>
  <c r="J114" i="33"/>
  <c r="J115" i="33"/>
  <c r="J116" i="33"/>
  <c r="J117" i="33"/>
  <c r="J118" i="33"/>
  <c r="J119" i="33"/>
  <c r="J120" i="33"/>
  <c r="J121" i="33"/>
  <c r="J122" i="33"/>
  <c r="J123" i="33"/>
  <c r="J124" i="33"/>
  <c r="J125" i="33"/>
  <c r="J126" i="33"/>
  <c r="J127" i="33"/>
  <c r="J128" i="33"/>
  <c r="J129" i="33"/>
  <c r="J130" i="33"/>
  <c r="J131" i="33"/>
  <c r="J132" i="33"/>
  <c r="J133" i="33"/>
  <c r="J134" i="33"/>
  <c r="J135" i="33"/>
  <c r="J136" i="33"/>
  <c r="J137" i="33"/>
  <c r="J138" i="33"/>
  <c r="J139" i="33"/>
  <c r="J140" i="33"/>
  <c r="J141" i="33"/>
  <c r="J142" i="33"/>
  <c r="J143" i="33"/>
  <c r="J144" i="33"/>
  <c r="J145" i="33"/>
  <c r="J146" i="33"/>
  <c r="J147" i="33"/>
  <c r="J148" i="33"/>
  <c r="J149" i="33"/>
  <c r="J150" i="33"/>
  <c r="J151" i="33"/>
  <c r="J152" i="33"/>
  <c r="J153" i="33"/>
  <c r="J154" i="33"/>
  <c r="J155" i="33"/>
  <c r="J156" i="33"/>
  <c r="J157" i="33"/>
  <c r="J158" i="33"/>
  <c r="J159" i="33"/>
  <c r="J160" i="33"/>
  <c r="J161" i="33"/>
  <c r="J162" i="33"/>
  <c r="J163" i="33"/>
  <c r="J164" i="33"/>
  <c r="J165" i="33"/>
  <c r="J166" i="33"/>
  <c r="J167" i="33"/>
  <c r="J168" i="33"/>
  <c r="J169" i="33"/>
  <c r="J170" i="33"/>
  <c r="J171" i="33"/>
  <c r="J172" i="33"/>
  <c r="J173" i="33"/>
  <c r="J174" i="33"/>
  <c r="J175" i="33"/>
  <c r="J176" i="33"/>
  <c r="J177" i="33"/>
  <c r="J178" i="33"/>
  <c r="J179" i="33"/>
  <c r="J180" i="33"/>
  <c r="J181" i="33"/>
  <c r="J182" i="33"/>
  <c r="J183" i="33"/>
  <c r="J184" i="33"/>
  <c r="J185" i="33"/>
  <c r="J186" i="33"/>
  <c r="J187" i="33"/>
  <c r="J188" i="33"/>
  <c r="J189" i="33"/>
  <c r="J190" i="33"/>
  <c r="J191" i="33"/>
  <c r="J192" i="33"/>
  <c r="J193" i="33"/>
  <c r="J194" i="33"/>
  <c r="J195" i="33"/>
  <c r="J196" i="33"/>
  <c r="J197" i="33"/>
  <c r="J198" i="33"/>
  <c r="J199" i="33"/>
  <c r="J200" i="33"/>
  <c r="J201" i="33"/>
  <c r="J202" i="33"/>
  <c r="J203" i="33"/>
  <c r="J204" i="33"/>
  <c r="J205" i="33"/>
  <c r="J206" i="33"/>
  <c r="J207" i="33"/>
  <c r="J208" i="33"/>
  <c r="J209" i="33"/>
  <c r="J210" i="33"/>
  <c r="J211" i="33"/>
  <c r="J212" i="33"/>
  <c r="J213" i="33"/>
  <c r="J214" i="33"/>
  <c r="J215" i="33"/>
  <c r="J216" i="33"/>
  <c r="J217" i="33"/>
  <c r="J218" i="33"/>
  <c r="J219" i="33"/>
  <c r="D36" i="28" s="1"/>
  <c r="J220" i="33"/>
  <c r="E36" i="28" s="1"/>
  <c r="J221" i="33"/>
  <c r="F36" i="28" s="1"/>
  <c r="J222" i="33"/>
  <c r="G36" i="28" s="1"/>
  <c r="J223" i="33"/>
  <c r="H36" i="28" s="1"/>
  <c r="J224" i="33"/>
  <c r="I36" i="28" s="1"/>
  <c r="J225" i="33"/>
  <c r="J36" i="28" s="1"/>
  <c r="J226" i="33"/>
  <c r="K36" i="28" s="1"/>
  <c r="J227" i="33"/>
  <c r="L36" i="28" s="1"/>
  <c r="J228" i="33"/>
  <c r="M36" i="28" s="1"/>
  <c r="J229" i="33"/>
  <c r="N36" i="28" s="1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G65" i="33"/>
  <c r="G66" i="33"/>
  <c r="G67" i="33"/>
  <c r="G68" i="33"/>
  <c r="G69" i="33"/>
  <c r="G70" i="33"/>
  <c r="G71" i="33"/>
  <c r="G72" i="33"/>
  <c r="G73" i="33"/>
  <c r="G74" i="33"/>
  <c r="G75" i="33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7" i="33"/>
  <c r="G98" i="33"/>
  <c r="G99" i="33"/>
  <c r="G100" i="33"/>
  <c r="G101" i="33"/>
  <c r="G102" i="33"/>
  <c r="G103" i="33"/>
  <c r="G104" i="33"/>
  <c r="G105" i="33"/>
  <c r="G106" i="33"/>
  <c r="G107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G146" i="33"/>
  <c r="G147" i="33"/>
  <c r="G148" i="33"/>
  <c r="G149" i="33"/>
  <c r="G150" i="33"/>
  <c r="G151" i="33"/>
  <c r="G152" i="33"/>
  <c r="G153" i="33"/>
  <c r="G154" i="33"/>
  <c r="G155" i="33"/>
  <c r="G156" i="33"/>
  <c r="G157" i="33"/>
  <c r="G158" i="33"/>
  <c r="G159" i="33"/>
  <c r="G160" i="33"/>
  <c r="G161" i="33"/>
  <c r="G162" i="33"/>
  <c r="G163" i="33"/>
  <c r="G164" i="33"/>
  <c r="G165" i="33"/>
  <c r="G166" i="33"/>
  <c r="G167" i="33"/>
  <c r="G168" i="33"/>
  <c r="G169" i="33"/>
  <c r="G170" i="33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G184" i="33"/>
  <c r="G185" i="33"/>
  <c r="G186" i="33"/>
  <c r="G187" i="33"/>
  <c r="G188" i="33"/>
  <c r="G189" i="33"/>
  <c r="G190" i="33"/>
  <c r="G191" i="33"/>
  <c r="G192" i="33"/>
  <c r="G193" i="33"/>
  <c r="G194" i="33"/>
  <c r="G195" i="33"/>
  <c r="G196" i="33"/>
  <c r="G197" i="33"/>
  <c r="G198" i="33"/>
  <c r="G199" i="33"/>
  <c r="G200" i="33"/>
  <c r="G201" i="33"/>
  <c r="G202" i="33"/>
  <c r="G203" i="33"/>
  <c r="G204" i="33"/>
  <c r="G205" i="33"/>
  <c r="G206" i="33"/>
  <c r="G207" i="33"/>
  <c r="G208" i="33"/>
  <c r="G209" i="33"/>
  <c r="G210" i="33"/>
  <c r="G211" i="33"/>
  <c r="G212" i="33"/>
  <c r="G213" i="33"/>
  <c r="G214" i="33"/>
  <c r="G215" i="33"/>
  <c r="G216" i="33"/>
  <c r="G217" i="33"/>
  <c r="G218" i="33"/>
  <c r="G219" i="33"/>
  <c r="D35" i="28" s="1"/>
  <c r="G220" i="33"/>
  <c r="E35" i="28" s="1"/>
  <c r="G221" i="33"/>
  <c r="F35" i="28" s="1"/>
  <c r="G222" i="33"/>
  <c r="G35" i="28" s="1"/>
  <c r="G223" i="33"/>
  <c r="H35" i="28" s="1"/>
  <c r="G224" i="33"/>
  <c r="I35" i="28" s="1"/>
  <c r="G225" i="33"/>
  <c r="J35" i="28" s="1"/>
  <c r="G226" i="33"/>
  <c r="K35" i="28" s="1"/>
  <c r="G227" i="33"/>
  <c r="L35" i="28" s="1"/>
  <c r="G228" i="33"/>
  <c r="M35" i="28" s="1"/>
  <c r="G229" i="33"/>
  <c r="N35" i="28" s="1"/>
  <c r="C17" i="32"/>
  <c r="C18" i="32"/>
  <c r="C19" i="32"/>
  <c r="C20" i="32"/>
  <c r="C21" i="32"/>
  <c r="C22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C35" i="32"/>
  <c r="C36" i="32"/>
  <c r="C37" i="32"/>
  <c r="C38" i="32"/>
  <c r="C39" i="32"/>
  <c r="C40" i="32"/>
  <c r="C41" i="32"/>
  <c r="C42" i="32"/>
  <c r="C43" i="32"/>
  <c r="C44" i="32"/>
  <c r="C45" i="32"/>
  <c r="C46" i="32"/>
  <c r="C47" i="32"/>
  <c r="C48" i="32"/>
  <c r="C49" i="32"/>
  <c r="C50" i="32"/>
  <c r="C51" i="32"/>
  <c r="C52" i="32"/>
  <c r="C53" i="32"/>
  <c r="C54" i="32"/>
  <c r="C55" i="32"/>
  <c r="C56" i="32"/>
  <c r="C57" i="32"/>
  <c r="C58" i="32"/>
  <c r="C59" i="32"/>
  <c r="C60" i="32"/>
  <c r="C61" i="32"/>
  <c r="C62" i="32"/>
  <c r="C63" i="32"/>
  <c r="C64" i="32"/>
  <c r="C65" i="32"/>
  <c r="C66" i="32"/>
  <c r="C67" i="32"/>
  <c r="C68" i="32"/>
  <c r="C69" i="32"/>
  <c r="C70" i="32"/>
  <c r="C71" i="32"/>
  <c r="C72" i="32"/>
  <c r="C73" i="32"/>
  <c r="C74" i="32"/>
  <c r="C75" i="32"/>
  <c r="C76" i="32"/>
  <c r="C77" i="32"/>
  <c r="C78" i="32"/>
  <c r="C79" i="32"/>
  <c r="C80" i="32"/>
  <c r="C81" i="32"/>
  <c r="C82" i="32"/>
  <c r="C83" i="32"/>
  <c r="C84" i="32"/>
  <c r="C85" i="32"/>
  <c r="C86" i="32"/>
  <c r="C87" i="32"/>
  <c r="C88" i="32"/>
  <c r="C89" i="32"/>
  <c r="C90" i="32"/>
  <c r="C91" i="32"/>
  <c r="C92" i="32"/>
  <c r="C93" i="32"/>
  <c r="C94" i="32"/>
  <c r="C95" i="32"/>
  <c r="C96" i="32"/>
  <c r="C97" i="32"/>
  <c r="C98" i="32"/>
  <c r="C99" i="32"/>
  <c r="C100" i="32"/>
  <c r="C101" i="32"/>
  <c r="C102" i="32"/>
  <c r="C103" i="32"/>
  <c r="C104" i="32"/>
  <c r="C105" i="32"/>
  <c r="C106" i="32"/>
  <c r="C107" i="32"/>
  <c r="C108" i="32"/>
  <c r="C109" i="32"/>
  <c r="C110" i="32"/>
  <c r="C111" i="32"/>
  <c r="C112" i="32"/>
  <c r="C113" i="32"/>
  <c r="C114" i="32"/>
  <c r="C115" i="32"/>
  <c r="C116" i="32"/>
  <c r="C117" i="32"/>
  <c r="C118" i="32"/>
  <c r="C119" i="32"/>
  <c r="C120" i="32"/>
  <c r="C121" i="32"/>
  <c r="C122" i="32"/>
  <c r="C123" i="32"/>
  <c r="C124" i="32"/>
  <c r="C125" i="32"/>
  <c r="C126" i="32"/>
  <c r="C127" i="32"/>
  <c r="C128" i="32"/>
  <c r="C129" i="32"/>
  <c r="C130" i="32"/>
  <c r="C132" i="32"/>
  <c r="C133" i="32"/>
  <c r="C134" i="32"/>
  <c r="C135" i="32"/>
  <c r="C136" i="32"/>
  <c r="C137" i="32"/>
  <c r="C138" i="32"/>
  <c r="C139" i="32"/>
  <c r="C140" i="32"/>
  <c r="C141" i="32"/>
  <c r="C142" i="32"/>
  <c r="C143" i="32"/>
  <c r="C144" i="32"/>
  <c r="C131" i="32"/>
  <c r="H15" i="27"/>
  <c r="H16" i="27"/>
  <c r="H17" i="27"/>
  <c r="H18" i="27"/>
  <c r="H19" i="27"/>
  <c r="H20" i="27"/>
  <c r="H21" i="27"/>
  <c r="H22" i="27"/>
  <c r="H23" i="27"/>
  <c r="H24" i="27"/>
  <c r="H25" i="27"/>
  <c r="H26" i="27"/>
  <c r="H27" i="27"/>
  <c r="H28" i="27"/>
  <c r="H29" i="27"/>
  <c r="H30" i="27"/>
  <c r="H31" i="27"/>
  <c r="H32" i="27"/>
  <c r="H33" i="27"/>
  <c r="H34" i="27"/>
  <c r="H35" i="27"/>
  <c r="H36" i="27"/>
  <c r="H37" i="27"/>
  <c r="H38" i="27"/>
  <c r="H39" i="27"/>
  <c r="H40" i="27"/>
  <c r="H41" i="27"/>
  <c r="H42" i="27"/>
  <c r="H43" i="27"/>
  <c r="H44" i="27"/>
  <c r="H45" i="27"/>
  <c r="H46" i="27"/>
  <c r="H47" i="27"/>
  <c r="H48" i="27"/>
  <c r="H49" i="27"/>
  <c r="H50" i="27"/>
  <c r="H51" i="27"/>
  <c r="H52" i="27"/>
  <c r="H53" i="27"/>
  <c r="H54" i="27"/>
  <c r="H55" i="27"/>
  <c r="H56" i="27"/>
  <c r="H57" i="27"/>
  <c r="H58" i="27"/>
  <c r="H59" i="27"/>
  <c r="H60" i="27"/>
  <c r="H61" i="27"/>
  <c r="H62" i="27"/>
  <c r="H63" i="27"/>
  <c r="H64" i="27"/>
  <c r="H65" i="27"/>
  <c r="H66" i="27"/>
  <c r="H67" i="27"/>
  <c r="H68" i="27"/>
  <c r="H69" i="27"/>
  <c r="H70" i="27"/>
  <c r="H71" i="27"/>
  <c r="H72" i="27"/>
  <c r="H73" i="27"/>
  <c r="H74" i="27"/>
  <c r="H75" i="27"/>
  <c r="H76" i="27"/>
  <c r="H77" i="27"/>
  <c r="H78" i="27"/>
  <c r="H79" i="27"/>
  <c r="H80" i="27"/>
  <c r="H81" i="27"/>
  <c r="H82" i="27"/>
  <c r="H83" i="27"/>
  <c r="H84" i="27"/>
  <c r="H85" i="27"/>
  <c r="H86" i="27"/>
  <c r="H87" i="27"/>
  <c r="H88" i="27"/>
  <c r="H89" i="27"/>
  <c r="H90" i="27"/>
  <c r="H91" i="27"/>
  <c r="H92" i="27"/>
  <c r="H93" i="27"/>
  <c r="H94" i="27"/>
  <c r="H95" i="27"/>
  <c r="H96" i="27"/>
  <c r="H97" i="27"/>
  <c r="H98" i="27"/>
  <c r="H99" i="27"/>
  <c r="H100" i="27"/>
  <c r="H101" i="27"/>
  <c r="H102" i="27"/>
  <c r="H103" i="27"/>
  <c r="H104" i="27"/>
  <c r="H105" i="27"/>
  <c r="H106" i="27"/>
  <c r="H107" i="27"/>
  <c r="H108" i="27"/>
  <c r="H109" i="27"/>
  <c r="H110" i="27"/>
  <c r="H111" i="27"/>
  <c r="H112" i="27"/>
  <c r="H113" i="27"/>
  <c r="H114" i="27"/>
  <c r="H115" i="27"/>
  <c r="H116" i="27"/>
  <c r="H117" i="27"/>
  <c r="H118" i="27"/>
  <c r="H119" i="27"/>
  <c r="H120" i="27"/>
  <c r="H121" i="27"/>
  <c r="H122" i="27"/>
  <c r="H123" i="27"/>
  <c r="H124" i="27"/>
  <c r="H125" i="27"/>
  <c r="H126" i="27"/>
  <c r="H127" i="27"/>
  <c r="H128" i="27"/>
  <c r="H129" i="27"/>
  <c r="H130" i="27"/>
  <c r="H131" i="27"/>
  <c r="H132" i="27"/>
  <c r="H133" i="27"/>
  <c r="H134" i="27"/>
  <c r="H135" i="27"/>
  <c r="H136" i="27"/>
  <c r="H137" i="27"/>
  <c r="H138" i="27"/>
  <c r="H139" i="27"/>
  <c r="H140" i="27"/>
  <c r="H141" i="27"/>
  <c r="H142" i="27"/>
  <c r="H143" i="27"/>
  <c r="H144" i="27"/>
  <c r="H145" i="27"/>
  <c r="H146" i="27"/>
  <c r="H147" i="27"/>
  <c r="H148" i="27"/>
  <c r="H149" i="27"/>
  <c r="H150" i="27"/>
  <c r="H151" i="27"/>
  <c r="H152" i="27"/>
  <c r="H153" i="27"/>
  <c r="H154" i="27"/>
  <c r="H155" i="27"/>
  <c r="H156" i="27"/>
  <c r="H157" i="27"/>
  <c r="H158" i="27"/>
  <c r="H159" i="27"/>
  <c r="H160" i="27"/>
  <c r="H161" i="27"/>
  <c r="H162" i="27"/>
  <c r="H163" i="27"/>
  <c r="H164" i="27"/>
  <c r="H165" i="27"/>
  <c r="H166" i="27"/>
  <c r="H167" i="27"/>
  <c r="H168" i="27"/>
  <c r="H169" i="27"/>
  <c r="H170" i="27"/>
  <c r="H171" i="27"/>
  <c r="H172" i="27"/>
  <c r="H173" i="27"/>
  <c r="H174" i="27"/>
  <c r="H175" i="27"/>
  <c r="H176" i="27"/>
  <c r="H177" i="27"/>
  <c r="H178" i="27"/>
  <c r="H179" i="27"/>
  <c r="H180" i="27"/>
  <c r="H181" i="27"/>
  <c r="H182" i="27"/>
  <c r="H183" i="27"/>
  <c r="H184" i="27"/>
  <c r="H185" i="27"/>
  <c r="H186" i="27"/>
  <c r="H187" i="27"/>
  <c r="H188" i="27"/>
  <c r="H189" i="27"/>
  <c r="H190" i="27"/>
  <c r="H191" i="27"/>
  <c r="H192" i="27"/>
  <c r="H193" i="27"/>
  <c r="H194" i="27"/>
  <c r="H195" i="27"/>
  <c r="H196" i="27"/>
  <c r="H197" i="27"/>
  <c r="H198" i="27"/>
  <c r="H199" i="27"/>
  <c r="H200" i="27"/>
  <c r="H201" i="27"/>
  <c r="H202" i="27"/>
  <c r="H203" i="27"/>
  <c r="H204" i="27"/>
  <c r="H205" i="27"/>
  <c r="H206" i="27"/>
  <c r="H207" i="27"/>
  <c r="H208" i="27"/>
  <c r="H209" i="27"/>
  <c r="H210" i="27"/>
  <c r="H211" i="27"/>
  <c r="H212" i="27"/>
  <c r="H213" i="27"/>
  <c r="H214" i="27"/>
  <c r="H215" i="27"/>
  <c r="H216" i="27"/>
  <c r="H217" i="27"/>
  <c r="H218" i="27"/>
  <c r="H219" i="27"/>
  <c r="H220" i="27"/>
  <c r="H221" i="27"/>
  <c r="H222" i="27"/>
  <c r="H223" i="27"/>
  <c r="H224" i="27"/>
  <c r="H225" i="27"/>
  <c r="H226" i="27"/>
  <c r="H227" i="27"/>
  <c r="H228" i="27"/>
  <c r="H229" i="27"/>
  <c r="H230" i="27"/>
  <c r="H231" i="27"/>
  <c r="H232" i="27"/>
  <c r="H233" i="27"/>
  <c r="H234" i="27"/>
  <c r="H235" i="27"/>
  <c r="H236" i="27"/>
  <c r="H237" i="27"/>
  <c r="H238" i="27"/>
  <c r="H239" i="27"/>
  <c r="H240" i="27"/>
  <c r="H241" i="27"/>
  <c r="H242" i="27"/>
  <c r="H243" i="27"/>
  <c r="H244" i="27"/>
  <c r="H245" i="27"/>
  <c r="H246" i="27"/>
  <c r="H247" i="27"/>
  <c r="H248" i="27"/>
  <c r="H249" i="27"/>
  <c r="H250" i="27"/>
  <c r="H251" i="27"/>
  <c r="H252" i="27"/>
  <c r="H253" i="27"/>
  <c r="H254" i="27"/>
  <c r="H255" i="27"/>
  <c r="D178" i="28" s="1"/>
  <c r="H256" i="27"/>
  <c r="E178" i="28" s="1"/>
  <c r="H257" i="27"/>
  <c r="F178" i="28" s="1"/>
  <c r="H258" i="27"/>
  <c r="G178" i="28" s="1"/>
  <c r="H259" i="27"/>
  <c r="H178" i="28" s="1"/>
  <c r="H260" i="27"/>
  <c r="I178" i="28" s="1"/>
  <c r="H261" i="27"/>
  <c r="J178" i="28" s="1"/>
  <c r="H262" i="27"/>
  <c r="K178" i="28" s="1"/>
  <c r="H263" i="27"/>
  <c r="L178" i="28" s="1"/>
  <c r="H264" i="27"/>
  <c r="M178" i="28" s="1"/>
  <c r="H265" i="27"/>
  <c r="N178" i="28" s="1"/>
  <c r="H266" i="27"/>
  <c r="O178" i="28" s="1"/>
  <c r="H267" i="27"/>
  <c r="P178" i="28" s="1"/>
  <c r="H268" i="27"/>
  <c r="Q178" i="28" s="1"/>
  <c r="H269" i="27"/>
  <c r="R178" i="28" s="1"/>
  <c r="H270" i="27"/>
  <c r="S178" i="28" s="1"/>
  <c r="H271" i="27"/>
  <c r="T178" i="28" s="1"/>
  <c r="H272" i="27"/>
  <c r="U178" i="28" s="1"/>
  <c r="H273" i="27"/>
  <c r="V178" i="28" s="1"/>
  <c r="H274" i="27"/>
  <c r="W178" i="28" s="1"/>
  <c r="H275" i="27"/>
  <c r="X178" i="28" s="1"/>
  <c r="H276" i="27"/>
  <c r="Y178" i="28" s="1"/>
  <c r="H277" i="27"/>
  <c r="Z178" i="28" s="1"/>
  <c r="H278" i="27"/>
  <c r="AA178" i="28" s="1"/>
  <c r="H279" i="27"/>
  <c r="AB178" i="28" s="1"/>
  <c r="H280" i="27"/>
  <c r="AC178" i="28" s="1"/>
  <c r="H281" i="27"/>
  <c r="AD178" i="28" s="1"/>
  <c r="H282" i="27"/>
  <c r="AE178" i="28" s="1"/>
  <c r="H283" i="27"/>
  <c r="AF178" i="28" s="1"/>
  <c r="H284" i="27"/>
  <c r="AG178" i="28" s="1"/>
  <c r="H285" i="27"/>
  <c r="AH178" i="28" s="1"/>
  <c r="H286" i="27"/>
  <c r="AI178" i="28" s="1"/>
  <c r="H287" i="27"/>
  <c r="AJ178" i="28" s="1"/>
  <c r="H288" i="27"/>
  <c r="AK178" i="28" s="1"/>
  <c r="H289" i="27"/>
  <c r="AL178" i="28" s="1"/>
  <c r="H290" i="27"/>
  <c r="AM178" i="28" s="1"/>
  <c r="I15" i="32"/>
  <c r="I16" i="32"/>
  <c r="I17" i="32"/>
  <c r="I18" i="32"/>
  <c r="I19" i="32"/>
  <c r="I20" i="32"/>
  <c r="I21" i="32"/>
  <c r="I22" i="32"/>
  <c r="I23" i="32"/>
  <c r="I24" i="32"/>
  <c r="I25" i="32"/>
  <c r="I26" i="32"/>
  <c r="I27" i="32"/>
  <c r="I28" i="32"/>
  <c r="I29" i="32"/>
  <c r="I30" i="32"/>
  <c r="I31" i="32"/>
  <c r="I32" i="32"/>
  <c r="I33" i="32"/>
  <c r="I34" i="32"/>
  <c r="I35" i="32"/>
  <c r="I36" i="32"/>
  <c r="I37" i="32"/>
  <c r="I38" i="32"/>
  <c r="I39" i="32"/>
  <c r="I40" i="32"/>
  <c r="I41" i="32"/>
  <c r="I42" i="32"/>
  <c r="I43" i="32"/>
  <c r="I44" i="32"/>
  <c r="I45" i="32"/>
  <c r="I46" i="32"/>
  <c r="I47" i="32"/>
  <c r="I48" i="32"/>
  <c r="I49" i="32"/>
  <c r="I50" i="32"/>
  <c r="I51" i="32"/>
  <c r="I52" i="32"/>
  <c r="I53" i="32"/>
  <c r="I54" i="32"/>
  <c r="I55" i="32"/>
  <c r="I56" i="32"/>
  <c r="I57" i="32"/>
  <c r="I58" i="32"/>
  <c r="I59" i="32"/>
  <c r="I60" i="32"/>
  <c r="I61" i="32"/>
  <c r="I62" i="32"/>
  <c r="I63" i="32"/>
  <c r="I64" i="32"/>
  <c r="I65" i="32"/>
  <c r="I66" i="32"/>
  <c r="I67" i="32"/>
  <c r="I68" i="32"/>
  <c r="I69" i="32"/>
  <c r="I70" i="32"/>
  <c r="I71" i="32"/>
  <c r="I72" i="32"/>
  <c r="I73" i="32"/>
  <c r="I74" i="32"/>
  <c r="I75" i="32"/>
  <c r="I76" i="32"/>
  <c r="I77" i="32"/>
  <c r="I78" i="32"/>
  <c r="I79" i="32"/>
  <c r="I80" i="32"/>
  <c r="I81" i="32"/>
  <c r="I82" i="32"/>
  <c r="I83" i="32"/>
  <c r="I84" i="32"/>
  <c r="I85" i="32"/>
  <c r="I86" i="32"/>
  <c r="I87" i="32"/>
  <c r="I88" i="32"/>
  <c r="I89" i="32"/>
  <c r="I90" i="32"/>
  <c r="I91" i="32"/>
  <c r="I92" i="32"/>
  <c r="I93" i="32"/>
  <c r="I94" i="32"/>
  <c r="I95" i="32"/>
  <c r="I96" i="32"/>
  <c r="I97" i="32"/>
  <c r="I98" i="32"/>
  <c r="I99" i="32"/>
  <c r="I100" i="32"/>
  <c r="I101" i="32"/>
  <c r="I102" i="32"/>
  <c r="I103" i="32"/>
  <c r="I104" i="32"/>
  <c r="I105" i="32"/>
  <c r="I106" i="32"/>
  <c r="I107" i="32"/>
  <c r="I108" i="32"/>
  <c r="I109" i="32"/>
  <c r="I110" i="32"/>
  <c r="I111" i="32"/>
  <c r="I112" i="32"/>
  <c r="I113" i="32"/>
  <c r="I114" i="32"/>
  <c r="I115" i="32"/>
  <c r="I116" i="32"/>
  <c r="I117" i="32"/>
  <c r="I118" i="32"/>
  <c r="I119" i="32"/>
  <c r="I120" i="32"/>
  <c r="I121" i="32"/>
  <c r="I122" i="32"/>
  <c r="I123" i="32"/>
  <c r="I124" i="32"/>
  <c r="I125" i="32"/>
  <c r="I126" i="32"/>
  <c r="I127" i="32"/>
  <c r="I128" i="32"/>
  <c r="I129" i="32"/>
  <c r="I130" i="32"/>
  <c r="I131" i="32"/>
  <c r="I133" i="32"/>
  <c r="AB139" i="28" s="1"/>
  <c r="I134" i="32"/>
  <c r="AC139" i="28" s="1"/>
  <c r="I135" i="32"/>
  <c r="AD139" i="28" s="1"/>
  <c r="I136" i="32"/>
  <c r="AE139" i="28" s="1"/>
  <c r="I137" i="32"/>
  <c r="AF139" i="28" s="1"/>
  <c r="I138" i="32"/>
  <c r="AG139" i="28" s="1"/>
  <c r="I139" i="32"/>
  <c r="AH139" i="28" s="1"/>
  <c r="I140" i="32"/>
  <c r="AI139" i="28" s="1"/>
  <c r="I141" i="32"/>
  <c r="AJ139" i="28" s="1"/>
  <c r="I142" i="32"/>
  <c r="AK139" i="28" s="1"/>
  <c r="I143" i="32"/>
  <c r="I144" i="32"/>
  <c r="I132" i="32"/>
  <c r="I15" i="4"/>
  <c r="K15" i="4"/>
  <c r="D97" i="28"/>
  <c r="E97" i="28"/>
  <c r="F97" i="28"/>
  <c r="G97" i="28"/>
  <c r="H97" i="28"/>
  <c r="I97" i="28"/>
  <c r="J97" i="28"/>
  <c r="K97" i="28"/>
  <c r="L97" i="28"/>
  <c r="M97" i="28"/>
  <c r="N97" i="28"/>
  <c r="O97" i="28"/>
  <c r="P97" i="28"/>
  <c r="Q97" i="28"/>
  <c r="R97" i="28"/>
  <c r="S97" i="28"/>
  <c r="T97" i="28"/>
  <c r="U97" i="28"/>
  <c r="V97" i="28"/>
  <c r="W97" i="28"/>
  <c r="X97" i="28"/>
  <c r="Y97" i="28"/>
  <c r="Z97" i="28"/>
  <c r="AA97" i="28"/>
  <c r="AB97" i="28"/>
  <c r="AC97" i="28"/>
  <c r="AD97" i="28"/>
  <c r="AE97" i="28"/>
  <c r="AF97" i="28"/>
  <c r="AG97" i="28"/>
  <c r="AH97" i="28"/>
  <c r="AI97" i="28"/>
  <c r="AJ97" i="28"/>
  <c r="AK97" i="28"/>
  <c r="AL97" i="28"/>
  <c r="AM97" i="28"/>
  <c r="D254" i="33"/>
  <c r="AM34" i="28" s="1"/>
  <c r="D112" i="33"/>
  <c r="D113" i="33"/>
  <c r="D114" i="33"/>
  <c r="D115" i="33"/>
  <c r="D116" i="33"/>
  <c r="D117" i="33"/>
  <c r="D118" i="33"/>
  <c r="D119" i="33"/>
  <c r="D120" i="33"/>
  <c r="D121" i="33"/>
  <c r="D122" i="33"/>
  <c r="D123" i="33"/>
  <c r="D124" i="33"/>
  <c r="D125" i="33"/>
  <c r="D126" i="33"/>
  <c r="D127" i="33"/>
  <c r="D128" i="33"/>
  <c r="D129" i="33"/>
  <c r="D130" i="33"/>
  <c r="D131" i="33"/>
  <c r="D132" i="33"/>
  <c r="D133" i="33"/>
  <c r="D134" i="33"/>
  <c r="D135" i="33"/>
  <c r="D136" i="33"/>
  <c r="D137" i="33"/>
  <c r="D138" i="33"/>
  <c r="D139" i="33"/>
  <c r="D140" i="33"/>
  <c r="D141" i="33"/>
  <c r="D142" i="33"/>
  <c r="D143" i="33"/>
  <c r="D144" i="33"/>
  <c r="D145" i="33"/>
  <c r="D146" i="33"/>
  <c r="D147" i="33"/>
  <c r="D148" i="33"/>
  <c r="D149" i="33"/>
  <c r="D150" i="33"/>
  <c r="D151" i="33"/>
  <c r="D152" i="33"/>
  <c r="D153" i="33"/>
  <c r="D154" i="33"/>
  <c r="D155" i="33"/>
  <c r="D156" i="33"/>
  <c r="D157" i="33"/>
  <c r="D158" i="33"/>
  <c r="D159" i="33"/>
  <c r="D160" i="33"/>
  <c r="D161" i="33"/>
  <c r="D162" i="33"/>
  <c r="D163" i="33"/>
  <c r="D164" i="33"/>
  <c r="D165" i="33"/>
  <c r="D166" i="33"/>
  <c r="D167" i="33"/>
  <c r="D168" i="33"/>
  <c r="D169" i="33"/>
  <c r="D170" i="33"/>
  <c r="D171" i="33"/>
  <c r="D172" i="33"/>
  <c r="D173" i="33"/>
  <c r="D174" i="33"/>
  <c r="D175" i="33"/>
  <c r="D176" i="33"/>
  <c r="D177" i="33"/>
  <c r="D178" i="33"/>
  <c r="D179" i="33"/>
  <c r="D180" i="33"/>
  <c r="D181" i="33"/>
  <c r="D182" i="33"/>
  <c r="D183" i="33"/>
  <c r="D184" i="33"/>
  <c r="D185" i="33"/>
  <c r="D186" i="33"/>
  <c r="D187" i="33"/>
  <c r="D188" i="33"/>
  <c r="D189" i="33"/>
  <c r="D190" i="33"/>
  <c r="D191" i="33"/>
  <c r="D192" i="33"/>
  <c r="D193" i="33"/>
  <c r="D194" i="33"/>
  <c r="D195" i="33"/>
  <c r="D196" i="33"/>
  <c r="D197" i="33"/>
  <c r="D198" i="33"/>
  <c r="D199" i="33"/>
  <c r="D200" i="33"/>
  <c r="D201" i="33"/>
  <c r="D202" i="33"/>
  <c r="D203" i="33"/>
  <c r="D204" i="33"/>
  <c r="D205" i="33"/>
  <c r="D206" i="33"/>
  <c r="D207" i="33"/>
  <c r="D208" i="33"/>
  <c r="D209" i="33"/>
  <c r="D210" i="33"/>
  <c r="D211" i="33"/>
  <c r="D212" i="33"/>
  <c r="D213" i="33"/>
  <c r="D214" i="33"/>
  <c r="D215" i="33"/>
  <c r="D216" i="33"/>
  <c r="D217" i="33"/>
  <c r="D218" i="33"/>
  <c r="D219" i="33"/>
  <c r="D34" i="28" s="1"/>
  <c r="D220" i="33"/>
  <c r="E34" i="28" s="1"/>
  <c r="D221" i="33"/>
  <c r="F34" i="28" s="1"/>
  <c r="D222" i="33"/>
  <c r="G34" i="28" s="1"/>
  <c r="D223" i="33"/>
  <c r="H34" i="28" s="1"/>
  <c r="D224" i="33"/>
  <c r="I34" i="28" s="1"/>
  <c r="D225" i="33"/>
  <c r="J34" i="28" s="1"/>
  <c r="D226" i="33"/>
  <c r="K34" i="28" s="1"/>
  <c r="D227" i="33"/>
  <c r="L34" i="28" s="1"/>
  <c r="D228" i="33"/>
  <c r="M34" i="28" s="1"/>
  <c r="D229" i="33"/>
  <c r="N34" i="28" s="1"/>
  <c r="D230" i="33"/>
  <c r="O34" i="28" s="1"/>
  <c r="D231" i="33"/>
  <c r="P34" i="28" s="1"/>
  <c r="D232" i="33"/>
  <c r="Q34" i="28" s="1"/>
  <c r="D233" i="33"/>
  <c r="R34" i="28" s="1"/>
  <c r="D234" i="33"/>
  <c r="S34" i="28" s="1"/>
  <c r="D235" i="33"/>
  <c r="T34" i="28" s="1"/>
  <c r="D236" i="33"/>
  <c r="U34" i="28" s="1"/>
  <c r="D237" i="33"/>
  <c r="V34" i="28" s="1"/>
  <c r="D238" i="33"/>
  <c r="W34" i="28" s="1"/>
  <c r="D239" i="33"/>
  <c r="X34" i="28" s="1"/>
  <c r="D240" i="33"/>
  <c r="Y34" i="28" s="1"/>
  <c r="D241" i="33"/>
  <c r="Z34" i="28" s="1"/>
  <c r="D242" i="33"/>
  <c r="AA34" i="28" s="1"/>
  <c r="D243" i="33"/>
  <c r="AB34" i="28" s="1"/>
  <c r="D244" i="33"/>
  <c r="AC34" i="28" s="1"/>
  <c r="D245" i="33"/>
  <c r="AD34" i="28" s="1"/>
  <c r="D246" i="33"/>
  <c r="AE34" i="28" s="1"/>
  <c r="D247" i="33"/>
  <c r="AF34" i="28" s="1"/>
  <c r="D248" i="33"/>
  <c r="AG34" i="28" s="1"/>
  <c r="D249" i="33"/>
  <c r="AH34" i="28" s="1"/>
  <c r="D250" i="33"/>
  <c r="AI34" i="28" s="1"/>
  <c r="D251" i="33"/>
  <c r="AJ34" i="28" s="1"/>
  <c r="D252" i="33"/>
  <c r="AK34" i="28" s="1"/>
  <c r="D253" i="33"/>
  <c r="AL34" i="28" s="1"/>
  <c r="D111" i="33"/>
  <c r="G15" i="32"/>
  <c r="G16" i="32"/>
  <c r="G17" i="32"/>
  <c r="G18" i="32"/>
  <c r="G19" i="32"/>
  <c r="G21" i="32"/>
  <c r="G22" i="32"/>
  <c r="G23" i="32"/>
  <c r="G24" i="32"/>
  <c r="G25" i="32"/>
  <c r="G27" i="32"/>
  <c r="G28" i="32"/>
  <c r="G29" i="32"/>
  <c r="G30" i="32"/>
  <c r="G31" i="32"/>
  <c r="G33" i="32"/>
  <c r="G34" i="32"/>
  <c r="G35" i="32"/>
  <c r="G36" i="32"/>
  <c r="G37" i="32"/>
  <c r="G39" i="32"/>
  <c r="G40" i="32"/>
  <c r="G41" i="32"/>
  <c r="G42" i="32"/>
  <c r="G43" i="32"/>
  <c r="G45" i="32"/>
  <c r="G46" i="32"/>
  <c r="G47" i="32"/>
  <c r="G48" i="32"/>
  <c r="G49" i="32"/>
  <c r="G51" i="32"/>
  <c r="G52" i="32"/>
  <c r="G53" i="32"/>
  <c r="G54" i="32"/>
  <c r="G55" i="32"/>
  <c r="G57" i="32"/>
  <c r="G58" i="32"/>
  <c r="G59" i="32"/>
  <c r="G60" i="32"/>
  <c r="G61" i="32"/>
  <c r="G63" i="32"/>
  <c r="G64" i="32"/>
  <c r="G65" i="32"/>
  <c r="G66" i="32"/>
  <c r="G67" i="32"/>
  <c r="G69" i="32"/>
  <c r="G70" i="32"/>
  <c r="G71" i="32"/>
  <c r="G72" i="32"/>
  <c r="G73" i="32"/>
  <c r="G75" i="32"/>
  <c r="G76" i="32"/>
  <c r="G77" i="32"/>
  <c r="G78" i="32"/>
  <c r="G79" i="32"/>
  <c r="G81" i="32"/>
  <c r="G82" i="32"/>
  <c r="G83" i="32"/>
  <c r="G84" i="32"/>
  <c r="G85" i="32"/>
  <c r="G87" i="32"/>
  <c r="G88" i="32"/>
  <c r="G89" i="32"/>
  <c r="G90" i="32"/>
  <c r="G91" i="32"/>
  <c r="G93" i="32"/>
  <c r="G94" i="32"/>
  <c r="G95" i="32"/>
  <c r="G96" i="32"/>
  <c r="G97" i="32"/>
  <c r="G99" i="32"/>
  <c r="G100" i="32"/>
  <c r="G101" i="32"/>
  <c r="G102" i="32"/>
  <c r="G103" i="32"/>
  <c r="G105" i="32"/>
  <c r="G106" i="32"/>
  <c r="G107" i="32"/>
  <c r="G108" i="32"/>
  <c r="G109" i="32"/>
  <c r="D138" i="28" s="1"/>
  <c r="G111" i="32"/>
  <c r="F138" i="28" s="1"/>
  <c r="G112" i="32"/>
  <c r="G138" i="28" s="1"/>
  <c r="G113" i="32"/>
  <c r="H138" i="28" s="1"/>
  <c r="G114" i="32"/>
  <c r="I138" i="28" s="1"/>
  <c r="G115" i="32"/>
  <c r="J138" i="28" s="1"/>
  <c r="G117" i="32"/>
  <c r="L138" i="28" s="1"/>
  <c r="G118" i="32"/>
  <c r="M138" i="28" s="1"/>
  <c r="G119" i="32"/>
  <c r="N138" i="28" s="1"/>
  <c r="G120" i="32"/>
  <c r="O138" i="28" s="1"/>
  <c r="G121" i="32"/>
  <c r="P138" i="28" s="1"/>
  <c r="G123" i="32"/>
  <c r="R138" i="28" s="1"/>
  <c r="G124" i="32"/>
  <c r="S138" i="28" s="1"/>
  <c r="G125" i="32"/>
  <c r="T138" i="28" s="1"/>
  <c r="G126" i="32"/>
  <c r="U138" i="28" s="1"/>
  <c r="G127" i="32"/>
  <c r="V138" i="28" s="1"/>
  <c r="G129" i="32"/>
  <c r="X138" i="28" s="1"/>
  <c r="G130" i="32"/>
  <c r="Y138" i="28" s="1"/>
  <c r="G131" i="32"/>
  <c r="Z138" i="28" s="1"/>
  <c r="AK94" i="28" l="1"/>
  <c r="AH94" i="28"/>
  <c r="AI94" i="28"/>
  <c r="AG37" i="28"/>
  <c r="K37" i="28"/>
  <c r="D37" i="28"/>
  <c r="E37" i="28"/>
  <c r="J37" i="28"/>
  <c r="G37" i="28"/>
  <c r="I37" i="28"/>
  <c r="H37" i="28"/>
  <c r="L37" i="28"/>
  <c r="F37" i="28"/>
  <c r="AG94" i="28"/>
  <c r="T37" i="28"/>
  <c r="U37" i="28"/>
  <c r="V37" i="28"/>
  <c r="W37" i="28"/>
  <c r="X37" i="28"/>
  <c r="Y37" i="28"/>
  <c r="Z37" i="28"/>
  <c r="AA37" i="28"/>
  <c r="AB37" i="28"/>
  <c r="AC37" i="28"/>
  <c r="AF94" i="28"/>
  <c r="H347" i="24"/>
  <c r="H352" i="24" s="1"/>
  <c r="AE94" i="28"/>
  <c r="D94" i="28"/>
  <c r="AU9" i="28"/>
  <c r="AI9" i="28"/>
  <c r="I9" i="28"/>
  <c r="F94" i="28"/>
  <c r="J94" i="28"/>
  <c r="AH9" i="28"/>
  <c r="U94" i="28"/>
  <c r="O94" i="28"/>
  <c r="I94" i="28"/>
  <c r="AN9" i="28"/>
  <c r="AD94" i="28"/>
  <c r="X94" i="28"/>
  <c r="R94" i="28"/>
  <c r="L94" i="28"/>
  <c r="G94" i="28"/>
  <c r="AC94" i="28"/>
  <c r="AO9" i="28"/>
  <c r="AA94" i="28"/>
  <c r="AT9" i="28"/>
  <c r="Z94" i="28"/>
  <c r="T94" i="28"/>
  <c r="N94" i="28"/>
  <c r="H94" i="28"/>
  <c r="Q94" i="28"/>
  <c r="T9" i="28"/>
  <c r="N9" i="28"/>
  <c r="J9" i="28"/>
  <c r="AX9" i="28"/>
  <c r="AR9" i="28"/>
  <c r="AL9" i="28"/>
  <c r="AB94" i="28"/>
  <c r="V94" i="28"/>
  <c r="P94" i="28"/>
  <c r="Y94" i="28"/>
  <c r="S94" i="28"/>
  <c r="M94" i="28"/>
  <c r="AE9" i="28"/>
  <c r="Y9" i="28"/>
  <c r="S9" i="28"/>
  <c r="M9" i="28"/>
  <c r="G9" i="28"/>
  <c r="AB9" i="28"/>
  <c r="E94" i="28"/>
  <c r="AF9" i="28"/>
  <c r="Z9" i="28"/>
  <c r="H9" i="28"/>
  <c r="AY9" i="28"/>
  <c r="AS9" i="28"/>
  <c r="AM9" i="28"/>
  <c r="AG9" i="28"/>
  <c r="AV9" i="28"/>
  <c r="AP9" i="28"/>
  <c r="AJ9" i="28"/>
  <c r="AW9" i="28"/>
  <c r="AQ9" i="28"/>
  <c r="AK9" i="28"/>
  <c r="W94" i="28"/>
  <c r="K94" i="28"/>
  <c r="O9" i="28"/>
  <c r="P9" i="28"/>
  <c r="V9" i="28"/>
  <c r="AA9" i="28"/>
  <c r="U9" i="28"/>
  <c r="Q9" i="28"/>
  <c r="K9" i="28"/>
  <c r="E9" i="28"/>
  <c r="R9" i="28"/>
  <c r="AC9" i="28"/>
  <c r="W9" i="28"/>
  <c r="X9" i="28"/>
  <c r="L9" i="28"/>
  <c r="AD9" i="28"/>
  <c r="F9" i="28"/>
  <c r="D9" i="28"/>
  <c r="J3" i="24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J31" i="24" s="1"/>
  <c r="J32" i="24" s="1"/>
  <c r="J33" i="24" s="1"/>
  <c r="J34" i="24" s="1"/>
  <c r="J35" i="24" s="1"/>
  <c r="J36" i="24" s="1"/>
  <c r="J37" i="24" s="1"/>
  <c r="J38" i="24" s="1"/>
  <c r="J39" i="24" s="1"/>
  <c r="J40" i="24" s="1"/>
  <c r="J41" i="24" s="1"/>
  <c r="J42" i="24" s="1"/>
  <c r="J43" i="24" s="1"/>
  <c r="J44" i="24" s="1"/>
  <c r="J45" i="24" s="1"/>
  <c r="J46" i="24" s="1"/>
  <c r="J47" i="24" s="1"/>
  <c r="J48" i="24" s="1"/>
  <c r="J49" i="24" s="1"/>
  <c r="J50" i="24" s="1"/>
  <c r="J51" i="24" s="1"/>
  <c r="J52" i="24" s="1"/>
  <c r="J53" i="24" s="1"/>
  <c r="J54" i="24" s="1"/>
  <c r="J55" i="24" s="1"/>
  <c r="J56" i="24" s="1"/>
  <c r="J57" i="24" s="1"/>
  <c r="J58" i="24" s="1"/>
  <c r="J59" i="24" s="1"/>
  <c r="J60" i="24" s="1"/>
  <c r="J61" i="24" s="1"/>
  <c r="J62" i="24" s="1"/>
  <c r="J63" i="24" s="1"/>
  <c r="J64" i="24" s="1"/>
  <c r="J65" i="24" s="1"/>
  <c r="J66" i="24" s="1"/>
  <c r="J67" i="24" s="1"/>
  <c r="J68" i="24" s="1"/>
  <c r="J69" i="24" s="1"/>
  <c r="J70" i="24" s="1"/>
  <c r="J71" i="24" s="1"/>
  <c r="J72" i="24" s="1"/>
  <c r="J73" i="24" s="1"/>
  <c r="J74" i="24" s="1"/>
  <c r="J75" i="24" s="1"/>
  <c r="J76" i="24" s="1"/>
  <c r="J77" i="24" s="1"/>
  <c r="J78" i="24" s="1"/>
  <c r="J79" i="24" s="1"/>
  <c r="J80" i="24" s="1"/>
  <c r="J81" i="24" s="1"/>
  <c r="J82" i="24" s="1"/>
  <c r="J83" i="24" s="1"/>
  <c r="J84" i="24" s="1"/>
  <c r="J85" i="24" s="1"/>
  <c r="J86" i="24" s="1"/>
  <c r="J87" i="24" s="1"/>
  <c r="J88" i="24" s="1"/>
  <c r="J89" i="24" s="1"/>
  <c r="J90" i="24" s="1"/>
  <c r="J91" i="24" s="1"/>
  <c r="J92" i="24" s="1"/>
  <c r="J93" i="24" s="1"/>
  <c r="J94" i="24" s="1"/>
  <c r="J95" i="24" s="1"/>
  <c r="J96" i="24" s="1"/>
  <c r="J97" i="24" s="1"/>
  <c r="J98" i="24" s="1"/>
  <c r="J99" i="24" s="1"/>
  <c r="J100" i="24" s="1"/>
  <c r="J101" i="24" s="1"/>
  <c r="J102" i="24" s="1"/>
  <c r="J103" i="24" s="1"/>
  <c r="J104" i="24" s="1"/>
  <c r="J105" i="24" s="1"/>
  <c r="J106" i="24" s="1"/>
  <c r="J107" i="24" s="1"/>
  <c r="J108" i="24" s="1"/>
  <c r="J109" i="24" s="1"/>
  <c r="J110" i="24" s="1"/>
  <c r="J111" i="24" s="1"/>
  <c r="J112" i="24" s="1"/>
  <c r="J113" i="24" s="1"/>
  <c r="J114" i="24" s="1"/>
  <c r="J115" i="24" s="1"/>
  <c r="J116" i="24" s="1"/>
  <c r="J117" i="24" s="1"/>
  <c r="J118" i="24" s="1"/>
  <c r="J119" i="24" s="1"/>
  <c r="J120" i="24" s="1"/>
  <c r="J121" i="24" s="1"/>
  <c r="J122" i="24" s="1"/>
  <c r="J123" i="24" s="1"/>
  <c r="J124" i="24" s="1"/>
  <c r="J125" i="24" s="1"/>
  <c r="J126" i="24" s="1"/>
  <c r="J127" i="24" s="1"/>
  <c r="J128" i="24" s="1"/>
  <c r="J129" i="24" s="1"/>
  <c r="J130" i="24" s="1"/>
  <c r="J131" i="24" s="1"/>
  <c r="J132" i="24" s="1"/>
  <c r="J133" i="24" s="1"/>
  <c r="J134" i="24" s="1"/>
  <c r="J135" i="24" s="1"/>
  <c r="J136" i="24" s="1"/>
  <c r="J137" i="24" s="1"/>
  <c r="J138" i="24" s="1"/>
  <c r="J139" i="24" s="1"/>
  <c r="J140" i="24" s="1"/>
  <c r="J141" i="24" s="1"/>
  <c r="J142" i="24" s="1"/>
  <c r="J143" i="24" s="1"/>
  <c r="J144" i="24" s="1"/>
  <c r="J145" i="24" s="1"/>
  <c r="J146" i="24" s="1"/>
  <c r="J147" i="24" s="1"/>
  <c r="J148" i="24" s="1"/>
  <c r="J149" i="24" s="1"/>
  <c r="J150" i="24" s="1"/>
  <c r="J151" i="24" s="1"/>
  <c r="J152" i="24" s="1"/>
  <c r="J153" i="24" s="1"/>
  <c r="J154" i="24" s="1"/>
  <c r="J155" i="24" s="1"/>
  <c r="J156" i="24" s="1"/>
  <c r="J157" i="24" s="1"/>
  <c r="J158" i="24" s="1"/>
  <c r="J159" i="24" s="1"/>
  <c r="J160" i="24" s="1"/>
  <c r="J161" i="24" s="1"/>
  <c r="J162" i="24" s="1"/>
  <c r="J163" i="24" s="1"/>
  <c r="J164" i="24" s="1"/>
  <c r="J165" i="24" s="1"/>
  <c r="J166" i="24" s="1"/>
  <c r="J167" i="24" s="1"/>
  <c r="J168" i="24" s="1"/>
  <c r="J169" i="24" s="1"/>
  <c r="J170" i="24" s="1"/>
  <c r="J171" i="24" s="1"/>
  <c r="J172" i="24" s="1"/>
  <c r="J173" i="24" s="1"/>
  <c r="J174" i="24" s="1"/>
  <c r="J175" i="24" s="1"/>
  <c r="J176" i="24" s="1"/>
  <c r="J177" i="24" s="1"/>
  <c r="J178" i="24" s="1"/>
  <c r="J179" i="24" s="1"/>
  <c r="J180" i="24" s="1"/>
  <c r="J181" i="24" s="1"/>
  <c r="J182" i="24" s="1"/>
  <c r="J183" i="24" s="1"/>
  <c r="J184" i="24" s="1"/>
  <c r="J185" i="24" s="1"/>
  <c r="J186" i="24" s="1"/>
  <c r="J187" i="24" s="1"/>
  <c r="J188" i="24" s="1"/>
  <c r="J189" i="24" s="1"/>
  <c r="J190" i="24" s="1"/>
  <c r="J191" i="24" s="1"/>
  <c r="J192" i="24" s="1"/>
  <c r="J193" i="24" s="1"/>
  <c r="J194" i="24" s="1"/>
  <c r="J195" i="24" s="1"/>
  <c r="J196" i="24" s="1"/>
  <c r="J197" i="24" s="1"/>
  <c r="J198" i="24" s="1"/>
  <c r="J199" i="24" s="1"/>
  <c r="J200" i="24" s="1"/>
  <c r="J201" i="24" s="1"/>
  <c r="J202" i="24" s="1"/>
  <c r="J203" i="24" s="1"/>
  <c r="J204" i="24" s="1"/>
  <c r="J205" i="24" s="1"/>
  <c r="J206" i="24" s="1"/>
  <c r="J207" i="24" s="1"/>
  <c r="J208" i="24" s="1"/>
  <c r="J209" i="24" s="1"/>
  <c r="J210" i="24" s="1"/>
  <c r="J211" i="24" s="1"/>
  <c r="J212" i="24" s="1"/>
  <c r="J213" i="24" s="1"/>
  <c r="J214" i="24" s="1"/>
  <c r="J215" i="24" s="1"/>
  <c r="J216" i="24" s="1"/>
  <c r="J217" i="24" s="1"/>
  <c r="J218" i="24" s="1"/>
  <c r="J219" i="24" s="1"/>
  <c r="J220" i="24" s="1"/>
  <c r="J221" i="24" s="1"/>
  <c r="J222" i="24" s="1"/>
  <c r="J223" i="24" s="1"/>
  <c r="J224" i="24" s="1"/>
  <c r="J225" i="24" s="1"/>
  <c r="J226" i="24" s="1"/>
  <c r="J227" i="24" s="1"/>
  <c r="J228" i="24" s="1"/>
  <c r="J229" i="24" s="1"/>
  <c r="J230" i="24" s="1"/>
  <c r="J231" i="24" s="1"/>
  <c r="J232" i="24" s="1"/>
  <c r="J233" i="24" s="1"/>
  <c r="J234" i="24" s="1"/>
  <c r="J235" i="24" s="1"/>
  <c r="J236" i="24" s="1"/>
  <c r="J237" i="24" s="1"/>
  <c r="J238" i="24" s="1"/>
  <c r="J239" i="24" s="1"/>
  <c r="J240" i="24" s="1"/>
  <c r="J241" i="24" s="1"/>
  <c r="J242" i="24" s="1"/>
  <c r="J243" i="24" s="1"/>
  <c r="J244" i="24" s="1"/>
  <c r="J245" i="24" s="1"/>
  <c r="J246" i="24" s="1"/>
  <c r="J247" i="24" s="1"/>
  <c r="J248" i="24" s="1"/>
  <c r="J249" i="24" s="1"/>
  <c r="J250" i="24" s="1"/>
  <c r="J251" i="24" s="1"/>
  <c r="J252" i="24" s="1"/>
  <c r="J253" i="24" s="1"/>
  <c r="J254" i="24" s="1"/>
  <c r="J255" i="24" s="1"/>
  <c r="J256" i="24" s="1"/>
  <c r="J257" i="24" s="1"/>
  <c r="J258" i="24" s="1"/>
  <c r="J259" i="24" s="1"/>
  <c r="J260" i="24" s="1"/>
  <c r="J261" i="24" s="1"/>
  <c r="J262" i="24" s="1"/>
  <c r="J263" i="24" s="1"/>
  <c r="J264" i="24" s="1"/>
  <c r="J265" i="24" s="1"/>
  <c r="J266" i="24" s="1"/>
  <c r="J267" i="24" s="1"/>
  <c r="J268" i="24" s="1"/>
  <c r="J269" i="24" s="1"/>
  <c r="J270" i="24" s="1"/>
  <c r="J271" i="24" s="1"/>
  <c r="J272" i="24" s="1"/>
  <c r="J273" i="24" s="1"/>
  <c r="J274" i="24" s="1"/>
  <c r="J275" i="24" s="1"/>
  <c r="J276" i="24" s="1"/>
  <c r="J277" i="24" s="1"/>
  <c r="J278" i="24" s="1"/>
  <c r="J279" i="24" s="1"/>
  <c r="J280" i="24" s="1"/>
  <c r="J281" i="24" s="1"/>
  <c r="J282" i="24" s="1"/>
  <c r="J283" i="24" s="1"/>
  <c r="J284" i="24" s="1"/>
  <c r="J285" i="24" s="1"/>
  <c r="J286" i="24" s="1"/>
  <c r="J287" i="24" s="1"/>
  <c r="J288" i="24" s="1"/>
  <c r="J289" i="24" s="1"/>
  <c r="J290" i="24" s="1"/>
  <c r="J291" i="24" s="1"/>
  <c r="J292" i="24" s="1"/>
  <c r="J293" i="24" s="1"/>
  <c r="J294" i="24" s="1"/>
  <c r="J295" i="24" s="1"/>
  <c r="J296" i="24" s="1"/>
  <c r="J297" i="24" s="1"/>
  <c r="J298" i="24" s="1"/>
  <c r="J299" i="24" s="1"/>
  <c r="J300" i="24" s="1"/>
  <c r="J301" i="24" s="1"/>
  <c r="J302" i="24" s="1"/>
  <c r="J303" i="24" s="1"/>
  <c r="J304" i="24" s="1"/>
  <c r="J305" i="24" s="1"/>
  <c r="J306" i="24" s="1"/>
  <c r="J307" i="24" s="1"/>
  <c r="J308" i="24" s="1"/>
  <c r="J309" i="24" s="1"/>
  <c r="J310" i="24" s="1"/>
  <c r="J311" i="24" s="1"/>
  <c r="J312" i="24" s="1"/>
  <c r="J313" i="24" s="1"/>
  <c r="J314" i="24" s="1"/>
  <c r="J315" i="24" s="1"/>
  <c r="J316" i="24" s="1"/>
  <c r="J317" i="24" s="1"/>
  <c r="J318" i="24" s="1"/>
  <c r="J319" i="24" s="1"/>
  <c r="J320" i="24" s="1"/>
  <c r="J321" i="24" s="1"/>
  <c r="J322" i="24" s="1"/>
  <c r="J323" i="24" s="1"/>
  <c r="J324" i="24" s="1"/>
  <c r="J325" i="24" s="1"/>
  <c r="J326" i="24" s="1"/>
  <c r="J327" i="24" s="1"/>
  <c r="J328" i="24" s="1"/>
  <c r="J329" i="24" s="1"/>
  <c r="J330" i="24" s="1"/>
  <c r="J331" i="24" s="1"/>
  <c r="J332" i="24" s="1"/>
  <c r="J333" i="24" s="1"/>
  <c r="J334" i="24" s="1"/>
  <c r="J335" i="24" s="1"/>
  <c r="J336" i="24" s="1"/>
  <c r="J337" i="24" s="1"/>
  <c r="J338" i="24" s="1"/>
  <c r="J339" i="24" s="1"/>
  <c r="J340" i="24" s="1"/>
  <c r="J341" i="24" s="1"/>
  <c r="J342" i="24" s="1"/>
  <c r="J343" i="24" s="1"/>
  <c r="J344" i="24" s="1"/>
  <c r="J345" i="24" s="1"/>
  <c r="J346" i="24" s="1"/>
  <c r="J347" i="24" s="1"/>
  <c r="J348" i="24" s="1"/>
  <c r="J349" i="24" s="1"/>
  <c r="J350" i="24" s="1"/>
  <c r="J351" i="24" s="1"/>
  <c r="J352" i="24" s="1"/>
  <c r="J353" i="24" s="1"/>
  <c r="J354" i="24" s="1"/>
  <c r="J355" i="24" s="1"/>
  <c r="J356" i="24" s="1"/>
  <c r="J357" i="24" s="1"/>
  <c r="J358" i="24" s="1"/>
  <c r="J359" i="24" s="1"/>
  <c r="J360" i="24" s="1"/>
  <c r="J361" i="24" s="1"/>
  <c r="J362" i="24" s="1"/>
  <c r="J363" i="24" s="1"/>
  <c r="J364" i="24" s="1"/>
  <c r="J365" i="24" s="1"/>
  <c r="J366" i="24" s="1"/>
  <c r="J367" i="24" s="1"/>
  <c r="J368" i="24" s="1"/>
  <c r="J369" i="24" s="1"/>
  <c r="J370" i="24" s="1"/>
  <c r="J371" i="24" s="1"/>
  <c r="J372" i="24" s="1"/>
  <c r="J373" i="24" s="1"/>
  <c r="J374" i="24" s="1"/>
  <c r="J375" i="24" s="1"/>
  <c r="J376" i="24" s="1"/>
  <c r="J377" i="24" s="1"/>
  <c r="J378" i="24" s="1"/>
  <c r="J379" i="24" s="1"/>
  <c r="J380" i="24" s="1"/>
  <c r="J381" i="24" s="1"/>
  <c r="J382" i="24" s="1"/>
  <c r="J383" i="24" s="1"/>
  <c r="J384" i="24" s="1"/>
  <c r="J385" i="24" s="1"/>
  <c r="J386" i="24" s="1"/>
  <c r="J387" i="24" s="1"/>
  <c r="J388" i="24" s="1"/>
  <c r="J389" i="24" s="1"/>
  <c r="J390" i="24" s="1"/>
  <c r="J391" i="24" s="1"/>
  <c r="J392" i="24" s="1"/>
  <c r="J393" i="24" s="1"/>
  <c r="J394" i="24" s="1"/>
  <c r="J395" i="24" s="1"/>
  <c r="J396" i="24" s="1"/>
  <c r="J397" i="24" s="1"/>
  <c r="J398" i="24" s="1"/>
  <c r="J399" i="24" s="1"/>
  <c r="J400" i="24" s="1"/>
  <c r="J401" i="24" s="1"/>
  <c r="J402" i="24" s="1"/>
  <c r="J403" i="24" s="1"/>
  <c r="J404" i="24" s="1"/>
  <c r="J405" i="24" s="1"/>
  <c r="J406" i="24" s="1"/>
  <c r="J407" i="24" s="1"/>
  <c r="J408" i="24" s="1"/>
  <c r="J409" i="24" s="1"/>
  <c r="J410" i="24" s="1"/>
  <c r="J411" i="24" s="1"/>
  <c r="J412" i="24" s="1"/>
  <c r="J413" i="24" s="1"/>
  <c r="J414" i="24" s="1"/>
  <c r="J415" i="24" s="1"/>
  <c r="J416" i="24" s="1"/>
  <c r="J417" i="24" s="1"/>
  <c r="J418" i="24" s="1"/>
  <c r="J419" i="24" s="1"/>
  <c r="J420" i="24" s="1"/>
  <c r="J421" i="24" s="1"/>
  <c r="J422" i="24" s="1"/>
  <c r="J423" i="24" s="1"/>
  <c r="J424" i="24" s="1"/>
  <c r="J425" i="24" s="1"/>
  <c r="J426" i="24" s="1"/>
  <c r="J427" i="24" s="1"/>
  <c r="J428" i="24" s="1"/>
  <c r="J429" i="24" s="1"/>
  <c r="J430" i="24" s="1"/>
  <c r="J431" i="24" s="1"/>
  <c r="J432" i="24" s="1"/>
  <c r="J433" i="24" s="1"/>
  <c r="J434" i="24" s="1"/>
  <c r="J435" i="24" s="1"/>
  <c r="J436" i="24" s="1"/>
  <c r="J437" i="24" s="1"/>
  <c r="J438" i="24" s="1"/>
  <c r="J439" i="24" s="1"/>
  <c r="J440" i="24" s="1"/>
  <c r="J441" i="24" s="1"/>
  <c r="J442" i="24" s="1"/>
  <c r="J443" i="24" s="1"/>
  <c r="J444" i="24" s="1"/>
  <c r="J445" i="24" s="1"/>
  <c r="J446" i="24" s="1"/>
  <c r="J447" i="24" s="1"/>
  <c r="J448" i="24" s="1"/>
  <c r="J449" i="24" s="1"/>
  <c r="J450" i="24" s="1"/>
  <c r="J451" i="24" s="1"/>
  <c r="J452" i="24" s="1"/>
  <c r="J453" i="24" s="1"/>
  <c r="J454" i="24" s="1"/>
  <c r="J455" i="24" s="1"/>
  <c r="J456" i="24" s="1"/>
  <c r="J457" i="24" s="1"/>
  <c r="J458" i="24" s="1"/>
  <c r="J459" i="24" s="1"/>
  <c r="J460" i="24" s="1"/>
  <c r="J461" i="24" s="1"/>
  <c r="J462" i="24" s="1"/>
  <c r="J463" i="24" s="1"/>
  <c r="J464" i="24" s="1"/>
  <c r="J465" i="24" s="1"/>
  <c r="J466" i="24" s="1"/>
  <c r="J467" i="24" s="1"/>
  <c r="J468" i="24" s="1"/>
  <c r="J469" i="24" s="1"/>
  <c r="J470" i="24" s="1"/>
  <c r="J471" i="24" s="1"/>
  <c r="J472" i="24" s="1"/>
  <c r="J473" i="24" s="1"/>
  <c r="J474" i="24" s="1"/>
  <c r="J475" i="24" s="1"/>
  <c r="J476" i="24" s="1"/>
  <c r="J477" i="24" s="1"/>
  <c r="J478" i="24" s="1"/>
  <c r="J479" i="24" s="1"/>
  <c r="J480" i="24" s="1"/>
  <c r="J481" i="24" s="1"/>
  <c r="J482" i="24" s="1"/>
  <c r="J483" i="24" s="1"/>
  <c r="J484" i="24" s="1"/>
  <c r="J485" i="24" s="1"/>
  <c r="J486" i="24" s="1"/>
  <c r="J487" i="24" s="1"/>
  <c r="J488" i="24" s="1"/>
  <c r="J489" i="24" s="1"/>
  <c r="J490" i="24" s="1"/>
  <c r="J491" i="24" s="1"/>
  <c r="J492" i="24" s="1"/>
  <c r="J493" i="24" s="1"/>
  <c r="J494" i="24" s="1"/>
  <c r="J495" i="24" s="1"/>
  <c r="J496" i="24" s="1"/>
  <c r="J497" i="24" s="1"/>
  <c r="J498" i="24" s="1"/>
  <c r="J499" i="24" s="1"/>
  <c r="J500" i="24" s="1"/>
  <c r="J501" i="24" s="1"/>
  <c r="J502" i="24" s="1"/>
  <c r="J503" i="24" s="1"/>
  <c r="J504" i="24" s="1"/>
  <c r="J505" i="24" s="1"/>
  <c r="J506" i="24" s="1"/>
  <c r="J507" i="24" s="1"/>
  <c r="J508" i="24" s="1"/>
  <c r="J509" i="24" s="1"/>
  <c r="J510" i="24" s="1"/>
  <c r="J511" i="24" s="1"/>
  <c r="J512" i="24" s="1"/>
  <c r="J513" i="24" s="1"/>
  <c r="J514" i="24" s="1"/>
  <c r="J515" i="24" s="1"/>
  <c r="J516" i="24" s="1"/>
  <c r="J517" i="24" s="1"/>
  <c r="J518" i="24" s="1"/>
  <c r="J519" i="24" s="1"/>
  <c r="J520" i="24" s="1"/>
  <c r="J521" i="24" s="1"/>
  <c r="J522" i="24" s="1"/>
  <c r="J523" i="24" s="1"/>
  <c r="J524" i="24" s="1"/>
  <c r="J525" i="24" s="1"/>
  <c r="J526" i="24" s="1"/>
  <c r="J527" i="24" s="1"/>
  <c r="J528" i="24" s="1"/>
  <c r="J529" i="24" s="1"/>
  <c r="J530" i="24" s="1"/>
  <c r="J531" i="24" s="1"/>
  <c r="J532" i="24" s="1"/>
  <c r="J533" i="24" s="1"/>
  <c r="J534" i="24" s="1"/>
  <c r="J535" i="24" s="1"/>
  <c r="J536" i="24" s="1"/>
  <c r="J537" i="24" s="1"/>
  <c r="J538" i="24" s="1"/>
  <c r="J539" i="24" s="1"/>
  <c r="J540" i="24" s="1"/>
  <c r="J541" i="24" s="1"/>
  <c r="J542" i="24" s="1"/>
  <c r="J543" i="24" s="1"/>
  <c r="J544" i="24" s="1"/>
  <c r="J545" i="24" s="1"/>
  <c r="J546" i="24" s="1"/>
  <c r="J547" i="24" s="1"/>
  <c r="J548" i="24" s="1"/>
  <c r="J549" i="24" s="1"/>
  <c r="J550" i="24" s="1"/>
  <c r="J551" i="24" s="1"/>
  <c r="J552" i="24" s="1"/>
  <c r="J553" i="24" s="1"/>
  <c r="J554" i="24" s="1"/>
  <c r="J555" i="24" s="1"/>
  <c r="J556" i="24" s="1"/>
  <c r="J557" i="24" s="1"/>
  <c r="J558" i="24" s="1"/>
  <c r="J559" i="24" s="1"/>
  <c r="J560" i="24" s="1"/>
  <c r="J561" i="24" s="1"/>
  <c r="J562" i="24" s="1"/>
  <c r="J563" i="24" s="1"/>
  <c r="J564" i="24" s="1"/>
  <c r="J565" i="24" s="1"/>
  <c r="J566" i="24" s="1"/>
  <c r="J567" i="24" s="1"/>
  <c r="J568" i="24" s="1"/>
  <c r="J569" i="24" s="1"/>
  <c r="J570" i="24" s="1"/>
  <c r="J571" i="24" s="1"/>
  <c r="J572" i="24" s="1"/>
  <c r="J573" i="24" s="1"/>
  <c r="J574" i="24" s="1"/>
  <c r="J575" i="24" s="1"/>
  <c r="J576" i="24" s="1"/>
  <c r="J577" i="24" s="1"/>
  <c r="J578" i="24" s="1"/>
  <c r="J579" i="24" s="1"/>
  <c r="J580" i="24" s="1"/>
  <c r="J581" i="24" s="1"/>
  <c r="J582" i="24" s="1"/>
  <c r="J583" i="24" s="1"/>
  <c r="J584" i="24" s="1"/>
  <c r="J585" i="24" s="1"/>
  <c r="J586" i="24" s="1"/>
  <c r="J587" i="24" s="1"/>
  <c r="J588" i="24" s="1"/>
  <c r="J589" i="24" s="1"/>
  <c r="J590" i="24" s="1"/>
  <c r="J591" i="24" s="1"/>
  <c r="J592" i="24" s="1"/>
  <c r="J593" i="24" s="1"/>
  <c r="J594" i="24" s="1"/>
  <c r="J595" i="24" s="1"/>
  <c r="J596" i="24" s="1"/>
  <c r="J597" i="24" s="1"/>
  <c r="J598" i="24" s="1"/>
  <c r="J599" i="24" s="1"/>
  <c r="J600" i="24" s="1"/>
  <c r="J601" i="24" s="1"/>
  <c r="J602" i="24" s="1"/>
  <c r="J603" i="24" s="1"/>
  <c r="J604" i="24" s="1"/>
  <c r="J605" i="24" s="1"/>
  <c r="J606" i="24" s="1"/>
  <c r="J607" i="24" s="1"/>
  <c r="J608" i="24" s="1"/>
  <c r="J609" i="24" s="1"/>
  <c r="J610" i="24" s="1"/>
  <c r="J611" i="24" s="1"/>
  <c r="J612" i="24" s="1"/>
  <c r="J613" i="24" s="1"/>
  <c r="J614" i="24" s="1"/>
  <c r="J615" i="24" s="1"/>
  <c r="J616" i="24" s="1"/>
  <c r="J617" i="24" s="1"/>
  <c r="J618" i="24" s="1"/>
  <c r="J619" i="24" s="1"/>
  <c r="J620" i="24" s="1"/>
  <c r="J621" i="24" s="1"/>
  <c r="J622" i="24" s="1"/>
  <c r="J623" i="24" s="1"/>
  <c r="J624" i="24" s="1"/>
  <c r="J625" i="24" s="1"/>
  <c r="J626" i="24" s="1"/>
  <c r="J627" i="24" s="1"/>
  <c r="J628" i="24" s="1"/>
  <c r="J629" i="24" s="1"/>
  <c r="J630" i="24" s="1"/>
  <c r="J631" i="24" s="1"/>
  <c r="J632" i="24" s="1"/>
  <c r="J633" i="24" s="1"/>
  <c r="J634" i="24" s="1"/>
  <c r="J635" i="24" s="1"/>
  <c r="J636" i="24" s="1"/>
  <c r="J637" i="24" s="1"/>
  <c r="J638" i="24" s="1"/>
  <c r="J639" i="24" s="1"/>
  <c r="J640" i="24" s="1"/>
  <c r="J641" i="24" s="1"/>
  <c r="J642" i="24" s="1"/>
  <c r="J643" i="24" s="1"/>
  <c r="J644" i="24" s="1"/>
  <c r="J645" i="24" s="1"/>
  <c r="J646" i="24" s="1"/>
  <c r="J647" i="24" s="1"/>
  <c r="J648" i="24" s="1"/>
  <c r="J649" i="24" s="1"/>
  <c r="J650" i="24" s="1"/>
  <c r="J651" i="24" s="1"/>
  <c r="J652" i="24" s="1"/>
  <c r="J653" i="24" s="1"/>
  <c r="J654" i="24" s="1"/>
  <c r="J655" i="24" s="1"/>
  <c r="J656" i="24" s="1"/>
  <c r="J657" i="24" s="1"/>
  <c r="J658" i="24" s="1"/>
  <c r="J659" i="24" s="1"/>
  <c r="J660" i="24" s="1"/>
  <c r="J661" i="24" s="1"/>
  <c r="J662" i="24" s="1"/>
  <c r="J663" i="24" s="1"/>
  <c r="J664" i="24" s="1"/>
  <c r="J665" i="24" s="1"/>
  <c r="J666" i="24" s="1"/>
  <c r="J667" i="24" s="1"/>
  <c r="J668" i="24" s="1"/>
  <c r="J669" i="24" s="1"/>
  <c r="J670" i="24" s="1"/>
  <c r="J671" i="24" s="1"/>
  <c r="J672" i="24" s="1"/>
  <c r="J673" i="24" s="1"/>
  <c r="J674" i="24" s="1"/>
  <c r="J675" i="24" s="1"/>
  <c r="J676" i="24" s="1"/>
  <c r="J677" i="24" s="1"/>
  <c r="J678" i="24" s="1"/>
  <c r="J679" i="24" s="1"/>
  <c r="J680" i="24" s="1"/>
  <c r="J681" i="24" s="1"/>
  <c r="J682" i="24" s="1"/>
  <c r="J683" i="24" s="1"/>
  <c r="J684" i="24" s="1"/>
  <c r="J685" i="24" s="1"/>
  <c r="J686" i="24" s="1"/>
  <c r="J687" i="24" s="1"/>
  <c r="J688" i="24" s="1"/>
  <c r="J689" i="24" s="1"/>
  <c r="J690" i="24" s="1"/>
  <c r="J691" i="24" s="1"/>
  <c r="J692" i="24" s="1"/>
  <c r="J693" i="24" s="1"/>
  <c r="J694" i="24" s="1"/>
  <c r="J695" i="24" s="1"/>
  <c r="J696" i="24" s="1"/>
  <c r="J697" i="24" s="1"/>
  <c r="J698" i="24" s="1"/>
  <c r="J699" i="24" s="1"/>
  <c r="J700" i="24" s="1"/>
  <c r="J701" i="24" s="1"/>
  <c r="J702" i="24" s="1"/>
  <c r="J703" i="24" s="1"/>
  <c r="J704" i="24" s="1"/>
  <c r="J705" i="24" s="1"/>
  <c r="J706" i="24" s="1"/>
  <c r="J707" i="24" s="1"/>
  <c r="J708" i="24" s="1"/>
  <c r="J709" i="24" s="1"/>
  <c r="J710" i="24" s="1"/>
  <c r="J711" i="24" s="1"/>
  <c r="J712" i="24" s="1"/>
  <c r="J713" i="24" s="1"/>
  <c r="J714" i="24" s="1"/>
  <c r="J715" i="24" s="1"/>
  <c r="J716" i="24" s="1"/>
  <c r="J717" i="24" s="1"/>
  <c r="J718" i="24" s="1"/>
  <c r="J719" i="24" s="1"/>
  <c r="J720" i="24" s="1"/>
  <c r="J721" i="24" s="1"/>
  <c r="J722" i="24" s="1"/>
  <c r="J723" i="24" s="1"/>
  <c r="J724" i="24" s="1"/>
  <c r="J725" i="24" s="1"/>
  <c r="J726" i="24" s="1"/>
  <c r="J727" i="24" s="1"/>
  <c r="J728" i="24" s="1"/>
  <c r="J729" i="24" s="1"/>
  <c r="J730" i="24" s="1"/>
  <c r="J731" i="24" s="1"/>
  <c r="J732" i="24" s="1"/>
  <c r="J733" i="24" s="1"/>
  <c r="J734" i="24" s="1"/>
  <c r="J735" i="24" s="1"/>
  <c r="J736" i="24" s="1"/>
  <c r="J737" i="24" s="1"/>
  <c r="J738" i="24" s="1"/>
  <c r="J739" i="24" s="1"/>
  <c r="J740" i="24" s="1"/>
  <c r="J741" i="24" s="1"/>
  <c r="J742" i="24" s="1"/>
  <c r="J743" i="24" s="1"/>
  <c r="J744" i="24" s="1"/>
  <c r="J745" i="24" s="1"/>
  <c r="J746" i="24" s="1"/>
  <c r="J747" i="24" s="1"/>
  <c r="J748" i="24" s="1"/>
  <c r="J749" i="24" s="1"/>
  <c r="J750" i="24" s="1"/>
  <c r="J751" i="24" s="1"/>
  <c r="J752" i="24" s="1"/>
  <c r="J753" i="24" s="1"/>
  <c r="J754" i="24" s="1"/>
  <c r="J755" i="24" s="1"/>
  <c r="J756" i="24" s="1"/>
  <c r="J757" i="24" s="1"/>
  <c r="J758" i="24" s="1"/>
  <c r="J759" i="24" s="1"/>
  <c r="J760" i="24" s="1"/>
  <c r="J761" i="24" s="1"/>
  <c r="J762" i="24" s="1"/>
  <c r="J763" i="24" s="1"/>
  <c r="J764" i="24" s="1"/>
  <c r="J765" i="24" s="1"/>
  <c r="J766" i="24" s="1"/>
  <c r="J767" i="24" s="1"/>
  <c r="J768" i="24" s="1"/>
  <c r="J769" i="24" s="1"/>
  <c r="J770" i="24" s="1"/>
  <c r="J771" i="24" s="1"/>
  <c r="J772" i="24" s="1"/>
  <c r="J773" i="24" s="1"/>
  <c r="J774" i="24" s="1"/>
  <c r="J775" i="24" s="1"/>
  <c r="J776" i="24" s="1"/>
  <c r="J777" i="24" s="1"/>
  <c r="J778" i="24" s="1"/>
  <c r="J779" i="24" s="1"/>
  <c r="J780" i="24" s="1"/>
  <c r="J781" i="24" s="1"/>
  <c r="K3" i="24"/>
  <c r="K4" i="24" s="1"/>
  <c r="K5" i="24" s="1"/>
  <c r="K6" i="24" s="1"/>
  <c r="K7" i="24" s="1"/>
  <c r="K8" i="24" s="1"/>
  <c r="K9" i="24" s="1"/>
  <c r="K10" i="24" s="1"/>
  <c r="K11" i="24" s="1"/>
  <c r="K12" i="24" s="1"/>
  <c r="K13" i="24" s="1"/>
  <c r="K14" i="24" s="1"/>
  <c r="K15" i="24" s="1"/>
  <c r="K16" i="24" s="1"/>
  <c r="K17" i="24" s="1"/>
  <c r="K18" i="24" s="1"/>
  <c r="K19" i="24" s="1"/>
  <c r="K20" i="24" s="1"/>
  <c r="K21" i="24" s="1"/>
  <c r="K22" i="24" s="1"/>
  <c r="K23" i="24" s="1"/>
  <c r="K24" i="24" s="1"/>
  <c r="K25" i="24" s="1"/>
  <c r="K26" i="24" s="1"/>
  <c r="K27" i="24" s="1"/>
  <c r="K28" i="24" s="1"/>
  <c r="K29" i="24" s="1"/>
  <c r="K30" i="24" s="1"/>
  <c r="K31" i="24" s="1"/>
  <c r="K32" i="24" s="1"/>
  <c r="K33" i="24" s="1"/>
  <c r="K34" i="24" s="1"/>
  <c r="K35" i="24" s="1"/>
  <c r="K36" i="24" s="1"/>
  <c r="K37" i="24" s="1"/>
  <c r="K38" i="24" s="1"/>
  <c r="K39" i="24" s="1"/>
  <c r="K40" i="24" s="1"/>
  <c r="K41" i="24" s="1"/>
  <c r="K42" i="24" s="1"/>
  <c r="K43" i="24" s="1"/>
  <c r="K44" i="24" s="1"/>
  <c r="K45" i="24" s="1"/>
  <c r="K46" i="24" s="1"/>
  <c r="K47" i="24" s="1"/>
  <c r="K48" i="24" s="1"/>
  <c r="K49" i="24" s="1"/>
  <c r="K50" i="24" s="1"/>
  <c r="K51" i="24" s="1"/>
  <c r="K52" i="24" s="1"/>
  <c r="K53" i="24" s="1"/>
  <c r="K54" i="24" s="1"/>
  <c r="K55" i="24" s="1"/>
  <c r="K56" i="24" s="1"/>
  <c r="K57" i="24" s="1"/>
  <c r="K58" i="24" s="1"/>
  <c r="K59" i="24" s="1"/>
  <c r="K60" i="24" s="1"/>
  <c r="K61" i="24" s="1"/>
  <c r="K62" i="24" s="1"/>
  <c r="K63" i="24" s="1"/>
  <c r="K64" i="24" s="1"/>
  <c r="K65" i="24" s="1"/>
  <c r="K66" i="24" s="1"/>
  <c r="K67" i="24" s="1"/>
  <c r="K68" i="24" s="1"/>
  <c r="K69" i="24" s="1"/>
  <c r="K70" i="24" s="1"/>
  <c r="K71" i="24" s="1"/>
  <c r="K72" i="24" s="1"/>
  <c r="K73" i="24" s="1"/>
  <c r="K74" i="24" s="1"/>
  <c r="K75" i="24" s="1"/>
  <c r="K76" i="24" s="1"/>
  <c r="K77" i="24" s="1"/>
  <c r="K78" i="24" s="1"/>
  <c r="K79" i="24" s="1"/>
  <c r="K80" i="24" s="1"/>
  <c r="K81" i="24" s="1"/>
  <c r="K82" i="24" s="1"/>
  <c r="K83" i="24" s="1"/>
  <c r="K84" i="24" s="1"/>
  <c r="K85" i="24" s="1"/>
  <c r="K86" i="24" s="1"/>
  <c r="K87" i="24" s="1"/>
  <c r="K88" i="24" s="1"/>
  <c r="K89" i="24" s="1"/>
  <c r="K90" i="24" s="1"/>
  <c r="K91" i="24" s="1"/>
  <c r="K92" i="24" s="1"/>
  <c r="K93" i="24" s="1"/>
  <c r="K94" i="24" s="1"/>
  <c r="K95" i="24" s="1"/>
  <c r="K96" i="24" s="1"/>
  <c r="K97" i="24" s="1"/>
  <c r="K98" i="24" s="1"/>
  <c r="K99" i="24" s="1"/>
  <c r="K100" i="24" s="1"/>
  <c r="K101" i="24" s="1"/>
  <c r="K102" i="24" s="1"/>
  <c r="K103" i="24" s="1"/>
  <c r="K104" i="24" s="1"/>
  <c r="K105" i="24" s="1"/>
  <c r="K106" i="24" s="1"/>
  <c r="K107" i="24" s="1"/>
  <c r="K108" i="24" s="1"/>
  <c r="K109" i="24" s="1"/>
  <c r="K110" i="24" s="1"/>
  <c r="K111" i="24" s="1"/>
  <c r="K112" i="24" s="1"/>
  <c r="K113" i="24" s="1"/>
  <c r="K114" i="24" s="1"/>
  <c r="K115" i="24" s="1"/>
  <c r="K116" i="24" s="1"/>
  <c r="K117" i="24" s="1"/>
  <c r="K118" i="24" s="1"/>
  <c r="K119" i="24" s="1"/>
  <c r="K120" i="24" s="1"/>
  <c r="K121" i="24" s="1"/>
  <c r="K122" i="24" s="1"/>
  <c r="K123" i="24" s="1"/>
  <c r="K124" i="24" s="1"/>
  <c r="K125" i="24" s="1"/>
  <c r="K126" i="24" s="1"/>
  <c r="K127" i="24" s="1"/>
  <c r="K128" i="24" s="1"/>
  <c r="K129" i="24" s="1"/>
  <c r="K130" i="24" s="1"/>
  <c r="K131" i="24" s="1"/>
  <c r="K132" i="24" s="1"/>
  <c r="K133" i="24" s="1"/>
  <c r="K134" i="24" s="1"/>
  <c r="K135" i="24" s="1"/>
  <c r="K136" i="24" s="1"/>
  <c r="K137" i="24" s="1"/>
  <c r="K138" i="24" s="1"/>
  <c r="K139" i="24" s="1"/>
  <c r="K140" i="24" s="1"/>
  <c r="K141" i="24" s="1"/>
  <c r="K142" i="24" s="1"/>
  <c r="K143" i="24" s="1"/>
  <c r="K144" i="24" s="1"/>
  <c r="K145" i="24" s="1"/>
  <c r="K146" i="24" s="1"/>
  <c r="K147" i="24" s="1"/>
  <c r="K148" i="24" s="1"/>
  <c r="K149" i="24" s="1"/>
  <c r="K150" i="24" s="1"/>
  <c r="K151" i="24" s="1"/>
  <c r="K152" i="24" s="1"/>
  <c r="K153" i="24" s="1"/>
  <c r="K154" i="24" s="1"/>
  <c r="K155" i="24" s="1"/>
  <c r="K156" i="24" s="1"/>
  <c r="K157" i="24" s="1"/>
  <c r="K158" i="24" s="1"/>
  <c r="K159" i="24" s="1"/>
  <c r="K160" i="24" s="1"/>
  <c r="K161" i="24" s="1"/>
  <c r="K162" i="24" s="1"/>
  <c r="K163" i="24" s="1"/>
  <c r="K164" i="24" s="1"/>
  <c r="K165" i="24" s="1"/>
  <c r="K166" i="24" s="1"/>
  <c r="K167" i="24" s="1"/>
  <c r="K168" i="24" s="1"/>
  <c r="K169" i="24" s="1"/>
  <c r="K170" i="24" s="1"/>
  <c r="K171" i="24" s="1"/>
  <c r="K172" i="24" s="1"/>
  <c r="K173" i="24" s="1"/>
  <c r="K174" i="24" s="1"/>
  <c r="K175" i="24" s="1"/>
  <c r="K176" i="24" s="1"/>
  <c r="K177" i="24" s="1"/>
  <c r="K178" i="24" s="1"/>
  <c r="K179" i="24" s="1"/>
  <c r="K180" i="24" s="1"/>
  <c r="K181" i="24" s="1"/>
  <c r="K182" i="24" s="1"/>
  <c r="K183" i="24" s="1"/>
  <c r="K184" i="24" s="1"/>
  <c r="K185" i="24" s="1"/>
  <c r="K186" i="24" s="1"/>
  <c r="K187" i="24" s="1"/>
  <c r="K188" i="24" s="1"/>
  <c r="K189" i="24" s="1"/>
  <c r="K190" i="24" s="1"/>
  <c r="K191" i="24" s="1"/>
  <c r="K192" i="24" s="1"/>
  <c r="K193" i="24" s="1"/>
  <c r="K194" i="24" s="1"/>
  <c r="K195" i="24" s="1"/>
  <c r="K196" i="24" s="1"/>
  <c r="K197" i="24" s="1"/>
  <c r="K198" i="24" s="1"/>
  <c r="K199" i="24" s="1"/>
  <c r="K200" i="24" s="1"/>
  <c r="K201" i="24" s="1"/>
  <c r="K202" i="24" s="1"/>
  <c r="K203" i="24" s="1"/>
  <c r="K204" i="24" s="1"/>
  <c r="K205" i="24" s="1"/>
  <c r="K206" i="24" s="1"/>
  <c r="K207" i="24" s="1"/>
  <c r="K208" i="24" s="1"/>
  <c r="K209" i="24" s="1"/>
  <c r="K210" i="24" s="1"/>
  <c r="K211" i="24" s="1"/>
  <c r="K212" i="24" s="1"/>
  <c r="K213" i="24" s="1"/>
  <c r="K214" i="24" s="1"/>
  <c r="K215" i="24" s="1"/>
  <c r="K216" i="24" s="1"/>
  <c r="K217" i="24" s="1"/>
  <c r="K218" i="24" s="1"/>
  <c r="K219" i="24" s="1"/>
  <c r="K220" i="24" s="1"/>
  <c r="K221" i="24" s="1"/>
  <c r="K222" i="24" s="1"/>
  <c r="K223" i="24" s="1"/>
  <c r="K224" i="24" s="1"/>
  <c r="K225" i="24" s="1"/>
  <c r="K226" i="24" s="1"/>
  <c r="K227" i="24" s="1"/>
  <c r="K228" i="24" s="1"/>
  <c r="K229" i="24" s="1"/>
  <c r="K230" i="24" s="1"/>
  <c r="K231" i="24" s="1"/>
  <c r="K232" i="24" s="1"/>
  <c r="K233" i="24" s="1"/>
  <c r="K234" i="24" s="1"/>
  <c r="K235" i="24" s="1"/>
  <c r="K236" i="24" s="1"/>
  <c r="K237" i="24" s="1"/>
  <c r="K238" i="24" s="1"/>
  <c r="K239" i="24" s="1"/>
  <c r="K240" i="24" s="1"/>
  <c r="K241" i="24" s="1"/>
  <c r="K242" i="24" s="1"/>
  <c r="K243" i="24" s="1"/>
  <c r="K244" i="24" s="1"/>
  <c r="K245" i="24" s="1"/>
  <c r="K246" i="24" s="1"/>
  <c r="K247" i="24" s="1"/>
  <c r="K248" i="24" s="1"/>
  <c r="K249" i="24" s="1"/>
  <c r="K250" i="24" s="1"/>
  <c r="K251" i="24" s="1"/>
  <c r="K252" i="24" s="1"/>
  <c r="K253" i="24" s="1"/>
  <c r="K254" i="24" s="1"/>
  <c r="K255" i="24" s="1"/>
  <c r="K256" i="24" s="1"/>
  <c r="K257" i="24" s="1"/>
  <c r="K258" i="24" s="1"/>
  <c r="K259" i="24" s="1"/>
  <c r="K260" i="24" s="1"/>
  <c r="K261" i="24" s="1"/>
  <c r="K262" i="24" s="1"/>
  <c r="K263" i="24" s="1"/>
  <c r="K264" i="24" s="1"/>
  <c r="K265" i="24" s="1"/>
  <c r="K266" i="24" s="1"/>
  <c r="K267" i="24" s="1"/>
  <c r="K268" i="24" s="1"/>
  <c r="K269" i="24" s="1"/>
  <c r="K270" i="24" s="1"/>
  <c r="K271" i="24" s="1"/>
  <c r="K272" i="24" s="1"/>
  <c r="K273" i="24" s="1"/>
  <c r="K274" i="24" s="1"/>
  <c r="K275" i="24" s="1"/>
  <c r="K276" i="24" s="1"/>
  <c r="K277" i="24" s="1"/>
  <c r="K278" i="24" s="1"/>
  <c r="K279" i="24" s="1"/>
  <c r="K280" i="24" s="1"/>
  <c r="K281" i="24" s="1"/>
  <c r="K282" i="24" s="1"/>
  <c r="K283" i="24" s="1"/>
  <c r="K284" i="24" s="1"/>
  <c r="K285" i="24" s="1"/>
  <c r="K286" i="24" s="1"/>
  <c r="K287" i="24" s="1"/>
  <c r="K288" i="24" s="1"/>
  <c r="K289" i="24" s="1"/>
  <c r="K290" i="24" s="1"/>
  <c r="K291" i="24" s="1"/>
  <c r="K292" i="24" s="1"/>
  <c r="K293" i="24" s="1"/>
  <c r="K294" i="24" s="1"/>
  <c r="K295" i="24" s="1"/>
  <c r="K296" i="24" s="1"/>
  <c r="K297" i="24" s="1"/>
  <c r="K298" i="24" s="1"/>
  <c r="K299" i="24" s="1"/>
  <c r="K300" i="24" s="1"/>
  <c r="K301" i="24" s="1"/>
  <c r="K302" i="24" s="1"/>
  <c r="K303" i="24" s="1"/>
  <c r="K304" i="24" s="1"/>
  <c r="K305" i="24" s="1"/>
  <c r="K306" i="24" s="1"/>
  <c r="K307" i="24" s="1"/>
  <c r="K308" i="24" s="1"/>
  <c r="K309" i="24" s="1"/>
  <c r="K310" i="24" s="1"/>
  <c r="K311" i="24" s="1"/>
  <c r="K312" i="24" s="1"/>
  <c r="K313" i="24" s="1"/>
  <c r="K314" i="24" s="1"/>
  <c r="K315" i="24" s="1"/>
  <c r="K316" i="24" s="1"/>
  <c r="K317" i="24" s="1"/>
  <c r="K318" i="24" s="1"/>
  <c r="K319" i="24" s="1"/>
  <c r="K320" i="24" s="1"/>
  <c r="K321" i="24" s="1"/>
  <c r="K322" i="24" s="1"/>
  <c r="K323" i="24" s="1"/>
  <c r="K324" i="24" s="1"/>
  <c r="K325" i="24" s="1"/>
  <c r="K326" i="24" s="1"/>
  <c r="K327" i="24" s="1"/>
  <c r="K328" i="24" s="1"/>
  <c r="K329" i="24" s="1"/>
  <c r="K330" i="24" s="1"/>
  <c r="K331" i="24" s="1"/>
  <c r="K332" i="24" s="1"/>
  <c r="K333" i="24" s="1"/>
  <c r="K334" i="24" s="1"/>
  <c r="K335" i="24" s="1"/>
  <c r="K336" i="24" s="1"/>
  <c r="K337" i="24" s="1"/>
  <c r="K338" i="24" s="1"/>
  <c r="K339" i="24" s="1"/>
  <c r="K340" i="24" s="1"/>
  <c r="K341" i="24" s="1"/>
  <c r="K342" i="24" s="1"/>
  <c r="K343" i="24" s="1"/>
  <c r="K344" i="24" s="1"/>
  <c r="K345" i="24" s="1"/>
  <c r="K346" i="24" s="1"/>
  <c r="K347" i="24" s="1"/>
  <c r="K348" i="24" s="1"/>
  <c r="K349" i="24" s="1"/>
  <c r="K350" i="24" s="1"/>
  <c r="K351" i="24" s="1"/>
  <c r="K352" i="24" s="1"/>
  <c r="K353" i="24" s="1"/>
  <c r="K354" i="24" s="1"/>
  <c r="K355" i="24" s="1"/>
  <c r="K356" i="24" s="1"/>
  <c r="K357" i="24" s="1"/>
  <c r="K358" i="24" s="1"/>
  <c r="K359" i="24" s="1"/>
  <c r="K360" i="24" s="1"/>
  <c r="K361" i="24" s="1"/>
  <c r="K362" i="24" s="1"/>
  <c r="K363" i="24" s="1"/>
  <c r="K364" i="24" s="1"/>
  <c r="K365" i="24" s="1"/>
  <c r="K366" i="24" s="1"/>
  <c r="K367" i="24" s="1"/>
  <c r="K368" i="24" s="1"/>
  <c r="K369" i="24" s="1"/>
  <c r="K370" i="24" s="1"/>
  <c r="K371" i="24" s="1"/>
  <c r="K372" i="24" s="1"/>
  <c r="K373" i="24" s="1"/>
  <c r="K374" i="24" s="1"/>
  <c r="K375" i="24" s="1"/>
  <c r="K376" i="24" s="1"/>
  <c r="K377" i="24" s="1"/>
  <c r="K378" i="24" s="1"/>
  <c r="K379" i="24" s="1"/>
  <c r="K380" i="24" s="1"/>
  <c r="K381" i="24" s="1"/>
  <c r="K382" i="24" s="1"/>
  <c r="K383" i="24" s="1"/>
  <c r="K384" i="24" s="1"/>
  <c r="K385" i="24" s="1"/>
  <c r="K386" i="24" s="1"/>
  <c r="K387" i="24" s="1"/>
  <c r="K388" i="24" s="1"/>
  <c r="K389" i="24" s="1"/>
  <c r="K390" i="24" s="1"/>
  <c r="K391" i="24" s="1"/>
  <c r="K392" i="24" s="1"/>
  <c r="K393" i="24" s="1"/>
  <c r="K394" i="24" s="1"/>
  <c r="K395" i="24" s="1"/>
  <c r="K396" i="24" s="1"/>
  <c r="K397" i="24" s="1"/>
  <c r="K398" i="24" s="1"/>
  <c r="K399" i="24" s="1"/>
  <c r="K400" i="24" s="1"/>
  <c r="K401" i="24" s="1"/>
  <c r="K402" i="24" s="1"/>
  <c r="K403" i="24" s="1"/>
  <c r="K404" i="24" s="1"/>
  <c r="K405" i="24" s="1"/>
  <c r="K406" i="24" s="1"/>
  <c r="K407" i="24" s="1"/>
  <c r="K408" i="24" s="1"/>
  <c r="K409" i="24" s="1"/>
  <c r="K410" i="24" s="1"/>
  <c r="K411" i="24" s="1"/>
  <c r="K412" i="24" s="1"/>
  <c r="K413" i="24" s="1"/>
  <c r="K414" i="24" s="1"/>
  <c r="K415" i="24" s="1"/>
  <c r="K416" i="24" s="1"/>
  <c r="K417" i="24" s="1"/>
  <c r="K418" i="24" s="1"/>
  <c r="K419" i="24" s="1"/>
  <c r="K420" i="24" s="1"/>
  <c r="K421" i="24" s="1"/>
  <c r="K422" i="24" s="1"/>
  <c r="K423" i="24" s="1"/>
  <c r="K424" i="24" s="1"/>
  <c r="K425" i="24" s="1"/>
  <c r="K426" i="24" s="1"/>
  <c r="K427" i="24" s="1"/>
  <c r="K428" i="24" s="1"/>
  <c r="K429" i="24" s="1"/>
  <c r="K430" i="24" s="1"/>
  <c r="K431" i="24" s="1"/>
  <c r="K432" i="24" s="1"/>
  <c r="K433" i="24" s="1"/>
  <c r="K434" i="24" s="1"/>
  <c r="K435" i="24" s="1"/>
  <c r="K436" i="24" s="1"/>
  <c r="K437" i="24" s="1"/>
  <c r="K438" i="24" s="1"/>
  <c r="K439" i="24" s="1"/>
  <c r="K440" i="24" s="1"/>
  <c r="K441" i="24" s="1"/>
  <c r="K442" i="24" s="1"/>
  <c r="K443" i="24" s="1"/>
  <c r="K444" i="24" s="1"/>
  <c r="K445" i="24" s="1"/>
  <c r="K446" i="24" s="1"/>
  <c r="K447" i="24" s="1"/>
  <c r="K448" i="24" s="1"/>
  <c r="K449" i="24" s="1"/>
  <c r="K450" i="24" s="1"/>
  <c r="K451" i="24" s="1"/>
  <c r="K452" i="24" s="1"/>
  <c r="K453" i="24" s="1"/>
  <c r="K454" i="24" s="1"/>
  <c r="K455" i="24" s="1"/>
  <c r="K456" i="24" s="1"/>
  <c r="K457" i="24" s="1"/>
  <c r="K458" i="24" s="1"/>
  <c r="K459" i="24" s="1"/>
  <c r="K460" i="24" s="1"/>
  <c r="K461" i="24" s="1"/>
  <c r="K462" i="24" s="1"/>
  <c r="K463" i="24" s="1"/>
  <c r="K464" i="24" s="1"/>
  <c r="K465" i="24" s="1"/>
  <c r="K466" i="24" s="1"/>
  <c r="K467" i="24" s="1"/>
  <c r="K468" i="24" s="1"/>
  <c r="K469" i="24" s="1"/>
  <c r="K470" i="24" s="1"/>
  <c r="K471" i="24" s="1"/>
  <c r="K472" i="24" s="1"/>
  <c r="K473" i="24" s="1"/>
  <c r="K474" i="24" s="1"/>
  <c r="K475" i="24" s="1"/>
  <c r="K476" i="24" s="1"/>
  <c r="K477" i="24" s="1"/>
  <c r="K478" i="24" s="1"/>
  <c r="K479" i="24" s="1"/>
  <c r="K480" i="24" s="1"/>
  <c r="K481" i="24" s="1"/>
  <c r="K482" i="24" s="1"/>
  <c r="K483" i="24" s="1"/>
  <c r="K484" i="24" s="1"/>
  <c r="K485" i="24" s="1"/>
  <c r="K486" i="24" s="1"/>
  <c r="K487" i="24" s="1"/>
  <c r="K488" i="24" s="1"/>
  <c r="K489" i="24" s="1"/>
  <c r="K490" i="24" s="1"/>
  <c r="K491" i="24" s="1"/>
  <c r="K492" i="24" s="1"/>
  <c r="K493" i="24" s="1"/>
  <c r="K494" i="24" s="1"/>
  <c r="K495" i="24" s="1"/>
  <c r="K496" i="24" s="1"/>
  <c r="K497" i="24" s="1"/>
  <c r="K498" i="24" s="1"/>
  <c r="K499" i="24" s="1"/>
  <c r="K500" i="24" s="1"/>
  <c r="K501" i="24" s="1"/>
  <c r="K502" i="24" s="1"/>
  <c r="K503" i="24" s="1"/>
  <c r="K504" i="24" s="1"/>
  <c r="K505" i="24" s="1"/>
  <c r="K506" i="24" s="1"/>
  <c r="K507" i="24" s="1"/>
  <c r="K508" i="24" s="1"/>
  <c r="K509" i="24" s="1"/>
  <c r="K510" i="24" s="1"/>
  <c r="K511" i="24" s="1"/>
  <c r="K512" i="24" s="1"/>
  <c r="K513" i="24" s="1"/>
  <c r="K514" i="24" s="1"/>
  <c r="K515" i="24" s="1"/>
  <c r="K516" i="24" s="1"/>
  <c r="K517" i="24" s="1"/>
  <c r="K518" i="24" s="1"/>
  <c r="K519" i="24" s="1"/>
  <c r="K520" i="24" s="1"/>
  <c r="K521" i="24" s="1"/>
  <c r="K522" i="24" s="1"/>
  <c r="K523" i="24" s="1"/>
  <c r="K524" i="24" s="1"/>
  <c r="K525" i="24" s="1"/>
  <c r="K526" i="24" s="1"/>
  <c r="K527" i="24" s="1"/>
  <c r="K528" i="24" s="1"/>
  <c r="K529" i="24" s="1"/>
  <c r="K530" i="24" s="1"/>
  <c r="K531" i="24" s="1"/>
  <c r="K532" i="24" s="1"/>
  <c r="K533" i="24" s="1"/>
  <c r="K534" i="24" s="1"/>
  <c r="K535" i="24" s="1"/>
  <c r="K536" i="24" s="1"/>
  <c r="K537" i="24" s="1"/>
  <c r="K538" i="24" s="1"/>
  <c r="K539" i="24" s="1"/>
  <c r="K540" i="24" s="1"/>
  <c r="K541" i="24" s="1"/>
  <c r="K542" i="24" s="1"/>
  <c r="K543" i="24" s="1"/>
  <c r="K544" i="24" s="1"/>
  <c r="K545" i="24" s="1"/>
  <c r="K546" i="24" s="1"/>
  <c r="K547" i="24" s="1"/>
  <c r="K548" i="24" s="1"/>
  <c r="K549" i="24" s="1"/>
  <c r="K550" i="24" s="1"/>
  <c r="K551" i="24" s="1"/>
  <c r="K552" i="24" s="1"/>
  <c r="K553" i="24" s="1"/>
  <c r="K554" i="24" s="1"/>
  <c r="K555" i="24" s="1"/>
  <c r="K556" i="24" s="1"/>
  <c r="K557" i="24" s="1"/>
  <c r="K558" i="24" s="1"/>
  <c r="K559" i="24" s="1"/>
  <c r="K560" i="24" s="1"/>
  <c r="K561" i="24" s="1"/>
  <c r="K562" i="24" s="1"/>
  <c r="K563" i="24" s="1"/>
  <c r="K564" i="24" s="1"/>
  <c r="K565" i="24" s="1"/>
  <c r="K566" i="24" s="1"/>
  <c r="K567" i="24" s="1"/>
  <c r="K568" i="24" s="1"/>
  <c r="K569" i="24" s="1"/>
  <c r="K570" i="24" s="1"/>
  <c r="K571" i="24" s="1"/>
  <c r="K572" i="24" s="1"/>
  <c r="K573" i="24" s="1"/>
  <c r="K574" i="24" s="1"/>
  <c r="K575" i="24" s="1"/>
  <c r="K576" i="24" s="1"/>
  <c r="K577" i="24" s="1"/>
  <c r="K578" i="24" s="1"/>
  <c r="K579" i="24" s="1"/>
  <c r="K580" i="24" s="1"/>
  <c r="K581" i="24" s="1"/>
  <c r="K582" i="24" s="1"/>
  <c r="K583" i="24" s="1"/>
  <c r="K584" i="24" s="1"/>
  <c r="K585" i="24" s="1"/>
  <c r="K586" i="24" s="1"/>
  <c r="K587" i="24" s="1"/>
  <c r="K588" i="24" s="1"/>
  <c r="K589" i="24" s="1"/>
  <c r="K590" i="24" s="1"/>
  <c r="K591" i="24" s="1"/>
  <c r="K592" i="24" s="1"/>
  <c r="K593" i="24" s="1"/>
  <c r="K594" i="24" s="1"/>
  <c r="K595" i="24" s="1"/>
  <c r="K596" i="24" s="1"/>
  <c r="K597" i="24" s="1"/>
  <c r="K598" i="24" s="1"/>
  <c r="K599" i="24" s="1"/>
  <c r="K600" i="24" s="1"/>
  <c r="K601" i="24" s="1"/>
  <c r="K602" i="24" s="1"/>
  <c r="K603" i="24" s="1"/>
  <c r="K604" i="24" s="1"/>
  <c r="K605" i="24" s="1"/>
  <c r="K606" i="24" s="1"/>
  <c r="K607" i="24" s="1"/>
  <c r="K608" i="24" s="1"/>
  <c r="K609" i="24" s="1"/>
  <c r="K610" i="24" s="1"/>
  <c r="K611" i="24" s="1"/>
  <c r="K612" i="24" s="1"/>
  <c r="K613" i="24" s="1"/>
  <c r="K614" i="24" s="1"/>
  <c r="K615" i="24" s="1"/>
  <c r="K616" i="24" s="1"/>
  <c r="K617" i="24" s="1"/>
  <c r="K618" i="24" s="1"/>
  <c r="K619" i="24" s="1"/>
  <c r="K620" i="24" s="1"/>
  <c r="K621" i="24" s="1"/>
  <c r="K622" i="24" s="1"/>
  <c r="K623" i="24" s="1"/>
  <c r="K624" i="24" s="1"/>
  <c r="K625" i="24" s="1"/>
  <c r="K626" i="24" s="1"/>
  <c r="K627" i="24" s="1"/>
  <c r="K628" i="24" s="1"/>
  <c r="K629" i="24" s="1"/>
  <c r="K630" i="24" s="1"/>
  <c r="K631" i="24" s="1"/>
  <c r="K632" i="24" s="1"/>
  <c r="K633" i="24" s="1"/>
  <c r="K634" i="24" s="1"/>
  <c r="K635" i="24" s="1"/>
  <c r="K636" i="24" s="1"/>
  <c r="K637" i="24" s="1"/>
  <c r="K638" i="24" s="1"/>
  <c r="K639" i="24" s="1"/>
  <c r="K640" i="24" s="1"/>
  <c r="K641" i="24" s="1"/>
  <c r="K642" i="24" s="1"/>
  <c r="K643" i="24" s="1"/>
  <c r="K644" i="24" s="1"/>
  <c r="K645" i="24" s="1"/>
  <c r="K646" i="24" s="1"/>
  <c r="K647" i="24" s="1"/>
  <c r="K648" i="24" s="1"/>
  <c r="K649" i="24" s="1"/>
  <c r="K650" i="24" s="1"/>
  <c r="K651" i="24" s="1"/>
  <c r="K652" i="24" s="1"/>
  <c r="K653" i="24" s="1"/>
  <c r="K654" i="24" s="1"/>
  <c r="K655" i="24" s="1"/>
  <c r="K656" i="24" s="1"/>
  <c r="K657" i="24" s="1"/>
  <c r="K658" i="24" s="1"/>
  <c r="K659" i="24" s="1"/>
  <c r="K660" i="24" s="1"/>
  <c r="K661" i="24" s="1"/>
  <c r="K662" i="24" s="1"/>
  <c r="K663" i="24" s="1"/>
  <c r="K664" i="24" s="1"/>
  <c r="K665" i="24" s="1"/>
  <c r="K666" i="24" s="1"/>
  <c r="K667" i="24" s="1"/>
  <c r="K668" i="24" s="1"/>
  <c r="K669" i="24" s="1"/>
  <c r="K670" i="24" s="1"/>
  <c r="K671" i="24" s="1"/>
  <c r="K672" i="24" s="1"/>
  <c r="K673" i="24" s="1"/>
  <c r="K674" i="24" s="1"/>
  <c r="K675" i="24" s="1"/>
  <c r="K676" i="24" s="1"/>
  <c r="K677" i="24" s="1"/>
  <c r="K678" i="24" s="1"/>
  <c r="K679" i="24" s="1"/>
  <c r="K680" i="24" s="1"/>
  <c r="K681" i="24" s="1"/>
  <c r="K682" i="24" s="1"/>
  <c r="K683" i="24" s="1"/>
  <c r="K684" i="24" s="1"/>
  <c r="K685" i="24" s="1"/>
  <c r="K686" i="24" s="1"/>
  <c r="K687" i="24" s="1"/>
  <c r="K688" i="24" s="1"/>
  <c r="K689" i="24" s="1"/>
  <c r="K690" i="24" s="1"/>
  <c r="K691" i="24" s="1"/>
  <c r="K692" i="24" s="1"/>
  <c r="K693" i="24" s="1"/>
  <c r="K694" i="24" s="1"/>
  <c r="K695" i="24" s="1"/>
  <c r="K696" i="24" s="1"/>
  <c r="K697" i="24" s="1"/>
  <c r="K698" i="24" s="1"/>
  <c r="K699" i="24" s="1"/>
  <c r="K700" i="24" s="1"/>
  <c r="K701" i="24" s="1"/>
  <c r="K702" i="24" s="1"/>
  <c r="K703" i="24" s="1"/>
  <c r="K704" i="24" s="1"/>
  <c r="K705" i="24" s="1"/>
  <c r="K706" i="24" s="1"/>
  <c r="K707" i="24" s="1"/>
  <c r="K708" i="24" s="1"/>
  <c r="K709" i="24" s="1"/>
  <c r="K710" i="24" s="1"/>
  <c r="K711" i="24" s="1"/>
  <c r="K712" i="24" s="1"/>
  <c r="K713" i="24" s="1"/>
  <c r="K714" i="24" s="1"/>
  <c r="K715" i="24" s="1"/>
  <c r="K716" i="24" s="1"/>
  <c r="K717" i="24" s="1"/>
  <c r="K718" i="24" s="1"/>
  <c r="K719" i="24" s="1"/>
  <c r="K720" i="24" s="1"/>
  <c r="K721" i="24" s="1"/>
  <c r="K722" i="24" s="1"/>
  <c r="K723" i="24" s="1"/>
  <c r="K724" i="24" s="1"/>
  <c r="K725" i="24" s="1"/>
  <c r="K726" i="24" s="1"/>
  <c r="K727" i="24" s="1"/>
  <c r="K728" i="24" s="1"/>
  <c r="K729" i="24" s="1"/>
  <c r="K730" i="24" s="1"/>
  <c r="K731" i="24" s="1"/>
  <c r="K732" i="24" s="1"/>
  <c r="K733" i="24" s="1"/>
  <c r="K734" i="24" s="1"/>
  <c r="K735" i="24" s="1"/>
  <c r="K736" i="24" s="1"/>
  <c r="K737" i="24" s="1"/>
  <c r="K738" i="24" s="1"/>
  <c r="K739" i="24" s="1"/>
  <c r="K740" i="24" s="1"/>
  <c r="K741" i="24" s="1"/>
  <c r="K742" i="24" s="1"/>
  <c r="K743" i="24" s="1"/>
  <c r="K744" i="24" s="1"/>
  <c r="K745" i="24" s="1"/>
  <c r="K746" i="24" s="1"/>
  <c r="K747" i="24" s="1"/>
  <c r="K748" i="24" s="1"/>
  <c r="K749" i="24" s="1"/>
  <c r="K750" i="24" s="1"/>
  <c r="K751" i="24" s="1"/>
  <c r="K752" i="24" s="1"/>
  <c r="K753" i="24" s="1"/>
  <c r="K754" i="24" s="1"/>
  <c r="K755" i="24" s="1"/>
  <c r="K756" i="24" s="1"/>
  <c r="K757" i="24" s="1"/>
  <c r="K758" i="24" s="1"/>
  <c r="K759" i="24" s="1"/>
  <c r="K760" i="24" s="1"/>
  <c r="K761" i="24" s="1"/>
  <c r="K762" i="24" s="1"/>
  <c r="K763" i="24" s="1"/>
  <c r="K764" i="24" s="1"/>
  <c r="K765" i="24" s="1"/>
  <c r="K766" i="24" s="1"/>
  <c r="K767" i="24" s="1"/>
  <c r="K768" i="24" s="1"/>
  <c r="K769" i="24" s="1"/>
  <c r="K770" i="24" s="1"/>
  <c r="K771" i="24" s="1"/>
  <c r="K772" i="24" s="1"/>
  <c r="K773" i="24" s="1"/>
  <c r="K774" i="24" s="1"/>
  <c r="K775" i="24" s="1"/>
  <c r="K776" i="24" s="1"/>
  <c r="K777" i="24" s="1"/>
  <c r="K778" i="24" s="1"/>
  <c r="K779" i="24" s="1"/>
  <c r="K780" i="24" s="1"/>
  <c r="K781" i="24" s="1"/>
  <c r="Q233" i="4"/>
  <c r="Q107" i="4"/>
  <c r="Q268" i="4"/>
  <c r="Q250" i="4"/>
  <c r="Q232" i="4"/>
  <c r="Q173" i="4"/>
  <c r="Q137" i="4"/>
  <c r="Q101" i="4"/>
  <c r="Q65" i="4"/>
  <c r="Q29" i="4"/>
  <c r="Q263" i="4"/>
  <c r="Q245" i="4"/>
  <c r="Q227" i="4"/>
  <c r="Q203" i="4"/>
  <c r="Q167" i="4"/>
  <c r="Q131" i="4"/>
  <c r="Q95" i="4"/>
  <c r="Q59" i="4"/>
  <c r="Q23" i="4"/>
  <c r="Q269" i="4"/>
  <c r="Q215" i="4"/>
  <c r="Q71" i="4"/>
  <c r="Q262" i="4"/>
  <c r="Q244" i="4"/>
  <c r="Q226" i="4"/>
  <c r="Q197" i="4"/>
  <c r="Q161" i="4"/>
  <c r="Q125" i="4"/>
  <c r="Q89" i="4"/>
  <c r="Q53" i="4"/>
  <c r="Q17" i="4"/>
  <c r="Q143" i="4"/>
  <c r="Q251" i="4"/>
  <c r="Q179" i="4"/>
  <c r="Q35" i="4"/>
  <c r="Q209" i="4"/>
  <c r="Q275" i="4"/>
  <c r="Q257" i="4"/>
  <c r="Q239" i="4"/>
  <c r="Q221" i="4"/>
  <c r="Q191" i="4"/>
  <c r="Q155" i="4"/>
  <c r="Q119" i="4"/>
  <c r="Q83" i="4"/>
  <c r="Q47" i="4"/>
  <c r="Q11" i="4"/>
  <c r="Q274" i="4"/>
  <c r="Q256" i="4"/>
  <c r="Q238" i="4"/>
  <c r="Q220" i="4"/>
  <c r="Q185" i="4"/>
  <c r="Q149" i="4"/>
  <c r="Q113" i="4"/>
  <c r="Q77" i="4"/>
  <c r="Q41" i="4"/>
  <c r="Q5" i="4"/>
  <c r="Q214" i="4"/>
  <c r="Q196" i="4"/>
  <c r="Q178" i="4"/>
  <c r="Q160" i="4"/>
  <c r="Q142" i="4"/>
  <c r="Q124" i="4"/>
  <c r="Q106" i="4"/>
  <c r="Q88" i="4"/>
  <c r="Q70" i="4"/>
  <c r="Q52" i="4"/>
  <c r="Q34" i="4"/>
  <c r="Q10" i="4"/>
  <c r="Q261" i="4"/>
  <c r="Q243" i="4"/>
  <c r="Q225" i="4"/>
  <c r="Q213" i="4"/>
  <c r="Q195" i="4"/>
  <c r="Q159" i="4"/>
  <c r="Q21" i="4"/>
  <c r="Q278" i="4"/>
  <c r="Q272" i="4"/>
  <c r="Q266" i="4"/>
  <c r="Q260" i="4"/>
  <c r="Q254" i="4"/>
  <c r="Q248" i="4"/>
  <c r="Q242" i="4"/>
  <c r="Q236" i="4"/>
  <c r="Q230" i="4"/>
  <c r="Q224" i="4"/>
  <c r="Q218" i="4"/>
  <c r="Q212" i="4"/>
  <c r="Q206" i="4"/>
  <c r="Q200" i="4"/>
  <c r="Q194" i="4"/>
  <c r="Q188" i="4"/>
  <c r="Q182" i="4"/>
  <c r="Q176" i="4"/>
  <c r="Q170" i="4"/>
  <c r="Q164" i="4"/>
  <c r="Q158" i="4"/>
  <c r="Q152" i="4"/>
  <c r="Q146" i="4"/>
  <c r="Q140" i="4"/>
  <c r="Q134" i="4"/>
  <c r="Q128" i="4"/>
  <c r="Q122" i="4"/>
  <c r="Q116" i="4"/>
  <c r="Q110" i="4"/>
  <c r="Q104" i="4"/>
  <c r="Q98" i="4"/>
  <c r="Q92" i="4"/>
  <c r="Q86" i="4"/>
  <c r="Q80" i="4"/>
  <c r="Q74" i="4"/>
  <c r="Q68" i="4"/>
  <c r="Q62" i="4"/>
  <c r="Q56" i="4"/>
  <c r="Q50" i="4"/>
  <c r="Q44" i="4"/>
  <c r="Q38" i="4"/>
  <c r="Q32" i="4"/>
  <c r="Q26" i="4"/>
  <c r="Q20" i="4"/>
  <c r="Q14" i="4"/>
  <c r="Q8" i="4"/>
  <c r="Q281" i="4"/>
  <c r="Q208" i="4"/>
  <c r="Q190" i="4"/>
  <c r="Q172" i="4"/>
  <c r="Q154" i="4"/>
  <c r="Q136" i="4"/>
  <c r="Q118" i="4"/>
  <c r="Q100" i="4"/>
  <c r="Q82" i="4"/>
  <c r="Q64" i="4"/>
  <c r="Q46" i="4"/>
  <c r="Q28" i="4"/>
  <c r="Q4" i="4"/>
  <c r="Q267" i="4"/>
  <c r="Q249" i="4"/>
  <c r="Q231" i="4"/>
  <c r="Q207" i="4"/>
  <c r="Q189" i="4"/>
  <c r="Q177" i="4"/>
  <c r="Q165" i="4"/>
  <c r="Q147" i="4"/>
  <c r="Q135" i="4"/>
  <c r="Q129" i="4"/>
  <c r="Q117" i="4"/>
  <c r="Q105" i="4"/>
  <c r="Q93" i="4"/>
  <c r="Q81" i="4"/>
  <c r="Q69" i="4"/>
  <c r="Q57" i="4"/>
  <c r="Q45" i="4"/>
  <c r="Q33" i="4"/>
  <c r="Q15" i="4"/>
  <c r="Q3" i="4"/>
  <c r="Q271" i="4"/>
  <c r="Q253" i="4"/>
  <c r="Q247" i="4"/>
  <c r="Q235" i="4"/>
  <c r="Q229" i="4"/>
  <c r="Q223" i="4"/>
  <c r="Q217" i="4"/>
  <c r="Q211" i="4"/>
  <c r="Q205" i="4"/>
  <c r="Q199" i="4"/>
  <c r="Q187" i="4"/>
  <c r="Q181" i="4"/>
  <c r="Q175" i="4"/>
  <c r="Q169" i="4"/>
  <c r="Q163" i="4"/>
  <c r="Q157" i="4"/>
  <c r="Q151" i="4"/>
  <c r="Q145" i="4"/>
  <c r="Q139" i="4"/>
  <c r="Q133" i="4"/>
  <c r="Q127" i="4"/>
  <c r="Q121" i="4"/>
  <c r="Q115" i="4"/>
  <c r="Q109" i="4"/>
  <c r="Q103" i="4"/>
  <c r="Q97" i="4"/>
  <c r="Q91" i="4"/>
  <c r="Q85" i="4"/>
  <c r="Q79" i="4"/>
  <c r="Q73" i="4"/>
  <c r="Q67" i="4"/>
  <c r="Q61" i="4"/>
  <c r="Q55" i="4"/>
  <c r="Q49" i="4"/>
  <c r="Q43" i="4"/>
  <c r="Q37" i="4"/>
  <c r="Q25" i="4"/>
  <c r="Q19" i="4"/>
  <c r="Q13" i="4"/>
  <c r="Q7" i="4"/>
  <c r="Q202" i="4"/>
  <c r="Q184" i="4"/>
  <c r="Q166" i="4"/>
  <c r="Q148" i="4"/>
  <c r="Q130" i="4"/>
  <c r="Q112" i="4"/>
  <c r="Q94" i="4"/>
  <c r="Q76" i="4"/>
  <c r="Q58" i="4"/>
  <c r="Q40" i="4"/>
  <c r="Q22" i="4"/>
  <c r="Q16" i="4"/>
  <c r="Q279" i="4"/>
  <c r="Q273" i="4"/>
  <c r="Q255" i="4"/>
  <c r="Q237" i="4"/>
  <c r="Q219" i="4"/>
  <c r="Q201" i="4"/>
  <c r="Q183" i="4"/>
  <c r="Q171" i="4"/>
  <c r="Q153" i="4"/>
  <c r="Q141" i="4"/>
  <c r="Q123" i="4"/>
  <c r="Q111" i="4"/>
  <c r="Q99" i="4"/>
  <c r="Q87" i="4"/>
  <c r="Q75" i="4"/>
  <c r="Q63" i="4"/>
  <c r="Q51" i="4"/>
  <c r="Q39" i="4"/>
  <c r="Q27" i="4"/>
  <c r="Q9" i="4"/>
  <c r="Q280" i="4"/>
  <c r="Q277" i="4"/>
  <c r="Q265" i="4"/>
  <c r="Q259" i="4"/>
  <c r="Q241" i="4"/>
  <c r="Q193" i="4"/>
  <c r="Q31" i="4"/>
  <c r="Q276" i="4"/>
  <c r="Q270" i="4"/>
  <c r="Q264" i="4"/>
  <c r="Q258" i="4"/>
  <c r="Q252" i="4"/>
  <c r="Q246" i="4"/>
  <c r="Q240" i="4"/>
  <c r="Q234" i="4"/>
  <c r="Q228" i="4"/>
  <c r="Q222" i="4"/>
  <c r="Q216" i="4"/>
  <c r="Q210" i="4"/>
  <c r="Q204" i="4"/>
  <c r="Q198" i="4"/>
  <c r="Q192" i="4"/>
  <c r="Q186" i="4"/>
  <c r="Q180" i="4"/>
  <c r="Q174" i="4"/>
  <c r="Q168" i="4"/>
  <c r="Q162" i="4"/>
  <c r="Q156" i="4"/>
  <c r="Q150" i="4"/>
  <c r="Q144" i="4"/>
  <c r="Q138" i="4"/>
  <c r="Q132" i="4"/>
  <c r="Q126" i="4"/>
  <c r="Q120" i="4"/>
  <c r="Q114" i="4"/>
  <c r="Q108" i="4"/>
  <c r="Q102" i="4"/>
  <c r="Q96" i="4"/>
  <c r="Q90" i="4"/>
  <c r="Q84" i="4"/>
  <c r="Q78" i="4"/>
  <c r="Q72" i="4"/>
  <c r="Q66" i="4"/>
  <c r="Q60" i="4"/>
  <c r="Q54" i="4"/>
  <c r="Q48" i="4"/>
  <c r="Q42" i="4"/>
  <c r="Q36" i="4"/>
  <c r="Q30" i="4"/>
  <c r="Q24" i="4"/>
  <c r="Q18" i="4"/>
  <c r="Q12" i="4"/>
  <c r="Q6" i="4"/>
  <c r="Q283" i="4"/>
  <c r="Q282" i="4"/>
</calcChain>
</file>

<file path=xl/sharedStrings.xml><?xml version="1.0" encoding="utf-8"?>
<sst xmlns="http://schemas.openxmlformats.org/spreadsheetml/2006/main" count="309" uniqueCount="141">
  <si>
    <t>DATA</t>
  </si>
  <si>
    <t>IPCA</t>
  </si>
  <si>
    <t>Data</t>
  </si>
  <si>
    <t>Abertura</t>
  </si>
  <si>
    <t>Fechamento</t>
  </si>
  <si>
    <t>NTN-B PRINCIPAL 2035</t>
  </si>
  <si>
    <t>% Venda</t>
  </si>
  <si>
    <t>PU Compra</t>
  </si>
  <si>
    <t>PU Venda</t>
  </si>
  <si>
    <t>PU Base</t>
  </si>
  <si>
    <t>Máxima</t>
  </si>
  <si>
    <t>Mínima</t>
  </si>
  <si>
    <t>IFIX</t>
  </si>
  <si>
    <t>Média Móvel A [200]</t>
  </si>
  <si>
    <t>Média Móvel A [100]</t>
  </si>
  <si>
    <t>Selic</t>
  </si>
  <si>
    <t>Habitação</t>
  </si>
  <si>
    <t>Vestuário</t>
  </si>
  <si>
    <t>Saúde</t>
  </si>
  <si>
    <t>Despesas Pessoais</t>
  </si>
  <si>
    <t>Educação</t>
  </si>
  <si>
    <t>Comunicação</t>
  </si>
  <si>
    <t>Mês</t>
  </si>
  <si>
    <t>%</t>
  </si>
  <si>
    <t>-</t>
  </si>
  <si>
    <t>Alimentação</t>
  </si>
  <si>
    <t>Residência</t>
  </si>
  <si>
    <t>IPCA-15</t>
  </si>
  <si>
    <t>Dívida Bruta (R$ mi)</t>
  </si>
  <si>
    <t>Dívida Bruta pós 2008 (R$ mi)</t>
  </si>
  <si>
    <t>Consumidor</t>
  </si>
  <si>
    <t>Condições Atuais</t>
  </si>
  <si>
    <t>Expectativas Futuras</t>
  </si>
  <si>
    <t>Futuro - Presente</t>
  </si>
  <si>
    <t>Heatmap Brasil</t>
  </si>
  <si>
    <t>Índice de Confiança (FGV)</t>
  </si>
  <si>
    <t>Indústria</t>
  </si>
  <si>
    <t>Comércio</t>
  </si>
  <si>
    <t>Serviços</t>
  </si>
  <si>
    <t>Produção Industrial</t>
  </si>
  <si>
    <t>IBC-Br</t>
  </si>
  <si>
    <t>Índices de Preços</t>
  </si>
  <si>
    <t>IGP-M</t>
  </si>
  <si>
    <t>Caged Anual</t>
  </si>
  <si>
    <t>Mercado de Trabalho</t>
  </si>
  <si>
    <t>Indicadores</t>
  </si>
  <si>
    <t>Taxa de Desemprego</t>
  </si>
  <si>
    <t>Construção Civil</t>
  </si>
  <si>
    <t>Indicadores de Atividade Econômica</t>
  </si>
  <si>
    <t>Índice de Confiança (Fecomercio)</t>
  </si>
  <si>
    <t>Fiscal</t>
  </si>
  <si>
    <t>Dívida Bruta/PIB</t>
  </si>
  <si>
    <t>Média Móvel 12M</t>
  </si>
  <si>
    <t>Outros</t>
  </si>
  <si>
    <t>Selic Meta</t>
  </si>
  <si>
    <t>a.a.</t>
  </si>
  <si>
    <t>a.m.</t>
  </si>
  <si>
    <t>Volume de Serviços</t>
  </si>
  <si>
    <t>Varejo Dessaz.</t>
  </si>
  <si>
    <t>Juro Real NTN-B 2035</t>
  </si>
  <si>
    <t>Endividamento Total</t>
  </si>
  <si>
    <t>Comprometimento Renda</t>
  </si>
  <si>
    <t>PMI S&amp;P Global</t>
  </si>
  <si>
    <t>Industrial</t>
  </si>
  <si>
    <t>IC-Br</t>
  </si>
  <si>
    <t>Meta Inflação</t>
  </si>
  <si>
    <t>Juro Real</t>
  </si>
  <si>
    <t>Arrecadação Mensal</t>
  </si>
  <si>
    <t>Arrecadação Real</t>
  </si>
  <si>
    <t>Arrecadação Federal</t>
  </si>
  <si>
    <t>Núcleo IPCA</t>
  </si>
  <si>
    <t>Bens Anual</t>
  </si>
  <si>
    <t>Núcleo Anual</t>
  </si>
  <si>
    <t>Serviços Anual</t>
  </si>
  <si>
    <t>Renda Setor Privado</t>
  </si>
  <si>
    <t>Renda Real Setor Privado</t>
  </si>
  <si>
    <t>Renda Real com Carteira</t>
  </si>
  <si>
    <t>Indicadores de Crédito e Monetários</t>
  </si>
  <si>
    <t>Saldo Crédito PF</t>
  </si>
  <si>
    <t>Saldo Crédito PJ</t>
  </si>
  <si>
    <t>Índice de Custo do Crédito</t>
  </si>
  <si>
    <t>Inadimplência PJ</t>
  </si>
  <si>
    <t>Inadimplência PF</t>
  </si>
  <si>
    <t>Confiança Consumidor (Fecomercio)</t>
  </si>
  <si>
    <t>Condições Econômicas Atuais (Fecomercio)</t>
  </si>
  <si>
    <t>Expectativas Futuras (Fecomercio)</t>
  </si>
  <si>
    <t>IPCA (12M)</t>
  </si>
  <si>
    <t>Difusão</t>
  </si>
  <si>
    <t>IPCA Bens</t>
  </si>
  <si>
    <t>IPCA Serviços</t>
  </si>
  <si>
    <t>Transportes</t>
  </si>
  <si>
    <t>IGP-M Anual</t>
  </si>
  <si>
    <t>Pessoas Ocupadas</t>
  </si>
  <si>
    <t>Volume Serviços</t>
  </si>
  <si>
    <t>Saldo PJ 12M</t>
  </si>
  <si>
    <t>Saldo PF 12M</t>
  </si>
  <si>
    <t>Saldo Crédito Total</t>
  </si>
  <si>
    <t>Crescimento Saldo Crédito</t>
  </si>
  <si>
    <t>Índice de Custo do Crédito (ICC)</t>
  </si>
  <si>
    <t xml:space="preserve">Concessão Crédito </t>
  </si>
  <si>
    <t>Inadimplência Total</t>
  </si>
  <si>
    <t>Endividamento 12M</t>
  </si>
  <si>
    <t>Comprometimento de Renda</t>
  </si>
  <si>
    <t>Comprometimento 12M</t>
  </si>
  <si>
    <t>M2</t>
  </si>
  <si>
    <t>Crescimento M2</t>
  </si>
  <si>
    <t>IC-Br 12M</t>
  </si>
  <si>
    <t>Recessão</t>
  </si>
  <si>
    <t>SMAL</t>
  </si>
  <si>
    <t>IFIX Ajustado</t>
  </si>
  <si>
    <t>SMAL Ajustado</t>
  </si>
  <si>
    <t>Superávit Primário</t>
  </si>
  <si>
    <t>Variação da Concessão</t>
  </si>
  <si>
    <t>Variação Renda Real com Carteira</t>
  </si>
  <si>
    <t>Variação Renda Setor Privado</t>
  </si>
  <si>
    <t>Volume Serviços Anual</t>
  </si>
  <si>
    <t>Produção Industrial Anual</t>
  </si>
  <si>
    <t>Vendas no Varejo Anual</t>
  </si>
  <si>
    <t>Vendas no Varejo Dessazonalizado</t>
  </si>
  <si>
    <t>Vendas no Varejo Mensal</t>
  </si>
  <si>
    <t>Volume Serviços Mensal</t>
  </si>
  <si>
    <t>Produção Industrial Dessazonalizado</t>
  </si>
  <si>
    <t>Produção Industrial Mensal</t>
  </si>
  <si>
    <t>Caged Mensal</t>
  </si>
  <si>
    <t>mil</t>
  </si>
  <si>
    <t>Caged (mi)</t>
  </si>
  <si>
    <t>Caged (12M %)</t>
  </si>
  <si>
    <t>Mercado</t>
  </si>
  <si>
    <t>Saldo Crédito Mensal</t>
  </si>
  <si>
    <t>Base Monetária</t>
  </si>
  <si>
    <t>Base Monetária Mensal</t>
  </si>
  <si>
    <t>Base Monetária 12M</t>
  </si>
  <si>
    <t>Média Móvel A [50]</t>
  </si>
  <si>
    <t>IBC-Br Anual (ok)</t>
  </si>
  <si>
    <t>ANOTAÇÕES</t>
  </si>
  <si>
    <t>Conta Corrente</t>
  </si>
  <si>
    <t>Reservas Internacionais</t>
  </si>
  <si>
    <t>IBC-Br com Ajuste Sazonal</t>
  </si>
  <si>
    <t>IBC-Br Mensal</t>
  </si>
  <si>
    <t>IBC-Br Anual</t>
  </si>
  <si>
    <t>Endividamento Famíliar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</si>
</sst>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[$-416]mmm\-yy;@"/>
    <numFmt numFmtId="165" formatCode="0.0"/>
    <numFmt numFmtId="166" formatCode="_-[$R$-416]\ * #,##0_-;\-[$R$-416]\ * #,##0_-;_-[$R$-416]\ * &quot;-&quot;??_-;_-@_-"/>
    <numFmt numFmtId="167" formatCode="0.0%"/>
    <numFmt numFmtId="168" formatCode="_-[$R$-416]\ * #,##0.00_-;\-[$R$-416]\ * #,##0.00_-;_-[$R$-416]\ * &quot;-&quot;??_-;_-@_-"/>
    <numFmt numFmtId="169" formatCode="&quot;R$&quot;#,##0.00"/>
    <numFmt numFmtId="170" formatCode="_-&quot;R$&quot;* #,##0_-;\-&quot;R$&quot;* #,##0_-;_-&quot;R$&quot;* &quot;-&quot;??_-;_-@_-"/>
    <numFmt numFmtId="171" formatCode="_-[$$-409]* #,##0.0_ ;_-[$$-409]* \-#,##0.0\ ;_-[$$-409]* &quot;-&quot;??_ ;_-@_ 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28"/>
      <color rgb="FFE5AA2D"/>
      <name val="Franklin Gothic Medium"/>
      <family val="2"/>
    </font>
    <font>
      <b/>
      <sz val="36"/>
      <color rgb="FFE5AA2D"/>
      <name val="Franklin Gothic Medium"/>
      <family val="2"/>
    </font>
    <font>
      <b/>
      <sz val="11"/>
      <color rgb="FFE5AA2D"/>
      <name val="Franklin Gothic Medium"/>
      <family val="2"/>
    </font>
    <font>
      <sz val="10"/>
      <color theme="1"/>
      <name val="UT"/>
    </font>
    <font>
      <sz val="11"/>
      <color theme="1"/>
      <name val="UT"/>
    </font>
    <font>
      <b/>
      <sz val="11"/>
      <color theme="0"/>
      <name val="Ut"/>
    </font>
    <font>
      <b/>
      <sz val="12"/>
      <color theme="0"/>
      <name val="Ut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8"/>
      <color theme="0"/>
      <name val="Utsaah"/>
      <family val="2"/>
    </font>
  </fonts>
  <fills count="8">
    <fill>
      <patternFill patternType="none"/>
    </fill>
    <fill>
      <patternFill patternType="gray125"/>
    </fill>
    <fill>
      <patternFill patternType="solid">
        <fgColor rgb="FF405052"/>
        <bgColor indexed="64"/>
      </patternFill>
    </fill>
    <fill>
      <patternFill patternType="solid">
        <fgColor rgb="FF26262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</cellStyleXfs>
  <cellXfs count="92">
    <xf numFmtId="0" fontId="0" fillId="0" borderId="0" xfId="0"/>
    <xf numFmtId="0" fontId="5" fillId="2" borderId="0" xfId="0" applyFont="1" applyFill="1" applyAlignment="1">
      <alignment horizontal="left"/>
    </xf>
    <xf numFmtId="3" fontId="6" fillId="2" borderId="0" xfId="7" applyNumberFormat="1" applyFont="1" applyFill="1" applyAlignment="1" applyProtection="1">
      <alignment vertical="center"/>
    </xf>
    <xf numFmtId="0" fontId="7" fillId="0" borderId="0" xfId="0" applyFont="1" applyAlignment="1">
      <alignment vertical="center"/>
    </xf>
    <xf numFmtId="0" fontId="8" fillId="0" borderId="12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12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1" fillId="0" borderId="0" xfId="0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10" fontId="11" fillId="0" borderId="0" xfId="1" applyNumberFormat="1" applyFont="1" applyAlignment="1">
      <alignment horizontal="center" vertical="center"/>
    </xf>
    <xf numFmtId="0" fontId="11" fillId="0" borderId="0" xfId="0" applyFont="1"/>
    <xf numFmtId="0" fontId="11" fillId="0" borderId="0" xfId="0" applyFont="1" applyAlignment="1">
      <alignment horizontal="center" vertical="center" wrapText="1"/>
    </xf>
    <xf numFmtId="2" fontId="11" fillId="0" borderId="0" xfId="1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17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 vertical="center"/>
    </xf>
    <xf numFmtId="167" fontId="11" fillId="0" borderId="0" xfId="1" applyNumberFormat="1" applyFont="1" applyAlignment="1">
      <alignment horizontal="center" vertical="center"/>
    </xf>
    <xf numFmtId="17" fontId="11" fillId="0" borderId="0" xfId="0" applyNumberFormat="1" applyFont="1"/>
    <xf numFmtId="3" fontId="11" fillId="0" borderId="4" xfId="0" applyNumberFormat="1" applyFont="1" applyBorder="1" applyAlignment="1">
      <alignment horizontal="center" vertical="center"/>
    </xf>
    <xf numFmtId="14" fontId="11" fillId="0" borderId="0" xfId="0" applyNumberFormat="1" applyFont="1" applyAlignment="1">
      <alignment horizontal="center"/>
    </xf>
    <xf numFmtId="164" fontId="11" fillId="0" borderId="4" xfId="0" applyNumberFormat="1" applyFont="1" applyBorder="1" applyAlignment="1">
      <alignment horizontal="center"/>
    </xf>
    <xf numFmtId="3" fontId="11" fillId="0" borderId="0" xfId="0" applyNumberFormat="1" applyFont="1" applyAlignment="1">
      <alignment horizontal="center"/>
    </xf>
    <xf numFmtId="43" fontId="11" fillId="0" borderId="0" xfId="6" applyFont="1" applyAlignment="1">
      <alignment horizontal="center"/>
    </xf>
    <xf numFmtId="0" fontId="11" fillId="0" borderId="0" xfId="0" applyFont="1" applyAlignment="1">
      <alignment horizontal="center"/>
    </xf>
    <xf numFmtId="14" fontId="11" fillId="0" borderId="0" xfId="0" applyNumberFormat="1" applyFont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168" fontId="11" fillId="0" borderId="0" xfId="0" applyNumberFormat="1" applyFont="1" applyAlignment="1">
      <alignment horizontal="center" vertical="center"/>
    </xf>
    <xf numFmtId="3" fontId="11" fillId="0" borderId="0" xfId="1" applyNumberFormat="1" applyFont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69" fontId="11" fillId="0" borderId="0" xfId="0" applyNumberFormat="1" applyFont="1"/>
    <xf numFmtId="170" fontId="11" fillId="0" borderId="0" xfId="7" applyNumberFormat="1" applyFont="1"/>
    <xf numFmtId="170" fontId="11" fillId="0" borderId="0" xfId="7" applyNumberFormat="1" applyFont="1" applyAlignment="1">
      <alignment horizontal="center" vertical="center"/>
    </xf>
    <xf numFmtId="170" fontId="11" fillId="0" borderId="0" xfId="7" applyNumberFormat="1" applyFont="1" applyAlignment="1">
      <alignment horizontal="center"/>
    </xf>
    <xf numFmtId="3" fontId="11" fillId="0" borderId="0" xfId="7" applyNumberFormat="1" applyFont="1" applyAlignment="1">
      <alignment horizontal="center" vertical="center"/>
    </xf>
    <xf numFmtId="44" fontId="11" fillId="0" borderId="0" xfId="7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17" fontId="9" fillId="3" borderId="2" xfId="0" applyNumberFormat="1" applyFont="1" applyFill="1" applyBorder="1" applyAlignment="1">
      <alignment horizontal="center" vertical="center"/>
    </xf>
    <xf numFmtId="17" fontId="9" fillId="3" borderId="3" xfId="0" applyNumberFormat="1" applyFont="1" applyFill="1" applyBorder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11" fillId="4" borderId="0" xfId="0" applyFont="1" applyFill="1" applyAlignment="1">
      <alignment horizontal="center" vertical="center" wrapText="1"/>
    </xf>
    <xf numFmtId="164" fontId="11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wrapText="1"/>
    </xf>
    <xf numFmtId="164" fontId="11" fillId="0" borderId="0" xfId="0" applyNumberFormat="1" applyFont="1"/>
    <xf numFmtId="165" fontId="11" fillId="0" borderId="0" xfId="0" applyNumberFormat="1" applyFont="1"/>
    <xf numFmtId="4" fontId="11" fillId="0" borderId="0" xfId="0" applyNumberFormat="1" applyFont="1" applyAlignment="1">
      <alignment horizontal="center"/>
    </xf>
    <xf numFmtId="10" fontId="11" fillId="4" borderId="0" xfId="1" applyNumberFormat="1" applyFont="1" applyFill="1" applyAlignment="1">
      <alignment horizontal="center" vertical="center"/>
    </xf>
    <xf numFmtId="0" fontId="8" fillId="0" borderId="13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14" xfId="0" applyFont="1" applyBorder="1" applyAlignment="1">
      <alignment vertical="center"/>
    </xf>
    <xf numFmtId="0" fontId="8" fillId="0" borderId="14" xfId="0" applyFont="1" applyBorder="1" applyAlignment="1">
      <alignment horizontal="center" vertical="center"/>
    </xf>
    <xf numFmtId="165" fontId="8" fillId="0" borderId="2" xfId="0" applyNumberFormat="1" applyFont="1" applyBorder="1" applyAlignment="1">
      <alignment horizontal="center" vertical="center"/>
    </xf>
    <xf numFmtId="165" fontId="8" fillId="0" borderId="3" xfId="0" applyNumberFormat="1" applyFont="1" applyBorder="1" applyAlignment="1">
      <alignment horizontal="center" vertical="center"/>
    </xf>
    <xf numFmtId="165" fontId="8" fillId="0" borderId="4" xfId="0" applyNumberFormat="1" applyFont="1" applyBorder="1" applyAlignment="1">
      <alignment horizontal="center" vertical="center"/>
    </xf>
    <xf numFmtId="165" fontId="8" fillId="0" borderId="6" xfId="0" applyNumberFormat="1" applyFont="1" applyBorder="1" applyAlignment="1">
      <alignment horizontal="center" vertical="center"/>
    </xf>
    <xf numFmtId="165" fontId="8" fillId="0" borderId="7" xfId="0" applyNumberFormat="1" applyFont="1" applyBorder="1" applyAlignment="1">
      <alignment horizontal="center" vertical="center"/>
    </xf>
    <xf numFmtId="0" fontId="11" fillId="5" borderId="0" xfId="0" applyFont="1" applyFill="1" applyAlignment="1">
      <alignment horizontal="center" vertical="center" wrapText="1"/>
    </xf>
    <xf numFmtId="0" fontId="11" fillId="6" borderId="0" xfId="0" applyFont="1" applyFill="1" applyAlignment="1">
      <alignment horizontal="center" vertical="center" wrapText="1"/>
    </xf>
    <xf numFmtId="165" fontId="11" fillId="0" borderId="0" xfId="0" applyNumberFormat="1" applyFont="1" applyAlignment="1">
      <alignment horizontal="center" vertical="center"/>
    </xf>
    <xf numFmtId="167" fontId="11" fillId="0" borderId="0" xfId="0" applyNumberFormat="1" applyFont="1"/>
    <xf numFmtId="0" fontId="12" fillId="0" borderId="11" xfId="0" applyFont="1" applyBorder="1" applyAlignment="1">
      <alignment horizontal="center" vertical="center"/>
    </xf>
    <xf numFmtId="17" fontId="11" fillId="0" borderId="0" xfId="0" applyNumberFormat="1" applyFont="1" applyAlignment="1">
      <alignment horizontal="center" vertical="center"/>
    </xf>
    <xf numFmtId="0" fontId="0" fillId="7" borderId="0" xfId="0" applyFill="1"/>
    <xf numFmtId="0" fontId="13" fillId="3" borderId="0" xfId="0" applyFont="1" applyFill="1" applyAlignment="1">
      <alignment vertical="center"/>
    </xf>
    <xf numFmtId="171" fontId="11" fillId="0" borderId="0" xfId="7" applyNumberFormat="1" applyFont="1" applyAlignment="1">
      <alignment horizontal="center" vertical="center"/>
    </xf>
    <xf numFmtId="171" fontId="11" fillId="0" borderId="0" xfId="0" applyNumberFormat="1" applyFont="1" applyAlignment="1">
      <alignment horizontal="center" vertical="center"/>
    </xf>
    <xf numFmtId="17" fontId="10" fillId="3" borderId="8" xfId="0" applyNumberFormat="1" applyFont="1" applyFill="1" applyBorder="1" applyAlignment="1">
      <alignment horizontal="center" vertical="center"/>
    </xf>
    <xf numFmtId="17" fontId="10" fillId="3" borderId="9" xfId="0" applyNumberFormat="1" applyFont="1" applyFill="1" applyBorder="1" applyAlignment="1">
      <alignment horizontal="center" vertical="center"/>
    </xf>
    <xf numFmtId="17" fontId="10" fillId="3" borderId="10" xfId="0" applyNumberFormat="1" applyFont="1" applyFill="1" applyBorder="1" applyAlignment="1">
      <alignment horizontal="center" vertical="center"/>
    </xf>
    <xf numFmtId="17" fontId="10" fillId="3" borderId="5" xfId="0" applyNumberFormat="1" applyFont="1" applyFill="1" applyBorder="1" applyAlignment="1">
      <alignment horizontal="center" vertical="center"/>
    </xf>
    <xf numFmtId="17" fontId="10" fillId="3" borderId="6" xfId="0" applyNumberFormat="1" applyFont="1" applyFill="1" applyBorder="1" applyAlignment="1">
      <alignment horizontal="center" vertical="center"/>
    </xf>
    <xf numFmtId="17" fontId="10" fillId="3" borderId="7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vertical="top"/>
    </xf>
    <xf numFmtId="0" fontId="8" fillId="0" borderId="2" xfId="0" applyFont="1" applyBorder="1" applyAlignment="1">
      <alignment horizontal="left" vertical="top"/>
    </xf>
    <xf numFmtId="0" fontId="8" fillId="0" borderId="3" xfId="0" applyFont="1" applyBorder="1" applyAlignment="1">
      <alignment horizontal="left" vertical="top"/>
    </xf>
    <xf numFmtId="0" fontId="8" fillId="0" borderId="13" xfId="0" applyFont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0" fontId="8" fillId="0" borderId="4" xfId="0" applyFont="1" applyBorder="1" applyAlignment="1">
      <alignment horizontal="left" vertical="top"/>
    </xf>
    <xf numFmtId="0" fontId="8" fillId="0" borderId="5" xfId="0" applyFont="1" applyBorder="1" applyAlignment="1">
      <alignment horizontal="left" vertical="top"/>
    </xf>
    <xf numFmtId="0" fontId="8" fillId="0" borderId="6" xfId="0" applyFont="1" applyBorder="1" applyAlignment="1">
      <alignment horizontal="left" vertical="top"/>
    </xf>
    <xf numFmtId="0" fontId="8" fillId="0" borderId="7" xfId="0" applyFont="1" applyBorder="1" applyAlignment="1">
      <alignment horizontal="left" vertical="top"/>
    </xf>
    <xf numFmtId="0" fontId="13" fillId="3" borderId="0" xfId="0" applyFont="1" applyFill="1" applyAlignment="1">
      <alignment horizontal="center" vertical="center"/>
    </xf>
  </cellXfs>
  <cellStyles count="12">
    <cellStyle name="Moeda" xfId="7" builtinId="4"/>
    <cellStyle name="Moeda 2" xfId="9" xr:uid="{606CEDA3-5CF5-499B-B538-DBA55396E23D}"/>
    <cellStyle name="Normal" xfId="0" builtinId="0"/>
    <cellStyle name="Normal 2" xfId="3" xr:uid="{90E02FAA-DFE0-4267-A6D3-0E006F909CFC}"/>
    <cellStyle name="Normal 3" xfId="11" xr:uid="{75FF89BD-F6D2-40C6-8657-3D552F97BB73}"/>
    <cellStyle name="Porcentagem" xfId="1" builtinId="5"/>
    <cellStyle name="Porcentagem 2 2" xfId="4" xr:uid="{310E9D34-225B-41AB-8DF0-F9F1C8FBEDB2}"/>
    <cellStyle name="Vírgula" xfId="6" builtinId="3"/>
    <cellStyle name="Vírgula 2" xfId="2" xr:uid="{928856F9-E980-4E89-A629-DDA246EE9370}"/>
    <cellStyle name="Vírgula 2 2" xfId="8" xr:uid="{3554E0ED-2F8F-457A-A41B-0E8B2044FFE8}"/>
    <cellStyle name="Vírgula 3" xfId="5" xr:uid="{6806D2DB-D0BF-4154-A4EE-07DC58C40B35}"/>
    <cellStyle name="Vírgula 3 2" xfId="10" xr:uid="{D2BE0A0F-AA7E-499F-8DF3-13ED1B9C7AA2}"/>
  </cellStyles>
  <dxfs count="132"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[$-416]mmm\-yy;@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  <alignment horizontal="center" vertical="center" textRotation="0" indent="0" justifyLastLine="0" shrinkToFit="0" readingOrder="0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5" formatCode="_-* #,##0.00_-;\-* #,##0.00_-;_-* &quot;-&quot;??_-;_-@_-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[$-416]mmm\-yy;@"/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border outline="0">
        <left style="thin">
          <color indexed="64"/>
        </lef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7" formatCode="0.0%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70" formatCode="_-&quot;R$&quot;* #,##0_-;\-&quot;R$&quot;* #,##0_-;_-&quot;R$&quot;* &quot;-&quot;??_-;_-@_-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7" formatCode="0.0%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70" formatCode="_-&quot;R$&quot;* #,##0_-;\-&quot;R$&quot;* #,##0_-;_-&quot;R$&quot;* &quot;-&quot;??_-;_-@_-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2" formatCode="mmm/yy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70" formatCode="_-&quot;R$&quot;* #,##0_-;\-&quot;R$&quot;* #,##0_-;_-&quot;R$&quot;* &quot;-&quot;??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2" formatCode="mmm/yy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70" formatCode="_-&quot;R$&quot;* #,##0_-;\-&quot;R$&quot;* #,##0_-;_-&quot;R$&quot;* &quot;-&quot;??_-;_-@_-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2" formatCode="mmm/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7" formatCode="0.0%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8" formatCode="_-[$R$-416]\ * #,##0.00_-;\-[$R$-416]\ * #,##0.00_-;_-[$R$-416]\ * &quot;-&quot;??_-;_-@_-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6" formatCode="_-[$R$-416]\ * #,##0_-;\-[$R$-416]\ * #,##0_-;_-[$R$-416]\ * &quot;-&quot;??_-;_-@_-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6" formatCode="_-[$R$-416]\ * #,##0_-;\-[$R$-416]\ * #,##0_-;_-[$R$-416]\ * &quot;-&quot;??_-;_-@_-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[$-416]mmm\-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[$-416]mmm\-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[$-416]mmm\-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[$-416]mmm\-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[$-416]mmm\-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[$-416]mmm\-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7" formatCode="0.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7" formatCode="0.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7" formatCode="0.0%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7" formatCode="0.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7" formatCode="0.0%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[$-416]mmm\-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numFmt numFmtId="164" formatCode="[$-416]mmm\-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26262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'Fiscal e Setor Externo'!$F$2</c:f>
              <c:strCache>
                <c:ptCount val="1"/>
                <c:pt idx="0">
                  <c:v>Arrecadação Mensal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'Fiscal e Setor Externo'!$A$279:$A$314</c:f>
              <c:numCache>
                <c:formatCode>[$-416]mmm\-yy;@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'Fiscal e Setor Externo'!$F$279:$F$314</c:f>
              <c:numCache>
                <c:formatCode>_-[$R$-416]\ * #,##0.00_-;\-[$R$-416]\ * #,##0.00_-;_-[$R$-416]\ * "-"??_-;_-@_-</c:formatCode>
                <c:ptCount val="36"/>
                <c:pt idx="0">
                  <c:v>180.221</c:v>
                </c:pt>
                <c:pt idx="1">
                  <c:v>127.747</c:v>
                </c:pt>
                <c:pt idx="2">
                  <c:v>137.93199999999999</c:v>
                </c:pt>
                <c:pt idx="3">
                  <c:v>156.822</c:v>
                </c:pt>
                <c:pt idx="4">
                  <c:v>142.10599999999999</c:v>
                </c:pt>
                <c:pt idx="5">
                  <c:v>137.16900000000001</c:v>
                </c:pt>
                <c:pt idx="6">
                  <c:v>171.27</c:v>
                </c:pt>
                <c:pt idx="7">
                  <c:v>146.46299999999999</c:v>
                </c:pt>
                <c:pt idx="8">
                  <c:v>146.102</c:v>
                </c:pt>
                <c:pt idx="9">
                  <c:v>178.74199999999999</c:v>
                </c:pt>
                <c:pt idx="10">
                  <c:v>157.34</c:v>
                </c:pt>
                <c:pt idx="11">
                  <c:v>193.90199999999999</c:v>
                </c:pt>
                <c:pt idx="12">
                  <c:v>235.321</c:v>
                </c:pt>
                <c:pt idx="13">
                  <c:v>148.66399999999999</c:v>
                </c:pt>
                <c:pt idx="14">
                  <c:v>164.14699999999999</c:v>
                </c:pt>
                <c:pt idx="15">
                  <c:v>195.08500000000001</c:v>
                </c:pt>
                <c:pt idx="16">
                  <c:v>165.333</c:v>
                </c:pt>
                <c:pt idx="17">
                  <c:v>181.04</c:v>
                </c:pt>
                <c:pt idx="18">
                  <c:v>202.58799999999999</c:v>
                </c:pt>
                <c:pt idx="19">
                  <c:v>172.31399999999999</c:v>
                </c:pt>
                <c:pt idx="20">
                  <c:v>166.28700000000001</c:v>
                </c:pt>
                <c:pt idx="21">
                  <c:v>205.47499999999999</c:v>
                </c:pt>
                <c:pt idx="22">
                  <c:v>172.03800000000001</c:v>
                </c:pt>
                <c:pt idx="23">
                  <c:v>210.191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58-4057-9238-69E4BBF7E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in val="100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Atividade!$I$2</c:f>
              <c:strCache>
                <c:ptCount val="1"/>
                <c:pt idx="0">
                  <c:v>Vendas no Varejo Mensal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 Nova" panose="020B05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Atividade!$A$231:$A$254</c:f>
              <c:numCache>
                <c:formatCode>[$-416]mmm\-yy;@</c:formatCode>
                <c:ptCount val="24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</c:numCache>
            </c:numRef>
          </c:cat>
          <c:val>
            <c:numRef>
              <c:f>Atividade!$I$231:$I$254</c:f>
              <c:numCache>
                <c:formatCode>0.0%</c:formatCode>
                <c:ptCount val="24"/>
                <c:pt idx="0">
                  <c:v>1.5362556329374666E-3</c:v>
                </c:pt>
                <c:pt idx="1">
                  <c:v>2.0758768790264615E-2</c:v>
                </c:pt>
                <c:pt idx="2">
                  <c:v>5.5099178521340608E-3</c:v>
                </c:pt>
                <c:pt idx="3">
                  <c:v>8.7675600278966925E-3</c:v>
                </c:pt>
                <c:pt idx="4">
                  <c:v>2.8641975308643097E-3</c:v>
                </c:pt>
                <c:pt idx="5">
                  <c:v>-1.7234587354737041E-2</c:v>
                </c:pt>
                <c:pt idx="6">
                  <c:v>-1.603367070848849E-3</c:v>
                </c:pt>
                <c:pt idx="7">
                  <c:v>2.1077988557665073E-3</c:v>
                </c:pt>
                <c:pt idx="8">
                  <c:v>1.0917467948718063E-2</c:v>
                </c:pt>
                <c:pt idx="9">
                  <c:v>2.774199940552835E-3</c:v>
                </c:pt>
                <c:pt idx="10">
                  <c:v>-6.3234858215591716E-3</c:v>
                </c:pt>
                <c:pt idx="11">
                  <c:v>-2.6449239335786023E-2</c:v>
                </c:pt>
                <c:pt idx="12">
                  <c:v>3.7891941579001109E-2</c:v>
                </c:pt>
                <c:pt idx="13">
                  <c:v>-2.9521747687466515E-4</c:v>
                </c:pt>
                <c:pt idx="14">
                  <c:v>8.0716605965154287E-3</c:v>
                </c:pt>
                <c:pt idx="15">
                  <c:v>9.7646714188082129E-4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C-4AED-8F68-37D4B4C9E1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28998512"/>
        <c:axId val="1229000176"/>
      </c:bar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Atividade!$C$2</c:f>
              <c:strCache>
                <c:ptCount val="1"/>
                <c:pt idx="0">
                  <c:v>Volume Serviços Mensal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 Nova" panose="020B05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Atividade!$A$231:$A$254</c:f>
              <c:numCache>
                <c:formatCode>[$-416]mmm\-yy;@</c:formatCode>
                <c:ptCount val="24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</c:numCache>
            </c:numRef>
          </c:cat>
          <c:val>
            <c:numRef>
              <c:f>Atividade!$C$231:$C$254</c:f>
              <c:numCache>
                <c:formatCode>0.0%</c:formatCode>
                <c:ptCount val="24"/>
                <c:pt idx="0">
                  <c:v>-0.13835770528683922</c:v>
                </c:pt>
                <c:pt idx="1">
                  <c:v>-2.959094865100087E-2</c:v>
                </c:pt>
                <c:pt idx="2">
                  <c:v>0.1065022421524664</c:v>
                </c:pt>
                <c:pt idx="3">
                  <c:v>-4.0830800405268541E-2</c:v>
                </c:pt>
                <c:pt idx="4">
                  <c:v>3.7604309707404582E-2</c:v>
                </c:pt>
                <c:pt idx="5">
                  <c:v>1.0180189351521873E-2</c:v>
                </c:pt>
                <c:pt idx="6">
                  <c:v>1.3604756626020231E-2</c:v>
                </c:pt>
                <c:pt idx="7">
                  <c:v>3.499701729966187E-2</c:v>
                </c:pt>
                <c:pt idx="8">
                  <c:v>-5.1873198847260937E-3</c:v>
                </c:pt>
                <c:pt idx="9">
                  <c:v>-7.2421784472769257E-3</c:v>
                </c:pt>
                <c:pt idx="10">
                  <c:v>1.0991148720941535E-2</c:v>
                </c:pt>
                <c:pt idx="11">
                  <c:v>8.7646719261112116E-2</c:v>
                </c:pt>
                <c:pt idx="12">
                  <c:v>-0.32118531623175584</c:v>
                </c:pt>
                <c:pt idx="13">
                  <c:v>0.21787855095126396</c:v>
                </c:pt>
                <c:pt idx="14">
                  <c:v>0.12475925529638365</c:v>
                </c:pt>
                <c:pt idx="15">
                  <c:v>-7.5247336377473495E-2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E7-4F78-B2DA-27EB7C25E3C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28998512"/>
        <c:axId val="1229000176"/>
      </c:bar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Atividade!$F$2</c:f>
              <c:strCache>
                <c:ptCount val="1"/>
                <c:pt idx="0">
                  <c:v>Produção Industrial Mensal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 Nova" panose="020B05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Atividade!$A$231:$A$254</c:f>
              <c:numCache>
                <c:formatCode>[$-416]mmm\-yy;@</c:formatCode>
                <c:ptCount val="24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</c:numCache>
            </c:numRef>
          </c:cat>
          <c:val>
            <c:numRef>
              <c:f>Atividade!$F$231:$F$254</c:f>
              <c:numCache>
                <c:formatCode>0.0%</c:formatCode>
                <c:ptCount val="24"/>
                <c:pt idx="0">
                  <c:v>0</c:v>
                </c:pt>
                <c:pt idx="1">
                  <c:v>5.9880239520957446E-3</c:v>
                </c:pt>
                <c:pt idx="2">
                  <c:v>-6.9444444444444198E-3</c:v>
                </c:pt>
                <c:pt idx="3">
                  <c:v>4.9950049950049369E-3</c:v>
                </c:pt>
                <c:pt idx="4">
                  <c:v>-1.9880715705764551E-3</c:v>
                </c:pt>
                <c:pt idx="5">
                  <c:v>-9.9601593625509022E-4</c:v>
                </c:pt>
                <c:pt idx="6">
                  <c:v>5.9820538384847133E-3</c:v>
                </c:pt>
                <c:pt idx="7">
                  <c:v>-1.0901883052527372E-2</c:v>
                </c:pt>
                <c:pt idx="8">
                  <c:v>-1.3026052104208374E-2</c:v>
                </c:pt>
                <c:pt idx="9">
                  <c:v>1.2182741116751217E-2</c:v>
                </c:pt>
                <c:pt idx="10">
                  <c:v>2.0060180541625616E-3</c:v>
                </c:pt>
                <c:pt idx="11">
                  <c:v>0</c:v>
                </c:pt>
                <c:pt idx="12">
                  <c:v>-3.0030030030031574E-3</c:v>
                </c:pt>
                <c:pt idx="13">
                  <c:v>-2.0080321285139702E-3</c:v>
                </c:pt>
                <c:pt idx="14">
                  <c:v>1.0060362173038184E-2</c:v>
                </c:pt>
                <c:pt idx="15">
                  <c:v>-5.9760956175299862E-3</c:v>
                </c:pt>
                <c:pt idx="16">
                  <c:v>5.0100200400802208E-3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67-4D08-818E-9B127FC7D8F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28998512"/>
        <c:axId val="1229000176"/>
      </c:bar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2"/>
          <c:order val="1"/>
          <c:tx>
            <c:strRef>
              <c:f>Recessões!$B$1</c:f>
              <c:strCache>
                <c:ptCount val="1"/>
                <c:pt idx="0">
                  <c:v>Recessão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cat>
            <c:numRef>
              <c:f>Recessões!$A$146:$A$289</c:f>
              <c:numCache>
                <c:formatCode>[$-416]mmm\-yy;@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Recessões!$B$146:$B$289</c:f>
              <c:numCache>
                <c:formatCode>General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28-48B2-91F2-7EB04E9D7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0669200"/>
        <c:axId val="670643280"/>
      </c:areaChart>
      <c:lineChart>
        <c:grouping val="standard"/>
        <c:varyColors val="0"/>
        <c:ser>
          <c:idx val="1"/>
          <c:order val="0"/>
          <c:tx>
            <c:strRef>
              <c:f>Inflação!$W$2</c:f>
              <c:strCache>
                <c:ptCount val="1"/>
                <c:pt idx="0">
                  <c:v>IGP-M Anual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Inflação!$A$147:$A$302</c:f>
              <c:numCache>
                <c:formatCode>[$-416]mmm\-yy;@</c:formatCode>
                <c:ptCount val="156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</c:numCache>
            </c:numRef>
          </c:cat>
          <c:val>
            <c:numRef>
              <c:f>Inflação!$W$147:$W$302</c:f>
              <c:numCache>
                <c:formatCode>0.00</c:formatCode>
                <c:ptCount val="156"/>
                <c:pt idx="0">
                  <c:v>4.45</c:v>
                </c:pt>
                <c:pt idx="1">
                  <c:v>3.39</c:v>
                </c:pt>
                <c:pt idx="2">
                  <c:v>3.2</c:v>
                </c:pt>
                <c:pt idx="3">
                  <c:v>3.6</c:v>
                </c:pt>
                <c:pt idx="4">
                  <c:v>4.1900000000000004</c:v>
                </c:pt>
                <c:pt idx="5">
                  <c:v>3.5300000000000002</c:v>
                </c:pt>
                <c:pt idx="6">
                  <c:v>6.49</c:v>
                </c:pt>
                <c:pt idx="7">
                  <c:v>7.48</c:v>
                </c:pt>
                <c:pt idx="8">
                  <c:v>7.7999999999999989</c:v>
                </c:pt>
                <c:pt idx="9">
                  <c:v>7.2899999999999991</c:v>
                </c:pt>
                <c:pt idx="10">
                  <c:v>6.7599999999999989</c:v>
                </c:pt>
                <c:pt idx="11">
                  <c:v>7.5599999999999987</c:v>
                </c:pt>
                <c:pt idx="12">
                  <c:v>7.6499999999999986</c:v>
                </c:pt>
                <c:pt idx="13">
                  <c:v>7.9999999999999982</c:v>
                </c:pt>
                <c:pt idx="14">
                  <c:v>7.7799999999999985</c:v>
                </c:pt>
                <c:pt idx="15">
                  <c:v>7.0799999999999992</c:v>
                </c:pt>
                <c:pt idx="16">
                  <c:v>6.0599999999999987</c:v>
                </c:pt>
                <c:pt idx="17">
                  <c:v>6.15</c:v>
                </c:pt>
                <c:pt idx="18">
                  <c:v>5.07</c:v>
                </c:pt>
                <c:pt idx="19">
                  <c:v>3.7899999999999996</c:v>
                </c:pt>
                <c:pt idx="20">
                  <c:v>4.32</c:v>
                </c:pt>
                <c:pt idx="21">
                  <c:v>5.1599999999999993</c:v>
                </c:pt>
                <c:pt idx="22">
                  <c:v>5.48</c:v>
                </c:pt>
                <c:pt idx="23">
                  <c:v>5.3999999999999995</c:v>
                </c:pt>
                <c:pt idx="24">
                  <c:v>5.5399999999999991</c:v>
                </c:pt>
                <c:pt idx="25">
                  <c:v>5.6299999999999981</c:v>
                </c:pt>
                <c:pt idx="26">
                  <c:v>7.089999999999999</c:v>
                </c:pt>
                <c:pt idx="27">
                  <c:v>7.7200000000000006</c:v>
                </c:pt>
                <c:pt idx="28">
                  <c:v>7.5900000000000007</c:v>
                </c:pt>
                <c:pt idx="29">
                  <c:v>6.1000000000000005</c:v>
                </c:pt>
                <c:pt idx="30">
                  <c:v>5.2299999999999995</c:v>
                </c:pt>
                <c:pt idx="31">
                  <c:v>4.8100000000000005</c:v>
                </c:pt>
                <c:pt idx="32">
                  <c:v>3.51</c:v>
                </c:pt>
                <c:pt idx="33">
                  <c:v>2.9300000000000006</c:v>
                </c:pt>
                <c:pt idx="34">
                  <c:v>3.6200000000000006</c:v>
                </c:pt>
                <c:pt idx="35">
                  <c:v>3.6399999999999997</c:v>
                </c:pt>
                <c:pt idx="36">
                  <c:v>3.92</c:v>
                </c:pt>
                <c:pt idx="37">
                  <c:v>3.81</c:v>
                </c:pt>
                <c:pt idx="38">
                  <c:v>3.1199999999999997</c:v>
                </c:pt>
                <c:pt idx="39">
                  <c:v>3.51</c:v>
                </c:pt>
                <c:pt idx="40">
                  <c:v>4.05</c:v>
                </c:pt>
                <c:pt idx="41">
                  <c:v>5.4600000000000009</c:v>
                </c:pt>
                <c:pt idx="42">
                  <c:v>6.76</c:v>
                </c:pt>
                <c:pt idx="43">
                  <c:v>7.31</c:v>
                </c:pt>
                <c:pt idx="44">
                  <c:v>8.06</c:v>
                </c:pt>
                <c:pt idx="45">
                  <c:v>9.6700000000000017</c:v>
                </c:pt>
                <c:pt idx="46">
                  <c:v>10.210000000000001</c:v>
                </c:pt>
                <c:pt idx="47">
                  <c:v>10.08</c:v>
                </c:pt>
                <c:pt idx="48">
                  <c:v>10.46</c:v>
                </c:pt>
                <c:pt idx="49">
                  <c:v>11.48</c:v>
                </c:pt>
                <c:pt idx="50">
                  <c:v>11.01</c:v>
                </c:pt>
                <c:pt idx="51">
                  <c:v>10.170000000000002</c:v>
                </c:pt>
                <c:pt idx="52">
                  <c:v>10.58</c:v>
                </c:pt>
                <c:pt idx="53">
                  <c:v>11.6</c:v>
                </c:pt>
                <c:pt idx="54">
                  <c:v>11.09</c:v>
                </c:pt>
                <c:pt idx="55">
                  <c:v>10.959999999999999</c:v>
                </c:pt>
                <c:pt idx="56">
                  <c:v>10.209999999999999</c:v>
                </c:pt>
                <c:pt idx="57">
                  <c:v>8.4799999999999986</c:v>
                </c:pt>
                <c:pt idx="58">
                  <c:v>6.93</c:v>
                </c:pt>
                <c:pt idx="59">
                  <c:v>6.9799999999999995</c:v>
                </c:pt>
                <c:pt idx="60">
                  <c:v>6.4799999999999995</c:v>
                </c:pt>
                <c:pt idx="61">
                  <c:v>5.27</c:v>
                </c:pt>
                <c:pt idx="62">
                  <c:v>4.7700000000000005</c:v>
                </c:pt>
                <c:pt idx="63">
                  <c:v>3.3400000000000003</c:v>
                </c:pt>
                <c:pt idx="64">
                  <c:v>1.5900000000000003</c:v>
                </c:pt>
                <c:pt idx="65">
                  <c:v>-0.7699999999999998</c:v>
                </c:pt>
                <c:pt idx="66">
                  <c:v>-1.67</c:v>
                </c:pt>
                <c:pt idx="67">
                  <c:v>-1.72</c:v>
                </c:pt>
                <c:pt idx="68">
                  <c:v>-1.45</c:v>
                </c:pt>
                <c:pt idx="69">
                  <c:v>-1.4100000000000001</c:v>
                </c:pt>
                <c:pt idx="70">
                  <c:v>-0.85999999999999988</c:v>
                </c:pt>
                <c:pt idx="71">
                  <c:v>-0.51000000000000012</c:v>
                </c:pt>
                <c:pt idx="72">
                  <c:v>-0.38999999999999946</c:v>
                </c:pt>
                <c:pt idx="73">
                  <c:v>-0.39999999999999952</c:v>
                </c:pt>
                <c:pt idx="74">
                  <c:v>0.2300000000000007</c:v>
                </c:pt>
                <c:pt idx="75">
                  <c:v>1.8999999999999995</c:v>
                </c:pt>
                <c:pt idx="76">
                  <c:v>4.2099999999999991</c:v>
                </c:pt>
                <c:pt idx="77">
                  <c:v>6.7499999999999991</c:v>
                </c:pt>
                <c:pt idx="78">
                  <c:v>7.98</c:v>
                </c:pt>
                <c:pt idx="79">
                  <c:v>5.67</c:v>
                </c:pt>
                <c:pt idx="80">
                  <c:v>9.629999999999999</c:v>
                </c:pt>
                <c:pt idx="81">
                  <c:v>10.32</c:v>
                </c:pt>
                <c:pt idx="82">
                  <c:v>9.31</c:v>
                </c:pt>
                <c:pt idx="83">
                  <c:v>7.34</c:v>
                </c:pt>
                <c:pt idx="84">
                  <c:v>6.59</c:v>
                </c:pt>
                <c:pt idx="85">
                  <c:v>7.3999999999999995</c:v>
                </c:pt>
                <c:pt idx="86">
                  <c:v>8.02</c:v>
                </c:pt>
                <c:pt idx="87">
                  <c:v>8.3699999999999992</c:v>
                </c:pt>
                <c:pt idx="88">
                  <c:v>4.3600000000000003</c:v>
                </c:pt>
                <c:pt idx="89">
                  <c:v>6.3699999999999992</c:v>
                </c:pt>
                <c:pt idx="90">
                  <c:v>6.2600000000000007</c:v>
                </c:pt>
                <c:pt idx="91">
                  <c:v>4.8900000000000006</c:v>
                </c:pt>
                <c:pt idx="92">
                  <c:v>3.3600000000000012</c:v>
                </c:pt>
                <c:pt idx="93">
                  <c:v>3.1500000000000004</c:v>
                </c:pt>
                <c:pt idx="94">
                  <c:v>3.9400000000000004</c:v>
                </c:pt>
                <c:pt idx="95">
                  <c:v>7.11</c:v>
                </c:pt>
                <c:pt idx="96">
                  <c:v>7.58</c:v>
                </c:pt>
                <c:pt idx="97">
                  <c:v>6.660000000000001</c:v>
                </c:pt>
                <c:pt idx="98">
                  <c:v>4.7399999999999993</c:v>
                </c:pt>
                <c:pt idx="99">
                  <c:v>4.8699999999999992</c:v>
                </c:pt>
                <c:pt idx="100">
                  <c:v>2.3200000000000003</c:v>
                </c:pt>
                <c:pt idx="101">
                  <c:v>3.8400000000000003</c:v>
                </c:pt>
                <c:pt idx="102">
                  <c:v>9.61</c:v>
                </c:pt>
                <c:pt idx="103">
                  <c:v>6.53</c:v>
                </c:pt>
                <c:pt idx="104">
                  <c:v>16.700000000000003</c:v>
                </c:pt>
                <c:pt idx="105">
                  <c:v>19.25</c:v>
                </c:pt>
                <c:pt idx="106">
                  <c:v>22.23</c:v>
                </c:pt>
                <c:pt idx="107">
                  <c:v>21.1</c:v>
                </c:pt>
                <c:pt idx="108">
                  <c:v>23.200000000000003</c:v>
                </c:pt>
                <c:pt idx="109">
                  <c:v>25.770000000000003</c:v>
                </c:pt>
                <c:pt idx="110">
                  <c:v>27.470000000000002</c:v>
                </c:pt>
                <c:pt idx="111">
                  <c:v>28.180000000000007</c:v>
                </c:pt>
                <c:pt idx="112">
                  <c:v>17.899999999999999</c:v>
                </c:pt>
                <c:pt idx="113">
                  <c:v>31.040000000000006</c:v>
                </c:pt>
                <c:pt idx="114">
                  <c:v>29.590000000000011</c:v>
                </c:pt>
                <c:pt idx="115">
                  <c:v>27.51</c:v>
                </c:pt>
                <c:pt idx="116">
                  <c:v>22.530000000000005</c:v>
                </c:pt>
                <c:pt idx="117">
                  <c:v>19.940000000000001</c:v>
                </c:pt>
                <c:pt idx="118">
                  <c:v>16.679999999999996</c:v>
                </c:pt>
                <c:pt idx="119">
                  <c:v>16.589999999999996</c:v>
                </c:pt>
                <c:pt idx="120">
                  <c:v>15.829999999999997</c:v>
                </c:pt>
                <c:pt idx="121">
                  <c:v>15.129999999999999</c:v>
                </c:pt>
                <c:pt idx="122">
                  <c:v>13.93</c:v>
                </c:pt>
                <c:pt idx="123">
                  <c:v>13.83</c:v>
                </c:pt>
                <c:pt idx="124">
                  <c:v>10.25</c:v>
                </c:pt>
                <c:pt idx="125">
                  <c:v>10.7</c:v>
                </c:pt>
                <c:pt idx="126">
                  <c:v>10.07</c:v>
                </c:pt>
                <c:pt idx="127">
                  <c:v>8.59</c:v>
                </c:pt>
                <c:pt idx="128">
                  <c:v>8.25</c:v>
                </c:pt>
                <c:pt idx="129">
                  <c:v>6.52</c:v>
                </c:pt>
                <c:pt idx="130">
                  <c:v>5.9</c:v>
                </c:pt>
                <c:pt idx="131">
                  <c:v>5.46</c:v>
                </c:pt>
                <c:pt idx="132">
                  <c:v>3.79</c:v>
                </c:pt>
                <c:pt idx="133">
                  <c:v>1.86</c:v>
                </c:pt>
                <c:pt idx="134">
                  <c:v>0.17</c:v>
                </c:pt>
                <c:pt idx="135">
                  <c:v>-2.16</c:v>
                </c:pt>
                <c:pt idx="136">
                  <c:v>-4.46</c:v>
                </c:pt>
                <c:pt idx="137">
                  <c:v>-6.86</c:v>
                </c:pt>
                <c:pt idx="138">
                  <c:v>-7.97</c:v>
                </c:pt>
                <c:pt idx="139">
                  <c:v>-7.4099999999999993</c:v>
                </c:pt>
                <c:pt idx="140">
                  <c:v>-6.089999999999999</c:v>
                </c:pt>
                <c:pt idx="141">
                  <c:v>-4.6199999999999992</c:v>
                </c:pt>
                <c:pt idx="142">
                  <c:v>-3.4699999999999989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28-48B2-91F2-7EB04E9D7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6706432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670669200"/>
        <c:crosses val="max"/>
        <c:crossBetween val="between"/>
      </c:valAx>
      <c:dateAx>
        <c:axId val="670669200"/>
        <c:scaling>
          <c:orientation val="minMax"/>
        </c:scaling>
        <c:delete val="1"/>
        <c:axPos val="b"/>
        <c:numFmt formatCode="[$-416]mmm\-yy;@" sourceLinked="1"/>
        <c:majorTickMark val="out"/>
        <c:minorTickMark val="none"/>
        <c:tickLblPos val="nextTo"/>
        <c:crossAx val="670643280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5"/>
          <c:tx>
            <c:strRef>
              <c:f>Recessões!$B$1</c:f>
              <c:strCache>
                <c:ptCount val="1"/>
                <c:pt idx="0">
                  <c:v>Recessão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cat>
            <c:numRef>
              <c:f>Recessões!$A$146:$A$289</c:f>
              <c:numCache>
                <c:formatCode>[$-416]mmm\-yy;@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Recessões!$B$14:$B$289</c:f>
              <c:numCache>
                <c:formatCode>General</c:formatCode>
                <c:ptCount val="2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B8-4997-995E-03A6575F4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88671"/>
        <c:axId val="552969951"/>
      </c:areaChart>
      <c:lineChart>
        <c:grouping val="standard"/>
        <c:varyColors val="0"/>
        <c:ser>
          <c:idx val="1"/>
          <c:order val="0"/>
          <c:tx>
            <c:strRef>
              <c:f>Inflação!$C$2</c:f>
              <c:strCache>
                <c:ptCount val="1"/>
                <c:pt idx="0">
                  <c:v>IPCA (12M)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Inflação!$A$15:$A$302</c:f>
              <c:numCache>
                <c:formatCode>[$-416]mmm\-yy;@</c:formatCode>
                <c:ptCount val="288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  <c:pt idx="236">
                  <c:v>44075</c:v>
                </c:pt>
                <c:pt idx="237">
                  <c:v>44105</c:v>
                </c:pt>
                <c:pt idx="238">
                  <c:v>44136</c:v>
                </c:pt>
                <c:pt idx="239">
                  <c:v>44166</c:v>
                </c:pt>
                <c:pt idx="240">
                  <c:v>44197</c:v>
                </c:pt>
                <c:pt idx="241">
                  <c:v>44228</c:v>
                </c:pt>
                <c:pt idx="242">
                  <c:v>44256</c:v>
                </c:pt>
                <c:pt idx="243">
                  <c:v>44287</c:v>
                </c:pt>
                <c:pt idx="244">
                  <c:v>44317</c:v>
                </c:pt>
                <c:pt idx="245">
                  <c:v>44348</c:v>
                </c:pt>
                <c:pt idx="246">
                  <c:v>44378</c:v>
                </c:pt>
                <c:pt idx="247">
                  <c:v>44409</c:v>
                </c:pt>
                <c:pt idx="248">
                  <c:v>44440</c:v>
                </c:pt>
                <c:pt idx="249">
                  <c:v>44470</c:v>
                </c:pt>
                <c:pt idx="250">
                  <c:v>44501</c:v>
                </c:pt>
                <c:pt idx="251">
                  <c:v>44531</c:v>
                </c:pt>
                <c:pt idx="252">
                  <c:v>44562</c:v>
                </c:pt>
                <c:pt idx="253">
                  <c:v>44593</c:v>
                </c:pt>
                <c:pt idx="254">
                  <c:v>44621</c:v>
                </c:pt>
                <c:pt idx="255">
                  <c:v>44652</c:v>
                </c:pt>
                <c:pt idx="256">
                  <c:v>44682</c:v>
                </c:pt>
                <c:pt idx="257">
                  <c:v>44713</c:v>
                </c:pt>
                <c:pt idx="258">
                  <c:v>44743</c:v>
                </c:pt>
                <c:pt idx="259">
                  <c:v>44774</c:v>
                </c:pt>
                <c:pt idx="260">
                  <c:v>44805</c:v>
                </c:pt>
                <c:pt idx="261">
                  <c:v>44835</c:v>
                </c:pt>
                <c:pt idx="262">
                  <c:v>44866</c:v>
                </c:pt>
                <c:pt idx="263">
                  <c:v>44896</c:v>
                </c:pt>
                <c:pt idx="264">
                  <c:v>44927</c:v>
                </c:pt>
                <c:pt idx="265">
                  <c:v>44958</c:v>
                </c:pt>
                <c:pt idx="266">
                  <c:v>44986</c:v>
                </c:pt>
                <c:pt idx="267">
                  <c:v>45017</c:v>
                </c:pt>
                <c:pt idx="268">
                  <c:v>45047</c:v>
                </c:pt>
                <c:pt idx="269">
                  <c:v>45078</c:v>
                </c:pt>
                <c:pt idx="270">
                  <c:v>45108</c:v>
                </c:pt>
                <c:pt idx="271">
                  <c:v>45139</c:v>
                </c:pt>
                <c:pt idx="272">
                  <c:v>45170</c:v>
                </c:pt>
                <c:pt idx="273">
                  <c:v>45200</c:v>
                </c:pt>
                <c:pt idx="274">
                  <c:v>45231</c:v>
                </c:pt>
                <c:pt idx="275">
                  <c:v>45261</c:v>
                </c:pt>
                <c:pt idx="276">
                  <c:v>45292</c:v>
                </c:pt>
                <c:pt idx="277">
                  <c:v>45323</c:v>
                </c:pt>
                <c:pt idx="278">
                  <c:v>45352</c:v>
                </c:pt>
                <c:pt idx="279">
                  <c:v>45383</c:v>
                </c:pt>
                <c:pt idx="280">
                  <c:v>45413</c:v>
                </c:pt>
                <c:pt idx="281">
                  <c:v>45444</c:v>
                </c:pt>
                <c:pt idx="282">
                  <c:v>45474</c:v>
                </c:pt>
                <c:pt idx="283">
                  <c:v>45505</c:v>
                </c:pt>
                <c:pt idx="284">
                  <c:v>45536</c:v>
                </c:pt>
                <c:pt idx="285">
                  <c:v>45566</c:v>
                </c:pt>
                <c:pt idx="286">
                  <c:v>45597</c:v>
                </c:pt>
                <c:pt idx="287">
                  <c:v>45627</c:v>
                </c:pt>
              </c:numCache>
            </c:numRef>
          </c:cat>
          <c:val>
            <c:numRef>
              <c:f>Inflação!$C$15:$C$302</c:f>
              <c:numCache>
                <c:formatCode>0.00</c:formatCode>
                <c:ptCount val="288"/>
                <c:pt idx="0">
                  <c:v>5.92</c:v>
                </c:pt>
                <c:pt idx="1">
                  <c:v>6.27</c:v>
                </c:pt>
                <c:pt idx="2">
                  <c:v>6.44</c:v>
                </c:pt>
                <c:pt idx="3">
                  <c:v>6.61</c:v>
                </c:pt>
                <c:pt idx="4">
                  <c:v>7.04</c:v>
                </c:pt>
                <c:pt idx="5">
                  <c:v>7.35</c:v>
                </c:pt>
                <c:pt idx="6">
                  <c:v>7.05</c:v>
                </c:pt>
                <c:pt idx="7">
                  <c:v>6.41</c:v>
                </c:pt>
                <c:pt idx="8">
                  <c:v>6.46</c:v>
                </c:pt>
                <c:pt idx="9">
                  <c:v>7.19</c:v>
                </c:pt>
                <c:pt idx="10">
                  <c:v>7.61</c:v>
                </c:pt>
                <c:pt idx="11">
                  <c:v>7.67</c:v>
                </c:pt>
                <c:pt idx="12">
                  <c:v>7.62</c:v>
                </c:pt>
                <c:pt idx="13">
                  <c:v>7.51</c:v>
                </c:pt>
                <c:pt idx="14">
                  <c:v>7.75</c:v>
                </c:pt>
                <c:pt idx="15">
                  <c:v>7.98</c:v>
                </c:pt>
                <c:pt idx="16">
                  <c:v>7.77</c:v>
                </c:pt>
                <c:pt idx="17">
                  <c:v>7.66</c:v>
                </c:pt>
                <c:pt idx="18">
                  <c:v>7.51</c:v>
                </c:pt>
                <c:pt idx="19">
                  <c:v>7.46</c:v>
                </c:pt>
                <c:pt idx="20">
                  <c:v>7.93</c:v>
                </c:pt>
                <c:pt idx="21">
                  <c:v>8.4499999999999993</c:v>
                </c:pt>
                <c:pt idx="22">
                  <c:v>10.93</c:v>
                </c:pt>
                <c:pt idx="23">
                  <c:v>12.53</c:v>
                </c:pt>
                <c:pt idx="24">
                  <c:v>14.47</c:v>
                </c:pt>
                <c:pt idx="25">
                  <c:v>15.85</c:v>
                </c:pt>
                <c:pt idx="26">
                  <c:v>16.57</c:v>
                </c:pt>
                <c:pt idx="27">
                  <c:v>16.77</c:v>
                </c:pt>
                <c:pt idx="28">
                  <c:v>17.239999999999998</c:v>
                </c:pt>
                <c:pt idx="29">
                  <c:v>16.57</c:v>
                </c:pt>
                <c:pt idx="30">
                  <c:v>15.43</c:v>
                </c:pt>
                <c:pt idx="31">
                  <c:v>15.07</c:v>
                </c:pt>
                <c:pt idx="32">
                  <c:v>15.14</c:v>
                </c:pt>
                <c:pt idx="33">
                  <c:v>13.98</c:v>
                </c:pt>
                <c:pt idx="34">
                  <c:v>11.02</c:v>
                </c:pt>
                <c:pt idx="35">
                  <c:v>9.3000000000000007</c:v>
                </c:pt>
                <c:pt idx="36">
                  <c:v>7.71</c:v>
                </c:pt>
                <c:pt idx="37">
                  <c:v>6.69</c:v>
                </c:pt>
                <c:pt idx="38">
                  <c:v>5.89</c:v>
                </c:pt>
                <c:pt idx="39">
                  <c:v>5.26</c:v>
                </c:pt>
                <c:pt idx="40">
                  <c:v>5.15</c:v>
                </c:pt>
                <c:pt idx="41">
                  <c:v>6.06</c:v>
                </c:pt>
                <c:pt idx="42">
                  <c:v>6.81</c:v>
                </c:pt>
                <c:pt idx="43">
                  <c:v>7.18</c:v>
                </c:pt>
                <c:pt idx="44">
                  <c:v>6.7</c:v>
                </c:pt>
                <c:pt idx="45">
                  <c:v>6.86</c:v>
                </c:pt>
                <c:pt idx="46">
                  <c:v>7.24</c:v>
                </c:pt>
                <c:pt idx="47">
                  <c:v>7.6</c:v>
                </c:pt>
                <c:pt idx="48">
                  <c:v>7.41</c:v>
                </c:pt>
                <c:pt idx="49">
                  <c:v>7.39</c:v>
                </c:pt>
                <c:pt idx="50">
                  <c:v>7.54</c:v>
                </c:pt>
                <c:pt idx="51">
                  <c:v>8.07</c:v>
                </c:pt>
                <c:pt idx="52">
                  <c:v>8.0500000000000007</c:v>
                </c:pt>
                <c:pt idx="53">
                  <c:v>7.27</c:v>
                </c:pt>
                <c:pt idx="54">
                  <c:v>6.57</c:v>
                </c:pt>
                <c:pt idx="55">
                  <c:v>6.02</c:v>
                </c:pt>
                <c:pt idx="56">
                  <c:v>6.04</c:v>
                </c:pt>
                <c:pt idx="57">
                  <c:v>6.36</c:v>
                </c:pt>
                <c:pt idx="58">
                  <c:v>6.22</c:v>
                </c:pt>
                <c:pt idx="59">
                  <c:v>5.69</c:v>
                </c:pt>
                <c:pt idx="60">
                  <c:v>5.7</c:v>
                </c:pt>
                <c:pt idx="61">
                  <c:v>5.51</c:v>
                </c:pt>
                <c:pt idx="62">
                  <c:v>5.32</c:v>
                </c:pt>
                <c:pt idx="63">
                  <c:v>4.63</c:v>
                </c:pt>
                <c:pt idx="64">
                  <c:v>4.2300000000000004</c:v>
                </c:pt>
                <c:pt idx="65">
                  <c:v>4.03</c:v>
                </c:pt>
                <c:pt idx="66">
                  <c:v>3.97</c:v>
                </c:pt>
                <c:pt idx="67">
                  <c:v>3.84</c:v>
                </c:pt>
                <c:pt idx="68">
                  <c:v>3.7</c:v>
                </c:pt>
                <c:pt idx="69">
                  <c:v>3.26</c:v>
                </c:pt>
                <c:pt idx="70">
                  <c:v>3.02</c:v>
                </c:pt>
                <c:pt idx="71">
                  <c:v>3.14</c:v>
                </c:pt>
                <c:pt idx="72">
                  <c:v>2.99</c:v>
                </c:pt>
                <c:pt idx="73">
                  <c:v>3.02</c:v>
                </c:pt>
                <c:pt idx="74">
                  <c:v>2.96</c:v>
                </c:pt>
                <c:pt idx="75">
                  <c:v>3</c:v>
                </c:pt>
                <c:pt idx="76">
                  <c:v>3.18</c:v>
                </c:pt>
                <c:pt idx="77">
                  <c:v>3.69</c:v>
                </c:pt>
                <c:pt idx="78">
                  <c:v>3.74</c:v>
                </c:pt>
                <c:pt idx="79">
                  <c:v>4.18</c:v>
                </c:pt>
                <c:pt idx="80">
                  <c:v>4.1500000000000004</c:v>
                </c:pt>
                <c:pt idx="81">
                  <c:v>4.12</c:v>
                </c:pt>
                <c:pt idx="82">
                  <c:v>4.1900000000000004</c:v>
                </c:pt>
                <c:pt idx="83">
                  <c:v>4.46</c:v>
                </c:pt>
                <c:pt idx="84">
                  <c:v>4.5599999999999996</c:v>
                </c:pt>
                <c:pt idx="85">
                  <c:v>4.6100000000000003</c:v>
                </c:pt>
                <c:pt idx="86">
                  <c:v>4.7300000000000004</c:v>
                </c:pt>
                <c:pt idx="87">
                  <c:v>5.04</c:v>
                </c:pt>
                <c:pt idx="88">
                  <c:v>5.58</c:v>
                </c:pt>
                <c:pt idx="89">
                  <c:v>6.06</c:v>
                </c:pt>
                <c:pt idx="90">
                  <c:v>6.37</c:v>
                </c:pt>
                <c:pt idx="91">
                  <c:v>6.17</c:v>
                </c:pt>
                <c:pt idx="92">
                  <c:v>6.25</c:v>
                </c:pt>
                <c:pt idx="93">
                  <c:v>6.41</c:v>
                </c:pt>
                <c:pt idx="94">
                  <c:v>6.39</c:v>
                </c:pt>
                <c:pt idx="95">
                  <c:v>5.9</c:v>
                </c:pt>
                <c:pt idx="96">
                  <c:v>5.84</c:v>
                </c:pt>
                <c:pt idx="97">
                  <c:v>5.9</c:v>
                </c:pt>
                <c:pt idx="98">
                  <c:v>5.61</c:v>
                </c:pt>
                <c:pt idx="99">
                  <c:v>5.53</c:v>
                </c:pt>
                <c:pt idx="100">
                  <c:v>5.2</c:v>
                </c:pt>
                <c:pt idx="101">
                  <c:v>4.8</c:v>
                </c:pt>
                <c:pt idx="102">
                  <c:v>4.5</c:v>
                </c:pt>
                <c:pt idx="103">
                  <c:v>4.3600000000000003</c:v>
                </c:pt>
                <c:pt idx="104">
                  <c:v>4.34</c:v>
                </c:pt>
                <c:pt idx="105">
                  <c:v>4.17</c:v>
                </c:pt>
                <c:pt idx="106">
                  <c:v>4.22</c:v>
                </c:pt>
                <c:pt idx="107">
                  <c:v>4.3099999999999996</c:v>
                </c:pt>
                <c:pt idx="108">
                  <c:v>4.59</c:v>
                </c:pt>
                <c:pt idx="109">
                  <c:v>4.83</c:v>
                </c:pt>
                <c:pt idx="110">
                  <c:v>5.17</c:v>
                </c:pt>
                <c:pt idx="111">
                  <c:v>5.26</c:v>
                </c:pt>
                <c:pt idx="112">
                  <c:v>5.22</c:v>
                </c:pt>
                <c:pt idx="113">
                  <c:v>4.84</c:v>
                </c:pt>
                <c:pt idx="114">
                  <c:v>4.5999999999999996</c:v>
                </c:pt>
                <c:pt idx="115">
                  <c:v>4.49</c:v>
                </c:pt>
                <c:pt idx="116">
                  <c:v>4.7</c:v>
                </c:pt>
                <c:pt idx="117">
                  <c:v>5.2</c:v>
                </c:pt>
                <c:pt idx="118">
                  <c:v>5.63</c:v>
                </c:pt>
                <c:pt idx="119">
                  <c:v>5.91</c:v>
                </c:pt>
                <c:pt idx="120">
                  <c:v>5.99</c:v>
                </c:pt>
                <c:pt idx="121">
                  <c:v>6.01</c:v>
                </c:pt>
                <c:pt idx="122">
                  <c:v>6.3</c:v>
                </c:pt>
                <c:pt idx="123">
                  <c:v>6.51</c:v>
                </c:pt>
                <c:pt idx="124">
                  <c:v>6.55</c:v>
                </c:pt>
                <c:pt idx="125">
                  <c:v>6.71</c:v>
                </c:pt>
                <c:pt idx="126">
                  <c:v>6.87</c:v>
                </c:pt>
                <c:pt idx="127">
                  <c:v>7.23</c:v>
                </c:pt>
                <c:pt idx="128">
                  <c:v>7.31</c:v>
                </c:pt>
                <c:pt idx="129">
                  <c:v>6.97</c:v>
                </c:pt>
                <c:pt idx="130">
                  <c:v>6.64</c:v>
                </c:pt>
                <c:pt idx="131">
                  <c:v>6.5</c:v>
                </c:pt>
                <c:pt idx="132">
                  <c:v>6.22</c:v>
                </c:pt>
                <c:pt idx="133">
                  <c:v>5.85</c:v>
                </c:pt>
                <c:pt idx="134">
                  <c:v>5.24</c:v>
                </c:pt>
                <c:pt idx="135">
                  <c:v>5.0999999999999996</c:v>
                </c:pt>
                <c:pt idx="136">
                  <c:v>4.99</c:v>
                </c:pt>
                <c:pt idx="137">
                  <c:v>4.92</c:v>
                </c:pt>
                <c:pt idx="138">
                  <c:v>5.2</c:v>
                </c:pt>
                <c:pt idx="139">
                  <c:v>5.24</c:v>
                </c:pt>
                <c:pt idx="140">
                  <c:v>5.28</c:v>
                </c:pt>
                <c:pt idx="141">
                  <c:v>5.45</c:v>
                </c:pt>
                <c:pt idx="142">
                  <c:v>5.53</c:v>
                </c:pt>
                <c:pt idx="143">
                  <c:v>5.84</c:v>
                </c:pt>
                <c:pt idx="144">
                  <c:v>6.15</c:v>
                </c:pt>
                <c:pt idx="145">
                  <c:v>6.31</c:v>
                </c:pt>
                <c:pt idx="146">
                  <c:v>6.59</c:v>
                </c:pt>
                <c:pt idx="147">
                  <c:v>6.49</c:v>
                </c:pt>
                <c:pt idx="148">
                  <c:v>6.5</c:v>
                </c:pt>
                <c:pt idx="149">
                  <c:v>6.7</c:v>
                </c:pt>
                <c:pt idx="150">
                  <c:v>6.27</c:v>
                </c:pt>
                <c:pt idx="151">
                  <c:v>6.09</c:v>
                </c:pt>
                <c:pt idx="152">
                  <c:v>5.86</c:v>
                </c:pt>
                <c:pt idx="153">
                  <c:v>5.84</c:v>
                </c:pt>
                <c:pt idx="154">
                  <c:v>5.77</c:v>
                </c:pt>
                <c:pt idx="155">
                  <c:v>5.91</c:v>
                </c:pt>
                <c:pt idx="156">
                  <c:v>5.59</c:v>
                </c:pt>
                <c:pt idx="157">
                  <c:v>5.68</c:v>
                </c:pt>
                <c:pt idx="158">
                  <c:v>6.15</c:v>
                </c:pt>
                <c:pt idx="159">
                  <c:v>6.28</c:v>
                </c:pt>
                <c:pt idx="160">
                  <c:v>6.37</c:v>
                </c:pt>
                <c:pt idx="161">
                  <c:v>6.52</c:v>
                </c:pt>
                <c:pt idx="162">
                  <c:v>6.5</c:v>
                </c:pt>
                <c:pt idx="163">
                  <c:v>6.51</c:v>
                </c:pt>
                <c:pt idx="164">
                  <c:v>6.75</c:v>
                </c:pt>
                <c:pt idx="165">
                  <c:v>6.59</c:v>
                </c:pt>
                <c:pt idx="166">
                  <c:v>6.56</c:v>
                </c:pt>
                <c:pt idx="167">
                  <c:v>6.41</c:v>
                </c:pt>
                <c:pt idx="168">
                  <c:v>7.14</c:v>
                </c:pt>
                <c:pt idx="169">
                  <c:v>7.7</c:v>
                </c:pt>
                <c:pt idx="170">
                  <c:v>8.1300000000000008</c:v>
                </c:pt>
                <c:pt idx="171">
                  <c:v>8.17</c:v>
                </c:pt>
                <c:pt idx="172">
                  <c:v>8.4700000000000006</c:v>
                </c:pt>
                <c:pt idx="173">
                  <c:v>8.89</c:v>
                </c:pt>
                <c:pt idx="174">
                  <c:v>9.56</c:v>
                </c:pt>
                <c:pt idx="175">
                  <c:v>9.5299999999999994</c:v>
                </c:pt>
                <c:pt idx="176">
                  <c:v>9.49</c:v>
                </c:pt>
                <c:pt idx="177">
                  <c:v>9.93</c:v>
                </c:pt>
                <c:pt idx="178">
                  <c:v>10.48</c:v>
                </c:pt>
                <c:pt idx="179">
                  <c:v>10.67</c:v>
                </c:pt>
                <c:pt idx="180">
                  <c:v>10.71</c:v>
                </c:pt>
                <c:pt idx="181">
                  <c:v>10.36</c:v>
                </c:pt>
                <c:pt idx="182">
                  <c:v>9.39</c:v>
                </c:pt>
                <c:pt idx="183">
                  <c:v>9.2799999999999994</c:v>
                </c:pt>
                <c:pt idx="184">
                  <c:v>9.32</c:v>
                </c:pt>
                <c:pt idx="185">
                  <c:v>8.84</c:v>
                </c:pt>
                <c:pt idx="186">
                  <c:v>8.74</c:v>
                </c:pt>
                <c:pt idx="187">
                  <c:v>8.9700000000000006</c:v>
                </c:pt>
                <c:pt idx="188">
                  <c:v>8.48</c:v>
                </c:pt>
                <c:pt idx="189">
                  <c:v>7.87</c:v>
                </c:pt>
                <c:pt idx="190">
                  <c:v>6.99</c:v>
                </c:pt>
                <c:pt idx="191">
                  <c:v>6.29</c:v>
                </c:pt>
                <c:pt idx="192">
                  <c:v>5.35</c:v>
                </c:pt>
                <c:pt idx="193">
                  <c:v>4.76</c:v>
                </c:pt>
                <c:pt idx="194">
                  <c:v>4.57</c:v>
                </c:pt>
                <c:pt idx="195">
                  <c:v>4.08</c:v>
                </c:pt>
                <c:pt idx="196">
                  <c:v>3.6</c:v>
                </c:pt>
                <c:pt idx="197">
                  <c:v>3</c:v>
                </c:pt>
                <c:pt idx="198">
                  <c:v>2.71</c:v>
                </c:pt>
                <c:pt idx="199">
                  <c:v>2.46</c:v>
                </c:pt>
                <c:pt idx="200">
                  <c:v>2.54</c:v>
                </c:pt>
                <c:pt idx="201">
                  <c:v>2.7</c:v>
                </c:pt>
                <c:pt idx="202">
                  <c:v>2.8</c:v>
                </c:pt>
                <c:pt idx="203">
                  <c:v>2.95</c:v>
                </c:pt>
                <c:pt idx="204">
                  <c:v>2.86</c:v>
                </c:pt>
                <c:pt idx="205">
                  <c:v>2.84</c:v>
                </c:pt>
                <c:pt idx="206">
                  <c:v>2.68</c:v>
                </c:pt>
                <c:pt idx="207">
                  <c:v>2.76</c:v>
                </c:pt>
                <c:pt idx="208">
                  <c:v>2.86</c:v>
                </c:pt>
                <c:pt idx="209">
                  <c:v>4.3899999999999997</c:v>
                </c:pt>
                <c:pt idx="210">
                  <c:v>4.4800000000000004</c:v>
                </c:pt>
                <c:pt idx="211">
                  <c:v>4.1900000000000004</c:v>
                </c:pt>
                <c:pt idx="212">
                  <c:v>4.53</c:v>
                </c:pt>
                <c:pt idx="213">
                  <c:v>4.5599999999999996</c:v>
                </c:pt>
                <c:pt idx="214">
                  <c:v>4.05</c:v>
                </c:pt>
                <c:pt idx="215">
                  <c:v>3.75</c:v>
                </c:pt>
                <c:pt idx="216">
                  <c:v>3.78</c:v>
                </c:pt>
                <c:pt idx="217">
                  <c:v>3.89</c:v>
                </c:pt>
                <c:pt idx="218">
                  <c:v>4.58</c:v>
                </c:pt>
                <c:pt idx="219">
                  <c:v>4.9400000000000004</c:v>
                </c:pt>
                <c:pt idx="220">
                  <c:v>4.66</c:v>
                </c:pt>
                <c:pt idx="221">
                  <c:v>3.37</c:v>
                </c:pt>
                <c:pt idx="222">
                  <c:v>3.22</c:v>
                </c:pt>
                <c:pt idx="223">
                  <c:v>3.43</c:v>
                </c:pt>
                <c:pt idx="224">
                  <c:v>2.89</c:v>
                </c:pt>
                <c:pt idx="225">
                  <c:v>2.54</c:v>
                </c:pt>
                <c:pt idx="226">
                  <c:v>3.27</c:v>
                </c:pt>
                <c:pt idx="227">
                  <c:v>4.3099999999999996</c:v>
                </c:pt>
                <c:pt idx="228">
                  <c:v>4.1900000000000004</c:v>
                </c:pt>
                <c:pt idx="229">
                  <c:v>4.01</c:v>
                </c:pt>
                <c:pt idx="230">
                  <c:v>3.3</c:v>
                </c:pt>
                <c:pt idx="231">
                  <c:v>2.4</c:v>
                </c:pt>
                <c:pt idx="232">
                  <c:v>1.88</c:v>
                </c:pt>
                <c:pt idx="233">
                  <c:v>2.13</c:v>
                </c:pt>
                <c:pt idx="234">
                  <c:v>2.31</c:v>
                </c:pt>
                <c:pt idx="235">
                  <c:v>2.44</c:v>
                </c:pt>
                <c:pt idx="236">
                  <c:v>3.14</c:v>
                </c:pt>
                <c:pt idx="237">
                  <c:v>3.92</c:v>
                </c:pt>
                <c:pt idx="238">
                  <c:v>4.3099999999999996</c:v>
                </c:pt>
                <c:pt idx="239">
                  <c:v>4.5199999999999996</c:v>
                </c:pt>
                <c:pt idx="240">
                  <c:v>4.5599999999999996</c:v>
                </c:pt>
                <c:pt idx="241">
                  <c:v>5.2</c:v>
                </c:pt>
                <c:pt idx="242">
                  <c:v>6.1</c:v>
                </c:pt>
                <c:pt idx="243">
                  <c:v>6.76</c:v>
                </c:pt>
                <c:pt idx="244">
                  <c:v>8.06</c:v>
                </c:pt>
                <c:pt idx="245">
                  <c:v>8.35</c:v>
                </c:pt>
                <c:pt idx="246">
                  <c:v>8.99</c:v>
                </c:pt>
                <c:pt idx="247">
                  <c:v>9.68</c:v>
                </c:pt>
                <c:pt idx="248">
                  <c:v>10.25</c:v>
                </c:pt>
                <c:pt idx="249">
                  <c:v>10.67</c:v>
                </c:pt>
                <c:pt idx="250">
                  <c:v>10.74</c:v>
                </c:pt>
                <c:pt idx="251">
                  <c:v>10.06</c:v>
                </c:pt>
                <c:pt idx="252">
                  <c:v>10.38</c:v>
                </c:pt>
                <c:pt idx="253">
                  <c:v>10.54</c:v>
                </c:pt>
                <c:pt idx="254">
                  <c:v>11.3</c:v>
                </c:pt>
                <c:pt idx="255">
                  <c:v>12.13</c:v>
                </c:pt>
                <c:pt idx="256">
                  <c:v>11.73</c:v>
                </c:pt>
                <c:pt idx="257">
                  <c:v>11.89</c:v>
                </c:pt>
                <c:pt idx="258">
                  <c:v>10.07</c:v>
                </c:pt>
                <c:pt idx="259">
                  <c:v>8.73</c:v>
                </c:pt>
                <c:pt idx="260">
                  <c:v>7.17</c:v>
                </c:pt>
                <c:pt idx="261">
                  <c:v>6.47</c:v>
                </c:pt>
                <c:pt idx="262">
                  <c:v>5.9</c:v>
                </c:pt>
                <c:pt idx="263">
                  <c:v>5.79</c:v>
                </c:pt>
                <c:pt idx="264">
                  <c:v>5.77</c:v>
                </c:pt>
                <c:pt idx="265">
                  <c:v>5.6</c:v>
                </c:pt>
                <c:pt idx="266">
                  <c:v>4.6500000000000004</c:v>
                </c:pt>
                <c:pt idx="267">
                  <c:v>4.18</c:v>
                </c:pt>
                <c:pt idx="268">
                  <c:v>3.94</c:v>
                </c:pt>
                <c:pt idx="269">
                  <c:v>3.16</c:v>
                </c:pt>
                <c:pt idx="270">
                  <c:v>3.99</c:v>
                </c:pt>
                <c:pt idx="271">
                  <c:v>4.6100000000000003</c:v>
                </c:pt>
                <c:pt idx="272">
                  <c:v>5.19</c:v>
                </c:pt>
                <c:pt idx="273">
                  <c:v>4.82</c:v>
                </c:pt>
                <c:pt idx="274">
                  <c:v>4.68</c:v>
                </c:pt>
                <c:pt idx="275">
                  <c:v>4.62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B8-4997-995E-03A6575F45FE}"/>
            </c:ext>
          </c:extLst>
        </c:ser>
        <c:ser>
          <c:idx val="2"/>
          <c:order val="1"/>
          <c:tx>
            <c:strRef>
              <c:f>Inflação!$G$2</c:f>
              <c:strCache>
                <c:ptCount val="1"/>
                <c:pt idx="0">
                  <c:v>Núcleo Anual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Inflação!$A$15:$A$302</c:f>
              <c:numCache>
                <c:formatCode>[$-416]mmm\-yy;@</c:formatCode>
                <c:ptCount val="288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  <c:pt idx="236">
                  <c:v>44075</c:v>
                </c:pt>
                <c:pt idx="237">
                  <c:v>44105</c:v>
                </c:pt>
                <c:pt idx="238">
                  <c:v>44136</c:v>
                </c:pt>
                <c:pt idx="239">
                  <c:v>44166</c:v>
                </c:pt>
                <c:pt idx="240">
                  <c:v>44197</c:v>
                </c:pt>
                <c:pt idx="241">
                  <c:v>44228</c:v>
                </c:pt>
                <c:pt idx="242">
                  <c:v>44256</c:v>
                </c:pt>
                <c:pt idx="243">
                  <c:v>44287</c:v>
                </c:pt>
                <c:pt idx="244">
                  <c:v>44317</c:v>
                </c:pt>
                <c:pt idx="245">
                  <c:v>44348</c:v>
                </c:pt>
                <c:pt idx="246">
                  <c:v>44378</c:v>
                </c:pt>
                <c:pt idx="247">
                  <c:v>44409</c:v>
                </c:pt>
                <c:pt idx="248">
                  <c:v>44440</c:v>
                </c:pt>
                <c:pt idx="249">
                  <c:v>44470</c:v>
                </c:pt>
                <c:pt idx="250">
                  <c:v>44501</c:v>
                </c:pt>
                <c:pt idx="251">
                  <c:v>44531</c:v>
                </c:pt>
                <c:pt idx="252">
                  <c:v>44562</c:v>
                </c:pt>
                <c:pt idx="253">
                  <c:v>44593</c:v>
                </c:pt>
                <c:pt idx="254">
                  <c:v>44621</c:v>
                </c:pt>
                <c:pt idx="255">
                  <c:v>44652</c:v>
                </c:pt>
                <c:pt idx="256">
                  <c:v>44682</c:v>
                </c:pt>
                <c:pt idx="257">
                  <c:v>44713</c:v>
                </c:pt>
                <c:pt idx="258">
                  <c:v>44743</c:v>
                </c:pt>
                <c:pt idx="259">
                  <c:v>44774</c:v>
                </c:pt>
                <c:pt idx="260">
                  <c:v>44805</c:v>
                </c:pt>
                <c:pt idx="261">
                  <c:v>44835</c:v>
                </c:pt>
                <c:pt idx="262">
                  <c:v>44866</c:v>
                </c:pt>
                <c:pt idx="263">
                  <c:v>44896</c:v>
                </c:pt>
                <c:pt idx="264">
                  <c:v>44927</c:v>
                </c:pt>
                <c:pt idx="265">
                  <c:v>44958</c:v>
                </c:pt>
                <c:pt idx="266">
                  <c:v>44986</c:v>
                </c:pt>
                <c:pt idx="267">
                  <c:v>45017</c:v>
                </c:pt>
                <c:pt idx="268">
                  <c:v>45047</c:v>
                </c:pt>
                <c:pt idx="269">
                  <c:v>45078</c:v>
                </c:pt>
                <c:pt idx="270">
                  <c:v>45108</c:v>
                </c:pt>
                <c:pt idx="271">
                  <c:v>45139</c:v>
                </c:pt>
                <c:pt idx="272">
                  <c:v>45170</c:v>
                </c:pt>
                <c:pt idx="273">
                  <c:v>45200</c:v>
                </c:pt>
                <c:pt idx="274">
                  <c:v>45231</c:v>
                </c:pt>
                <c:pt idx="275">
                  <c:v>45261</c:v>
                </c:pt>
                <c:pt idx="276">
                  <c:v>45292</c:v>
                </c:pt>
                <c:pt idx="277">
                  <c:v>45323</c:v>
                </c:pt>
                <c:pt idx="278">
                  <c:v>45352</c:v>
                </c:pt>
                <c:pt idx="279">
                  <c:v>45383</c:v>
                </c:pt>
                <c:pt idx="280">
                  <c:v>45413</c:v>
                </c:pt>
                <c:pt idx="281">
                  <c:v>45444</c:v>
                </c:pt>
                <c:pt idx="282">
                  <c:v>45474</c:v>
                </c:pt>
                <c:pt idx="283">
                  <c:v>45505</c:v>
                </c:pt>
                <c:pt idx="284">
                  <c:v>45536</c:v>
                </c:pt>
                <c:pt idx="285">
                  <c:v>45566</c:v>
                </c:pt>
                <c:pt idx="286">
                  <c:v>45597</c:v>
                </c:pt>
                <c:pt idx="287">
                  <c:v>45627</c:v>
                </c:pt>
              </c:numCache>
            </c:numRef>
          </c:cat>
          <c:val>
            <c:numRef>
              <c:f>Inflação!$G$15:$G$302</c:f>
              <c:numCache>
                <c:formatCode>0.00</c:formatCode>
                <c:ptCount val="288"/>
                <c:pt idx="0">
                  <c:v>3.63</c:v>
                </c:pt>
                <c:pt idx="1">
                  <c:v>3.7600000000000002</c:v>
                </c:pt>
                <c:pt idx="2">
                  <c:v>3.99</c:v>
                </c:pt>
                <c:pt idx="3">
                  <c:v>3.52</c:v>
                </c:pt>
                <c:pt idx="4">
                  <c:v>3.6999999999999997</c:v>
                </c:pt>
                <c:pt idx="5">
                  <c:v>3.67</c:v>
                </c:pt>
                <c:pt idx="6">
                  <c:v>4.01</c:v>
                </c:pt>
                <c:pt idx="7">
                  <c:v>4.1900000000000004</c:v>
                </c:pt>
                <c:pt idx="8">
                  <c:v>4.1900000000000004</c:v>
                </c:pt>
                <c:pt idx="9">
                  <c:v>4.46</c:v>
                </c:pt>
                <c:pt idx="10">
                  <c:v>4.93</c:v>
                </c:pt>
                <c:pt idx="11">
                  <c:v>5.5</c:v>
                </c:pt>
                <c:pt idx="12">
                  <c:v>5.620000000000001</c:v>
                </c:pt>
                <c:pt idx="13">
                  <c:v>5.870000000000001</c:v>
                </c:pt>
                <c:pt idx="14">
                  <c:v>6.02</c:v>
                </c:pt>
                <c:pt idx="15">
                  <c:v>6.13</c:v>
                </c:pt>
                <c:pt idx="16">
                  <c:v>6.27</c:v>
                </c:pt>
                <c:pt idx="17">
                  <c:v>6.16</c:v>
                </c:pt>
                <c:pt idx="18">
                  <c:v>6.0500000000000007</c:v>
                </c:pt>
                <c:pt idx="19">
                  <c:v>5.9300000000000015</c:v>
                </c:pt>
                <c:pt idx="20">
                  <c:v>6.3100000000000014</c:v>
                </c:pt>
                <c:pt idx="21">
                  <c:v>6.5500000000000016</c:v>
                </c:pt>
                <c:pt idx="22">
                  <c:v>7.120000000000001</c:v>
                </c:pt>
                <c:pt idx="23">
                  <c:v>8.01</c:v>
                </c:pt>
                <c:pt idx="24">
                  <c:v>8.9</c:v>
                </c:pt>
                <c:pt idx="25">
                  <c:v>9.06</c:v>
                </c:pt>
                <c:pt idx="26">
                  <c:v>9.759999999999998</c:v>
                </c:pt>
                <c:pt idx="27">
                  <c:v>10.06</c:v>
                </c:pt>
                <c:pt idx="28">
                  <c:v>10.100000000000001</c:v>
                </c:pt>
                <c:pt idx="29">
                  <c:v>10.46</c:v>
                </c:pt>
                <c:pt idx="30">
                  <c:v>10.34</c:v>
                </c:pt>
                <c:pt idx="31">
                  <c:v>10.309999999999999</c:v>
                </c:pt>
                <c:pt idx="32">
                  <c:v>10.069999999999997</c:v>
                </c:pt>
                <c:pt idx="33">
                  <c:v>9.6999999999999975</c:v>
                </c:pt>
                <c:pt idx="34">
                  <c:v>8.91</c:v>
                </c:pt>
                <c:pt idx="35">
                  <c:v>7.8800000000000008</c:v>
                </c:pt>
                <c:pt idx="36">
                  <c:v>7.14</c:v>
                </c:pt>
                <c:pt idx="37">
                  <c:v>7.1499999999999995</c:v>
                </c:pt>
                <c:pt idx="38">
                  <c:v>6.87</c:v>
                </c:pt>
                <c:pt idx="39">
                  <c:v>6.7799999999999994</c:v>
                </c:pt>
                <c:pt idx="40">
                  <c:v>6.92</c:v>
                </c:pt>
                <c:pt idx="41">
                  <c:v>6.93</c:v>
                </c:pt>
                <c:pt idx="42">
                  <c:v>7.02</c:v>
                </c:pt>
                <c:pt idx="43">
                  <c:v>7.2100000000000009</c:v>
                </c:pt>
                <c:pt idx="44">
                  <c:v>7.25</c:v>
                </c:pt>
                <c:pt idx="45">
                  <c:v>7.4300000000000006</c:v>
                </c:pt>
                <c:pt idx="46">
                  <c:v>7.62</c:v>
                </c:pt>
                <c:pt idx="47">
                  <c:v>7.660000000000001</c:v>
                </c:pt>
                <c:pt idx="48">
                  <c:v>7.58</c:v>
                </c:pt>
                <c:pt idx="49">
                  <c:v>7.51</c:v>
                </c:pt>
                <c:pt idx="50">
                  <c:v>7.07</c:v>
                </c:pt>
                <c:pt idx="51">
                  <c:v>7.06</c:v>
                </c:pt>
                <c:pt idx="52">
                  <c:v>6.93</c:v>
                </c:pt>
                <c:pt idx="53">
                  <c:v>6.7600000000000007</c:v>
                </c:pt>
                <c:pt idx="54">
                  <c:v>6.6700000000000008</c:v>
                </c:pt>
                <c:pt idx="55">
                  <c:v>6.37</c:v>
                </c:pt>
                <c:pt idx="56">
                  <c:v>6.2600000000000007</c:v>
                </c:pt>
                <c:pt idx="57">
                  <c:v>6.09</c:v>
                </c:pt>
                <c:pt idx="58">
                  <c:v>5.7899999999999991</c:v>
                </c:pt>
                <c:pt idx="59">
                  <c:v>5.419999999999999</c:v>
                </c:pt>
                <c:pt idx="60">
                  <c:v>5.7299999999999986</c:v>
                </c:pt>
                <c:pt idx="61">
                  <c:v>5.5099999999999989</c:v>
                </c:pt>
                <c:pt idx="62">
                  <c:v>5.629999999999999</c:v>
                </c:pt>
                <c:pt idx="63">
                  <c:v>5.14</c:v>
                </c:pt>
                <c:pt idx="64">
                  <c:v>4.5399999999999991</c:v>
                </c:pt>
                <c:pt idx="65">
                  <c:v>4.0199999999999996</c:v>
                </c:pt>
                <c:pt idx="66">
                  <c:v>3.7900000000000005</c:v>
                </c:pt>
                <c:pt idx="67">
                  <c:v>3.6600000000000006</c:v>
                </c:pt>
                <c:pt idx="68">
                  <c:v>3.59</c:v>
                </c:pt>
                <c:pt idx="69">
                  <c:v>3.5</c:v>
                </c:pt>
                <c:pt idx="70">
                  <c:v>3.4600000000000004</c:v>
                </c:pt>
                <c:pt idx="71">
                  <c:v>3.5100000000000007</c:v>
                </c:pt>
                <c:pt idx="72">
                  <c:v>3.06</c:v>
                </c:pt>
                <c:pt idx="73">
                  <c:v>2.87</c:v>
                </c:pt>
                <c:pt idx="74">
                  <c:v>2.57</c:v>
                </c:pt>
                <c:pt idx="75">
                  <c:v>2.64</c:v>
                </c:pt>
                <c:pt idx="76">
                  <c:v>3</c:v>
                </c:pt>
                <c:pt idx="77">
                  <c:v>3.3800000000000003</c:v>
                </c:pt>
                <c:pt idx="78">
                  <c:v>3.3200000000000003</c:v>
                </c:pt>
                <c:pt idx="79">
                  <c:v>3.5400000000000005</c:v>
                </c:pt>
                <c:pt idx="80">
                  <c:v>3.5600000000000005</c:v>
                </c:pt>
                <c:pt idx="81">
                  <c:v>3.6700000000000004</c:v>
                </c:pt>
                <c:pt idx="82">
                  <c:v>3.8100000000000005</c:v>
                </c:pt>
                <c:pt idx="83">
                  <c:v>4.0500000000000007</c:v>
                </c:pt>
                <c:pt idx="84">
                  <c:v>4.03</c:v>
                </c:pt>
                <c:pt idx="85">
                  <c:v>4.1999999999999993</c:v>
                </c:pt>
                <c:pt idx="86">
                  <c:v>4.33</c:v>
                </c:pt>
                <c:pt idx="87">
                  <c:v>4.57</c:v>
                </c:pt>
                <c:pt idx="88">
                  <c:v>4.919999999999999</c:v>
                </c:pt>
                <c:pt idx="89">
                  <c:v>5.2499999999999991</c:v>
                </c:pt>
                <c:pt idx="90">
                  <c:v>5.5599999999999987</c:v>
                </c:pt>
                <c:pt idx="91">
                  <c:v>5.7099999999999991</c:v>
                </c:pt>
                <c:pt idx="92">
                  <c:v>6.0799999999999992</c:v>
                </c:pt>
                <c:pt idx="93">
                  <c:v>6.1899999999999995</c:v>
                </c:pt>
                <c:pt idx="94">
                  <c:v>6.1800000000000006</c:v>
                </c:pt>
                <c:pt idx="95">
                  <c:v>5.92</c:v>
                </c:pt>
                <c:pt idx="96">
                  <c:v>5.7899999999999991</c:v>
                </c:pt>
                <c:pt idx="97">
                  <c:v>5.9800000000000013</c:v>
                </c:pt>
                <c:pt idx="98">
                  <c:v>5.87</c:v>
                </c:pt>
                <c:pt idx="99">
                  <c:v>5.92</c:v>
                </c:pt>
                <c:pt idx="100">
                  <c:v>5.8000000000000007</c:v>
                </c:pt>
                <c:pt idx="101">
                  <c:v>5.57</c:v>
                </c:pt>
                <c:pt idx="102">
                  <c:v>5.41</c:v>
                </c:pt>
                <c:pt idx="103">
                  <c:v>5.2</c:v>
                </c:pt>
                <c:pt idx="104">
                  <c:v>4.9300000000000006</c:v>
                </c:pt>
                <c:pt idx="105">
                  <c:v>4.7499999999999991</c:v>
                </c:pt>
                <c:pt idx="106">
                  <c:v>4.8099999999999996</c:v>
                </c:pt>
                <c:pt idx="107">
                  <c:v>4.92</c:v>
                </c:pt>
                <c:pt idx="108">
                  <c:v>5.23</c:v>
                </c:pt>
                <c:pt idx="109">
                  <c:v>5.21</c:v>
                </c:pt>
                <c:pt idx="110">
                  <c:v>5.42</c:v>
                </c:pt>
                <c:pt idx="111">
                  <c:v>5.27</c:v>
                </c:pt>
                <c:pt idx="112">
                  <c:v>5.33</c:v>
                </c:pt>
                <c:pt idx="113">
                  <c:v>5.41</c:v>
                </c:pt>
                <c:pt idx="114">
                  <c:v>5.38</c:v>
                </c:pt>
                <c:pt idx="115">
                  <c:v>5.33</c:v>
                </c:pt>
                <c:pt idx="116">
                  <c:v>5.32</c:v>
                </c:pt>
                <c:pt idx="117">
                  <c:v>5.54</c:v>
                </c:pt>
                <c:pt idx="118">
                  <c:v>5.69</c:v>
                </c:pt>
                <c:pt idx="119">
                  <c:v>5.96</c:v>
                </c:pt>
                <c:pt idx="120">
                  <c:v>6.04</c:v>
                </c:pt>
                <c:pt idx="121">
                  <c:v>6.41</c:v>
                </c:pt>
                <c:pt idx="122">
                  <c:v>6.6400000000000006</c:v>
                </c:pt>
                <c:pt idx="123">
                  <c:v>6.7899999999999991</c:v>
                </c:pt>
                <c:pt idx="124">
                  <c:v>6.6</c:v>
                </c:pt>
                <c:pt idx="125">
                  <c:v>6.6999999999999993</c:v>
                </c:pt>
                <c:pt idx="126">
                  <c:v>6.9</c:v>
                </c:pt>
                <c:pt idx="127">
                  <c:v>7.11</c:v>
                </c:pt>
                <c:pt idx="128">
                  <c:v>7.2100000000000009</c:v>
                </c:pt>
                <c:pt idx="129">
                  <c:v>7.09</c:v>
                </c:pt>
                <c:pt idx="130">
                  <c:v>6.9700000000000006</c:v>
                </c:pt>
                <c:pt idx="131">
                  <c:v>6.7500000000000009</c:v>
                </c:pt>
                <c:pt idx="132">
                  <c:v>6.660000000000001</c:v>
                </c:pt>
                <c:pt idx="133">
                  <c:v>6.080000000000001</c:v>
                </c:pt>
                <c:pt idx="134">
                  <c:v>5.6100000000000012</c:v>
                </c:pt>
                <c:pt idx="135">
                  <c:v>5.7400000000000011</c:v>
                </c:pt>
                <c:pt idx="136">
                  <c:v>5.5699999999999994</c:v>
                </c:pt>
                <c:pt idx="137">
                  <c:v>4.9799999999999995</c:v>
                </c:pt>
                <c:pt idx="138">
                  <c:v>5.01</c:v>
                </c:pt>
                <c:pt idx="139">
                  <c:v>4.96</c:v>
                </c:pt>
                <c:pt idx="140">
                  <c:v>4.91</c:v>
                </c:pt>
                <c:pt idx="141">
                  <c:v>4.9599999999999991</c:v>
                </c:pt>
                <c:pt idx="142">
                  <c:v>5.1499999999999995</c:v>
                </c:pt>
                <c:pt idx="143">
                  <c:v>5.54</c:v>
                </c:pt>
                <c:pt idx="144">
                  <c:v>5.84</c:v>
                </c:pt>
                <c:pt idx="145">
                  <c:v>6.19</c:v>
                </c:pt>
                <c:pt idx="146">
                  <c:v>6.28</c:v>
                </c:pt>
                <c:pt idx="147">
                  <c:v>6.02</c:v>
                </c:pt>
                <c:pt idx="148">
                  <c:v>6.24</c:v>
                </c:pt>
                <c:pt idx="149">
                  <c:v>6.71</c:v>
                </c:pt>
                <c:pt idx="150">
                  <c:v>6.63</c:v>
                </c:pt>
                <c:pt idx="151">
                  <c:v>6.68</c:v>
                </c:pt>
                <c:pt idx="152">
                  <c:v>6.8099999999999987</c:v>
                </c:pt>
                <c:pt idx="153">
                  <c:v>6.93</c:v>
                </c:pt>
                <c:pt idx="154">
                  <c:v>6.8899999999999988</c:v>
                </c:pt>
                <c:pt idx="155">
                  <c:v>6.97</c:v>
                </c:pt>
                <c:pt idx="156">
                  <c:v>6.6199999999999992</c:v>
                </c:pt>
                <c:pt idx="157">
                  <c:v>6.5400000000000009</c:v>
                </c:pt>
                <c:pt idx="158">
                  <c:v>7.11</c:v>
                </c:pt>
                <c:pt idx="159">
                  <c:v>7.0699999999999994</c:v>
                </c:pt>
                <c:pt idx="160">
                  <c:v>7.01</c:v>
                </c:pt>
                <c:pt idx="161">
                  <c:v>7.3599999999999994</c:v>
                </c:pt>
                <c:pt idx="162">
                  <c:v>7.02</c:v>
                </c:pt>
                <c:pt idx="163">
                  <c:v>6.95</c:v>
                </c:pt>
                <c:pt idx="164">
                  <c:v>7.0100000000000007</c:v>
                </c:pt>
                <c:pt idx="165">
                  <c:v>6.8299999999999992</c:v>
                </c:pt>
                <c:pt idx="166">
                  <c:v>6.5399999999999991</c:v>
                </c:pt>
                <c:pt idx="167">
                  <c:v>6.4499999999999993</c:v>
                </c:pt>
                <c:pt idx="168">
                  <c:v>6.5699999999999985</c:v>
                </c:pt>
                <c:pt idx="169">
                  <c:v>6.56</c:v>
                </c:pt>
                <c:pt idx="170">
                  <c:v>6.25</c:v>
                </c:pt>
                <c:pt idx="171">
                  <c:v>6.4500000000000011</c:v>
                </c:pt>
                <c:pt idx="172">
                  <c:v>6.3400000000000007</c:v>
                </c:pt>
                <c:pt idx="173">
                  <c:v>6.29</c:v>
                </c:pt>
                <c:pt idx="174">
                  <c:v>6.69</c:v>
                </c:pt>
                <c:pt idx="175">
                  <c:v>6.6400000000000006</c:v>
                </c:pt>
                <c:pt idx="176">
                  <c:v>6.6099999999999994</c:v>
                </c:pt>
                <c:pt idx="177">
                  <c:v>6.8199999999999994</c:v>
                </c:pt>
                <c:pt idx="178">
                  <c:v>7.1</c:v>
                </c:pt>
                <c:pt idx="179">
                  <c:v>7.09</c:v>
                </c:pt>
                <c:pt idx="180">
                  <c:v>7.07</c:v>
                </c:pt>
                <c:pt idx="181">
                  <c:v>7.16</c:v>
                </c:pt>
                <c:pt idx="182">
                  <c:v>7.0100000000000007</c:v>
                </c:pt>
                <c:pt idx="183">
                  <c:v>6.83</c:v>
                </c:pt>
                <c:pt idx="184">
                  <c:v>7.02</c:v>
                </c:pt>
                <c:pt idx="185">
                  <c:v>6.63</c:v>
                </c:pt>
                <c:pt idx="186">
                  <c:v>6.63</c:v>
                </c:pt>
                <c:pt idx="187">
                  <c:v>6.84</c:v>
                </c:pt>
                <c:pt idx="188">
                  <c:v>6.45</c:v>
                </c:pt>
                <c:pt idx="189">
                  <c:v>6.17</c:v>
                </c:pt>
                <c:pt idx="190">
                  <c:v>5.93</c:v>
                </c:pt>
                <c:pt idx="191">
                  <c:v>5.6000000000000005</c:v>
                </c:pt>
                <c:pt idx="192">
                  <c:v>5.25</c:v>
                </c:pt>
                <c:pt idx="193">
                  <c:v>4.79</c:v>
                </c:pt>
                <c:pt idx="194">
                  <c:v>4.5100000000000007</c:v>
                </c:pt>
                <c:pt idx="195">
                  <c:v>4.37</c:v>
                </c:pt>
                <c:pt idx="196">
                  <c:v>3.92</c:v>
                </c:pt>
                <c:pt idx="197">
                  <c:v>3.85</c:v>
                </c:pt>
                <c:pt idx="198">
                  <c:v>3.5500000000000003</c:v>
                </c:pt>
                <c:pt idx="199">
                  <c:v>3.12</c:v>
                </c:pt>
                <c:pt idx="200">
                  <c:v>3.33</c:v>
                </c:pt>
                <c:pt idx="201">
                  <c:v>3.32</c:v>
                </c:pt>
                <c:pt idx="202">
                  <c:v>3.0799999999999996</c:v>
                </c:pt>
                <c:pt idx="203">
                  <c:v>3.0999999999999996</c:v>
                </c:pt>
                <c:pt idx="204">
                  <c:v>2.94</c:v>
                </c:pt>
                <c:pt idx="205">
                  <c:v>2.87</c:v>
                </c:pt>
                <c:pt idx="206">
                  <c:v>2.8300000000000005</c:v>
                </c:pt>
                <c:pt idx="207">
                  <c:v>2.5800000000000005</c:v>
                </c:pt>
                <c:pt idx="208">
                  <c:v>2.5200000000000009</c:v>
                </c:pt>
                <c:pt idx="209">
                  <c:v>2.5300000000000002</c:v>
                </c:pt>
                <c:pt idx="210">
                  <c:v>2.7500000000000004</c:v>
                </c:pt>
                <c:pt idx="211">
                  <c:v>2.6200000000000006</c:v>
                </c:pt>
                <c:pt idx="212">
                  <c:v>2.64</c:v>
                </c:pt>
                <c:pt idx="213">
                  <c:v>2.58</c:v>
                </c:pt>
                <c:pt idx="214">
                  <c:v>2.4699999999999998</c:v>
                </c:pt>
                <c:pt idx="215">
                  <c:v>2.4400000000000004</c:v>
                </c:pt>
                <c:pt idx="216">
                  <c:v>2.59</c:v>
                </c:pt>
                <c:pt idx="217">
                  <c:v>2.39</c:v>
                </c:pt>
                <c:pt idx="218">
                  <c:v>2.6800000000000006</c:v>
                </c:pt>
                <c:pt idx="219">
                  <c:v>2.99</c:v>
                </c:pt>
                <c:pt idx="220">
                  <c:v>2.95</c:v>
                </c:pt>
                <c:pt idx="221">
                  <c:v>2.9300000000000006</c:v>
                </c:pt>
                <c:pt idx="222">
                  <c:v>2.7600000000000002</c:v>
                </c:pt>
                <c:pt idx="223">
                  <c:v>2.93</c:v>
                </c:pt>
                <c:pt idx="224">
                  <c:v>2.6100000000000003</c:v>
                </c:pt>
                <c:pt idx="225">
                  <c:v>2.5599999999999996</c:v>
                </c:pt>
                <c:pt idx="226">
                  <c:v>2.7299999999999995</c:v>
                </c:pt>
                <c:pt idx="227">
                  <c:v>2.76</c:v>
                </c:pt>
                <c:pt idx="228">
                  <c:v>2.58</c:v>
                </c:pt>
                <c:pt idx="229">
                  <c:v>2.8299999999999996</c:v>
                </c:pt>
                <c:pt idx="230">
                  <c:v>2.3400000000000003</c:v>
                </c:pt>
                <c:pt idx="231">
                  <c:v>1.8600000000000003</c:v>
                </c:pt>
                <c:pt idx="232">
                  <c:v>1.6400000000000001</c:v>
                </c:pt>
                <c:pt idx="233">
                  <c:v>1.3800000000000001</c:v>
                </c:pt>
                <c:pt idx="234">
                  <c:v>1.26</c:v>
                </c:pt>
                <c:pt idx="235">
                  <c:v>0.90000000000000013</c:v>
                </c:pt>
                <c:pt idx="236">
                  <c:v>1.1599999999999999</c:v>
                </c:pt>
                <c:pt idx="237">
                  <c:v>1.65</c:v>
                </c:pt>
                <c:pt idx="238">
                  <c:v>1.9699999999999998</c:v>
                </c:pt>
                <c:pt idx="239">
                  <c:v>2.2799999999999998</c:v>
                </c:pt>
                <c:pt idx="240">
                  <c:v>2.4699999999999998</c:v>
                </c:pt>
                <c:pt idx="241">
                  <c:v>2.6</c:v>
                </c:pt>
                <c:pt idx="242">
                  <c:v>3.09</c:v>
                </c:pt>
                <c:pt idx="243">
                  <c:v>3.46</c:v>
                </c:pt>
                <c:pt idx="244">
                  <c:v>4.1399999999999997</c:v>
                </c:pt>
                <c:pt idx="245">
                  <c:v>4.6400000000000006</c:v>
                </c:pt>
                <c:pt idx="246">
                  <c:v>5.28</c:v>
                </c:pt>
                <c:pt idx="247">
                  <c:v>6.13</c:v>
                </c:pt>
                <c:pt idx="248">
                  <c:v>6.6</c:v>
                </c:pt>
                <c:pt idx="249">
                  <c:v>7.07</c:v>
                </c:pt>
                <c:pt idx="250">
                  <c:v>7.13</c:v>
                </c:pt>
                <c:pt idx="251">
                  <c:v>7.3100000000000005</c:v>
                </c:pt>
                <c:pt idx="252">
                  <c:v>7.7600000000000007</c:v>
                </c:pt>
                <c:pt idx="253">
                  <c:v>8.370000000000001</c:v>
                </c:pt>
                <c:pt idx="254">
                  <c:v>8.74</c:v>
                </c:pt>
                <c:pt idx="255">
                  <c:v>9.39</c:v>
                </c:pt>
                <c:pt idx="256">
                  <c:v>9.92</c:v>
                </c:pt>
                <c:pt idx="257">
                  <c:v>10.239999999999998</c:v>
                </c:pt>
                <c:pt idx="258">
                  <c:v>9.9899999999999984</c:v>
                </c:pt>
                <c:pt idx="259">
                  <c:v>9.8499999999999979</c:v>
                </c:pt>
                <c:pt idx="260">
                  <c:v>9.3099999999999987</c:v>
                </c:pt>
                <c:pt idx="261">
                  <c:v>8.8299999999999983</c:v>
                </c:pt>
                <c:pt idx="262">
                  <c:v>8.3999999999999968</c:v>
                </c:pt>
                <c:pt idx="263">
                  <c:v>8.1</c:v>
                </c:pt>
                <c:pt idx="264">
                  <c:v>7.81</c:v>
                </c:pt>
                <c:pt idx="265">
                  <c:v>7.6099999999999994</c:v>
                </c:pt>
                <c:pt idx="266">
                  <c:v>7.1099999999999994</c:v>
                </c:pt>
                <c:pt idx="267">
                  <c:v>6.69</c:v>
                </c:pt>
                <c:pt idx="268">
                  <c:v>5.83</c:v>
                </c:pt>
                <c:pt idx="269">
                  <c:v>5.1899999999999995</c:v>
                </c:pt>
                <c:pt idx="270">
                  <c:v>4.96</c:v>
                </c:pt>
                <c:pt idx="271">
                  <c:v>4.6399999999999997</c:v>
                </c:pt>
                <c:pt idx="272">
                  <c:v>4.5999999999999988</c:v>
                </c:pt>
                <c:pt idx="273">
                  <c:v>4.24</c:v>
                </c:pt>
                <c:pt idx="274">
                  <c:v>4.33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B8-4997-995E-03A6575F45FE}"/>
            </c:ext>
          </c:extLst>
        </c:ser>
        <c:ser>
          <c:idx val="3"/>
          <c:order val="2"/>
          <c:tx>
            <c:strRef>
              <c:f>Inflação!$X$2</c:f>
              <c:strCache>
                <c:ptCount val="1"/>
                <c:pt idx="0">
                  <c:v>Meta Inflação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Inflação!$A$15:$A$302</c:f>
              <c:numCache>
                <c:formatCode>[$-416]mmm\-yy;@</c:formatCode>
                <c:ptCount val="288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  <c:pt idx="236">
                  <c:v>44075</c:v>
                </c:pt>
                <c:pt idx="237">
                  <c:v>44105</c:v>
                </c:pt>
                <c:pt idx="238">
                  <c:v>44136</c:v>
                </c:pt>
                <c:pt idx="239">
                  <c:v>44166</c:v>
                </c:pt>
                <c:pt idx="240">
                  <c:v>44197</c:v>
                </c:pt>
                <c:pt idx="241">
                  <c:v>44228</c:v>
                </c:pt>
                <c:pt idx="242">
                  <c:v>44256</c:v>
                </c:pt>
                <c:pt idx="243">
                  <c:v>44287</c:v>
                </c:pt>
                <c:pt idx="244">
                  <c:v>44317</c:v>
                </c:pt>
                <c:pt idx="245">
                  <c:v>44348</c:v>
                </c:pt>
                <c:pt idx="246">
                  <c:v>44378</c:v>
                </c:pt>
                <c:pt idx="247">
                  <c:v>44409</c:v>
                </c:pt>
                <c:pt idx="248">
                  <c:v>44440</c:v>
                </c:pt>
                <c:pt idx="249">
                  <c:v>44470</c:v>
                </c:pt>
                <c:pt idx="250">
                  <c:v>44501</c:v>
                </c:pt>
                <c:pt idx="251">
                  <c:v>44531</c:v>
                </c:pt>
                <c:pt idx="252">
                  <c:v>44562</c:v>
                </c:pt>
                <c:pt idx="253">
                  <c:v>44593</c:v>
                </c:pt>
                <c:pt idx="254">
                  <c:v>44621</c:v>
                </c:pt>
                <c:pt idx="255">
                  <c:v>44652</c:v>
                </c:pt>
                <c:pt idx="256">
                  <c:v>44682</c:v>
                </c:pt>
                <c:pt idx="257">
                  <c:v>44713</c:v>
                </c:pt>
                <c:pt idx="258">
                  <c:v>44743</c:v>
                </c:pt>
                <c:pt idx="259">
                  <c:v>44774</c:v>
                </c:pt>
                <c:pt idx="260">
                  <c:v>44805</c:v>
                </c:pt>
                <c:pt idx="261">
                  <c:v>44835</c:v>
                </c:pt>
                <c:pt idx="262">
                  <c:v>44866</c:v>
                </c:pt>
                <c:pt idx="263">
                  <c:v>44896</c:v>
                </c:pt>
                <c:pt idx="264">
                  <c:v>44927</c:v>
                </c:pt>
                <c:pt idx="265">
                  <c:v>44958</c:v>
                </c:pt>
                <c:pt idx="266">
                  <c:v>44986</c:v>
                </c:pt>
                <c:pt idx="267">
                  <c:v>45017</c:v>
                </c:pt>
                <c:pt idx="268">
                  <c:v>45047</c:v>
                </c:pt>
                <c:pt idx="269">
                  <c:v>45078</c:v>
                </c:pt>
                <c:pt idx="270">
                  <c:v>45108</c:v>
                </c:pt>
                <c:pt idx="271">
                  <c:v>45139</c:v>
                </c:pt>
                <c:pt idx="272">
                  <c:v>45170</c:v>
                </c:pt>
                <c:pt idx="273">
                  <c:v>45200</c:v>
                </c:pt>
                <c:pt idx="274">
                  <c:v>45231</c:v>
                </c:pt>
                <c:pt idx="275">
                  <c:v>45261</c:v>
                </c:pt>
                <c:pt idx="276">
                  <c:v>45292</c:v>
                </c:pt>
                <c:pt idx="277">
                  <c:v>45323</c:v>
                </c:pt>
                <c:pt idx="278">
                  <c:v>45352</c:v>
                </c:pt>
                <c:pt idx="279">
                  <c:v>45383</c:v>
                </c:pt>
                <c:pt idx="280">
                  <c:v>45413</c:v>
                </c:pt>
                <c:pt idx="281">
                  <c:v>45444</c:v>
                </c:pt>
                <c:pt idx="282">
                  <c:v>45474</c:v>
                </c:pt>
                <c:pt idx="283">
                  <c:v>45505</c:v>
                </c:pt>
                <c:pt idx="284">
                  <c:v>45536</c:v>
                </c:pt>
                <c:pt idx="285">
                  <c:v>45566</c:v>
                </c:pt>
                <c:pt idx="286">
                  <c:v>45597</c:v>
                </c:pt>
                <c:pt idx="287">
                  <c:v>45627</c:v>
                </c:pt>
              </c:numCache>
            </c:numRef>
          </c:cat>
          <c:val>
            <c:numRef>
              <c:f>Inflação!$X$15:$X$302</c:f>
              <c:numCache>
                <c:formatCode>0.00</c:formatCode>
                <c:ptCount val="288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3.5</c:v>
                </c:pt>
                <c:pt idx="13">
                  <c:v>3.5</c:v>
                </c:pt>
                <c:pt idx="14">
                  <c:v>3.5</c:v>
                </c:pt>
                <c:pt idx="15">
                  <c:v>3.5</c:v>
                </c:pt>
                <c:pt idx="16">
                  <c:v>3.5</c:v>
                </c:pt>
                <c:pt idx="17">
                  <c:v>3.5</c:v>
                </c:pt>
                <c:pt idx="18">
                  <c:v>3.5</c:v>
                </c:pt>
                <c:pt idx="19">
                  <c:v>3.5</c:v>
                </c:pt>
                <c:pt idx="20">
                  <c:v>3.5</c:v>
                </c:pt>
                <c:pt idx="21">
                  <c:v>3.5</c:v>
                </c:pt>
                <c:pt idx="22">
                  <c:v>3.5</c:v>
                </c:pt>
                <c:pt idx="23">
                  <c:v>3.5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5.5</c:v>
                </c:pt>
                <c:pt idx="37">
                  <c:v>5.5</c:v>
                </c:pt>
                <c:pt idx="38">
                  <c:v>5.5</c:v>
                </c:pt>
                <c:pt idx="39">
                  <c:v>5.5</c:v>
                </c:pt>
                <c:pt idx="40">
                  <c:v>5.5</c:v>
                </c:pt>
                <c:pt idx="41">
                  <c:v>5.5</c:v>
                </c:pt>
                <c:pt idx="42">
                  <c:v>5.5</c:v>
                </c:pt>
                <c:pt idx="43">
                  <c:v>5.5</c:v>
                </c:pt>
                <c:pt idx="44">
                  <c:v>5.5</c:v>
                </c:pt>
                <c:pt idx="45">
                  <c:v>5.5</c:v>
                </c:pt>
                <c:pt idx="46">
                  <c:v>5.5</c:v>
                </c:pt>
                <c:pt idx="47">
                  <c:v>5.5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4.5</c:v>
                </c:pt>
                <c:pt idx="62">
                  <c:v>4.5</c:v>
                </c:pt>
                <c:pt idx="63">
                  <c:v>4.5</c:v>
                </c:pt>
                <c:pt idx="64">
                  <c:v>4.5</c:v>
                </c:pt>
                <c:pt idx="65">
                  <c:v>4.5</c:v>
                </c:pt>
                <c:pt idx="66">
                  <c:v>4.5</c:v>
                </c:pt>
                <c:pt idx="67">
                  <c:v>4.5</c:v>
                </c:pt>
                <c:pt idx="68">
                  <c:v>4.5</c:v>
                </c:pt>
                <c:pt idx="69">
                  <c:v>4.5</c:v>
                </c:pt>
                <c:pt idx="70">
                  <c:v>4.5</c:v>
                </c:pt>
                <c:pt idx="71">
                  <c:v>4.5</c:v>
                </c:pt>
                <c:pt idx="72">
                  <c:v>4.5</c:v>
                </c:pt>
                <c:pt idx="73">
                  <c:v>4.5</c:v>
                </c:pt>
                <c:pt idx="74">
                  <c:v>4.5</c:v>
                </c:pt>
                <c:pt idx="75">
                  <c:v>4.5</c:v>
                </c:pt>
                <c:pt idx="76">
                  <c:v>4.5</c:v>
                </c:pt>
                <c:pt idx="77">
                  <c:v>4.5</c:v>
                </c:pt>
                <c:pt idx="78">
                  <c:v>4.5</c:v>
                </c:pt>
                <c:pt idx="79">
                  <c:v>4.5</c:v>
                </c:pt>
                <c:pt idx="80">
                  <c:v>4.5</c:v>
                </c:pt>
                <c:pt idx="81">
                  <c:v>4.5</c:v>
                </c:pt>
                <c:pt idx="82">
                  <c:v>4.5</c:v>
                </c:pt>
                <c:pt idx="83">
                  <c:v>4.5</c:v>
                </c:pt>
                <c:pt idx="84">
                  <c:v>4.5</c:v>
                </c:pt>
                <c:pt idx="85">
                  <c:v>4.5</c:v>
                </c:pt>
                <c:pt idx="86">
                  <c:v>4.5</c:v>
                </c:pt>
                <c:pt idx="87">
                  <c:v>4.5</c:v>
                </c:pt>
                <c:pt idx="88">
                  <c:v>4.5</c:v>
                </c:pt>
                <c:pt idx="89">
                  <c:v>4.5</c:v>
                </c:pt>
                <c:pt idx="90">
                  <c:v>4.5</c:v>
                </c:pt>
                <c:pt idx="91">
                  <c:v>4.5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4.5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</c:v>
                </c:pt>
                <c:pt idx="100">
                  <c:v>4.5</c:v>
                </c:pt>
                <c:pt idx="101">
                  <c:v>4.5</c:v>
                </c:pt>
                <c:pt idx="102">
                  <c:v>4.5</c:v>
                </c:pt>
                <c:pt idx="103">
                  <c:v>4.5</c:v>
                </c:pt>
                <c:pt idx="104">
                  <c:v>4.5</c:v>
                </c:pt>
                <c:pt idx="105">
                  <c:v>4.5</c:v>
                </c:pt>
                <c:pt idx="106">
                  <c:v>4.5</c:v>
                </c:pt>
                <c:pt idx="107">
                  <c:v>4.5</c:v>
                </c:pt>
                <c:pt idx="108">
                  <c:v>4.5</c:v>
                </c:pt>
                <c:pt idx="109">
                  <c:v>4.5</c:v>
                </c:pt>
                <c:pt idx="110">
                  <c:v>4.5</c:v>
                </c:pt>
                <c:pt idx="111">
                  <c:v>4.5</c:v>
                </c:pt>
                <c:pt idx="112">
                  <c:v>4.5</c:v>
                </c:pt>
                <c:pt idx="113">
                  <c:v>4.5</c:v>
                </c:pt>
                <c:pt idx="114">
                  <c:v>4.5</c:v>
                </c:pt>
                <c:pt idx="115">
                  <c:v>4.5</c:v>
                </c:pt>
                <c:pt idx="116">
                  <c:v>4.5</c:v>
                </c:pt>
                <c:pt idx="117">
                  <c:v>4.5</c:v>
                </c:pt>
                <c:pt idx="118">
                  <c:v>4.5</c:v>
                </c:pt>
                <c:pt idx="119">
                  <c:v>4.5</c:v>
                </c:pt>
                <c:pt idx="120">
                  <c:v>4.5</c:v>
                </c:pt>
                <c:pt idx="121">
                  <c:v>4.5</c:v>
                </c:pt>
                <c:pt idx="122">
                  <c:v>4.5</c:v>
                </c:pt>
                <c:pt idx="123">
                  <c:v>4.5</c:v>
                </c:pt>
                <c:pt idx="124">
                  <c:v>4.5</c:v>
                </c:pt>
                <c:pt idx="125">
                  <c:v>4.5</c:v>
                </c:pt>
                <c:pt idx="126">
                  <c:v>4.5</c:v>
                </c:pt>
                <c:pt idx="127">
                  <c:v>4.5</c:v>
                </c:pt>
                <c:pt idx="128">
                  <c:v>4.5</c:v>
                </c:pt>
                <c:pt idx="129">
                  <c:v>4.5</c:v>
                </c:pt>
                <c:pt idx="130">
                  <c:v>4.5</c:v>
                </c:pt>
                <c:pt idx="131">
                  <c:v>4.5</c:v>
                </c:pt>
                <c:pt idx="132">
                  <c:v>4.5</c:v>
                </c:pt>
                <c:pt idx="133">
                  <c:v>4.5</c:v>
                </c:pt>
                <c:pt idx="134">
                  <c:v>4.5</c:v>
                </c:pt>
                <c:pt idx="135">
                  <c:v>4.5</c:v>
                </c:pt>
                <c:pt idx="136">
                  <c:v>4.5</c:v>
                </c:pt>
                <c:pt idx="137">
                  <c:v>4.5</c:v>
                </c:pt>
                <c:pt idx="138">
                  <c:v>4.5</c:v>
                </c:pt>
                <c:pt idx="139">
                  <c:v>4.5</c:v>
                </c:pt>
                <c:pt idx="140">
                  <c:v>4.5</c:v>
                </c:pt>
                <c:pt idx="141">
                  <c:v>4.5</c:v>
                </c:pt>
                <c:pt idx="142">
                  <c:v>4.5</c:v>
                </c:pt>
                <c:pt idx="143">
                  <c:v>4.5</c:v>
                </c:pt>
                <c:pt idx="144">
                  <c:v>4.5</c:v>
                </c:pt>
                <c:pt idx="145">
                  <c:v>4.5</c:v>
                </c:pt>
                <c:pt idx="146">
                  <c:v>4.5</c:v>
                </c:pt>
                <c:pt idx="147">
                  <c:v>4.5</c:v>
                </c:pt>
                <c:pt idx="148">
                  <c:v>4.5</c:v>
                </c:pt>
                <c:pt idx="149">
                  <c:v>4.5</c:v>
                </c:pt>
                <c:pt idx="150">
                  <c:v>4.5</c:v>
                </c:pt>
                <c:pt idx="151">
                  <c:v>4.5</c:v>
                </c:pt>
                <c:pt idx="152">
                  <c:v>4.5</c:v>
                </c:pt>
                <c:pt idx="153">
                  <c:v>4.5</c:v>
                </c:pt>
                <c:pt idx="154">
                  <c:v>4.5</c:v>
                </c:pt>
                <c:pt idx="155">
                  <c:v>4.5</c:v>
                </c:pt>
                <c:pt idx="156">
                  <c:v>4.5</c:v>
                </c:pt>
                <c:pt idx="157">
                  <c:v>4.5</c:v>
                </c:pt>
                <c:pt idx="158">
                  <c:v>4.5</c:v>
                </c:pt>
                <c:pt idx="159">
                  <c:v>4.5</c:v>
                </c:pt>
                <c:pt idx="160">
                  <c:v>4.5</c:v>
                </c:pt>
                <c:pt idx="161">
                  <c:v>4.5</c:v>
                </c:pt>
                <c:pt idx="162">
                  <c:v>4.5</c:v>
                </c:pt>
                <c:pt idx="163">
                  <c:v>4.5</c:v>
                </c:pt>
                <c:pt idx="164">
                  <c:v>4.5</c:v>
                </c:pt>
                <c:pt idx="165">
                  <c:v>4.5</c:v>
                </c:pt>
                <c:pt idx="166">
                  <c:v>4.5</c:v>
                </c:pt>
                <c:pt idx="167">
                  <c:v>4.5</c:v>
                </c:pt>
                <c:pt idx="168">
                  <c:v>4.5</c:v>
                </c:pt>
                <c:pt idx="169">
                  <c:v>4.5</c:v>
                </c:pt>
                <c:pt idx="170">
                  <c:v>4.5</c:v>
                </c:pt>
                <c:pt idx="171">
                  <c:v>4.5</c:v>
                </c:pt>
                <c:pt idx="172">
                  <c:v>4.5</c:v>
                </c:pt>
                <c:pt idx="173">
                  <c:v>4.5</c:v>
                </c:pt>
                <c:pt idx="174">
                  <c:v>4.5</c:v>
                </c:pt>
                <c:pt idx="175">
                  <c:v>4.5</c:v>
                </c:pt>
                <c:pt idx="176">
                  <c:v>4.5</c:v>
                </c:pt>
                <c:pt idx="177">
                  <c:v>4.5</c:v>
                </c:pt>
                <c:pt idx="178">
                  <c:v>4.5</c:v>
                </c:pt>
                <c:pt idx="179">
                  <c:v>4.5</c:v>
                </c:pt>
                <c:pt idx="180">
                  <c:v>4.5</c:v>
                </c:pt>
                <c:pt idx="181">
                  <c:v>4.5</c:v>
                </c:pt>
                <c:pt idx="182">
                  <c:v>4.5</c:v>
                </c:pt>
                <c:pt idx="183">
                  <c:v>4.5</c:v>
                </c:pt>
                <c:pt idx="184">
                  <c:v>4.5</c:v>
                </c:pt>
                <c:pt idx="185">
                  <c:v>4.5</c:v>
                </c:pt>
                <c:pt idx="186">
                  <c:v>4.5</c:v>
                </c:pt>
                <c:pt idx="187">
                  <c:v>4.5</c:v>
                </c:pt>
                <c:pt idx="188">
                  <c:v>4.5</c:v>
                </c:pt>
                <c:pt idx="189">
                  <c:v>4.5</c:v>
                </c:pt>
                <c:pt idx="190">
                  <c:v>4.5</c:v>
                </c:pt>
                <c:pt idx="191">
                  <c:v>4.5</c:v>
                </c:pt>
                <c:pt idx="192">
                  <c:v>4.5</c:v>
                </c:pt>
                <c:pt idx="193">
                  <c:v>4.5</c:v>
                </c:pt>
                <c:pt idx="194">
                  <c:v>4.5</c:v>
                </c:pt>
                <c:pt idx="195">
                  <c:v>4.5</c:v>
                </c:pt>
                <c:pt idx="196">
                  <c:v>4.5</c:v>
                </c:pt>
                <c:pt idx="197">
                  <c:v>4.5</c:v>
                </c:pt>
                <c:pt idx="198">
                  <c:v>4.5</c:v>
                </c:pt>
                <c:pt idx="199">
                  <c:v>4.5</c:v>
                </c:pt>
                <c:pt idx="200">
                  <c:v>4.5</c:v>
                </c:pt>
                <c:pt idx="201">
                  <c:v>4.5</c:v>
                </c:pt>
                <c:pt idx="202">
                  <c:v>4.5</c:v>
                </c:pt>
                <c:pt idx="203">
                  <c:v>4.5</c:v>
                </c:pt>
                <c:pt idx="204">
                  <c:v>4.5</c:v>
                </c:pt>
                <c:pt idx="205">
                  <c:v>4.5</c:v>
                </c:pt>
                <c:pt idx="206">
                  <c:v>4.5</c:v>
                </c:pt>
                <c:pt idx="207">
                  <c:v>4.5</c:v>
                </c:pt>
                <c:pt idx="208">
                  <c:v>4.5</c:v>
                </c:pt>
                <c:pt idx="209">
                  <c:v>4.5</c:v>
                </c:pt>
                <c:pt idx="210">
                  <c:v>4.5</c:v>
                </c:pt>
                <c:pt idx="211">
                  <c:v>4.5</c:v>
                </c:pt>
                <c:pt idx="212">
                  <c:v>4.5</c:v>
                </c:pt>
                <c:pt idx="213">
                  <c:v>4.5</c:v>
                </c:pt>
                <c:pt idx="214">
                  <c:v>4.5</c:v>
                </c:pt>
                <c:pt idx="215">
                  <c:v>4.5</c:v>
                </c:pt>
                <c:pt idx="216">
                  <c:v>4.25</c:v>
                </c:pt>
                <c:pt idx="217">
                  <c:v>4.25</c:v>
                </c:pt>
                <c:pt idx="218">
                  <c:v>4.25</c:v>
                </c:pt>
                <c:pt idx="219">
                  <c:v>4.25</c:v>
                </c:pt>
                <c:pt idx="220">
                  <c:v>4.25</c:v>
                </c:pt>
                <c:pt idx="221">
                  <c:v>4.25</c:v>
                </c:pt>
                <c:pt idx="222">
                  <c:v>4.25</c:v>
                </c:pt>
                <c:pt idx="223">
                  <c:v>4.25</c:v>
                </c:pt>
                <c:pt idx="224">
                  <c:v>4.25</c:v>
                </c:pt>
                <c:pt idx="225">
                  <c:v>4.25</c:v>
                </c:pt>
                <c:pt idx="226">
                  <c:v>4.25</c:v>
                </c:pt>
                <c:pt idx="227">
                  <c:v>4.25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3.75</c:v>
                </c:pt>
                <c:pt idx="241">
                  <c:v>3.75</c:v>
                </c:pt>
                <c:pt idx="242">
                  <c:v>3.75</c:v>
                </c:pt>
                <c:pt idx="243">
                  <c:v>3.75</c:v>
                </c:pt>
                <c:pt idx="244">
                  <c:v>3.75</c:v>
                </c:pt>
                <c:pt idx="245">
                  <c:v>3.75</c:v>
                </c:pt>
                <c:pt idx="246">
                  <c:v>3.75</c:v>
                </c:pt>
                <c:pt idx="247">
                  <c:v>3.75</c:v>
                </c:pt>
                <c:pt idx="248">
                  <c:v>3.75</c:v>
                </c:pt>
                <c:pt idx="249">
                  <c:v>3.75</c:v>
                </c:pt>
                <c:pt idx="250">
                  <c:v>3.75</c:v>
                </c:pt>
                <c:pt idx="251">
                  <c:v>3.75</c:v>
                </c:pt>
                <c:pt idx="252">
                  <c:v>3.5</c:v>
                </c:pt>
                <c:pt idx="253">
                  <c:v>3.5</c:v>
                </c:pt>
                <c:pt idx="254">
                  <c:v>3.5</c:v>
                </c:pt>
                <c:pt idx="255">
                  <c:v>3.5</c:v>
                </c:pt>
                <c:pt idx="256">
                  <c:v>3.5</c:v>
                </c:pt>
                <c:pt idx="257">
                  <c:v>3.5</c:v>
                </c:pt>
                <c:pt idx="258">
                  <c:v>3.5</c:v>
                </c:pt>
                <c:pt idx="259">
                  <c:v>3.5</c:v>
                </c:pt>
                <c:pt idx="260">
                  <c:v>3.5</c:v>
                </c:pt>
                <c:pt idx="261">
                  <c:v>3.5</c:v>
                </c:pt>
                <c:pt idx="262">
                  <c:v>3.5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</c:v>
                </c:pt>
                <c:pt idx="269">
                  <c:v>3.5</c:v>
                </c:pt>
                <c:pt idx="270">
                  <c:v>3.5</c:v>
                </c:pt>
                <c:pt idx="271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B8-4997-995E-03A6575F45FE}"/>
            </c:ext>
          </c:extLst>
        </c:ser>
        <c:ser>
          <c:idx val="4"/>
          <c:order val="3"/>
          <c:tx>
            <c:strRef>
              <c:f>Inflação!$I$2</c:f>
              <c:strCache>
                <c:ptCount val="1"/>
                <c:pt idx="0">
                  <c:v>Bens Anual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Inflação!$A$15:$A$302</c:f>
              <c:numCache>
                <c:formatCode>[$-416]mmm\-yy;@</c:formatCode>
                <c:ptCount val="288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  <c:pt idx="236">
                  <c:v>44075</c:v>
                </c:pt>
                <c:pt idx="237">
                  <c:v>44105</c:v>
                </c:pt>
                <c:pt idx="238">
                  <c:v>44136</c:v>
                </c:pt>
                <c:pt idx="239">
                  <c:v>44166</c:v>
                </c:pt>
                <c:pt idx="240">
                  <c:v>44197</c:v>
                </c:pt>
                <c:pt idx="241">
                  <c:v>44228</c:v>
                </c:pt>
                <c:pt idx="242">
                  <c:v>44256</c:v>
                </c:pt>
                <c:pt idx="243">
                  <c:v>44287</c:v>
                </c:pt>
                <c:pt idx="244">
                  <c:v>44317</c:v>
                </c:pt>
                <c:pt idx="245">
                  <c:v>44348</c:v>
                </c:pt>
                <c:pt idx="246">
                  <c:v>44378</c:v>
                </c:pt>
                <c:pt idx="247">
                  <c:v>44409</c:v>
                </c:pt>
                <c:pt idx="248">
                  <c:v>44440</c:v>
                </c:pt>
                <c:pt idx="249">
                  <c:v>44470</c:v>
                </c:pt>
                <c:pt idx="250">
                  <c:v>44501</c:v>
                </c:pt>
                <c:pt idx="251">
                  <c:v>44531</c:v>
                </c:pt>
                <c:pt idx="252">
                  <c:v>44562</c:v>
                </c:pt>
                <c:pt idx="253">
                  <c:v>44593</c:v>
                </c:pt>
                <c:pt idx="254">
                  <c:v>44621</c:v>
                </c:pt>
                <c:pt idx="255">
                  <c:v>44652</c:v>
                </c:pt>
                <c:pt idx="256">
                  <c:v>44682</c:v>
                </c:pt>
                <c:pt idx="257">
                  <c:v>44713</c:v>
                </c:pt>
                <c:pt idx="258">
                  <c:v>44743</c:v>
                </c:pt>
                <c:pt idx="259">
                  <c:v>44774</c:v>
                </c:pt>
                <c:pt idx="260">
                  <c:v>44805</c:v>
                </c:pt>
                <c:pt idx="261">
                  <c:v>44835</c:v>
                </c:pt>
                <c:pt idx="262">
                  <c:v>44866</c:v>
                </c:pt>
                <c:pt idx="263">
                  <c:v>44896</c:v>
                </c:pt>
                <c:pt idx="264">
                  <c:v>44927</c:v>
                </c:pt>
                <c:pt idx="265">
                  <c:v>44958</c:v>
                </c:pt>
                <c:pt idx="266">
                  <c:v>44986</c:v>
                </c:pt>
                <c:pt idx="267">
                  <c:v>45017</c:v>
                </c:pt>
                <c:pt idx="268">
                  <c:v>45047</c:v>
                </c:pt>
                <c:pt idx="269">
                  <c:v>45078</c:v>
                </c:pt>
                <c:pt idx="270">
                  <c:v>45108</c:v>
                </c:pt>
                <c:pt idx="271">
                  <c:v>45139</c:v>
                </c:pt>
                <c:pt idx="272">
                  <c:v>45170</c:v>
                </c:pt>
                <c:pt idx="273">
                  <c:v>45200</c:v>
                </c:pt>
                <c:pt idx="274">
                  <c:v>45231</c:v>
                </c:pt>
                <c:pt idx="275">
                  <c:v>45261</c:v>
                </c:pt>
                <c:pt idx="276">
                  <c:v>45292</c:v>
                </c:pt>
                <c:pt idx="277">
                  <c:v>45323</c:v>
                </c:pt>
                <c:pt idx="278">
                  <c:v>45352</c:v>
                </c:pt>
                <c:pt idx="279">
                  <c:v>45383</c:v>
                </c:pt>
                <c:pt idx="280">
                  <c:v>45413</c:v>
                </c:pt>
                <c:pt idx="281">
                  <c:v>45444</c:v>
                </c:pt>
                <c:pt idx="282">
                  <c:v>45474</c:v>
                </c:pt>
                <c:pt idx="283">
                  <c:v>45505</c:v>
                </c:pt>
                <c:pt idx="284">
                  <c:v>45536</c:v>
                </c:pt>
                <c:pt idx="285">
                  <c:v>45566</c:v>
                </c:pt>
                <c:pt idx="286">
                  <c:v>45597</c:v>
                </c:pt>
                <c:pt idx="287">
                  <c:v>45627</c:v>
                </c:pt>
              </c:numCache>
            </c:numRef>
          </c:cat>
          <c:val>
            <c:numRef>
              <c:f>Inflação!$I$15:$I$302</c:f>
              <c:numCache>
                <c:formatCode>0.00</c:formatCode>
                <c:ptCount val="288"/>
                <c:pt idx="0">
                  <c:v>6.22</c:v>
                </c:pt>
                <c:pt idx="1">
                  <c:v>5.69</c:v>
                </c:pt>
                <c:pt idx="2">
                  <c:v>5.21</c:v>
                </c:pt>
                <c:pt idx="3">
                  <c:v>4.63</c:v>
                </c:pt>
                <c:pt idx="4">
                  <c:v>4.68</c:v>
                </c:pt>
                <c:pt idx="5">
                  <c:v>4.54</c:v>
                </c:pt>
                <c:pt idx="6">
                  <c:v>4.1100000000000003</c:v>
                </c:pt>
                <c:pt idx="7">
                  <c:v>3.5500000000000003</c:v>
                </c:pt>
                <c:pt idx="8">
                  <c:v>2.8000000000000003</c:v>
                </c:pt>
                <c:pt idx="9">
                  <c:v>2.7900000000000005</c:v>
                </c:pt>
                <c:pt idx="10">
                  <c:v>3.4300000000000006</c:v>
                </c:pt>
                <c:pt idx="11">
                  <c:v>4.3800000000000008</c:v>
                </c:pt>
                <c:pt idx="12">
                  <c:v>4.9300000000000006</c:v>
                </c:pt>
                <c:pt idx="13">
                  <c:v>4.9300000000000006</c:v>
                </c:pt>
                <c:pt idx="14">
                  <c:v>4.7200000000000006</c:v>
                </c:pt>
                <c:pt idx="15">
                  <c:v>4.9600000000000009</c:v>
                </c:pt>
                <c:pt idx="16">
                  <c:v>4.91</c:v>
                </c:pt>
                <c:pt idx="17">
                  <c:v>4.5500000000000007</c:v>
                </c:pt>
                <c:pt idx="18">
                  <c:v>4.34</c:v>
                </c:pt>
                <c:pt idx="19">
                  <c:v>4.4700000000000006</c:v>
                </c:pt>
                <c:pt idx="20">
                  <c:v>5.76</c:v>
                </c:pt>
                <c:pt idx="21">
                  <c:v>6.2900000000000009</c:v>
                </c:pt>
                <c:pt idx="22">
                  <c:v>7.67</c:v>
                </c:pt>
                <c:pt idx="23">
                  <c:v>7.69</c:v>
                </c:pt>
                <c:pt idx="24">
                  <c:v>8.25</c:v>
                </c:pt>
                <c:pt idx="25">
                  <c:v>8.36</c:v>
                </c:pt>
                <c:pt idx="26">
                  <c:v>8.9499999999999993</c:v>
                </c:pt>
                <c:pt idx="27">
                  <c:v>9.2100000000000009</c:v>
                </c:pt>
                <c:pt idx="28">
                  <c:v>8.8600000000000012</c:v>
                </c:pt>
                <c:pt idx="29">
                  <c:v>9.1599999999999984</c:v>
                </c:pt>
                <c:pt idx="30">
                  <c:v>9.1799999999999979</c:v>
                </c:pt>
                <c:pt idx="31">
                  <c:v>8.7899999999999991</c:v>
                </c:pt>
                <c:pt idx="32">
                  <c:v>7.84</c:v>
                </c:pt>
                <c:pt idx="33">
                  <c:v>6.66</c:v>
                </c:pt>
                <c:pt idx="34">
                  <c:v>4.5399999999999991</c:v>
                </c:pt>
                <c:pt idx="35">
                  <c:v>3.8200000000000003</c:v>
                </c:pt>
                <c:pt idx="36">
                  <c:v>3.27</c:v>
                </c:pt>
                <c:pt idx="37">
                  <c:v>3.56</c:v>
                </c:pt>
                <c:pt idx="38">
                  <c:v>4.04</c:v>
                </c:pt>
                <c:pt idx="39">
                  <c:v>4.0199999999999996</c:v>
                </c:pt>
                <c:pt idx="40">
                  <c:v>4.63</c:v>
                </c:pt>
                <c:pt idx="41">
                  <c:v>5.2200000000000006</c:v>
                </c:pt>
                <c:pt idx="42">
                  <c:v>5.4899999999999993</c:v>
                </c:pt>
                <c:pt idx="43">
                  <c:v>6.0100000000000007</c:v>
                </c:pt>
                <c:pt idx="44">
                  <c:v>6.91</c:v>
                </c:pt>
                <c:pt idx="45">
                  <c:v>7.86</c:v>
                </c:pt>
                <c:pt idx="46">
                  <c:v>8.49</c:v>
                </c:pt>
                <c:pt idx="47">
                  <c:v>8.57</c:v>
                </c:pt>
                <c:pt idx="48">
                  <c:v>8.6199999999999992</c:v>
                </c:pt>
                <c:pt idx="49">
                  <c:v>8.07</c:v>
                </c:pt>
                <c:pt idx="50">
                  <c:v>7.0199999999999987</c:v>
                </c:pt>
                <c:pt idx="51">
                  <c:v>7.09</c:v>
                </c:pt>
                <c:pt idx="52">
                  <c:v>6.6699999999999973</c:v>
                </c:pt>
                <c:pt idx="53">
                  <c:v>6.339999999999999</c:v>
                </c:pt>
                <c:pt idx="54">
                  <c:v>6.1799999999999979</c:v>
                </c:pt>
                <c:pt idx="55">
                  <c:v>5.9899999999999993</c:v>
                </c:pt>
                <c:pt idx="56">
                  <c:v>5.08</c:v>
                </c:pt>
                <c:pt idx="57">
                  <c:v>4.45</c:v>
                </c:pt>
                <c:pt idx="58">
                  <c:v>3.4000000000000004</c:v>
                </c:pt>
                <c:pt idx="59">
                  <c:v>3.02</c:v>
                </c:pt>
                <c:pt idx="60">
                  <c:v>2.83</c:v>
                </c:pt>
                <c:pt idx="61">
                  <c:v>2.44</c:v>
                </c:pt>
                <c:pt idx="62">
                  <c:v>2.0299999999999998</c:v>
                </c:pt>
                <c:pt idx="63">
                  <c:v>0.84999999999999987</c:v>
                </c:pt>
                <c:pt idx="64">
                  <c:v>0.43999999999999984</c:v>
                </c:pt>
                <c:pt idx="65">
                  <c:v>-0.53999999999999992</c:v>
                </c:pt>
                <c:pt idx="66">
                  <c:v>-0.89</c:v>
                </c:pt>
                <c:pt idx="67">
                  <c:v>-1.4900000000000002</c:v>
                </c:pt>
                <c:pt idx="68">
                  <c:v>-1.47</c:v>
                </c:pt>
                <c:pt idx="69">
                  <c:v>-1.9100000000000004</c:v>
                </c:pt>
                <c:pt idx="70">
                  <c:v>-1.7</c:v>
                </c:pt>
                <c:pt idx="71">
                  <c:v>-1.76</c:v>
                </c:pt>
                <c:pt idx="72">
                  <c:v>-2.1699999999999995</c:v>
                </c:pt>
                <c:pt idx="73">
                  <c:v>-2.4999999999999996</c:v>
                </c:pt>
                <c:pt idx="74">
                  <c:v>-2.4299999999999997</c:v>
                </c:pt>
                <c:pt idx="75">
                  <c:v>-1.93</c:v>
                </c:pt>
                <c:pt idx="76">
                  <c:v>-1.9899999999999998</c:v>
                </c:pt>
                <c:pt idx="77">
                  <c:v>-1.6599999999999997</c:v>
                </c:pt>
                <c:pt idx="78">
                  <c:v>-1.65</c:v>
                </c:pt>
                <c:pt idx="79">
                  <c:v>-1.0600000000000003</c:v>
                </c:pt>
                <c:pt idx="80">
                  <c:v>-0.74</c:v>
                </c:pt>
                <c:pt idx="81">
                  <c:v>-0.22999999999999998</c:v>
                </c:pt>
                <c:pt idx="82">
                  <c:v>-0.11999999999999986</c:v>
                </c:pt>
                <c:pt idx="83">
                  <c:v>-5.0000000000000051E-2</c:v>
                </c:pt>
                <c:pt idx="84">
                  <c:v>-0.22999999999999984</c:v>
                </c:pt>
                <c:pt idx="85">
                  <c:v>9.9999999999999964E-2</c:v>
                </c:pt>
                <c:pt idx="86">
                  <c:v>0.13999999999999996</c:v>
                </c:pt>
                <c:pt idx="87">
                  <c:v>0.12999999999999995</c:v>
                </c:pt>
                <c:pt idx="88">
                  <c:v>0.55000000000000004</c:v>
                </c:pt>
                <c:pt idx="89">
                  <c:v>1.07</c:v>
                </c:pt>
                <c:pt idx="90">
                  <c:v>1.1599999999999999</c:v>
                </c:pt>
                <c:pt idx="91">
                  <c:v>1.1099999999999999</c:v>
                </c:pt>
                <c:pt idx="92">
                  <c:v>1.1199999999999999</c:v>
                </c:pt>
                <c:pt idx="93">
                  <c:v>1.0899999999999999</c:v>
                </c:pt>
                <c:pt idx="94">
                  <c:v>1.0099999999999998</c:v>
                </c:pt>
                <c:pt idx="95">
                  <c:v>0</c:v>
                </c:pt>
                <c:pt idx="96">
                  <c:v>-1.3599999999999999</c:v>
                </c:pt>
                <c:pt idx="97">
                  <c:v>-1.65</c:v>
                </c:pt>
                <c:pt idx="98">
                  <c:v>-1.4699999999999998</c:v>
                </c:pt>
                <c:pt idx="99">
                  <c:v>-2.1799999999999997</c:v>
                </c:pt>
                <c:pt idx="100">
                  <c:v>-2.86</c:v>
                </c:pt>
                <c:pt idx="101">
                  <c:v>-3.3</c:v>
                </c:pt>
                <c:pt idx="102">
                  <c:v>-3.2899999999999996</c:v>
                </c:pt>
                <c:pt idx="103">
                  <c:v>-3.7199999999999998</c:v>
                </c:pt>
                <c:pt idx="104">
                  <c:v>-3.7499999999999996</c:v>
                </c:pt>
                <c:pt idx="105">
                  <c:v>-3.4999999999999996</c:v>
                </c:pt>
                <c:pt idx="106">
                  <c:v>-3.1299999999999994</c:v>
                </c:pt>
                <c:pt idx="107">
                  <c:v>-1.8699999999999997</c:v>
                </c:pt>
                <c:pt idx="108">
                  <c:v>-0.53999999999999992</c:v>
                </c:pt>
                <c:pt idx="109">
                  <c:v>0.14000000000000012</c:v>
                </c:pt>
                <c:pt idx="110">
                  <c:v>0.3600000000000001</c:v>
                </c:pt>
                <c:pt idx="111">
                  <c:v>1.3800000000000001</c:v>
                </c:pt>
                <c:pt idx="112">
                  <c:v>2.21</c:v>
                </c:pt>
                <c:pt idx="113">
                  <c:v>2.3699999999999997</c:v>
                </c:pt>
                <c:pt idx="114">
                  <c:v>2.2199999999999998</c:v>
                </c:pt>
                <c:pt idx="115">
                  <c:v>2.15</c:v>
                </c:pt>
                <c:pt idx="116">
                  <c:v>1.89</c:v>
                </c:pt>
                <c:pt idx="117">
                  <c:v>1.55</c:v>
                </c:pt>
                <c:pt idx="118">
                  <c:v>1.25</c:v>
                </c:pt>
                <c:pt idx="119">
                  <c:v>0.92999999999999994</c:v>
                </c:pt>
                <c:pt idx="120">
                  <c:v>1.04</c:v>
                </c:pt>
                <c:pt idx="121">
                  <c:v>0.82999999999999985</c:v>
                </c:pt>
                <c:pt idx="122">
                  <c:v>0.52</c:v>
                </c:pt>
                <c:pt idx="123">
                  <c:v>-0.25999999999999995</c:v>
                </c:pt>
                <c:pt idx="124">
                  <c:v>-1.0799999999999998</c:v>
                </c:pt>
                <c:pt idx="125">
                  <c:v>-1.0199999999999998</c:v>
                </c:pt>
                <c:pt idx="126">
                  <c:v>-0.94999999999999984</c:v>
                </c:pt>
                <c:pt idx="127">
                  <c:v>-0.57999999999999996</c:v>
                </c:pt>
                <c:pt idx="128">
                  <c:v>-0.67999999999999972</c:v>
                </c:pt>
                <c:pt idx="129">
                  <c:v>-0.95999999999999974</c:v>
                </c:pt>
                <c:pt idx="130">
                  <c:v>-1.0999999999999996</c:v>
                </c:pt>
                <c:pt idx="131">
                  <c:v>-1.5699999999999996</c:v>
                </c:pt>
                <c:pt idx="132">
                  <c:v>-1.9299999999999997</c:v>
                </c:pt>
                <c:pt idx="133">
                  <c:v>-2.1599999999999997</c:v>
                </c:pt>
                <c:pt idx="134">
                  <c:v>-2.6899999999999995</c:v>
                </c:pt>
                <c:pt idx="135">
                  <c:v>-2.6799999999999997</c:v>
                </c:pt>
                <c:pt idx="136">
                  <c:v>-2.5</c:v>
                </c:pt>
                <c:pt idx="137">
                  <c:v>-5.16</c:v>
                </c:pt>
                <c:pt idx="138">
                  <c:v>-5.22</c:v>
                </c:pt>
                <c:pt idx="139">
                  <c:v>-5.01</c:v>
                </c:pt>
                <c:pt idx="140">
                  <c:v>-5.08</c:v>
                </c:pt>
                <c:pt idx="141">
                  <c:v>-4.6499999999999995</c:v>
                </c:pt>
                <c:pt idx="142">
                  <c:v>-4.1799999999999988</c:v>
                </c:pt>
                <c:pt idx="143">
                  <c:v>-3.4999999999999996</c:v>
                </c:pt>
                <c:pt idx="144">
                  <c:v>-2.5099999999999998</c:v>
                </c:pt>
                <c:pt idx="145">
                  <c:v>-2.0099999999999998</c:v>
                </c:pt>
                <c:pt idx="146">
                  <c:v>-1.1800000000000002</c:v>
                </c:pt>
                <c:pt idx="147">
                  <c:v>-0.63000000000000034</c:v>
                </c:pt>
                <c:pt idx="148">
                  <c:v>-0.18999999999999992</c:v>
                </c:pt>
                <c:pt idx="149">
                  <c:v>2.33</c:v>
                </c:pt>
                <c:pt idx="150">
                  <c:v>2.4300000000000002</c:v>
                </c:pt>
                <c:pt idx="151">
                  <c:v>2.68</c:v>
                </c:pt>
                <c:pt idx="152">
                  <c:v>3.11</c:v>
                </c:pt>
                <c:pt idx="153">
                  <c:v>3.4699999999999998</c:v>
                </c:pt>
                <c:pt idx="154">
                  <c:v>3.25</c:v>
                </c:pt>
                <c:pt idx="155">
                  <c:v>3.58</c:v>
                </c:pt>
                <c:pt idx="156">
                  <c:v>3.1999999999999997</c:v>
                </c:pt>
                <c:pt idx="157">
                  <c:v>3.4499999999999997</c:v>
                </c:pt>
                <c:pt idx="158">
                  <c:v>3.62</c:v>
                </c:pt>
                <c:pt idx="159">
                  <c:v>3.71</c:v>
                </c:pt>
                <c:pt idx="160">
                  <c:v>4.0600000000000005</c:v>
                </c:pt>
                <c:pt idx="161">
                  <c:v>4.2300000000000004</c:v>
                </c:pt>
                <c:pt idx="162">
                  <c:v>4.5199999999999996</c:v>
                </c:pt>
                <c:pt idx="163">
                  <c:v>4.08</c:v>
                </c:pt>
                <c:pt idx="164">
                  <c:v>3.97</c:v>
                </c:pt>
                <c:pt idx="165">
                  <c:v>3.8000000000000003</c:v>
                </c:pt>
                <c:pt idx="166">
                  <c:v>3.4000000000000004</c:v>
                </c:pt>
                <c:pt idx="167">
                  <c:v>2.9700000000000006</c:v>
                </c:pt>
                <c:pt idx="168">
                  <c:v>2.8600000000000008</c:v>
                </c:pt>
                <c:pt idx="169">
                  <c:v>3.1700000000000004</c:v>
                </c:pt>
                <c:pt idx="170">
                  <c:v>3.15</c:v>
                </c:pt>
                <c:pt idx="171">
                  <c:v>3.2800000000000002</c:v>
                </c:pt>
                <c:pt idx="172">
                  <c:v>3.05</c:v>
                </c:pt>
                <c:pt idx="173">
                  <c:v>3.16</c:v>
                </c:pt>
                <c:pt idx="174">
                  <c:v>3.2600000000000002</c:v>
                </c:pt>
                <c:pt idx="175">
                  <c:v>3.4000000000000004</c:v>
                </c:pt>
                <c:pt idx="176">
                  <c:v>3.54</c:v>
                </c:pt>
                <c:pt idx="177">
                  <c:v>2.85</c:v>
                </c:pt>
                <c:pt idx="178">
                  <c:v>3.12</c:v>
                </c:pt>
                <c:pt idx="179">
                  <c:v>3.23</c:v>
                </c:pt>
                <c:pt idx="180">
                  <c:v>3.0800000000000005</c:v>
                </c:pt>
                <c:pt idx="181">
                  <c:v>2.79</c:v>
                </c:pt>
                <c:pt idx="182">
                  <c:v>2.6699999999999995</c:v>
                </c:pt>
                <c:pt idx="183">
                  <c:v>2.6599999999999997</c:v>
                </c:pt>
                <c:pt idx="184">
                  <c:v>2.9699999999999998</c:v>
                </c:pt>
                <c:pt idx="185">
                  <c:v>2.6300000000000003</c:v>
                </c:pt>
                <c:pt idx="186">
                  <c:v>2.3400000000000003</c:v>
                </c:pt>
                <c:pt idx="187">
                  <c:v>2.7800000000000002</c:v>
                </c:pt>
                <c:pt idx="188">
                  <c:v>2.0900000000000003</c:v>
                </c:pt>
                <c:pt idx="189">
                  <c:v>2.1300000000000003</c:v>
                </c:pt>
                <c:pt idx="190">
                  <c:v>1.9700000000000002</c:v>
                </c:pt>
                <c:pt idx="191">
                  <c:v>1.3700000000000003</c:v>
                </c:pt>
                <c:pt idx="192">
                  <c:v>1.1000000000000001</c:v>
                </c:pt>
                <c:pt idx="193">
                  <c:v>0.60000000000000009</c:v>
                </c:pt>
                <c:pt idx="194">
                  <c:v>0</c:v>
                </c:pt>
                <c:pt idx="195">
                  <c:v>-0.39</c:v>
                </c:pt>
                <c:pt idx="196">
                  <c:v>-1.44</c:v>
                </c:pt>
                <c:pt idx="197">
                  <c:v>-1.2</c:v>
                </c:pt>
                <c:pt idx="198">
                  <c:v>-1.69</c:v>
                </c:pt>
                <c:pt idx="199">
                  <c:v>-2.21</c:v>
                </c:pt>
                <c:pt idx="200">
                  <c:v>-1.7899999999999998</c:v>
                </c:pt>
                <c:pt idx="201">
                  <c:v>-1.4999999999999998</c:v>
                </c:pt>
                <c:pt idx="202">
                  <c:v>-1.6899999999999995</c:v>
                </c:pt>
                <c:pt idx="203">
                  <c:v>-1.1600000000000001</c:v>
                </c:pt>
                <c:pt idx="204">
                  <c:v>-0.86999999999999988</c:v>
                </c:pt>
                <c:pt idx="205">
                  <c:v>-0.78</c:v>
                </c:pt>
                <c:pt idx="206">
                  <c:v>-0.51000000000000012</c:v>
                </c:pt>
                <c:pt idx="207">
                  <c:v>-0.46</c:v>
                </c:pt>
                <c:pt idx="208">
                  <c:v>-8.0000000000000071E-2</c:v>
                </c:pt>
                <c:pt idx="209">
                  <c:v>-0.18999999999999995</c:v>
                </c:pt>
                <c:pt idx="210">
                  <c:v>0.58000000000000007</c:v>
                </c:pt>
                <c:pt idx="211">
                  <c:v>0.84</c:v>
                </c:pt>
                <c:pt idx="212">
                  <c:v>0.81</c:v>
                </c:pt>
                <c:pt idx="213">
                  <c:v>1.1499999999999999</c:v>
                </c:pt>
                <c:pt idx="214">
                  <c:v>1.6199999999999999</c:v>
                </c:pt>
                <c:pt idx="215">
                  <c:v>1.6399999999999997</c:v>
                </c:pt>
                <c:pt idx="216">
                  <c:v>1.79</c:v>
                </c:pt>
                <c:pt idx="217">
                  <c:v>1.9000000000000001</c:v>
                </c:pt>
                <c:pt idx="218">
                  <c:v>1.9800000000000004</c:v>
                </c:pt>
                <c:pt idx="219">
                  <c:v>1.9700000000000004</c:v>
                </c:pt>
                <c:pt idx="220">
                  <c:v>1.9199999999999997</c:v>
                </c:pt>
                <c:pt idx="221">
                  <c:v>1.6899999999999997</c:v>
                </c:pt>
                <c:pt idx="222">
                  <c:v>1.73</c:v>
                </c:pt>
                <c:pt idx="223">
                  <c:v>1.75</c:v>
                </c:pt>
                <c:pt idx="224">
                  <c:v>1.4</c:v>
                </c:pt>
                <c:pt idx="225">
                  <c:v>0.83</c:v>
                </c:pt>
                <c:pt idx="226">
                  <c:v>0.58000000000000029</c:v>
                </c:pt>
                <c:pt idx="227">
                  <c:v>4.0000000000000091E-2</c:v>
                </c:pt>
                <c:pt idx="228">
                  <c:v>-0.20000000000000004</c:v>
                </c:pt>
                <c:pt idx="229">
                  <c:v>-0.52</c:v>
                </c:pt>
                <c:pt idx="230">
                  <c:v>-0.77</c:v>
                </c:pt>
                <c:pt idx="231">
                  <c:v>-1.5899999999999999</c:v>
                </c:pt>
                <c:pt idx="232">
                  <c:v>-1.0099999999999998</c:v>
                </c:pt>
                <c:pt idx="233">
                  <c:v>1.0000000000000009E-2</c:v>
                </c:pt>
                <c:pt idx="234">
                  <c:v>0.27999999999999992</c:v>
                </c:pt>
                <c:pt idx="235">
                  <c:v>4.0000000000000036E-2</c:v>
                </c:pt>
                <c:pt idx="236">
                  <c:v>0.93000000000000016</c:v>
                </c:pt>
                <c:pt idx="237">
                  <c:v>2.0499999999999998</c:v>
                </c:pt>
                <c:pt idx="238">
                  <c:v>3.04</c:v>
                </c:pt>
                <c:pt idx="239">
                  <c:v>4.45</c:v>
                </c:pt>
                <c:pt idx="240">
                  <c:v>5.21</c:v>
                </c:pt>
                <c:pt idx="241">
                  <c:v>5.65</c:v>
                </c:pt>
                <c:pt idx="242">
                  <c:v>6.51</c:v>
                </c:pt>
                <c:pt idx="243">
                  <c:v>8.11</c:v>
                </c:pt>
                <c:pt idx="244">
                  <c:v>8.6199999999999992</c:v>
                </c:pt>
                <c:pt idx="245">
                  <c:v>8.39</c:v>
                </c:pt>
                <c:pt idx="246">
                  <c:v>8.69</c:v>
                </c:pt>
                <c:pt idx="247">
                  <c:v>9.91</c:v>
                </c:pt>
                <c:pt idx="248">
                  <c:v>10.5</c:v>
                </c:pt>
                <c:pt idx="249">
                  <c:v>10.920000000000002</c:v>
                </c:pt>
                <c:pt idx="250">
                  <c:v>11.79</c:v>
                </c:pt>
                <c:pt idx="251">
                  <c:v>12.200000000000001</c:v>
                </c:pt>
                <c:pt idx="252">
                  <c:v>13.030000000000001</c:v>
                </c:pt>
                <c:pt idx="253">
                  <c:v>14.18</c:v>
                </c:pt>
                <c:pt idx="254">
                  <c:v>14.04</c:v>
                </c:pt>
                <c:pt idx="255">
                  <c:v>14.009999999999998</c:v>
                </c:pt>
                <c:pt idx="256">
                  <c:v>13.619999999999997</c:v>
                </c:pt>
                <c:pt idx="257">
                  <c:v>13.749999999999996</c:v>
                </c:pt>
                <c:pt idx="258">
                  <c:v>12.919999999999996</c:v>
                </c:pt>
                <c:pt idx="259">
                  <c:v>11.899999999999997</c:v>
                </c:pt>
                <c:pt idx="260">
                  <c:v>10.569999999999999</c:v>
                </c:pt>
                <c:pt idx="261">
                  <c:v>9.2600000000000016</c:v>
                </c:pt>
                <c:pt idx="262">
                  <c:v>7.06</c:v>
                </c:pt>
                <c:pt idx="263">
                  <c:v>5.9399999999999995</c:v>
                </c:pt>
                <c:pt idx="264">
                  <c:v>4.8699999999999992</c:v>
                </c:pt>
                <c:pt idx="265">
                  <c:v>3.4299999999999993</c:v>
                </c:pt>
                <c:pt idx="266">
                  <c:v>2.7499999999999991</c:v>
                </c:pt>
                <c:pt idx="267">
                  <c:v>2.1800000000000002</c:v>
                </c:pt>
                <c:pt idx="268">
                  <c:v>1.47</c:v>
                </c:pt>
                <c:pt idx="269">
                  <c:v>-0.45999999999999996</c:v>
                </c:pt>
                <c:pt idx="270">
                  <c:v>-0.21999999999999992</c:v>
                </c:pt>
                <c:pt idx="271">
                  <c:v>-0.15000000000000008</c:v>
                </c:pt>
                <c:pt idx="272">
                  <c:v>-0.16999999999999996</c:v>
                </c:pt>
                <c:pt idx="273">
                  <c:v>-0.27</c:v>
                </c:pt>
                <c:pt idx="274">
                  <c:v>-0.2900000000000002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B8-4997-995E-03A6575F45FE}"/>
            </c:ext>
          </c:extLst>
        </c:ser>
        <c:ser>
          <c:idx val="5"/>
          <c:order val="4"/>
          <c:tx>
            <c:strRef>
              <c:f>Inflação!$K$2</c:f>
              <c:strCache>
                <c:ptCount val="1"/>
                <c:pt idx="0">
                  <c:v>Serviços Anual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Inflação!$A$15:$A$302</c:f>
              <c:numCache>
                <c:formatCode>[$-416]mmm\-yy;@</c:formatCode>
                <c:ptCount val="288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  <c:pt idx="236">
                  <c:v>44075</c:v>
                </c:pt>
                <c:pt idx="237">
                  <c:v>44105</c:v>
                </c:pt>
                <c:pt idx="238">
                  <c:v>44136</c:v>
                </c:pt>
                <c:pt idx="239">
                  <c:v>44166</c:v>
                </c:pt>
                <c:pt idx="240">
                  <c:v>44197</c:v>
                </c:pt>
                <c:pt idx="241">
                  <c:v>44228</c:v>
                </c:pt>
                <c:pt idx="242">
                  <c:v>44256</c:v>
                </c:pt>
                <c:pt idx="243">
                  <c:v>44287</c:v>
                </c:pt>
                <c:pt idx="244">
                  <c:v>44317</c:v>
                </c:pt>
                <c:pt idx="245">
                  <c:v>44348</c:v>
                </c:pt>
                <c:pt idx="246">
                  <c:v>44378</c:v>
                </c:pt>
                <c:pt idx="247">
                  <c:v>44409</c:v>
                </c:pt>
                <c:pt idx="248">
                  <c:v>44440</c:v>
                </c:pt>
                <c:pt idx="249">
                  <c:v>44470</c:v>
                </c:pt>
                <c:pt idx="250">
                  <c:v>44501</c:v>
                </c:pt>
                <c:pt idx="251">
                  <c:v>44531</c:v>
                </c:pt>
                <c:pt idx="252">
                  <c:v>44562</c:v>
                </c:pt>
                <c:pt idx="253">
                  <c:v>44593</c:v>
                </c:pt>
                <c:pt idx="254">
                  <c:v>44621</c:v>
                </c:pt>
                <c:pt idx="255">
                  <c:v>44652</c:v>
                </c:pt>
                <c:pt idx="256">
                  <c:v>44682</c:v>
                </c:pt>
                <c:pt idx="257">
                  <c:v>44713</c:v>
                </c:pt>
                <c:pt idx="258">
                  <c:v>44743</c:v>
                </c:pt>
                <c:pt idx="259">
                  <c:v>44774</c:v>
                </c:pt>
                <c:pt idx="260">
                  <c:v>44805</c:v>
                </c:pt>
                <c:pt idx="261">
                  <c:v>44835</c:v>
                </c:pt>
                <c:pt idx="262">
                  <c:v>44866</c:v>
                </c:pt>
                <c:pt idx="263">
                  <c:v>44896</c:v>
                </c:pt>
                <c:pt idx="264">
                  <c:v>44927</c:v>
                </c:pt>
                <c:pt idx="265">
                  <c:v>44958</c:v>
                </c:pt>
                <c:pt idx="266">
                  <c:v>44986</c:v>
                </c:pt>
                <c:pt idx="267">
                  <c:v>45017</c:v>
                </c:pt>
                <c:pt idx="268">
                  <c:v>45047</c:v>
                </c:pt>
                <c:pt idx="269">
                  <c:v>45078</c:v>
                </c:pt>
                <c:pt idx="270">
                  <c:v>45108</c:v>
                </c:pt>
                <c:pt idx="271">
                  <c:v>45139</c:v>
                </c:pt>
                <c:pt idx="272">
                  <c:v>45170</c:v>
                </c:pt>
                <c:pt idx="273">
                  <c:v>45200</c:v>
                </c:pt>
                <c:pt idx="274">
                  <c:v>45231</c:v>
                </c:pt>
                <c:pt idx="275">
                  <c:v>45261</c:v>
                </c:pt>
                <c:pt idx="276">
                  <c:v>45292</c:v>
                </c:pt>
                <c:pt idx="277">
                  <c:v>45323</c:v>
                </c:pt>
                <c:pt idx="278">
                  <c:v>45352</c:v>
                </c:pt>
                <c:pt idx="279">
                  <c:v>45383</c:v>
                </c:pt>
                <c:pt idx="280">
                  <c:v>45413</c:v>
                </c:pt>
                <c:pt idx="281">
                  <c:v>45444</c:v>
                </c:pt>
                <c:pt idx="282">
                  <c:v>45474</c:v>
                </c:pt>
                <c:pt idx="283">
                  <c:v>45505</c:v>
                </c:pt>
                <c:pt idx="284">
                  <c:v>45536</c:v>
                </c:pt>
                <c:pt idx="285">
                  <c:v>45566</c:v>
                </c:pt>
                <c:pt idx="286">
                  <c:v>45597</c:v>
                </c:pt>
                <c:pt idx="287">
                  <c:v>45627</c:v>
                </c:pt>
              </c:numCache>
            </c:numRef>
          </c:cat>
          <c:val>
            <c:numRef>
              <c:f>Inflação!$K$15:$K$302</c:f>
              <c:numCache>
                <c:formatCode>0.00</c:formatCode>
                <c:ptCount val="288"/>
                <c:pt idx="0">
                  <c:v>2.9000000000000004</c:v>
                </c:pt>
                <c:pt idx="1">
                  <c:v>3.25</c:v>
                </c:pt>
                <c:pt idx="2">
                  <c:v>3.4200000000000004</c:v>
                </c:pt>
                <c:pt idx="3">
                  <c:v>2.57</c:v>
                </c:pt>
                <c:pt idx="4">
                  <c:v>3.02</c:v>
                </c:pt>
                <c:pt idx="5">
                  <c:v>3.32</c:v>
                </c:pt>
                <c:pt idx="6">
                  <c:v>4.05</c:v>
                </c:pt>
                <c:pt idx="7">
                  <c:v>4.3699999999999992</c:v>
                </c:pt>
                <c:pt idx="8">
                  <c:v>4.4400000000000004</c:v>
                </c:pt>
                <c:pt idx="9">
                  <c:v>4.68</c:v>
                </c:pt>
                <c:pt idx="10">
                  <c:v>4.6800000000000006</c:v>
                </c:pt>
                <c:pt idx="11">
                  <c:v>4.76</c:v>
                </c:pt>
                <c:pt idx="12">
                  <c:v>4.45</c:v>
                </c:pt>
                <c:pt idx="13">
                  <c:v>4.9400000000000004</c:v>
                </c:pt>
                <c:pt idx="14">
                  <c:v>5.0300000000000011</c:v>
                </c:pt>
                <c:pt idx="15">
                  <c:v>4.91</c:v>
                </c:pt>
                <c:pt idx="16">
                  <c:v>4.9700000000000006</c:v>
                </c:pt>
                <c:pt idx="17">
                  <c:v>4.8200000000000012</c:v>
                </c:pt>
                <c:pt idx="18">
                  <c:v>4.74</c:v>
                </c:pt>
                <c:pt idx="19">
                  <c:v>4.58</c:v>
                </c:pt>
                <c:pt idx="20">
                  <c:v>4.8099999999999996</c:v>
                </c:pt>
                <c:pt idx="21">
                  <c:v>4.6399999999999997</c:v>
                </c:pt>
                <c:pt idx="22">
                  <c:v>4.96</c:v>
                </c:pt>
                <c:pt idx="23">
                  <c:v>5.4099999999999993</c:v>
                </c:pt>
                <c:pt idx="24">
                  <c:v>6.2500000000000009</c:v>
                </c:pt>
                <c:pt idx="25">
                  <c:v>6.7200000000000006</c:v>
                </c:pt>
                <c:pt idx="26">
                  <c:v>7.0600000000000005</c:v>
                </c:pt>
                <c:pt idx="27">
                  <c:v>6.8500000000000005</c:v>
                </c:pt>
                <c:pt idx="28">
                  <c:v>6.7099999999999991</c:v>
                </c:pt>
                <c:pt idx="29">
                  <c:v>7.0400000000000009</c:v>
                </c:pt>
                <c:pt idx="30">
                  <c:v>6.8699999999999992</c:v>
                </c:pt>
                <c:pt idx="31">
                  <c:v>7.080000000000001</c:v>
                </c:pt>
                <c:pt idx="32">
                  <c:v>7.06</c:v>
                </c:pt>
                <c:pt idx="33">
                  <c:v>7.31</c:v>
                </c:pt>
                <c:pt idx="34">
                  <c:v>7.2999999999999989</c:v>
                </c:pt>
                <c:pt idx="35">
                  <c:v>7.089999999999999</c:v>
                </c:pt>
                <c:pt idx="36">
                  <c:v>6.68</c:v>
                </c:pt>
                <c:pt idx="37">
                  <c:v>6.8900000000000006</c:v>
                </c:pt>
                <c:pt idx="38">
                  <c:v>6.8900000000000006</c:v>
                </c:pt>
                <c:pt idx="39">
                  <c:v>6.8999999999999995</c:v>
                </c:pt>
                <c:pt idx="40">
                  <c:v>6.9</c:v>
                </c:pt>
                <c:pt idx="41">
                  <c:v>6.68</c:v>
                </c:pt>
                <c:pt idx="42">
                  <c:v>6.65</c:v>
                </c:pt>
                <c:pt idx="43">
                  <c:v>6.629999999999999</c:v>
                </c:pt>
                <c:pt idx="44">
                  <c:v>6.45</c:v>
                </c:pt>
                <c:pt idx="45">
                  <c:v>6.36</c:v>
                </c:pt>
                <c:pt idx="46">
                  <c:v>6.34</c:v>
                </c:pt>
                <c:pt idx="47">
                  <c:v>6.4799999999999995</c:v>
                </c:pt>
                <c:pt idx="48">
                  <c:v>6.3199999999999994</c:v>
                </c:pt>
                <c:pt idx="49">
                  <c:v>6.2400000000000011</c:v>
                </c:pt>
                <c:pt idx="50">
                  <c:v>6.26</c:v>
                </c:pt>
                <c:pt idx="51">
                  <c:v>6.31</c:v>
                </c:pt>
                <c:pt idx="52">
                  <c:v>6.29</c:v>
                </c:pt>
                <c:pt idx="53">
                  <c:v>6.53</c:v>
                </c:pt>
                <c:pt idx="54">
                  <c:v>6.63</c:v>
                </c:pt>
                <c:pt idx="55">
                  <c:v>6.48</c:v>
                </c:pt>
                <c:pt idx="56">
                  <c:v>6.69</c:v>
                </c:pt>
                <c:pt idx="57">
                  <c:v>6.92</c:v>
                </c:pt>
                <c:pt idx="58">
                  <c:v>6.9600000000000009</c:v>
                </c:pt>
                <c:pt idx="59">
                  <c:v>6.580000000000001</c:v>
                </c:pt>
                <c:pt idx="60">
                  <c:v>6.8</c:v>
                </c:pt>
                <c:pt idx="61">
                  <c:v>6.52</c:v>
                </c:pt>
                <c:pt idx="62">
                  <c:v>6.41</c:v>
                </c:pt>
                <c:pt idx="63">
                  <c:v>6.3900000000000006</c:v>
                </c:pt>
                <c:pt idx="64">
                  <c:v>6.4400000000000013</c:v>
                </c:pt>
                <c:pt idx="65">
                  <c:v>6.1100000000000012</c:v>
                </c:pt>
                <c:pt idx="66">
                  <c:v>5.8800000000000008</c:v>
                </c:pt>
                <c:pt idx="67">
                  <c:v>5.8000000000000007</c:v>
                </c:pt>
                <c:pt idx="68">
                  <c:v>5.74</c:v>
                </c:pt>
                <c:pt idx="69">
                  <c:v>5.61</c:v>
                </c:pt>
                <c:pt idx="70">
                  <c:v>5.3900000000000006</c:v>
                </c:pt>
                <c:pt idx="71">
                  <c:v>5.36</c:v>
                </c:pt>
                <c:pt idx="72">
                  <c:v>5.16</c:v>
                </c:pt>
                <c:pt idx="73">
                  <c:v>5.01</c:v>
                </c:pt>
                <c:pt idx="74">
                  <c:v>4.9899999999999993</c:v>
                </c:pt>
                <c:pt idx="75">
                  <c:v>4.84</c:v>
                </c:pt>
                <c:pt idx="76">
                  <c:v>4.7699999999999996</c:v>
                </c:pt>
                <c:pt idx="77">
                  <c:v>4.8299999999999992</c:v>
                </c:pt>
                <c:pt idx="78">
                  <c:v>4.74</c:v>
                </c:pt>
                <c:pt idx="79">
                  <c:v>4.8600000000000012</c:v>
                </c:pt>
                <c:pt idx="80">
                  <c:v>4.6800000000000006</c:v>
                </c:pt>
                <c:pt idx="81">
                  <c:v>4.5900000000000007</c:v>
                </c:pt>
                <c:pt idx="82">
                  <c:v>4.7799999999999994</c:v>
                </c:pt>
                <c:pt idx="83">
                  <c:v>5.0600000000000005</c:v>
                </c:pt>
                <c:pt idx="84">
                  <c:v>5.01</c:v>
                </c:pt>
                <c:pt idx="85">
                  <c:v>5.0699999999999994</c:v>
                </c:pt>
                <c:pt idx="86">
                  <c:v>4.9899999999999993</c:v>
                </c:pt>
                <c:pt idx="87">
                  <c:v>5.13</c:v>
                </c:pt>
                <c:pt idx="88">
                  <c:v>5.43</c:v>
                </c:pt>
                <c:pt idx="89">
                  <c:v>5.6</c:v>
                </c:pt>
                <c:pt idx="90">
                  <c:v>5.67</c:v>
                </c:pt>
                <c:pt idx="91">
                  <c:v>5.75</c:v>
                </c:pt>
                <c:pt idx="92">
                  <c:v>6.1000000000000005</c:v>
                </c:pt>
                <c:pt idx="93">
                  <c:v>6.1799999999999988</c:v>
                </c:pt>
                <c:pt idx="94">
                  <c:v>6.29</c:v>
                </c:pt>
                <c:pt idx="95">
                  <c:v>6.2099999999999991</c:v>
                </c:pt>
                <c:pt idx="96">
                  <c:v>6.43</c:v>
                </c:pt>
                <c:pt idx="97">
                  <c:v>6.87</c:v>
                </c:pt>
                <c:pt idx="98">
                  <c:v>6.63</c:v>
                </c:pt>
                <c:pt idx="99">
                  <c:v>6.9799999999999995</c:v>
                </c:pt>
                <c:pt idx="100">
                  <c:v>7.0099999999999989</c:v>
                </c:pt>
                <c:pt idx="101">
                  <c:v>6.9899999999999993</c:v>
                </c:pt>
                <c:pt idx="102">
                  <c:v>6.92</c:v>
                </c:pt>
                <c:pt idx="103">
                  <c:v>6.8299999999999992</c:v>
                </c:pt>
                <c:pt idx="104">
                  <c:v>6.6400000000000006</c:v>
                </c:pt>
                <c:pt idx="105">
                  <c:v>6.44</c:v>
                </c:pt>
                <c:pt idx="106">
                  <c:v>6.25</c:v>
                </c:pt>
                <c:pt idx="107">
                  <c:v>6.1999999999999993</c:v>
                </c:pt>
                <c:pt idx="108">
                  <c:v>6.16</c:v>
                </c:pt>
                <c:pt idx="109">
                  <c:v>6.08</c:v>
                </c:pt>
                <c:pt idx="110">
                  <c:v>6.7399999999999993</c:v>
                </c:pt>
                <c:pt idx="111">
                  <c:v>6.5699999999999994</c:v>
                </c:pt>
                <c:pt idx="112">
                  <c:v>6.6</c:v>
                </c:pt>
                <c:pt idx="113">
                  <c:v>6.6300000000000008</c:v>
                </c:pt>
                <c:pt idx="114">
                  <c:v>6.71</c:v>
                </c:pt>
                <c:pt idx="115">
                  <c:v>6.65</c:v>
                </c:pt>
                <c:pt idx="116">
                  <c:v>6.7</c:v>
                </c:pt>
                <c:pt idx="117">
                  <c:v>6.9700000000000006</c:v>
                </c:pt>
                <c:pt idx="118">
                  <c:v>7.13</c:v>
                </c:pt>
                <c:pt idx="119">
                  <c:v>7.37</c:v>
                </c:pt>
                <c:pt idx="120">
                  <c:v>7.6300000000000008</c:v>
                </c:pt>
                <c:pt idx="121">
                  <c:v>8.1</c:v>
                </c:pt>
                <c:pt idx="122">
                  <c:v>8.23</c:v>
                </c:pt>
                <c:pt idx="123">
                  <c:v>8.27</c:v>
                </c:pt>
                <c:pt idx="124">
                  <c:v>8.24</c:v>
                </c:pt>
                <c:pt idx="125">
                  <c:v>8.43</c:v>
                </c:pt>
                <c:pt idx="126">
                  <c:v>8.5</c:v>
                </c:pt>
                <c:pt idx="127">
                  <c:v>8.59</c:v>
                </c:pt>
                <c:pt idx="128">
                  <c:v>8.69</c:v>
                </c:pt>
                <c:pt idx="129">
                  <c:v>8.61</c:v>
                </c:pt>
                <c:pt idx="130">
                  <c:v>8.7399999999999984</c:v>
                </c:pt>
                <c:pt idx="131">
                  <c:v>8.67</c:v>
                </c:pt>
                <c:pt idx="132">
                  <c:v>8.85</c:v>
                </c:pt>
                <c:pt idx="133">
                  <c:v>7.8199999999999994</c:v>
                </c:pt>
                <c:pt idx="134">
                  <c:v>7.49</c:v>
                </c:pt>
                <c:pt idx="135">
                  <c:v>7.7199999999999989</c:v>
                </c:pt>
                <c:pt idx="136">
                  <c:v>7.339999999999999</c:v>
                </c:pt>
                <c:pt idx="137">
                  <c:v>7.26</c:v>
                </c:pt>
                <c:pt idx="138">
                  <c:v>7.63</c:v>
                </c:pt>
                <c:pt idx="139">
                  <c:v>7.62</c:v>
                </c:pt>
                <c:pt idx="140">
                  <c:v>7.62</c:v>
                </c:pt>
                <c:pt idx="141">
                  <c:v>7.72</c:v>
                </c:pt>
                <c:pt idx="142">
                  <c:v>7.95</c:v>
                </c:pt>
                <c:pt idx="143">
                  <c:v>8.42</c:v>
                </c:pt>
                <c:pt idx="144">
                  <c:v>8.2900000000000009</c:v>
                </c:pt>
                <c:pt idx="145">
                  <c:v>8.34</c:v>
                </c:pt>
                <c:pt idx="146">
                  <c:v>8.08</c:v>
                </c:pt>
                <c:pt idx="147">
                  <c:v>7.8499999999999988</c:v>
                </c:pt>
                <c:pt idx="148">
                  <c:v>8.1999999999999993</c:v>
                </c:pt>
                <c:pt idx="149">
                  <c:v>8.32</c:v>
                </c:pt>
                <c:pt idx="150">
                  <c:v>8.17</c:v>
                </c:pt>
                <c:pt idx="151">
                  <c:v>8.2799999999999994</c:v>
                </c:pt>
                <c:pt idx="152">
                  <c:v>8.4</c:v>
                </c:pt>
                <c:pt idx="153">
                  <c:v>8.4099999999999984</c:v>
                </c:pt>
                <c:pt idx="154">
                  <c:v>8.24</c:v>
                </c:pt>
                <c:pt idx="155">
                  <c:v>8.42</c:v>
                </c:pt>
                <c:pt idx="156">
                  <c:v>7.97</c:v>
                </c:pt>
                <c:pt idx="157">
                  <c:v>7.910000000000001</c:v>
                </c:pt>
                <c:pt idx="158">
                  <c:v>8.740000000000002</c:v>
                </c:pt>
                <c:pt idx="159">
                  <c:v>8.64</c:v>
                </c:pt>
                <c:pt idx="160">
                  <c:v>8.3800000000000008</c:v>
                </c:pt>
                <c:pt idx="161">
                  <c:v>8.84</c:v>
                </c:pt>
                <c:pt idx="162">
                  <c:v>8.1499999999999986</c:v>
                </c:pt>
                <c:pt idx="163">
                  <c:v>8.14</c:v>
                </c:pt>
                <c:pt idx="164">
                  <c:v>8.2800000000000011</c:v>
                </c:pt>
                <c:pt idx="165">
                  <c:v>8.1900000000000013</c:v>
                </c:pt>
                <c:pt idx="166">
                  <c:v>8.0000000000000018</c:v>
                </c:pt>
                <c:pt idx="167">
                  <c:v>8.0399999999999991</c:v>
                </c:pt>
                <c:pt idx="168">
                  <c:v>8.44</c:v>
                </c:pt>
                <c:pt idx="169">
                  <c:v>8.27</c:v>
                </c:pt>
                <c:pt idx="170">
                  <c:v>7.7600000000000007</c:v>
                </c:pt>
                <c:pt idx="171">
                  <c:v>8.0400000000000009</c:v>
                </c:pt>
                <c:pt idx="172">
                  <c:v>7.94</c:v>
                </c:pt>
                <c:pt idx="173">
                  <c:v>7.6300000000000008</c:v>
                </c:pt>
                <c:pt idx="174">
                  <c:v>8.2200000000000006</c:v>
                </c:pt>
                <c:pt idx="175">
                  <c:v>7.95</c:v>
                </c:pt>
                <c:pt idx="176">
                  <c:v>7.8500000000000005</c:v>
                </c:pt>
                <c:pt idx="177">
                  <c:v>8.0399999999999991</c:v>
                </c:pt>
                <c:pt idx="178">
                  <c:v>8.0400000000000009</c:v>
                </c:pt>
                <c:pt idx="179">
                  <c:v>7.8100000000000005</c:v>
                </c:pt>
                <c:pt idx="180">
                  <c:v>7.6000000000000005</c:v>
                </c:pt>
                <c:pt idx="181">
                  <c:v>7.5799999999999992</c:v>
                </c:pt>
                <c:pt idx="182">
                  <c:v>7.24</c:v>
                </c:pt>
                <c:pt idx="183">
                  <c:v>7.1000000000000005</c:v>
                </c:pt>
                <c:pt idx="184">
                  <c:v>7.2700000000000005</c:v>
                </c:pt>
                <c:pt idx="185">
                  <c:v>6.8100000000000005</c:v>
                </c:pt>
                <c:pt idx="186">
                  <c:v>6.8900000000000006</c:v>
                </c:pt>
                <c:pt idx="187">
                  <c:v>7.16</c:v>
                </c:pt>
                <c:pt idx="188">
                  <c:v>6.82</c:v>
                </c:pt>
                <c:pt idx="189">
                  <c:v>6.67</c:v>
                </c:pt>
                <c:pt idx="190">
                  <c:v>6.62</c:v>
                </c:pt>
                <c:pt idx="191">
                  <c:v>6.3000000000000007</c:v>
                </c:pt>
                <c:pt idx="192">
                  <c:v>6.0000000000000009</c:v>
                </c:pt>
                <c:pt idx="193">
                  <c:v>5.7900000000000009</c:v>
                </c:pt>
                <c:pt idx="194">
                  <c:v>5.8900000000000006</c:v>
                </c:pt>
                <c:pt idx="195">
                  <c:v>5.8</c:v>
                </c:pt>
                <c:pt idx="196">
                  <c:v>5.4799999999999995</c:v>
                </c:pt>
                <c:pt idx="197">
                  <c:v>5.5799999999999992</c:v>
                </c:pt>
                <c:pt idx="198">
                  <c:v>5.2899999999999991</c:v>
                </c:pt>
                <c:pt idx="199">
                  <c:v>4.7099999999999991</c:v>
                </c:pt>
                <c:pt idx="200">
                  <c:v>4.879999999999999</c:v>
                </c:pt>
                <c:pt idx="201">
                  <c:v>4.78</c:v>
                </c:pt>
                <c:pt idx="202">
                  <c:v>4.4899999999999993</c:v>
                </c:pt>
                <c:pt idx="203">
                  <c:v>4.4400000000000004</c:v>
                </c:pt>
                <c:pt idx="204">
                  <c:v>4.24</c:v>
                </c:pt>
                <c:pt idx="205">
                  <c:v>4.1400000000000006</c:v>
                </c:pt>
                <c:pt idx="206">
                  <c:v>3.8800000000000008</c:v>
                </c:pt>
                <c:pt idx="207">
                  <c:v>3.4200000000000004</c:v>
                </c:pt>
                <c:pt idx="208">
                  <c:v>3.2800000000000007</c:v>
                </c:pt>
                <c:pt idx="209">
                  <c:v>3.1100000000000003</c:v>
                </c:pt>
                <c:pt idx="210">
                  <c:v>3.4600000000000004</c:v>
                </c:pt>
                <c:pt idx="211">
                  <c:v>3.2899999999999996</c:v>
                </c:pt>
                <c:pt idx="212">
                  <c:v>3.1899999999999995</c:v>
                </c:pt>
                <c:pt idx="213">
                  <c:v>2.9899999999999998</c:v>
                </c:pt>
                <c:pt idx="214">
                  <c:v>3.28</c:v>
                </c:pt>
                <c:pt idx="215">
                  <c:v>3.3000000000000007</c:v>
                </c:pt>
                <c:pt idx="216">
                  <c:v>3.6500000000000004</c:v>
                </c:pt>
                <c:pt idx="217">
                  <c:v>3.3000000000000003</c:v>
                </c:pt>
                <c:pt idx="218">
                  <c:v>3.5500000000000003</c:v>
                </c:pt>
                <c:pt idx="219">
                  <c:v>3.84</c:v>
                </c:pt>
                <c:pt idx="220">
                  <c:v>3.82</c:v>
                </c:pt>
                <c:pt idx="221">
                  <c:v>3.9</c:v>
                </c:pt>
                <c:pt idx="222">
                  <c:v>3.6799999999999997</c:v>
                </c:pt>
                <c:pt idx="223">
                  <c:v>3.91</c:v>
                </c:pt>
                <c:pt idx="224">
                  <c:v>3.55</c:v>
                </c:pt>
                <c:pt idx="225">
                  <c:v>3.57</c:v>
                </c:pt>
                <c:pt idx="226">
                  <c:v>3.36</c:v>
                </c:pt>
                <c:pt idx="227">
                  <c:v>3.47</c:v>
                </c:pt>
                <c:pt idx="228">
                  <c:v>3.24</c:v>
                </c:pt>
                <c:pt idx="229">
                  <c:v>3.5300000000000007</c:v>
                </c:pt>
                <c:pt idx="230">
                  <c:v>3.0600000000000005</c:v>
                </c:pt>
                <c:pt idx="231">
                  <c:v>2.99</c:v>
                </c:pt>
                <c:pt idx="232">
                  <c:v>2.6500000000000004</c:v>
                </c:pt>
                <c:pt idx="233">
                  <c:v>2.0499999999999998</c:v>
                </c:pt>
                <c:pt idx="234">
                  <c:v>1.4899999999999998</c:v>
                </c:pt>
                <c:pt idx="235">
                  <c:v>0.95</c:v>
                </c:pt>
                <c:pt idx="236">
                  <c:v>1.0799999999999998</c:v>
                </c:pt>
                <c:pt idx="237">
                  <c:v>1.44</c:v>
                </c:pt>
                <c:pt idx="238">
                  <c:v>1.63</c:v>
                </c:pt>
                <c:pt idx="239">
                  <c:v>1.7300000000000002</c:v>
                </c:pt>
                <c:pt idx="240">
                  <c:v>1.5200000000000002</c:v>
                </c:pt>
                <c:pt idx="241">
                  <c:v>1.3900000000000001</c:v>
                </c:pt>
                <c:pt idx="242">
                  <c:v>1.65</c:v>
                </c:pt>
                <c:pt idx="243">
                  <c:v>1.4500000000000004</c:v>
                </c:pt>
                <c:pt idx="244">
                  <c:v>1.7500000000000002</c:v>
                </c:pt>
                <c:pt idx="245">
                  <c:v>2.2400000000000002</c:v>
                </c:pt>
                <c:pt idx="246">
                  <c:v>3.0100000000000002</c:v>
                </c:pt>
                <c:pt idx="247">
                  <c:v>3.8699999999999997</c:v>
                </c:pt>
                <c:pt idx="248">
                  <c:v>4.33</c:v>
                </c:pt>
                <c:pt idx="249">
                  <c:v>4.82</c:v>
                </c:pt>
                <c:pt idx="250">
                  <c:v>4.6999999999999993</c:v>
                </c:pt>
                <c:pt idx="251">
                  <c:v>4.66</c:v>
                </c:pt>
                <c:pt idx="252">
                  <c:v>4.9799999999999995</c:v>
                </c:pt>
                <c:pt idx="253">
                  <c:v>5.79</c:v>
                </c:pt>
                <c:pt idx="254">
                  <c:v>6.12</c:v>
                </c:pt>
                <c:pt idx="255">
                  <c:v>6.73</c:v>
                </c:pt>
                <c:pt idx="256">
                  <c:v>7.7299999999999995</c:v>
                </c:pt>
                <c:pt idx="257">
                  <c:v>8.4</c:v>
                </c:pt>
                <c:pt idx="258">
                  <c:v>8.5300000000000011</c:v>
                </c:pt>
                <c:pt idx="259">
                  <c:v>8.42</c:v>
                </c:pt>
                <c:pt idx="260">
                  <c:v>8.1900000000000013</c:v>
                </c:pt>
                <c:pt idx="261">
                  <c:v>7.8200000000000012</c:v>
                </c:pt>
                <c:pt idx="262">
                  <c:v>7.6800000000000006</c:v>
                </c:pt>
                <c:pt idx="263">
                  <c:v>7.330000000000001</c:v>
                </c:pt>
                <c:pt idx="264">
                  <c:v>7.5400000000000009</c:v>
                </c:pt>
                <c:pt idx="265">
                  <c:v>7.5900000000000007</c:v>
                </c:pt>
                <c:pt idx="266">
                  <c:v>7.3900000000000006</c:v>
                </c:pt>
                <c:pt idx="267">
                  <c:v>7.25</c:v>
                </c:pt>
                <c:pt idx="268">
                  <c:v>6.3400000000000007</c:v>
                </c:pt>
                <c:pt idx="269">
                  <c:v>6.0600000000000005</c:v>
                </c:pt>
                <c:pt idx="270">
                  <c:v>5.51</c:v>
                </c:pt>
                <c:pt idx="271">
                  <c:v>5.3100000000000005</c:v>
                </c:pt>
                <c:pt idx="272">
                  <c:v>5.4099999999999993</c:v>
                </c:pt>
                <c:pt idx="273">
                  <c:v>5.33</c:v>
                </c:pt>
                <c:pt idx="274">
                  <c:v>5.9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B8-4997-995E-03A6575F4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552969951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552988671"/>
        <c:crosses val="max"/>
        <c:crossBetween val="between"/>
      </c:valAx>
      <c:dateAx>
        <c:axId val="552988671"/>
        <c:scaling>
          <c:orientation val="minMax"/>
        </c:scaling>
        <c:delete val="1"/>
        <c:axPos val="b"/>
        <c:numFmt formatCode="[$-416]mmm\-yy;@" sourceLinked="1"/>
        <c:majorTickMark val="out"/>
        <c:minorTickMark val="none"/>
        <c:tickLblPos val="nextTo"/>
        <c:crossAx val="552969951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1"/>
          <c:order val="1"/>
          <c:tx>
            <c:strRef>
              <c:f>Recessões!$B$1</c:f>
              <c:strCache>
                <c:ptCount val="1"/>
                <c:pt idx="0">
                  <c:v>Recessão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val>
            <c:numRef>
              <c:f>Recessões!$B$146:$B$289</c:f>
              <c:numCache>
                <c:formatCode>General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C-46AB-AF35-953D2B82A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8922944"/>
        <c:axId val="1968929664"/>
      </c:areaChart>
      <c:lineChart>
        <c:grouping val="standard"/>
        <c:varyColors val="0"/>
        <c:ser>
          <c:idx val="0"/>
          <c:order val="0"/>
          <c:tx>
            <c:strRef>
              <c:f>Inflação!$E$2</c:f>
              <c:strCache>
                <c:ptCount val="1"/>
                <c:pt idx="0">
                  <c:v>Difusão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Atividade!$A$111:$A$254</c:f>
              <c:numCache>
                <c:formatCode>[$-416]mmm\-yy;@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Inflação!$E$147:$E$302</c:f>
              <c:numCache>
                <c:formatCode>0.00</c:formatCode>
                <c:ptCount val="156"/>
                <c:pt idx="0">
                  <c:v>64.38</c:v>
                </c:pt>
                <c:pt idx="1">
                  <c:v>59.18</c:v>
                </c:pt>
                <c:pt idx="2">
                  <c:v>57.26</c:v>
                </c:pt>
                <c:pt idx="3">
                  <c:v>63.56</c:v>
                </c:pt>
                <c:pt idx="4">
                  <c:v>64.930000000000007</c:v>
                </c:pt>
                <c:pt idx="5">
                  <c:v>61.64</c:v>
                </c:pt>
                <c:pt idx="6">
                  <c:v>61.1</c:v>
                </c:pt>
                <c:pt idx="7">
                  <c:v>65.48</c:v>
                </c:pt>
                <c:pt idx="8">
                  <c:v>66.3</c:v>
                </c:pt>
                <c:pt idx="9">
                  <c:v>68.77</c:v>
                </c:pt>
                <c:pt idx="10">
                  <c:v>62.74</c:v>
                </c:pt>
                <c:pt idx="11">
                  <c:v>70.680000000000007</c:v>
                </c:pt>
                <c:pt idx="12">
                  <c:v>75.069999999999993</c:v>
                </c:pt>
                <c:pt idx="13">
                  <c:v>72.33</c:v>
                </c:pt>
                <c:pt idx="14">
                  <c:v>69.040000000000006</c:v>
                </c:pt>
                <c:pt idx="15">
                  <c:v>65.75</c:v>
                </c:pt>
                <c:pt idx="16">
                  <c:v>63.01</c:v>
                </c:pt>
                <c:pt idx="17">
                  <c:v>55.34</c:v>
                </c:pt>
                <c:pt idx="18">
                  <c:v>55.07</c:v>
                </c:pt>
                <c:pt idx="19">
                  <c:v>58.63</c:v>
                </c:pt>
                <c:pt idx="20">
                  <c:v>57.81</c:v>
                </c:pt>
                <c:pt idx="21">
                  <c:v>67.67</c:v>
                </c:pt>
                <c:pt idx="22">
                  <c:v>68.22</c:v>
                </c:pt>
                <c:pt idx="23">
                  <c:v>69.319999999999993</c:v>
                </c:pt>
                <c:pt idx="24">
                  <c:v>71.58</c:v>
                </c:pt>
                <c:pt idx="25">
                  <c:v>64.34</c:v>
                </c:pt>
                <c:pt idx="26">
                  <c:v>71.05</c:v>
                </c:pt>
                <c:pt idx="27">
                  <c:v>69.97</c:v>
                </c:pt>
                <c:pt idx="28">
                  <c:v>66.760000000000005</c:v>
                </c:pt>
                <c:pt idx="29">
                  <c:v>61.39</c:v>
                </c:pt>
                <c:pt idx="30">
                  <c:v>58.98</c:v>
                </c:pt>
                <c:pt idx="31">
                  <c:v>54.96</c:v>
                </c:pt>
                <c:pt idx="32">
                  <c:v>61.13</c:v>
                </c:pt>
                <c:pt idx="33">
                  <c:v>64.88</c:v>
                </c:pt>
                <c:pt idx="34">
                  <c:v>61.39</c:v>
                </c:pt>
                <c:pt idx="35">
                  <c:v>68.36</c:v>
                </c:pt>
                <c:pt idx="36">
                  <c:v>68.900000000000006</c:v>
                </c:pt>
                <c:pt idx="37">
                  <c:v>68.099999999999994</c:v>
                </c:pt>
                <c:pt idx="38">
                  <c:v>73.459999999999994</c:v>
                </c:pt>
                <c:pt idx="39">
                  <c:v>71.05</c:v>
                </c:pt>
                <c:pt idx="40">
                  <c:v>70.239999999999995</c:v>
                </c:pt>
                <c:pt idx="41">
                  <c:v>67.83</c:v>
                </c:pt>
                <c:pt idx="42">
                  <c:v>65.680000000000007</c:v>
                </c:pt>
                <c:pt idx="43">
                  <c:v>65.150000000000006</c:v>
                </c:pt>
                <c:pt idx="44">
                  <c:v>66.489999999999995</c:v>
                </c:pt>
                <c:pt idx="45">
                  <c:v>67.02</c:v>
                </c:pt>
                <c:pt idx="46">
                  <c:v>78.02</c:v>
                </c:pt>
                <c:pt idx="47">
                  <c:v>74.8</c:v>
                </c:pt>
                <c:pt idx="48">
                  <c:v>77.48</c:v>
                </c:pt>
                <c:pt idx="49">
                  <c:v>77.209999999999994</c:v>
                </c:pt>
                <c:pt idx="50">
                  <c:v>69.44</c:v>
                </c:pt>
                <c:pt idx="51">
                  <c:v>66.760000000000005</c:v>
                </c:pt>
                <c:pt idx="52">
                  <c:v>63</c:v>
                </c:pt>
                <c:pt idx="53">
                  <c:v>55.23</c:v>
                </c:pt>
                <c:pt idx="54">
                  <c:v>59.52</c:v>
                </c:pt>
                <c:pt idx="55">
                  <c:v>63.54</c:v>
                </c:pt>
                <c:pt idx="56">
                  <c:v>56.84</c:v>
                </c:pt>
                <c:pt idx="57">
                  <c:v>58.98</c:v>
                </c:pt>
                <c:pt idx="58">
                  <c:v>57.1</c:v>
                </c:pt>
                <c:pt idx="59">
                  <c:v>59.79</c:v>
                </c:pt>
                <c:pt idx="60">
                  <c:v>63.27</c:v>
                </c:pt>
                <c:pt idx="61">
                  <c:v>50.94</c:v>
                </c:pt>
                <c:pt idx="62">
                  <c:v>55.76</c:v>
                </c:pt>
                <c:pt idx="63">
                  <c:v>60.59</c:v>
                </c:pt>
                <c:pt idx="64">
                  <c:v>51.74</c:v>
                </c:pt>
                <c:pt idx="65">
                  <c:v>47.18</c:v>
                </c:pt>
                <c:pt idx="66">
                  <c:v>41.82</c:v>
                </c:pt>
                <c:pt idx="67">
                  <c:v>46.38</c:v>
                </c:pt>
                <c:pt idx="68">
                  <c:v>52.01</c:v>
                </c:pt>
                <c:pt idx="69">
                  <c:v>56.57</c:v>
                </c:pt>
                <c:pt idx="70">
                  <c:v>46.38</c:v>
                </c:pt>
                <c:pt idx="71">
                  <c:v>56.84</c:v>
                </c:pt>
                <c:pt idx="72">
                  <c:v>57.91</c:v>
                </c:pt>
                <c:pt idx="73">
                  <c:v>48.53</c:v>
                </c:pt>
                <c:pt idx="74">
                  <c:v>50.4</c:v>
                </c:pt>
                <c:pt idx="75">
                  <c:v>53.89</c:v>
                </c:pt>
                <c:pt idx="76">
                  <c:v>55.35</c:v>
                </c:pt>
                <c:pt idx="77">
                  <c:v>65.540000000000006</c:v>
                </c:pt>
                <c:pt idx="78">
                  <c:v>49.61</c:v>
                </c:pt>
                <c:pt idx="79">
                  <c:v>51.7</c:v>
                </c:pt>
                <c:pt idx="80">
                  <c:v>62.14</c:v>
                </c:pt>
                <c:pt idx="81">
                  <c:v>60.31</c:v>
                </c:pt>
                <c:pt idx="82">
                  <c:v>54.57</c:v>
                </c:pt>
                <c:pt idx="83">
                  <c:v>61.1</c:v>
                </c:pt>
                <c:pt idx="84">
                  <c:v>61.88</c:v>
                </c:pt>
                <c:pt idx="85">
                  <c:v>59.01</c:v>
                </c:pt>
                <c:pt idx="86">
                  <c:v>65.27</c:v>
                </c:pt>
                <c:pt idx="87">
                  <c:v>59.01</c:v>
                </c:pt>
                <c:pt idx="88">
                  <c:v>49.35</c:v>
                </c:pt>
                <c:pt idx="89">
                  <c:v>50.39</c:v>
                </c:pt>
                <c:pt idx="90">
                  <c:v>47</c:v>
                </c:pt>
                <c:pt idx="91">
                  <c:v>54.31</c:v>
                </c:pt>
                <c:pt idx="92">
                  <c:v>47.26</c:v>
                </c:pt>
                <c:pt idx="93">
                  <c:v>59.79</c:v>
                </c:pt>
                <c:pt idx="94">
                  <c:v>55.87</c:v>
                </c:pt>
                <c:pt idx="95">
                  <c:v>58.75</c:v>
                </c:pt>
                <c:pt idx="96">
                  <c:v>55.44</c:v>
                </c:pt>
                <c:pt idx="97">
                  <c:v>49.34</c:v>
                </c:pt>
                <c:pt idx="98">
                  <c:v>58.09</c:v>
                </c:pt>
                <c:pt idx="99">
                  <c:v>53.05</c:v>
                </c:pt>
                <c:pt idx="100">
                  <c:v>42.97</c:v>
                </c:pt>
                <c:pt idx="101">
                  <c:v>55.17</c:v>
                </c:pt>
                <c:pt idx="102">
                  <c:v>54.38</c:v>
                </c:pt>
                <c:pt idx="103">
                  <c:v>55.17</c:v>
                </c:pt>
                <c:pt idx="104">
                  <c:v>63.4</c:v>
                </c:pt>
                <c:pt idx="105">
                  <c:v>68.17</c:v>
                </c:pt>
                <c:pt idx="106">
                  <c:v>66.58</c:v>
                </c:pt>
                <c:pt idx="107">
                  <c:v>72.150000000000006</c:v>
                </c:pt>
                <c:pt idx="108">
                  <c:v>65.52</c:v>
                </c:pt>
                <c:pt idx="109">
                  <c:v>63.4</c:v>
                </c:pt>
                <c:pt idx="110">
                  <c:v>62.6</c:v>
                </c:pt>
                <c:pt idx="111">
                  <c:v>65.52</c:v>
                </c:pt>
                <c:pt idx="112">
                  <c:v>64.459999999999994</c:v>
                </c:pt>
                <c:pt idx="113">
                  <c:v>64.459999999999994</c:v>
                </c:pt>
                <c:pt idx="114">
                  <c:v>63.66</c:v>
                </c:pt>
                <c:pt idx="115">
                  <c:v>71.88</c:v>
                </c:pt>
                <c:pt idx="116">
                  <c:v>64.989999999999995</c:v>
                </c:pt>
                <c:pt idx="117">
                  <c:v>66.84</c:v>
                </c:pt>
                <c:pt idx="118">
                  <c:v>63.13</c:v>
                </c:pt>
                <c:pt idx="119">
                  <c:v>74.8</c:v>
                </c:pt>
                <c:pt idx="120">
                  <c:v>73.209999999999994</c:v>
                </c:pt>
                <c:pt idx="121">
                  <c:v>74.8</c:v>
                </c:pt>
                <c:pt idx="122">
                  <c:v>76.13</c:v>
                </c:pt>
                <c:pt idx="123">
                  <c:v>78.25</c:v>
                </c:pt>
                <c:pt idx="124">
                  <c:v>72.41</c:v>
                </c:pt>
                <c:pt idx="125">
                  <c:v>66.58</c:v>
                </c:pt>
                <c:pt idx="126">
                  <c:v>62.86</c:v>
                </c:pt>
                <c:pt idx="127">
                  <c:v>65.25</c:v>
                </c:pt>
                <c:pt idx="128">
                  <c:v>61.54</c:v>
                </c:pt>
                <c:pt idx="129">
                  <c:v>67.900000000000006</c:v>
                </c:pt>
                <c:pt idx="130">
                  <c:v>58.62</c:v>
                </c:pt>
                <c:pt idx="131">
                  <c:v>68.97</c:v>
                </c:pt>
                <c:pt idx="132">
                  <c:v>63.13</c:v>
                </c:pt>
                <c:pt idx="133">
                  <c:v>65.25</c:v>
                </c:pt>
                <c:pt idx="134">
                  <c:v>59.95</c:v>
                </c:pt>
                <c:pt idx="135">
                  <c:v>66.05</c:v>
                </c:pt>
                <c:pt idx="136">
                  <c:v>56</c:v>
                </c:pt>
                <c:pt idx="137">
                  <c:v>49.6</c:v>
                </c:pt>
                <c:pt idx="138">
                  <c:v>46.15</c:v>
                </c:pt>
                <c:pt idx="139">
                  <c:v>53.05</c:v>
                </c:pt>
                <c:pt idx="140">
                  <c:v>42.71</c:v>
                </c:pt>
                <c:pt idx="141">
                  <c:v>52.52</c:v>
                </c:pt>
                <c:pt idx="142">
                  <c:v>51.72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C-46AB-AF35-953D2B82A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in val="4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19689296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968922944"/>
        <c:crosses val="max"/>
        <c:crossBetween val="between"/>
      </c:valAx>
      <c:catAx>
        <c:axId val="1968922944"/>
        <c:scaling>
          <c:orientation val="minMax"/>
        </c:scaling>
        <c:delete val="1"/>
        <c:axPos val="b"/>
        <c:majorTickMark val="out"/>
        <c:minorTickMark val="none"/>
        <c:tickLblPos val="nextTo"/>
        <c:crossAx val="19689296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Inflação!$B$2</c:f>
              <c:strCache>
                <c:ptCount val="1"/>
                <c:pt idx="0">
                  <c:v>IPCA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 Nova" panose="020B05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Inflação!$A$267:$A$302</c:f>
              <c:numCache>
                <c:formatCode>[$-416]mmm\-yy;@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Inflação!$B$267:$B$302</c:f>
              <c:numCache>
                <c:formatCode>0.00</c:formatCode>
                <c:ptCount val="36"/>
                <c:pt idx="0">
                  <c:v>0.54</c:v>
                </c:pt>
                <c:pt idx="1">
                  <c:v>1.01</c:v>
                </c:pt>
                <c:pt idx="2">
                  <c:v>1.62</c:v>
                </c:pt>
                <c:pt idx="3">
                  <c:v>1.06</c:v>
                </c:pt>
                <c:pt idx="4">
                  <c:v>0.47</c:v>
                </c:pt>
                <c:pt idx="5">
                  <c:v>0.67</c:v>
                </c:pt>
                <c:pt idx="6">
                  <c:v>-0.68</c:v>
                </c:pt>
                <c:pt idx="7">
                  <c:v>-0.36</c:v>
                </c:pt>
                <c:pt idx="8">
                  <c:v>-0.28999999999999998</c:v>
                </c:pt>
                <c:pt idx="9">
                  <c:v>0.59</c:v>
                </c:pt>
                <c:pt idx="10">
                  <c:v>0.41</c:v>
                </c:pt>
                <c:pt idx="11">
                  <c:v>0.62</c:v>
                </c:pt>
                <c:pt idx="12">
                  <c:v>0.53</c:v>
                </c:pt>
                <c:pt idx="13">
                  <c:v>0.84</c:v>
                </c:pt>
                <c:pt idx="14">
                  <c:v>0.71</c:v>
                </c:pt>
                <c:pt idx="15">
                  <c:v>0.61</c:v>
                </c:pt>
                <c:pt idx="16">
                  <c:v>0.23</c:v>
                </c:pt>
                <c:pt idx="17">
                  <c:v>-0.08</c:v>
                </c:pt>
                <c:pt idx="18">
                  <c:v>0.12</c:v>
                </c:pt>
                <c:pt idx="19">
                  <c:v>0.23</c:v>
                </c:pt>
                <c:pt idx="20">
                  <c:v>0.26</c:v>
                </c:pt>
                <c:pt idx="21">
                  <c:v>0.24</c:v>
                </c:pt>
                <c:pt idx="22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8A-4E38-9AC3-1A2AED30D7A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28998512"/>
        <c:axId val="1229000176"/>
      </c:bar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Inflação!$F$2</c:f>
              <c:strCache>
                <c:ptCount val="1"/>
                <c:pt idx="0">
                  <c:v>Núcleo IPCA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 Nova" panose="020B05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Inflação!$A$267:$A$302</c:f>
              <c:numCache>
                <c:formatCode>[$-416]mmm\-yy;@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Inflação!$F$267:$F$302</c:f>
              <c:numCache>
                <c:formatCode>0.00</c:formatCode>
                <c:ptCount val="36"/>
                <c:pt idx="0">
                  <c:v>0.72</c:v>
                </c:pt>
                <c:pt idx="1">
                  <c:v>1.26</c:v>
                </c:pt>
                <c:pt idx="2">
                  <c:v>0.76</c:v>
                </c:pt>
                <c:pt idx="3">
                  <c:v>0.89</c:v>
                </c:pt>
                <c:pt idx="4">
                  <c:v>0.94</c:v>
                </c:pt>
                <c:pt idx="5">
                  <c:v>0.77</c:v>
                </c:pt>
                <c:pt idx="6">
                  <c:v>0.43</c:v>
                </c:pt>
                <c:pt idx="7">
                  <c:v>0.5</c:v>
                </c:pt>
                <c:pt idx="8">
                  <c:v>0.26</c:v>
                </c:pt>
                <c:pt idx="9">
                  <c:v>0.71</c:v>
                </c:pt>
                <c:pt idx="10">
                  <c:v>0.12</c:v>
                </c:pt>
                <c:pt idx="11">
                  <c:v>0.74</c:v>
                </c:pt>
                <c:pt idx="12">
                  <c:v>0.43</c:v>
                </c:pt>
                <c:pt idx="13">
                  <c:v>1.06</c:v>
                </c:pt>
                <c:pt idx="14">
                  <c:v>0.26</c:v>
                </c:pt>
                <c:pt idx="15">
                  <c:v>0.47</c:v>
                </c:pt>
                <c:pt idx="16">
                  <c:v>0.08</c:v>
                </c:pt>
                <c:pt idx="17">
                  <c:v>0.13</c:v>
                </c:pt>
                <c:pt idx="18">
                  <c:v>0.2</c:v>
                </c:pt>
                <c:pt idx="19">
                  <c:v>0.18</c:v>
                </c:pt>
                <c:pt idx="20">
                  <c:v>0.22</c:v>
                </c:pt>
                <c:pt idx="21">
                  <c:v>0.35</c:v>
                </c:pt>
                <c:pt idx="22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EA-471A-901B-AB8666390A7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28998512"/>
        <c:axId val="1229000176"/>
      </c:bar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2"/>
          <c:order val="2"/>
          <c:tx>
            <c:strRef>
              <c:f>Recessões!$B$1</c:f>
              <c:strCache>
                <c:ptCount val="1"/>
                <c:pt idx="0">
                  <c:v>Recessão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cat>
            <c:numRef>
              <c:f>Recessões!$A$2:$A$289</c:f>
              <c:numCache>
                <c:formatCode>[$-416]mmm\-yy;@</c:formatCode>
                <c:ptCount val="2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</c:numCache>
            </c:numRef>
          </c:cat>
          <c:val>
            <c:numRef>
              <c:f>Recessões!$B$160:$B$289</c:f>
              <c:numCache>
                <c:formatCode>General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B5-4D73-BCD6-6D0C084C3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0669200"/>
        <c:axId val="670643280"/>
      </c:areaChart>
      <c:lineChart>
        <c:grouping val="standard"/>
        <c:varyColors val="0"/>
        <c:ser>
          <c:idx val="1"/>
          <c:order val="0"/>
          <c:tx>
            <c:strRef>
              <c:f>'Merc. Trabalho'!$I$2</c:f>
              <c:strCache>
                <c:ptCount val="1"/>
                <c:pt idx="0">
                  <c:v>Variação Renda Real com Carteira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'Merc. Trabalho'!$A$15:$A$144</c:f>
              <c:numCache>
                <c:formatCode>[$-416]mmm\-yy;@</c:formatCode>
                <c:ptCount val="130"/>
                <c:pt idx="0">
                  <c:v>41334</c:v>
                </c:pt>
                <c:pt idx="1">
                  <c:v>41365</c:v>
                </c:pt>
                <c:pt idx="2">
                  <c:v>41395</c:v>
                </c:pt>
                <c:pt idx="3">
                  <c:v>41426</c:v>
                </c:pt>
                <c:pt idx="4">
                  <c:v>41456</c:v>
                </c:pt>
                <c:pt idx="5">
                  <c:v>41487</c:v>
                </c:pt>
                <c:pt idx="6">
                  <c:v>41518</c:v>
                </c:pt>
                <c:pt idx="7">
                  <c:v>41548</c:v>
                </c:pt>
                <c:pt idx="8">
                  <c:v>41579</c:v>
                </c:pt>
                <c:pt idx="9">
                  <c:v>41609</c:v>
                </c:pt>
                <c:pt idx="10">
                  <c:v>41640</c:v>
                </c:pt>
                <c:pt idx="11">
                  <c:v>41671</c:v>
                </c:pt>
                <c:pt idx="12">
                  <c:v>41699</c:v>
                </c:pt>
                <c:pt idx="13">
                  <c:v>41730</c:v>
                </c:pt>
                <c:pt idx="14">
                  <c:v>41760</c:v>
                </c:pt>
                <c:pt idx="15">
                  <c:v>41791</c:v>
                </c:pt>
                <c:pt idx="16">
                  <c:v>41821</c:v>
                </c:pt>
                <c:pt idx="17">
                  <c:v>41852</c:v>
                </c:pt>
                <c:pt idx="18">
                  <c:v>41883</c:v>
                </c:pt>
                <c:pt idx="19">
                  <c:v>41913</c:v>
                </c:pt>
                <c:pt idx="20">
                  <c:v>41944</c:v>
                </c:pt>
                <c:pt idx="21">
                  <c:v>41974</c:v>
                </c:pt>
                <c:pt idx="22">
                  <c:v>42005</c:v>
                </c:pt>
                <c:pt idx="23">
                  <c:v>42036</c:v>
                </c:pt>
                <c:pt idx="24">
                  <c:v>42064</c:v>
                </c:pt>
                <c:pt idx="25">
                  <c:v>42095</c:v>
                </c:pt>
                <c:pt idx="26">
                  <c:v>42125</c:v>
                </c:pt>
                <c:pt idx="27">
                  <c:v>42156</c:v>
                </c:pt>
                <c:pt idx="28">
                  <c:v>42186</c:v>
                </c:pt>
                <c:pt idx="29">
                  <c:v>42217</c:v>
                </c:pt>
                <c:pt idx="30">
                  <c:v>42248</c:v>
                </c:pt>
                <c:pt idx="31">
                  <c:v>42278</c:v>
                </c:pt>
                <c:pt idx="32">
                  <c:v>42309</c:v>
                </c:pt>
                <c:pt idx="33">
                  <c:v>42339</c:v>
                </c:pt>
                <c:pt idx="34">
                  <c:v>42370</c:v>
                </c:pt>
                <c:pt idx="35">
                  <c:v>42401</c:v>
                </c:pt>
                <c:pt idx="36">
                  <c:v>42430</c:v>
                </c:pt>
                <c:pt idx="37">
                  <c:v>42461</c:v>
                </c:pt>
                <c:pt idx="38">
                  <c:v>42491</c:v>
                </c:pt>
                <c:pt idx="39">
                  <c:v>42522</c:v>
                </c:pt>
                <c:pt idx="40">
                  <c:v>42552</c:v>
                </c:pt>
                <c:pt idx="41">
                  <c:v>42583</c:v>
                </c:pt>
                <c:pt idx="42">
                  <c:v>42614</c:v>
                </c:pt>
                <c:pt idx="43">
                  <c:v>42644</c:v>
                </c:pt>
                <c:pt idx="44">
                  <c:v>42675</c:v>
                </c:pt>
                <c:pt idx="45">
                  <c:v>42705</c:v>
                </c:pt>
                <c:pt idx="46">
                  <c:v>42736</c:v>
                </c:pt>
                <c:pt idx="47">
                  <c:v>42767</c:v>
                </c:pt>
                <c:pt idx="48">
                  <c:v>42795</c:v>
                </c:pt>
                <c:pt idx="49">
                  <c:v>42826</c:v>
                </c:pt>
                <c:pt idx="50">
                  <c:v>42856</c:v>
                </c:pt>
                <c:pt idx="51">
                  <c:v>42887</c:v>
                </c:pt>
                <c:pt idx="52">
                  <c:v>42917</c:v>
                </c:pt>
                <c:pt idx="53">
                  <c:v>42948</c:v>
                </c:pt>
                <c:pt idx="54">
                  <c:v>42979</c:v>
                </c:pt>
                <c:pt idx="55">
                  <c:v>43009</c:v>
                </c:pt>
                <c:pt idx="56">
                  <c:v>43040</c:v>
                </c:pt>
                <c:pt idx="57">
                  <c:v>43070</c:v>
                </c:pt>
                <c:pt idx="58">
                  <c:v>43101</c:v>
                </c:pt>
                <c:pt idx="59">
                  <c:v>43132</c:v>
                </c:pt>
                <c:pt idx="60">
                  <c:v>43160</c:v>
                </c:pt>
                <c:pt idx="61">
                  <c:v>43191</c:v>
                </c:pt>
                <c:pt idx="62">
                  <c:v>43221</c:v>
                </c:pt>
                <c:pt idx="63">
                  <c:v>43252</c:v>
                </c:pt>
                <c:pt idx="64">
                  <c:v>43282</c:v>
                </c:pt>
                <c:pt idx="65">
                  <c:v>43313</c:v>
                </c:pt>
                <c:pt idx="66">
                  <c:v>43344</c:v>
                </c:pt>
                <c:pt idx="67">
                  <c:v>43374</c:v>
                </c:pt>
                <c:pt idx="68">
                  <c:v>43405</c:v>
                </c:pt>
                <c:pt idx="69">
                  <c:v>43435</c:v>
                </c:pt>
                <c:pt idx="70">
                  <c:v>43466</c:v>
                </c:pt>
                <c:pt idx="71">
                  <c:v>43497</c:v>
                </c:pt>
                <c:pt idx="72">
                  <c:v>43525</c:v>
                </c:pt>
                <c:pt idx="73">
                  <c:v>43556</c:v>
                </c:pt>
                <c:pt idx="74">
                  <c:v>43586</c:v>
                </c:pt>
                <c:pt idx="75">
                  <c:v>43617</c:v>
                </c:pt>
                <c:pt idx="76">
                  <c:v>43647</c:v>
                </c:pt>
                <c:pt idx="77">
                  <c:v>43678</c:v>
                </c:pt>
                <c:pt idx="78">
                  <c:v>43709</c:v>
                </c:pt>
                <c:pt idx="79">
                  <c:v>43739</c:v>
                </c:pt>
                <c:pt idx="80">
                  <c:v>43770</c:v>
                </c:pt>
                <c:pt idx="81">
                  <c:v>43800</c:v>
                </c:pt>
                <c:pt idx="82">
                  <c:v>43831</c:v>
                </c:pt>
                <c:pt idx="83">
                  <c:v>43862</c:v>
                </c:pt>
                <c:pt idx="84">
                  <c:v>43891</c:v>
                </c:pt>
                <c:pt idx="85">
                  <c:v>43922</c:v>
                </c:pt>
                <c:pt idx="86">
                  <c:v>43952</c:v>
                </c:pt>
                <c:pt idx="87">
                  <c:v>43983</c:v>
                </c:pt>
                <c:pt idx="88">
                  <c:v>44013</c:v>
                </c:pt>
                <c:pt idx="89">
                  <c:v>44044</c:v>
                </c:pt>
                <c:pt idx="90">
                  <c:v>44075</c:v>
                </c:pt>
                <c:pt idx="91">
                  <c:v>44105</c:v>
                </c:pt>
                <c:pt idx="92">
                  <c:v>44136</c:v>
                </c:pt>
                <c:pt idx="93">
                  <c:v>44166</c:v>
                </c:pt>
                <c:pt idx="94">
                  <c:v>44197</c:v>
                </c:pt>
                <c:pt idx="95">
                  <c:v>44228</c:v>
                </c:pt>
                <c:pt idx="96">
                  <c:v>44256</c:v>
                </c:pt>
                <c:pt idx="97">
                  <c:v>44287</c:v>
                </c:pt>
                <c:pt idx="98">
                  <c:v>44317</c:v>
                </c:pt>
                <c:pt idx="99">
                  <c:v>44348</c:v>
                </c:pt>
                <c:pt idx="100">
                  <c:v>44378</c:v>
                </c:pt>
                <c:pt idx="101">
                  <c:v>44409</c:v>
                </c:pt>
                <c:pt idx="102">
                  <c:v>44440</c:v>
                </c:pt>
                <c:pt idx="103">
                  <c:v>44470</c:v>
                </c:pt>
                <c:pt idx="104">
                  <c:v>44501</c:v>
                </c:pt>
                <c:pt idx="105">
                  <c:v>44531</c:v>
                </c:pt>
                <c:pt idx="106">
                  <c:v>44562</c:v>
                </c:pt>
                <c:pt idx="107">
                  <c:v>44593</c:v>
                </c:pt>
                <c:pt idx="108">
                  <c:v>44621</c:v>
                </c:pt>
                <c:pt idx="109">
                  <c:v>44652</c:v>
                </c:pt>
                <c:pt idx="110">
                  <c:v>44682</c:v>
                </c:pt>
                <c:pt idx="111">
                  <c:v>44713</c:v>
                </c:pt>
                <c:pt idx="112">
                  <c:v>44743</c:v>
                </c:pt>
                <c:pt idx="113">
                  <c:v>44774</c:v>
                </c:pt>
                <c:pt idx="114">
                  <c:v>44805</c:v>
                </c:pt>
                <c:pt idx="115">
                  <c:v>44835</c:v>
                </c:pt>
                <c:pt idx="116">
                  <c:v>44866</c:v>
                </c:pt>
                <c:pt idx="117">
                  <c:v>44896</c:v>
                </c:pt>
                <c:pt idx="118">
                  <c:v>44927</c:v>
                </c:pt>
                <c:pt idx="119">
                  <c:v>44958</c:v>
                </c:pt>
                <c:pt idx="120">
                  <c:v>44986</c:v>
                </c:pt>
                <c:pt idx="121">
                  <c:v>45017</c:v>
                </c:pt>
                <c:pt idx="122">
                  <c:v>45047</c:v>
                </c:pt>
                <c:pt idx="123">
                  <c:v>45078</c:v>
                </c:pt>
                <c:pt idx="124">
                  <c:v>45108</c:v>
                </c:pt>
                <c:pt idx="125">
                  <c:v>45139</c:v>
                </c:pt>
                <c:pt idx="126">
                  <c:v>45170</c:v>
                </c:pt>
                <c:pt idx="127">
                  <c:v>45200</c:v>
                </c:pt>
                <c:pt idx="128">
                  <c:v>45231</c:v>
                </c:pt>
                <c:pt idx="129">
                  <c:v>45261</c:v>
                </c:pt>
              </c:numCache>
            </c:numRef>
          </c:cat>
          <c:val>
            <c:numRef>
              <c:f>'Merc. Trabalho'!$I$15:$I$144</c:f>
              <c:numCache>
                <c:formatCode>0.00%</c:formatCode>
                <c:ptCount val="130"/>
                <c:pt idx="0">
                  <c:v>2.3158694001518709E-2</c:v>
                </c:pt>
                <c:pt idx="1">
                  <c:v>2.1164021164021163E-2</c:v>
                </c:pt>
                <c:pt idx="2">
                  <c:v>2.4630541871921263E-2</c:v>
                </c:pt>
                <c:pt idx="3">
                  <c:v>3.0245746691871522E-2</c:v>
                </c:pt>
                <c:pt idx="4">
                  <c:v>3.2355154251316742E-2</c:v>
                </c:pt>
                <c:pt idx="5">
                  <c:v>3.6009002250562583E-2</c:v>
                </c:pt>
                <c:pt idx="6">
                  <c:v>3.9112448288830315E-2</c:v>
                </c:pt>
                <c:pt idx="7">
                  <c:v>4.4444444444444509E-2</c:v>
                </c:pt>
                <c:pt idx="8">
                  <c:v>4.1085563513004075E-2</c:v>
                </c:pt>
                <c:pt idx="9">
                  <c:v>3.5511900264450391E-2</c:v>
                </c:pt>
                <c:pt idx="10">
                  <c:v>2.969924812030067E-2</c:v>
                </c:pt>
                <c:pt idx="11">
                  <c:v>3.2884902840059738E-2</c:v>
                </c:pt>
                <c:pt idx="12">
                  <c:v>3.8218923933209581E-2</c:v>
                </c:pt>
                <c:pt idx="13">
                  <c:v>3.4789045151739417E-2</c:v>
                </c:pt>
                <c:pt idx="14">
                  <c:v>3.2914201183432024E-2</c:v>
                </c:pt>
                <c:pt idx="15">
                  <c:v>1.9082568807339495E-2</c:v>
                </c:pt>
                <c:pt idx="16">
                  <c:v>9.8396501457727048E-3</c:v>
                </c:pt>
                <c:pt idx="17">
                  <c:v>1.0137581462708267E-2</c:v>
                </c:pt>
                <c:pt idx="18">
                  <c:v>1.3029315960912058E-2</c:v>
                </c:pt>
                <c:pt idx="19">
                  <c:v>1.3342949873782928E-2</c:v>
                </c:pt>
                <c:pt idx="20">
                  <c:v>1.086169442433027E-2</c:v>
                </c:pt>
                <c:pt idx="21">
                  <c:v>1.8971178402042987E-2</c:v>
                </c:pt>
                <c:pt idx="22">
                  <c:v>2.1540708287696164E-2</c:v>
                </c:pt>
                <c:pt idx="23">
                  <c:v>1.013024602026058E-2</c:v>
                </c:pt>
                <c:pt idx="24">
                  <c:v>-1.7869907076483171E-3</c:v>
                </c:pt>
                <c:pt idx="25">
                  <c:v>-4.2918454935622075E-3</c:v>
                </c:pt>
                <c:pt idx="26">
                  <c:v>-7.5187969924812581E-3</c:v>
                </c:pt>
                <c:pt idx="27">
                  <c:v>3.6010082823190182E-4</c:v>
                </c:pt>
                <c:pt idx="28">
                  <c:v>-3.6088054853843365E-3</c:v>
                </c:pt>
                <c:pt idx="29">
                  <c:v>-1.5412186379928361E-2</c:v>
                </c:pt>
                <c:pt idx="30">
                  <c:v>-2.0007145409074667E-2</c:v>
                </c:pt>
                <c:pt idx="31">
                  <c:v>-2.8113879003558773E-2</c:v>
                </c:pt>
                <c:pt idx="32">
                  <c:v>-2.7220630372492782E-2</c:v>
                </c:pt>
                <c:pt idx="33">
                  <c:v>-3.0791263873970687E-2</c:v>
                </c:pt>
                <c:pt idx="34">
                  <c:v>-2.8591851322373074E-2</c:v>
                </c:pt>
                <c:pt idx="35">
                  <c:v>-3.2234957020057298E-2</c:v>
                </c:pt>
                <c:pt idx="36">
                  <c:v>-2.9717150017901872E-2</c:v>
                </c:pt>
                <c:pt idx="37">
                  <c:v>-3.125E-2</c:v>
                </c:pt>
                <c:pt idx="38">
                  <c:v>-2.4170274170274175E-2</c:v>
                </c:pt>
                <c:pt idx="39">
                  <c:v>-3.5997120230381596E-2</c:v>
                </c:pt>
                <c:pt idx="40">
                  <c:v>-2.9337196667873933E-2</c:v>
                </c:pt>
                <c:pt idx="41">
                  <c:v>-1.6017473607571886E-2</c:v>
                </c:pt>
                <c:pt idx="42">
                  <c:v>-1.5311702515493963E-2</c:v>
                </c:pt>
                <c:pt idx="43">
                  <c:v>-9.1541559868180133E-3</c:v>
                </c:pt>
                <c:pt idx="44">
                  <c:v>-2.5773195876288568E-3</c:v>
                </c:pt>
                <c:pt idx="45">
                  <c:v>4.4329516069450126E-3</c:v>
                </c:pt>
                <c:pt idx="46">
                  <c:v>5.1508462104488117E-3</c:v>
                </c:pt>
                <c:pt idx="47">
                  <c:v>1.4803849000740277E-2</c:v>
                </c:pt>
                <c:pt idx="48">
                  <c:v>1.6236162361623618E-2</c:v>
                </c:pt>
                <c:pt idx="49">
                  <c:v>1.4831294030404063E-2</c:v>
                </c:pt>
                <c:pt idx="50">
                  <c:v>8.872458410351225E-3</c:v>
                </c:pt>
                <c:pt idx="51">
                  <c:v>1.643017176997752E-2</c:v>
                </c:pt>
                <c:pt idx="52">
                  <c:v>1.5671641791044744E-2</c:v>
                </c:pt>
                <c:pt idx="53">
                  <c:v>5.9193488716240417E-3</c:v>
                </c:pt>
                <c:pt idx="54">
                  <c:v>1.1106997408367292E-2</c:v>
                </c:pt>
                <c:pt idx="55">
                  <c:v>1.182557280118246E-2</c:v>
                </c:pt>
                <c:pt idx="56">
                  <c:v>1.4765596160944972E-2</c:v>
                </c:pt>
                <c:pt idx="57">
                  <c:v>1.0297903641044437E-2</c:v>
                </c:pt>
                <c:pt idx="58">
                  <c:v>1.024890190336758E-2</c:v>
                </c:pt>
                <c:pt idx="59">
                  <c:v>9.8468271334792856E-3</c:v>
                </c:pt>
                <c:pt idx="60">
                  <c:v>7.625272331154731E-3</c:v>
                </c:pt>
                <c:pt idx="61">
                  <c:v>1.5345268542199531E-2</c:v>
                </c:pt>
                <c:pt idx="62">
                  <c:v>1.9787467936973169E-2</c:v>
                </c:pt>
                <c:pt idx="63">
                  <c:v>1.9103600293901568E-2</c:v>
                </c:pt>
                <c:pt idx="64">
                  <c:v>1.6531961792799477E-2</c:v>
                </c:pt>
                <c:pt idx="65">
                  <c:v>2.1699154100772278E-2</c:v>
                </c:pt>
                <c:pt idx="66">
                  <c:v>1.391431709996338E-2</c:v>
                </c:pt>
                <c:pt idx="67">
                  <c:v>1.1687363038714427E-2</c:v>
                </c:pt>
                <c:pt idx="68">
                  <c:v>7.6391415060022005E-3</c:v>
                </c:pt>
                <c:pt idx="69">
                  <c:v>1.3833272661084806E-2</c:v>
                </c:pt>
                <c:pt idx="70">
                  <c:v>1.5579710144927539E-2</c:v>
                </c:pt>
                <c:pt idx="71">
                  <c:v>1.6251354279523289E-2</c:v>
                </c:pt>
                <c:pt idx="72">
                  <c:v>9.7297297297296303E-3</c:v>
                </c:pt>
                <c:pt idx="73">
                  <c:v>3.2385750269880997E-3</c:v>
                </c:pt>
                <c:pt idx="74">
                  <c:v>-5.7491915199424648E-3</c:v>
                </c:pt>
                <c:pt idx="75">
                  <c:v>-3.2444124008651487E-3</c:v>
                </c:pt>
                <c:pt idx="76">
                  <c:v>-3.614022406938977E-3</c:v>
                </c:pt>
                <c:pt idx="77">
                  <c:v>-3.5997120230381041E-3</c:v>
                </c:pt>
                <c:pt idx="78">
                  <c:v>7.2228241242333624E-4</c:v>
                </c:pt>
                <c:pt idx="79">
                  <c:v>7.2202166064982976E-3</c:v>
                </c:pt>
                <c:pt idx="80">
                  <c:v>1.1191335740072139E-2</c:v>
                </c:pt>
                <c:pt idx="81">
                  <c:v>2.5134649910232287E-3</c:v>
                </c:pt>
                <c:pt idx="82">
                  <c:v>-7.1352122725654166E-4</c:v>
                </c:pt>
                <c:pt idx="83">
                  <c:v>-2.1321961620469621E-3</c:v>
                </c:pt>
                <c:pt idx="84">
                  <c:v>1.0706638115631772E-2</c:v>
                </c:pt>
                <c:pt idx="85">
                  <c:v>2.8335724533715911E-2</c:v>
                </c:pt>
                <c:pt idx="86">
                  <c:v>5.4210336104083767E-2</c:v>
                </c:pt>
                <c:pt idx="87">
                  <c:v>7.0886075949367022E-2</c:v>
                </c:pt>
                <c:pt idx="88">
                  <c:v>8.6688429452303151E-2</c:v>
                </c:pt>
                <c:pt idx="89">
                  <c:v>8.1286127167629951E-2</c:v>
                </c:pt>
                <c:pt idx="90">
                  <c:v>8.0837242872609183E-2</c:v>
                </c:pt>
                <c:pt idx="91">
                  <c:v>5.8064516129032295E-2</c:v>
                </c:pt>
                <c:pt idx="92">
                  <c:v>4.3198857550874603E-2</c:v>
                </c:pt>
                <c:pt idx="93">
                  <c:v>3.1876790830945634E-2</c:v>
                </c:pt>
                <c:pt idx="94">
                  <c:v>2.3205997857908001E-2</c:v>
                </c:pt>
                <c:pt idx="95">
                  <c:v>1.0327635327635365E-2</c:v>
                </c:pt>
                <c:pt idx="96">
                  <c:v>5.6497175141243527E-3</c:v>
                </c:pt>
                <c:pt idx="97">
                  <c:v>-1.8835019183815804E-2</c:v>
                </c:pt>
                <c:pt idx="98">
                  <c:v>-3.8395611930065132E-2</c:v>
                </c:pt>
                <c:pt idx="99">
                  <c:v>-6.754474839581226E-2</c:v>
                </c:pt>
                <c:pt idx="100">
                  <c:v>-8.4445927903871842E-2</c:v>
                </c:pt>
                <c:pt idx="101">
                  <c:v>-9.6558636819244925E-2</c:v>
                </c:pt>
                <c:pt idx="102">
                  <c:v>-0.11352253756260433</c:v>
                </c:pt>
                <c:pt idx="103">
                  <c:v>-0.1134823848238482</c:v>
                </c:pt>
                <c:pt idx="104">
                  <c:v>-0.11464750171115679</c:v>
                </c:pt>
                <c:pt idx="105">
                  <c:v>-0.10898993405067681</c:v>
                </c:pt>
                <c:pt idx="106">
                  <c:v>-9.4905792044661541E-2</c:v>
                </c:pt>
                <c:pt idx="107">
                  <c:v>-8.3538949594642253E-2</c:v>
                </c:pt>
                <c:pt idx="108">
                  <c:v>-8.2162921348314599E-2</c:v>
                </c:pt>
                <c:pt idx="109">
                  <c:v>-7.4297902595094167E-2</c:v>
                </c:pt>
                <c:pt idx="110">
                  <c:v>-6.8092691622103407E-2</c:v>
                </c:pt>
                <c:pt idx="111">
                  <c:v>-4.7084389713871744E-2</c:v>
                </c:pt>
                <c:pt idx="112">
                  <c:v>-2.9894276339773929E-2</c:v>
                </c:pt>
                <c:pt idx="113">
                  <c:v>-6.6568047337277614E-3</c:v>
                </c:pt>
                <c:pt idx="114">
                  <c:v>2.5235404896421842E-2</c:v>
                </c:pt>
                <c:pt idx="115">
                  <c:v>4.8528849828047393E-2</c:v>
                </c:pt>
                <c:pt idx="116">
                  <c:v>7.1511403169694621E-2</c:v>
                </c:pt>
                <c:pt idx="117">
                  <c:v>8.2197117257499119E-2</c:v>
                </c:pt>
                <c:pt idx="118">
                  <c:v>9.5605242868157303E-2</c:v>
                </c:pt>
                <c:pt idx="119">
                  <c:v>9.3846153846153912E-2</c:v>
                </c:pt>
                <c:pt idx="120">
                  <c:v>9.1048201989288424E-2</c:v>
                </c:pt>
                <c:pt idx="121">
                  <c:v>9.0245775729646649E-2</c:v>
                </c:pt>
                <c:pt idx="122">
                  <c:v>8.492731446059687E-2</c:v>
                </c:pt>
                <c:pt idx="123">
                  <c:v>8.2098061573546266E-2</c:v>
                </c:pt>
                <c:pt idx="124">
                  <c:v>7.5911311537016246E-2</c:v>
                </c:pt>
                <c:pt idx="125">
                  <c:v>6.8875651526433268E-2</c:v>
                </c:pt>
                <c:pt idx="126">
                  <c:v>6.7964731814841972E-2</c:v>
                </c:pt>
                <c:pt idx="127">
                  <c:v>6.3046647230320607E-2</c:v>
                </c:pt>
                <c:pt idx="128">
                  <c:v>#N/A</c:v>
                </c:pt>
                <c:pt idx="12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5-4D73-BCD6-6D0C084C3F48}"/>
            </c:ext>
          </c:extLst>
        </c:ser>
        <c:ser>
          <c:idx val="0"/>
          <c:order val="1"/>
          <c:tx>
            <c:strRef>
              <c:f>'Merc. Trabalho'!$K$2</c:f>
              <c:strCache>
                <c:ptCount val="1"/>
                <c:pt idx="0">
                  <c:v>Variação Renda Setor Privado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'Merc. Trabalho'!$A$15:$A$144</c:f>
              <c:numCache>
                <c:formatCode>[$-416]mmm\-yy;@</c:formatCode>
                <c:ptCount val="130"/>
                <c:pt idx="0">
                  <c:v>41334</c:v>
                </c:pt>
                <c:pt idx="1">
                  <c:v>41365</c:v>
                </c:pt>
                <c:pt idx="2">
                  <c:v>41395</c:v>
                </c:pt>
                <c:pt idx="3">
                  <c:v>41426</c:v>
                </c:pt>
                <c:pt idx="4">
                  <c:v>41456</c:v>
                </c:pt>
                <c:pt idx="5">
                  <c:v>41487</c:v>
                </c:pt>
                <c:pt idx="6">
                  <c:v>41518</c:v>
                </c:pt>
                <c:pt idx="7">
                  <c:v>41548</c:v>
                </c:pt>
                <c:pt idx="8">
                  <c:v>41579</c:v>
                </c:pt>
                <c:pt idx="9">
                  <c:v>41609</c:v>
                </c:pt>
                <c:pt idx="10">
                  <c:v>41640</c:v>
                </c:pt>
                <c:pt idx="11">
                  <c:v>41671</c:v>
                </c:pt>
                <c:pt idx="12">
                  <c:v>41699</c:v>
                </c:pt>
                <c:pt idx="13">
                  <c:v>41730</c:v>
                </c:pt>
                <c:pt idx="14">
                  <c:v>41760</c:v>
                </c:pt>
                <c:pt idx="15">
                  <c:v>41791</c:v>
                </c:pt>
                <c:pt idx="16">
                  <c:v>41821</c:v>
                </c:pt>
                <c:pt idx="17">
                  <c:v>41852</c:v>
                </c:pt>
                <c:pt idx="18">
                  <c:v>41883</c:v>
                </c:pt>
                <c:pt idx="19">
                  <c:v>41913</c:v>
                </c:pt>
                <c:pt idx="20">
                  <c:v>41944</c:v>
                </c:pt>
                <c:pt idx="21">
                  <c:v>41974</c:v>
                </c:pt>
                <c:pt idx="22">
                  <c:v>42005</c:v>
                </c:pt>
                <c:pt idx="23">
                  <c:v>42036</c:v>
                </c:pt>
                <c:pt idx="24">
                  <c:v>42064</c:v>
                </c:pt>
                <c:pt idx="25">
                  <c:v>42095</c:v>
                </c:pt>
                <c:pt idx="26">
                  <c:v>42125</c:v>
                </c:pt>
                <c:pt idx="27">
                  <c:v>42156</c:v>
                </c:pt>
                <c:pt idx="28">
                  <c:v>42186</c:v>
                </c:pt>
                <c:pt idx="29">
                  <c:v>42217</c:v>
                </c:pt>
                <c:pt idx="30">
                  <c:v>42248</c:v>
                </c:pt>
                <c:pt idx="31">
                  <c:v>42278</c:v>
                </c:pt>
                <c:pt idx="32">
                  <c:v>42309</c:v>
                </c:pt>
                <c:pt idx="33">
                  <c:v>42339</c:v>
                </c:pt>
                <c:pt idx="34">
                  <c:v>42370</c:v>
                </c:pt>
                <c:pt idx="35">
                  <c:v>42401</c:v>
                </c:pt>
                <c:pt idx="36">
                  <c:v>42430</c:v>
                </c:pt>
                <c:pt idx="37">
                  <c:v>42461</c:v>
                </c:pt>
                <c:pt idx="38">
                  <c:v>42491</c:v>
                </c:pt>
                <c:pt idx="39">
                  <c:v>42522</c:v>
                </c:pt>
                <c:pt idx="40">
                  <c:v>42552</c:v>
                </c:pt>
                <c:pt idx="41">
                  <c:v>42583</c:v>
                </c:pt>
                <c:pt idx="42">
                  <c:v>42614</c:v>
                </c:pt>
                <c:pt idx="43">
                  <c:v>42644</c:v>
                </c:pt>
                <c:pt idx="44">
                  <c:v>42675</c:v>
                </c:pt>
                <c:pt idx="45">
                  <c:v>42705</c:v>
                </c:pt>
                <c:pt idx="46">
                  <c:v>42736</c:v>
                </c:pt>
                <c:pt idx="47">
                  <c:v>42767</c:v>
                </c:pt>
                <c:pt idx="48">
                  <c:v>42795</c:v>
                </c:pt>
                <c:pt idx="49">
                  <c:v>42826</c:v>
                </c:pt>
                <c:pt idx="50">
                  <c:v>42856</c:v>
                </c:pt>
                <c:pt idx="51">
                  <c:v>42887</c:v>
                </c:pt>
                <c:pt idx="52">
                  <c:v>42917</c:v>
                </c:pt>
                <c:pt idx="53">
                  <c:v>42948</c:v>
                </c:pt>
                <c:pt idx="54">
                  <c:v>42979</c:v>
                </c:pt>
                <c:pt idx="55">
                  <c:v>43009</c:v>
                </c:pt>
                <c:pt idx="56">
                  <c:v>43040</c:v>
                </c:pt>
                <c:pt idx="57">
                  <c:v>43070</c:v>
                </c:pt>
                <c:pt idx="58">
                  <c:v>43101</c:v>
                </c:pt>
                <c:pt idx="59">
                  <c:v>43132</c:v>
                </c:pt>
                <c:pt idx="60">
                  <c:v>43160</c:v>
                </c:pt>
                <c:pt idx="61">
                  <c:v>43191</c:v>
                </c:pt>
                <c:pt idx="62">
                  <c:v>43221</c:v>
                </c:pt>
                <c:pt idx="63">
                  <c:v>43252</c:v>
                </c:pt>
                <c:pt idx="64">
                  <c:v>43282</c:v>
                </c:pt>
                <c:pt idx="65">
                  <c:v>43313</c:v>
                </c:pt>
                <c:pt idx="66">
                  <c:v>43344</c:v>
                </c:pt>
                <c:pt idx="67">
                  <c:v>43374</c:v>
                </c:pt>
                <c:pt idx="68">
                  <c:v>43405</c:v>
                </c:pt>
                <c:pt idx="69">
                  <c:v>43435</c:v>
                </c:pt>
                <c:pt idx="70">
                  <c:v>43466</c:v>
                </c:pt>
                <c:pt idx="71">
                  <c:v>43497</c:v>
                </c:pt>
                <c:pt idx="72">
                  <c:v>43525</c:v>
                </c:pt>
                <c:pt idx="73">
                  <c:v>43556</c:v>
                </c:pt>
                <c:pt idx="74">
                  <c:v>43586</c:v>
                </c:pt>
                <c:pt idx="75">
                  <c:v>43617</c:v>
                </c:pt>
                <c:pt idx="76">
                  <c:v>43647</c:v>
                </c:pt>
                <c:pt idx="77">
                  <c:v>43678</c:v>
                </c:pt>
                <c:pt idx="78">
                  <c:v>43709</c:v>
                </c:pt>
                <c:pt idx="79">
                  <c:v>43739</c:v>
                </c:pt>
                <c:pt idx="80">
                  <c:v>43770</c:v>
                </c:pt>
                <c:pt idx="81">
                  <c:v>43800</c:v>
                </c:pt>
                <c:pt idx="82">
                  <c:v>43831</c:v>
                </c:pt>
                <c:pt idx="83">
                  <c:v>43862</c:v>
                </c:pt>
                <c:pt idx="84">
                  <c:v>43891</c:v>
                </c:pt>
                <c:pt idx="85">
                  <c:v>43922</c:v>
                </c:pt>
                <c:pt idx="86">
                  <c:v>43952</c:v>
                </c:pt>
                <c:pt idx="87">
                  <c:v>43983</c:v>
                </c:pt>
                <c:pt idx="88">
                  <c:v>44013</c:v>
                </c:pt>
                <c:pt idx="89">
                  <c:v>44044</c:v>
                </c:pt>
                <c:pt idx="90">
                  <c:v>44075</c:v>
                </c:pt>
                <c:pt idx="91">
                  <c:v>44105</c:v>
                </c:pt>
                <c:pt idx="92">
                  <c:v>44136</c:v>
                </c:pt>
                <c:pt idx="93">
                  <c:v>44166</c:v>
                </c:pt>
                <c:pt idx="94">
                  <c:v>44197</c:v>
                </c:pt>
                <c:pt idx="95">
                  <c:v>44228</c:v>
                </c:pt>
                <c:pt idx="96">
                  <c:v>44256</c:v>
                </c:pt>
                <c:pt idx="97">
                  <c:v>44287</c:v>
                </c:pt>
                <c:pt idx="98">
                  <c:v>44317</c:v>
                </c:pt>
                <c:pt idx="99">
                  <c:v>44348</c:v>
                </c:pt>
                <c:pt idx="100">
                  <c:v>44378</c:v>
                </c:pt>
                <c:pt idx="101">
                  <c:v>44409</c:v>
                </c:pt>
                <c:pt idx="102">
                  <c:v>44440</c:v>
                </c:pt>
                <c:pt idx="103">
                  <c:v>44470</c:v>
                </c:pt>
                <c:pt idx="104">
                  <c:v>44501</c:v>
                </c:pt>
                <c:pt idx="105">
                  <c:v>44531</c:v>
                </c:pt>
                <c:pt idx="106">
                  <c:v>44562</c:v>
                </c:pt>
                <c:pt idx="107">
                  <c:v>44593</c:v>
                </c:pt>
                <c:pt idx="108">
                  <c:v>44621</c:v>
                </c:pt>
                <c:pt idx="109">
                  <c:v>44652</c:v>
                </c:pt>
                <c:pt idx="110">
                  <c:v>44682</c:v>
                </c:pt>
                <c:pt idx="111">
                  <c:v>44713</c:v>
                </c:pt>
                <c:pt idx="112">
                  <c:v>44743</c:v>
                </c:pt>
                <c:pt idx="113">
                  <c:v>44774</c:v>
                </c:pt>
                <c:pt idx="114">
                  <c:v>44805</c:v>
                </c:pt>
                <c:pt idx="115">
                  <c:v>44835</c:v>
                </c:pt>
                <c:pt idx="116">
                  <c:v>44866</c:v>
                </c:pt>
                <c:pt idx="117">
                  <c:v>44896</c:v>
                </c:pt>
                <c:pt idx="118">
                  <c:v>44927</c:v>
                </c:pt>
                <c:pt idx="119">
                  <c:v>44958</c:v>
                </c:pt>
                <c:pt idx="120">
                  <c:v>44986</c:v>
                </c:pt>
                <c:pt idx="121">
                  <c:v>45017</c:v>
                </c:pt>
                <c:pt idx="122">
                  <c:v>45047</c:v>
                </c:pt>
                <c:pt idx="123">
                  <c:v>45078</c:v>
                </c:pt>
                <c:pt idx="124">
                  <c:v>45108</c:v>
                </c:pt>
                <c:pt idx="125">
                  <c:v>45139</c:v>
                </c:pt>
                <c:pt idx="126">
                  <c:v>45170</c:v>
                </c:pt>
                <c:pt idx="127">
                  <c:v>45200</c:v>
                </c:pt>
                <c:pt idx="128">
                  <c:v>45231</c:v>
                </c:pt>
                <c:pt idx="129">
                  <c:v>45261</c:v>
                </c:pt>
              </c:numCache>
            </c:numRef>
          </c:cat>
          <c:val>
            <c:numRef>
              <c:f>'Merc. Trabalho'!$K$15:$K$144</c:f>
              <c:numCache>
                <c:formatCode>0.00%</c:formatCode>
                <c:ptCount val="130"/>
                <c:pt idx="0">
                  <c:v>1.0177461839794733E-2</c:v>
                </c:pt>
                <c:pt idx="1">
                  <c:v>1.0073414268635617E-2</c:v>
                </c:pt>
                <c:pt idx="2">
                  <c:v>1.7336662153012883E-2</c:v>
                </c:pt>
                <c:pt idx="3">
                  <c:v>2.0340054358131576E-2</c:v>
                </c:pt>
                <c:pt idx="4">
                  <c:v>2.4206720776630331E-2</c:v>
                </c:pt>
                <c:pt idx="5">
                  <c:v>3.4431969296547349E-2</c:v>
                </c:pt>
                <c:pt idx="6">
                  <c:v>3.8663377248757902E-2</c:v>
                </c:pt>
                <c:pt idx="7">
                  <c:v>4.2272014909568334E-2</c:v>
                </c:pt>
                <c:pt idx="8">
                  <c:v>3.4580185232892635E-2</c:v>
                </c:pt>
                <c:pt idx="9">
                  <c:v>3.7735689523970439E-2</c:v>
                </c:pt>
                <c:pt idx="10">
                  <c:v>2.9899507007565385E-2</c:v>
                </c:pt>
                <c:pt idx="11">
                  <c:v>3.5897198892497428E-2</c:v>
                </c:pt>
                <c:pt idx="12">
                  <c:v>3.9869289239345296E-2</c:v>
                </c:pt>
                <c:pt idx="13">
                  <c:v>3.948339022042191E-2</c:v>
                </c:pt>
                <c:pt idx="14">
                  <c:v>4.1552802006513678E-2</c:v>
                </c:pt>
                <c:pt idx="15">
                  <c:v>3.1018988857777652E-2</c:v>
                </c:pt>
                <c:pt idx="16">
                  <c:v>2.0473758004608156E-2</c:v>
                </c:pt>
                <c:pt idx="17">
                  <c:v>1.8131890484520685E-2</c:v>
                </c:pt>
                <c:pt idx="18">
                  <c:v>2.3229903399189622E-2</c:v>
                </c:pt>
                <c:pt idx="19">
                  <c:v>2.0599829316860996E-2</c:v>
                </c:pt>
                <c:pt idx="20">
                  <c:v>1.7516359079237986E-2</c:v>
                </c:pt>
                <c:pt idx="21">
                  <c:v>8.3718315367504736E-3</c:v>
                </c:pt>
                <c:pt idx="22">
                  <c:v>1.4066083202864732E-2</c:v>
                </c:pt>
                <c:pt idx="23">
                  <c:v>-4.7047944288758359E-4</c:v>
                </c:pt>
                <c:pt idx="24">
                  <c:v>2.1860734263485782E-3</c:v>
                </c:pt>
                <c:pt idx="25">
                  <c:v>-6.3626850771580923E-3</c:v>
                </c:pt>
                <c:pt idx="26">
                  <c:v>-3.8097976494266828E-3</c:v>
                </c:pt>
                <c:pt idx="27">
                  <c:v>-4.5022491217810989E-3</c:v>
                </c:pt>
                <c:pt idx="28">
                  <c:v>-4.5155795529414622E-3</c:v>
                </c:pt>
                <c:pt idx="29">
                  <c:v>-1.8791930218526653E-2</c:v>
                </c:pt>
                <c:pt idx="30">
                  <c:v>-1.7816616876926927E-2</c:v>
                </c:pt>
                <c:pt idx="31">
                  <c:v>-1.931599632076253E-2</c:v>
                </c:pt>
                <c:pt idx="32">
                  <c:v>-1.4603108375925822E-2</c:v>
                </c:pt>
                <c:pt idx="33">
                  <c:v>-1.439473822423154E-2</c:v>
                </c:pt>
                <c:pt idx="34">
                  <c:v>-9.9326002128413693E-3</c:v>
                </c:pt>
                <c:pt idx="35">
                  <c:v>-1.9639589191732254E-3</c:v>
                </c:pt>
                <c:pt idx="36">
                  <c:v>-1.4607525502021046E-2</c:v>
                </c:pt>
                <c:pt idx="37">
                  <c:v>-1.1092012459852585E-2</c:v>
                </c:pt>
                <c:pt idx="38">
                  <c:v>-1.9538750786721404E-2</c:v>
                </c:pt>
                <c:pt idx="39">
                  <c:v>-2.6017084525347123E-2</c:v>
                </c:pt>
                <c:pt idx="40">
                  <c:v>-2.3826435074578711E-2</c:v>
                </c:pt>
                <c:pt idx="41">
                  <c:v>-1.0363896988157761E-2</c:v>
                </c:pt>
                <c:pt idx="42">
                  <c:v>-9.2627937008129546E-3</c:v>
                </c:pt>
                <c:pt idx="43">
                  <c:v>-8.4210355356332256E-3</c:v>
                </c:pt>
                <c:pt idx="44">
                  <c:v>-7.5848254635170198E-3</c:v>
                </c:pt>
                <c:pt idx="45">
                  <c:v>-3.3940268406855711E-3</c:v>
                </c:pt>
                <c:pt idx="46">
                  <c:v>-7.6544737956417697E-3</c:v>
                </c:pt>
                <c:pt idx="47">
                  <c:v>-3.0086559845832195E-4</c:v>
                </c:pt>
                <c:pt idx="48">
                  <c:v>6.2950408750392928E-3</c:v>
                </c:pt>
                <c:pt idx="49">
                  <c:v>4.1169054254204251E-3</c:v>
                </c:pt>
                <c:pt idx="50">
                  <c:v>3.6470833554802518E-3</c:v>
                </c:pt>
                <c:pt idx="51">
                  <c:v>1.5971048859181325E-2</c:v>
                </c:pt>
                <c:pt idx="52">
                  <c:v>1.3774970234157857E-2</c:v>
                </c:pt>
                <c:pt idx="53">
                  <c:v>1.2270645505084055E-2</c:v>
                </c:pt>
                <c:pt idx="54">
                  <c:v>1.4005648165985596E-2</c:v>
                </c:pt>
                <c:pt idx="55">
                  <c:v>1.5216162873545436E-2</c:v>
                </c:pt>
                <c:pt idx="56">
                  <c:v>2.0717183775778469E-2</c:v>
                </c:pt>
                <c:pt idx="57">
                  <c:v>1.9055649241146666E-2</c:v>
                </c:pt>
                <c:pt idx="58">
                  <c:v>1.8836571916234446E-2</c:v>
                </c:pt>
                <c:pt idx="59">
                  <c:v>7.8736634903593394E-3</c:v>
                </c:pt>
                <c:pt idx="60">
                  <c:v>-3.0651526915113081E-3</c:v>
                </c:pt>
                <c:pt idx="61">
                  <c:v>6.8428580716468623E-3</c:v>
                </c:pt>
                <c:pt idx="62">
                  <c:v>7.6424506357164468E-3</c:v>
                </c:pt>
                <c:pt idx="63">
                  <c:v>9.2750346644763226E-3</c:v>
                </c:pt>
                <c:pt idx="64">
                  <c:v>9.069407063045487E-3</c:v>
                </c:pt>
                <c:pt idx="65">
                  <c:v>7.7804561770073999E-3</c:v>
                </c:pt>
                <c:pt idx="66">
                  <c:v>1.8917498686283896E-3</c:v>
                </c:pt>
                <c:pt idx="67">
                  <c:v>-2.6741418948896811E-3</c:v>
                </c:pt>
                <c:pt idx="68">
                  <c:v>-7.2224075495662676E-3</c:v>
                </c:pt>
                <c:pt idx="69">
                  <c:v>-2.7728111138466405E-3</c:v>
                </c:pt>
                <c:pt idx="70">
                  <c:v>-2.7585484799793614E-3</c:v>
                </c:pt>
                <c:pt idx="71">
                  <c:v>-2.663234053885688E-4</c:v>
                </c:pt>
                <c:pt idx="72">
                  <c:v>6.6440061978274567E-3</c:v>
                </c:pt>
                <c:pt idx="73">
                  <c:v>-4.6008555977095078E-4</c:v>
                </c:pt>
                <c:pt idx="74">
                  <c:v>-3.5254116686274095E-3</c:v>
                </c:pt>
                <c:pt idx="75">
                  <c:v>-6.9135006647595976E-3</c:v>
                </c:pt>
                <c:pt idx="76">
                  <c:v>-1.6326926496500471E-3</c:v>
                </c:pt>
                <c:pt idx="77">
                  <c:v>1.3714377911777653E-4</c:v>
                </c:pt>
                <c:pt idx="78">
                  <c:v>-3.6351459303309852E-3</c:v>
                </c:pt>
                <c:pt idx="79">
                  <c:v>-3.4861101562277952E-3</c:v>
                </c:pt>
                <c:pt idx="80">
                  <c:v>5.4612731365277778E-3</c:v>
                </c:pt>
                <c:pt idx="81">
                  <c:v>1.2142012983860084E-3</c:v>
                </c:pt>
                <c:pt idx="82">
                  <c:v>3.497096521479115E-3</c:v>
                </c:pt>
                <c:pt idx="83">
                  <c:v>1.2286430436765583E-2</c:v>
                </c:pt>
                <c:pt idx="84">
                  <c:v>2.3696892527883318E-2</c:v>
                </c:pt>
                <c:pt idx="85">
                  <c:v>4.2024339231061081E-2</c:v>
                </c:pt>
                <c:pt idx="86">
                  <c:v>6.5028907597119545E-2</c:v>
                </c:pt>
                <c:pt idx="87">
                  <c:v>5.9214423069121391E-2</c:v>
                </c:pt>
                <c:pt idx="88">
                  <c:v>6.3350064766839465E-2</c:v>
                </c:pt>
                <c:pt idx="89">
                  <c:v>5.6374496368204907E-2</c:v>
                </c:pt>
                <c:pt idx="90">
                  <c:v>6.0925586235660578E-2</c:v>
                </c:pt>
                <c:pt idx="91">
                  <c:v>5.3058988251049932E-2</c:v>
                </c:pt>
                <c:pt idx="92">
                  <c:v>3.5657772355563111E-2</c:v>
                </c:pt>
                <c:pt idx="93">
                  <c:v>3.2189864821162706E-2</c:v>
                </c:pt>
                <c:pt idx="94">
                  <c:v>2.4164989939637893E-2</c:v>
                </c:pt>
                <c:pt idx="95">
                  <c:v>-1.8341527211249709E-3</c:v>
                </c:pt>
                <c:pt idx="96">
                  <c:v>-1.1804437586840799E-2</c:v>
                </c:pt>
                <c:pt idx="97">
                  <c:v>-2.9259049729922326E-2</c:v>
                </c:pt>
                <c:pt idx="98">
                  <c:v>-5.0014666499049731E-2</c:v>
                </c:pt>
                <c:pt idx="99">
                  <c:v>-4.3946531847255832E-2</c:v>
                </c:pt>
                <c:pt idx="100">
                  <c:v>-5.8289238265636256E-2</c:v>
                </c:pt>
                <c:pt idx="101">
                  <c:v>-6.8545816200697107E-2</c:v>
                </c:pt>
                <c:pt idx="102">
                  <c:v>-8.1834940821288393E-2</c:v>
                </c:pt>
                <c:pt idx="103">
                  <c:v>-9.3683881932641988E-2</c:v>
                </c:pt>
                <c:pt idx="104">
                  <c:v>-9.6082296271241763E-2</c:v>
                </c:pt>
                <c:pt idx="105">
                  <c:v>-9.4944368075382091E-2</c:v>
                </c:pt>
                <c:pt idx="106">
                  <c:v>-8.0890355788687973E-2</c:v>
                </c:pt>
                <c:pt idx="107">
                  <c:v>-5.9751455038607904E-2</c:v>
                </c:pt>
                <c:pt idx="108">
                  <c:v>-5.5592731560037856E-2</c:v>
                </c:pt>
                <c:pt idx="109">
                  <c:v>-4.7017639099004915E-2</c:v>
                </c:pt>
                <c:pt idx="110">
                  <c:v>-4.4226743766391019E-2</c:v>
                </c:pt>
                <c:pt idx="111">
                  <c:v>-4.1924395872059317E-2</c:v>
                </c:pt>
                <c:pt idx="112">
                  <c:v>-3.070200260330358E-2</c:v>
                </c:pt>
                <c:pt idx="113">
                  <c:v>-8.2263201255877716E-3</c:v>
                </c:pt>
                <c:pt idx="114">
                  <c:v>1.7076678777196763E-2</c:v>
                </c:pt>
                <c:pt idx="115">
                  <c:v>4.7136114300293519E-2</c:v>
                </c:pt>
                <c:pt idx="116">
                  <c:v>6.6429250375263926E-2</c:v>
                </c:pt>
                <c:pt idx="117">
                  <c:v>7.3800498494132283E-2</c:v>
                </c:pt>
                <c:pt idx="118">
                  <c:v>8.438427141134941E-2</c:v>
                </c:pt>
                <c:pt idx="119">
                  <c:v>8.3779776445647158E-2</c:v>
                </c:pt>
                <c:pt idx="120">
                  <c:v>8.0560604974251326E-2</c:v>
                </c:pt>
                <c:pt idx="121">
                  <c:v>6.5986998626143434E-2</c:v>
                </c:pt>
                <c:pt idx="122">
                  <c:v>6.3051459019488609E-2</c:v>
                </c:pt>
                <c:pt idx="123">
                  <c:v>5.7014187688949614E-2</c:v>
                </c:pt>
                <c:pt idx="124">
                  <c:v>5.8903258362769773E-2</c:v>
                </c:pt>
                <c:pt idx="125">
                  <c:v>5.9136407594455376E-2</c:v>
                </c:pt>
                <c:pt idx="126">
                  <c:v>5.6292148608329651E-2</c:v>
                </c:pt>
                <c:pt idx="127">
                  <c:v>5.5304460823130341E-2</c:v>
                </c:pt>
                <c:pt idx="128">
                  <c:v>#N/A</c:v>
                </c:pt>
                <c:pt idx="12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B5-4D73-BCD6-6D0C084C3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ax val="0.1"/>
          <c:min val="-0.1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6706432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670669200"/>
        <c:crosses val="max"/>
        <c:crossBetween val="between"/>
      </c:valAx>
      <c:dateAx>
        <c:axId val="670669200"/>
        <c:scaling>
          <c:orientation val="minMax"/>
        </c:scaling>
        <c:delete val="1"/>
        <c:axPos val="b"/>
        <c:numFmt formatCode="[$-416]mmm\-yy;@" sourceLinked="1"/>
        <c:majorTickMark val="out"/>
        <c:minorTickMark val="none"/>
        <c:tickLblPos val="nextTo"/>
        <c:crossAx val="670643280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1"/>
          <c:tx>
            <c:strRef>
              <c:f>Recessões!$B$1</c:f>
              <c:strCache>
                <c:ptCount val="1"/>
                <c:pt idx="0">
                  <c:v>Recessão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cat>
            <c:numRef>
              <c:f>Recessões!$A$148:$A$289</c:f>
              <c:numCache>
                <c:formatCode>[$-416]mmm\-yy;@</c:formatCode>
                <c:ptCount val="142"/>
                <c:pt idx="0">
                  <c:v>40969</c:v>
                </c:pt>
                <c:pt idx="1">
                  <c:v>41000</c:v>
                </c:pt>
                <c:pt idx="2">
                  <c:v>41030</c:v>
                </c:pt>
                <c:pt idx="3">
                  <c:v>41061</c:v>
                </c:pt>
                <c:pt idx="4">
                  <c:v>41091</c:v>
                </c:pt>
                <c:pt idx="5">
                  <c:v>41122</c:v>
                </c:pt>
                <c:pt idx="6">
                  <c:v>41153</c:v>
                </c:pt>
                <c:pt idx="7">
                  <c:v>41183</c:v>
                </c:pt>
                <c:pt idx="8">
                  <c:v>41214</c:v>
                </c:pt>
                <c:pt idx="9">
                  <c:v>41244</c:v>
                </c:pt>
                <c:pt idx="10">
                  <c:v>41275</c:v>
                </c:pt>
                <c:pt idx="11">
                  <c:v>41306</c:v>
                </c:pt>
                <c:pt idx="12">
                  <c:v>41334</c:v>
                </c:pt>
                <c:pt idx="13">
                  <c:v>41365</c:v>
                </c:pt>
                <c:pt idx="14">
                  <c:v>41395</c:v>
                </c:pt>
                <c:pt idx="15">
                  <c:v>41426</c:v>
                </c:pt>
                <c:pt idx="16">
                  <c:v>41456</c:v>
                </c:pt>
                <c:pt idx="17">
                  <c:v>41487</c:v>
                </c:pt>
                <c:pt idx="18">
                  <c:v>41518</c:v>
                </c:pt>
                <c:pt idx="19">
                  <c:v>41548</c:v>
                </c:pt>
                <c:pt idx="20">
                  <c:v>41579</c:v>
                </c:pt>
                <c:pt idx="21">
                  <c:v>41609</c:v>
                </c:pt>
                <c:pt idx="22">
                  <c:v>41640</c:v>
                </c:pt>
                <c:pt idx="23">
                  <c:v>41671</c:v>
                </c:pt>
                <c:pt idx="24">
                  <c:v>41699</c:v>
                </c:pt>
                <c:pt idx="25">
                  <c:v>41730</c:v>
                </c:pt>
                <c:pt idx="26">
                  <c:v>41760</c:v>
                </c:pt>
                <c:pt idx="27">
                  <c:v>41791</c:v>
                </c:pt>
                <c:pt idx="28">
                  <c:v>41821</c:v>
                </c:pt>
                <c:pt idx="29">
                  <c:v>41852</c:v>
                </c:pt>
                <c:pt idx="30">
                  <c:v>41883</c:v>
                </c:pt>
                <c:pt idx="31">
                  <c:v>41913</c:v>
                </c:pt>
                <c:pt idx="32">
                  <c:v>41944</c:v>
                </c:pt>
                <c:pt idx="33">
                  <c:v>41974</c:v>
                </c:pt>
                <c:pt idx="34">
                  <c:v>42005</c:v>
                </c:pt>
                <c:pt idx="35">
                  <c:v>42036</c:v>
                </c:pt>
                <c:pt idx="36">
                  <c:v>42064</c:v>
                </c:pt>
                <c:pt idx="37">
                  <c:v>42095</c:v>
                </c:pt>
                <c:pt idx="38">
                  <c:v>42125</c:v>
                </c:pt>
                <c:pt idx="39">
                  <c:v>42156</c:v>
                </c:pt>
                <c:pt idx="40">
                  <c:v>42186</c:v>
                </c:pt>
                <c:pt idx="41">
                  <c:v>42217</c:v>
                </c:pt>
                <c:pt idx="42">
                  <c:v>42248</c:v>
                </c:pt>
                <c:pt idx="43">
                  <c:v>42278</c:v>
                </c:pt>
                <c:pt idx="44">
                  <c:v>42309</c:v>
                </c:pt>
                <c:pt idx="45">
                  <c:v>42339</c:v>
                </c:pt>
                <c:pt idx="46">
                  <c:v>42370</c:v>
                </c:pt>
                <c:pt idx="47">
                  <c:v>42401</c:v>
                </c:pt>
                <c:pt idx="48">
                  <c:v>42430</c:v>
                </c:pt>
                <c:pt idx="49">
                  <c:v>42461</c:v>
                </c:pt>
                <c:pt idx="50">
                  <c:v>42491</c:v>
                </c:pt>
                <c:pt idx="51">
                  <c:v>42522</c:v>
                </c:pt>
                <c:pt idx="52">
                  <c:v>42552</c:v>
                </c:pt>
                <c:pt idx="53">
                  <c:v>42583</c:v>
                </c:pt>
                <c:pt idx="54">
                  <c:v>42614</c:v>
                </c:pt>
                <c:pt idx="55">
                  <c:v>42644</c:v>
                </c:pt>
                <c:pt idx="56">
                  <c:v>42675</c:v>
                </c:pt>
                <c:pt idx="57">
                  <c:v>42705</c:v>
                </c:pt>
                <c:pt idx="58">
                  <c:v>42736</c:v>
                </c:pt>
                <c:pt idx="59">
                  <c:v>42767</c:v>
                </c:pt>
                <c:pt idx="60">
                  <c:v>42795</c:v>
                </c:pt>
                <c:pt idx="61">
                  <c:v>42826</c:v>
                </c:pt>
                <c:pt idx="62">
                  <c:v>42856</c:v>
                </c:pt>
                <c:pt idx="63">
                  <c:v>42887</c:v>
                </c:pt>
                <c:pt idx="64">
                  <c:v>42917</c:v>
                </c:pt>
                <c:pt idx="65">
                  <c:v>42948</c:v>
                </c:pt>
                <c:pt idx="66">
                  <c:v>42979</c:v>
                </c:pt>
                <c:pt idx="67">
                  <c:v>43009</c:v>
                </c:pt>
                <c:pt idx="68">
                  <c:v>43040</c:v>
                </c:pt>
                <c:pt idx="69">
                  <c:v>43070</c:v>
                </c:pt>
                <c:pt idx="70">
                  <c:v>43101</c:v>
                </c:pt>
                <c:pt idx="71">
                  <c:v>43132</c:v>
                </c:pt>
                <c:pt idx="72">
                  <c:v>43160</c:v>
                </c:pt>
                <c:pt idx="73">
                  <c:v>43191</c:v>
                </c:pt>
                <c:pt idx="74">
                  <c:v>43221</c:v>
                </c:pt>
                <c:pt idx="75">
                  <c:v>43252</c:v>
                </c:pt>
                <c:pt idx="76">
                  <c:v>43282</c:v>
                </c:pt>
                <c:pt idx="77">
                  <c:v>43313</c:v>
                </c:pt>
                <c:pt idx="78">
                  <c:v>43344</c:v>
                </c:pt>
                <c:pt idx="79">
                  <c:v>43374</c:v>
                </c:pt>
                <c:pt idx="80">
                  <c:v>43405</c:v>
                </c:pt>
                <c:pt idx="81">
                  <c:v>43435</c:v>
                </c:pt>
                <c:pt idx="82">
                  <c:v>43466</c:v>
                </c:pt>
                <c:pt idx="83">
                  <c:v>43497</c:v>
                </c:pt>
                <c:pt idx="84">
                  <c:v>43525</c:v>
                </c:pt>
                <c:pt idx="85">
                  <c:v>43556</c:v>
                </c:pt>
                <c:pt idx="86">
                  <c:v>43586</c:v>
                </c:pt>
                <c:pt idx="87">
                  <c:v>43617</c:v>
                </c:pt>
                <c:pt idx="88">
                  <c:v>43647</c:v>
                </c:pt>
                <c:pt idx="89">
                  <c:v>43678</c:v>
                </c:pt>
                <c:pt idx="90">
                  <c:v>43709</c:v>
                </c:pt>
                <c:pt idx="91">
                  <c:v>43739</c:v>
                </c:pt>
                <c:pt idx="92">
                  <c:v>43770</c:v>
                </c:pt>
                <c:pt idx="93">
                  <c:v>43800</c:v>
                </c:pt>
                <c:pt idx="94">
                  <c:v>43831</c:v>
                </c:pt>
                <c:pt idx="95">
                  <c:v>43862</c:v>
                </c:pt>
                <c:pt idx="96">
                  <c:v>43891</c:v>
                </c:pt>
                <c:pt idx="97">
                  <c:v>43922</c:v>
                </c:pt>
                <c:pt idx="98">
                  <c:v>43952</c:v>
                </c:pt>
                <c:pt idx="99">
                  <c:v>43983</c:v>
                </c:pt>
                <c:pt idx="100">
                  <c:v>44013</c:v>
                </c:pt>
                <c:pt idx="101">
                  <c:v>44044</c:v>
                </c:pt>
                <c:pt idx="102">
                  <c:v>44075</c:v>
                </c:pt>
                <c:pt idx="103">
                  <c:v>44105</c:v>
                </c:pt>
                <c:pt idx="104">
                  <c:v>44136</c:v>
                </c:pt>
                <c:pt idx="105">
                  <c:v>44166</c:v>
                </c:pt>
                <c:pt idx="106">
                  <c:v>44197</c:v>
                </c:pt>
                <c:pt idx="107">
                  <c:v>44228</c:v>
                </c:pt>
                <c:pt idx="108">
                  <c:v>44256</c:v>
                </c:pt>
                <c:pt idx="109">
                  <c:v>44287</c:v>
                </c:pt>
                <c:pt idx="110">
                  <c:v>44317</c:v>
                </c:pt>
                <c:pt idx="111">
                  <c:v>44348</c:v>
                </c:pt>
                <c:pt idx="112">
                  <c:v>44378</c:v>
                </c:pt>
                <c:pt idx="113">
                  <c:v>44409</c:v>
                </c:pt>
                <c:pt idx="114">
                  <c:v>44440</c:v>
                </c:pt>
                <c:pt idx="115">
                  <c:v>44470</c:v>
                </c:pt>
                <c:pt idx="116">
                  <c:v>44501</c:v>
                </c:pt>
                <c:pt idx="117">
                  <c:v>44531</c:v>
                </c:pt>
                <c:pt idx="118">
                  <c:v>44562</c:v>
                </c:pt>
                <c:pt idx="119">
                  <c:v>44593</c:v>
                </c:pt>
                <c:pt idx="120">
                  <c:v>44621</c:v>
                </c:pt>
                <c:pt idx="121">
                  <c:v>44652</c:v>
                </c:pt>
                <c:pt idx="122">
                  <c:v>44682</c:v>
                </c:pt>
                <c:pt idx="123">
                  <c:v>44713</c:v>
                </c:pt>
                <c:pt idx="124">
                  <c:v>44743</c:v>
                </c:pt>
                <c:pt idx="125">
                  <c:v>44774</c:v>
                </c:pt>
                <c:pt idx="126">
                  <c:v>44805</c:v>
                </c:pt>
                <c:pt idx="127">
                  <c:v>44835</c:v>
                </c:pt>
                <c:pt idx="128">
                  <c:v>44866</c:v>
                </c:pt>
                <c:pt idx="129">
                  <c:v>44896</c:v>
                </c:pt>
                <c:pt idx="130">
                  <c:v>44927</c:v>
                </c:pt>
                <c:pt idx="131">
                  <c:v>44958</c:v>
                </c:pt>
                <c:pt idx="132">
                  <c:v>44986</c:v>
                </c:pt>
                <c:pt idx="133">
                  <c:v>45017</c:v>
                </c:pt>
                <c:pt idx="134">
                  <c:v>45047</c:v>
                </c:pt>
                <c:pt idx="135">
                  <c:v>45078</c:v>
                </c:pt>
                <c:pt idx="136">
                  <c:v>45108</c:v>
                </c:pt>
                <c:pt idx="137">
                  <c:v>45139</c:v>
                </c:pt>
                <c:pt idx="138">
                  <c:v>45170</c:v>
                </c:pt>
                <c:pt idx="139">
                  <c:v>45200</c:v>
                </c:pt>
                <c:pt idx="140">
                  <c:v>45231</c:v>
                </c:pt>
                <c:pt idx="141">
                  <c:v>45261</c:v>
                </c:pt>
              </c:numCache>
            </c:numRef>
          </c:cat>
          <c:val>
            <c:numRef>
              <c:f>Recessões!$B$146:$B$289</c:f>
              <c:numCache>
                <c:formatCode>General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8-423E-8C8F-1F1FB04DD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88671"/>
        <c:axId val="552969951"/>
      </c:areaChart>
      <c:lineChart>
        <c:grouping val="standard"/>
        <c:varyColors val="0"/>
        <c:ser>
          <c:idx val="1"/>
          <c:order val="0"/>
          <c:tx>
            <c:strRef>
              <c:f>'Merc. Trabalho'!$B$2</c:f>
              <c:strCache>
                <c:ptCount val="1"/>
                <c:pt idx="0">
                  <c:v>Taxa de Desemprego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'Merc. Trabalho'!$A$3:$A$144</c:f>
              <c:numCache>
                <c:formatCode>[$-416]mmm\-yy;@</c:formatCode>
                <c:ptCount val="142"/>
                <c:pt idx="0">
                  <c:v>40969</c:v>
                </c:pt>
                <c:pt idx="1">
                  <c:v>41000</c:v>
                </c:pt>
                <c:pt idx="2">
                  <c:v>41030</c:v>
                </c:pt>
                <c:pt idx="3">
                  <c:v>41061</c:v>
                </c:pt>
                <c:pt idx="4">
                  <c:v>41091</c:v>
                </c:pt>
                <c:pt idx="5">
                  <c:v>41122</c:v>
                </c:pt>
                <c:pt idx="6">
                  <c:v>41153</c:v>
                </c:pt>
                <c:pt idx="7">
                  <c:v>41183</c:v>
                </c:pt>
                <c:pt idx="8">
                  <c:v>41214</c:v>
                </c:pt>
                <c:pt idx="9">
                  <c:v>41244</c:v>
                </c:pt>
                <c:pt idx="10">
                  <c:v>41275</c:v>
                </c:pt>
                <c:pt idx="11">
                  <c:v>41306</c:v>
                </c:pt>
                <c:pt idx="12">
                  <c:v>41334</c:v>
                </c:pt>
                <c:pt idx="13">
                  <c:v>41365</c:v>
                </c:pt>
                <c:pt idx="14">
                  <c:v>41395</c:v>
                </c:pt>
                <c:pt idx="15">
                  <c:v>41426</c:v>
                </c:pt>
                <c:pt idx="16">
                  <c:v>41456</c:v>
                </c:pt>
                <c:pt idx="17">
                  <c:v>41487</c:v>
                </c:pt>
                <c:pt idx="18">
                  <c:v>41518</c:v>
                </c:pt>
                <c:pt idx="19">
                  <c:v>41548</c:v>
                </c:pt>
                <c:pt idx="20">
                  <c:v>41579</c:v>
                </c:pt>
                <c:pt idx="21">
                  <c:v>41609</c:v>
                </c:pt>
                <c:pt idx="22">
                  <c:v>41640</c:v>
                </c:pt>
                <c:pt idx="23">
                  <c:v>41671</c:v>
                </c:pt>
                <c:pt idx="24">
                  <c:v>41699</c:v>
                </c:pt>
                <c:pt idx="25">
                  <c:v>41730</c:v>
                </c:pt>
                <c:pt idx="26">
                  <c:v>41760</c:v>
                </c:pt>
                <c:pt idx="27">
                  <c:v>41791</c:v>
                </c:pt>
                <c:pt idx="28">
                  <c:v>41821</c:v>
                </c:pt>
                <c:pt idx="29">
                  <c:v>41852</c:v>
                </c:pt>
                <c:pt idx="30">
                  <c:v>41883</c:v>
                </c:pt>
                <c:pt idx="31">
                  <c:v>41913</c:v>
                </c:pt>
                <c:pt idx="32">
                  <c:v>41944</c:v>
                </c:pt>
                <c:pt idx="33">
                  <c:v>41974</c:v>
                </c:pt>
                <c:pt idx="34">
                  <c:v>42005</c:v>
                </c:pt>
                <c:pt idx="35">
                  <c:v>42036</c:v>
                </c:pt>
                <c:pt idx="36">
                  <c:v>42064</c:v>
                </c:pt>
                <c:pt idx="37">
                  <c:v>42095</c:v>
                </c:pt>
                <c:pt idx="38">
                  <c:v>42125</c:v>
                </c:pt>
                <c:pt idx="39">
                  <c:v>42156</c:v>
                </c:pt>
                <c:pt idx="40">
                  <c:v>42186</c:v>
                </c:pt>
                <c:pt idx="41">
                  <c:v>42217</c:v>
                </c:pt>
                <c:pt idx="42">
                  <c:v>42248</c:v>
                </c:pt>
                <c:pt idx="43">
                  <c:v>42278</c:v>
                </c:pt>
                <c:pt idx="44">
                  <c:v>42309</c:v>
                </c:pt>
                <c:pt idx="45">
                  <c:v>42339</c:v>
                </c:pt>
                <c:pt idx="46">
                  <c:v>42370</c:v>
                </c:pt>
                <c:pt idx="47">
                  <c:v>42401</c:v>
                </c:pt>
                <c:pt idx="48">
                  <c:v>42430</c:v>
                </c:pt>
                <c:pt idx="49">
                  <c:v>42461</c:v>
                </c:pt>
                <c:pt idx="50">
                  <c:v>42491</c:v>
                </c:pt>
                <c:pt idx="51">
                  <c:v>42522</c:v>
                </c:pt>
                <c:pt idx="52">
                  <c:v>42552</c:v>
                </c:pt>
                <c:pt idx="53">
                  <c:v>42583</c:v>
                </c:pt>
                <c:pt idx="54">
                  <c:v>42614</c:v>
                </c:pt>
                <c:pt idx="55">
                  <c:v>42644</c:v>
                </c:pt>
                <c:pt idx="56">
                  <c:v>42675</c:v>
                </c:pt>
                <c:pt idx="57">
                  <c:v>42705</c:v>
                </c:pt>
                <c:pt idx="58">
                  <c:v>42736</c:v>
                </c:pt>
                <c:pt idx="59">
                  <c:v>42767</c:v>
                </c:pt>
                <c:pt idx="60">
                  <c:v>42795</c:v>
                </c:pt>
                <c:pt idx="61">
                  <c:v>42826</c:v>
                </c:pt>
                <c:pt idx="62">
                  <c:v>42856</c:v>
                </c:pt>
                <c:pt idx="63">
                  <c:v>42887</c:v>
                </c:pt>
                <c:pt idx="64">
                  <c:v>42917</c:v>
                </c:pt>
                <c:pt idx="65">
                  <c:v>42948</c:v>
                </c:pt>
                <c:pt idx="66">
                  <c:v>42979</c:v>
                </c:pt>
                <c:pt idx="67">
                  <c:v>43009</c:v>
                </c:pt>
                <c:pt idx="68">
                  <c:v>43040</c:v>
                </c:pt>
                <c:pt idx="69">
                  <c:v>43070</c:v>
                </c:pt>
                <c:pt idx="70">
                  <c:v>43101</c:v>
                </c:pt>
                <c:pt idx="71">
                  <c:v>43132</c:v>
                </c:pt>
                <c:pt idx="72">
                  <c:v>43160</c:v>
                </c:pt>
                <c:pt idx="73">
                  <c:v>43191</c:v>
                </c:pt>
                <c:pt idx="74">
                  <c:v>43221</c:v>
                </c:pt>
                <c:pt idx="75">
                  <c:v>43252</c:v>
                </c:pt>
                <c:pt idx="76">
                  <c:v>43282</c:v>
                </c:pt>
                <c:pt idx="77">
                  <c:v>43313</c:v>
                </c:pt>
                <c:pt idx="78">
                  <c:v>43344</c:v>
                </c:pt>
                <c:pt idx="79">
                  <c:v>43374</c:v>
                </c:pt>
                <c:pt idx="80">
                  <c:v>43405</c:v>
                </c:pt>
                <c:pt idx="81">
                  <c:v>43435</c:v>
                </c:pt>
                <c:pt idx="82">
                  <c:v>43466</c:v>
                </c:pt>
                <c:pt idx="83">
                  <c:v>43497</c:v>
                </c:pt>
                <c:pt idx="84">
                  <c:v>43525</c:v>
                </c:pt>
                <c:pt idx="85">
                  <c:v>43556</c:v>
                </c:pt>
                <c:pt idx="86">
                  <c:v>43586</c:v>
                </c:pt>
                <c:pt idx="87">
                  <c:v>43617</c:v>
                </c:pt>
                <c:pt idx="88">
                  <c:v>43647</c:v>
                </c:pt>
                <c:pt idx="89">
                  <c:v>43678</c:v>
                </c:pt>
                <c:pt idx="90">
                  <c:v>43709</c:v>
                </c:pt>
                <c:pt idx="91">
                  <c:v>43739</c:v>
                </c:pt>
                <c:pt idx="92">
                  <c:v>43770</c:v>
                </c:pt>
                <c:pt idx="93">
                  <c:v>43800</c:v>
                </c:pt>
                <c:pt idx="94">
                  <c:v>43831</c:v>
                </c:pt>
                <c:pt idx="95">
                  <c:v>43862</c:v>
                </c:pt>
                <c:pt idx="96">
                  <c:v>43891</c:v>
                </c:pt>
                <c:pt idx="97">
                  <c:v>43922</c:v>
                </c:pt>
                <c:pt idx="98">
                  <c:v>43952</c:v>
                </c:pt>
                <c:pt idx="99">
                  <c:v>43983</c:v>
                </c:pt>
                <c:pt idx="100">
                  <c:v>44013</c:v>
                </c:pt>
                <c:pt idx="101">
                  <c:v>44044</c:v>
                </c:pt>
                <c:pt idx="102">
                  <c:v>44075</c:v>
                </c:pt>
                <c:pt idx="103">
                  <c:v>44105</c:v>
                </c:pt>
                <c:pt idx="104">
                  <c:v>44136</c:v>
                </c:pt>
                <c:pt idx="105">
                  <c:v>44166</c:v>
                </c:pt>
                <c:pt idx="106">
                  <c:v>44197</c:v>
                </c:pt>
                <c:pt idx="107">
                  <c:v>44228</c:v>
                </c:pt>
                <c:pt idx="108">
                  <c:v>44256</c:v>
                </c:pt>
                <c:pt idx="109">
                  <c:v>44287</c:v>
                </c:pt>
                <c:pt idx="110">
                  <c:v>44317</c:v>
                </c:pt>
                <c:pt idx="111">
                  <c:v>44348</c:v>
                </c:pt>
                <c:pt idx="112">
                  <c:v>44378</c:v>
                </c:pt>
                <c:pt idx="113">
                  <c:v>44409</c:v>
                </c:pt>
                <c:pt idx="114">
                  <c:v>44440</c:v>
                </c:pt>
                <c:pt idx="115">
                  <c:v>44470</c:v>
                </c:pt>
                <c:pt idx="116">
                  <c:v>44501</c:v>
                </c:pt>
                <c:pt idx="117">
                  <c:v>44531</c:v>
                </c:pt>
                <c:pt idx="118">
                  <c:v>44562</c:v>
                </c:pt>
                <c:pt idx="119">
                  <c:v>44593</c:v>
                </c:pt>
                <c:pt idx="120">
                  <c:v>44621</c:v>
                </c:pt>
                <c:pt idx="121">
                  <c:v>44652</c:v>
                </c:pt>
                <c:pt idx="122">
                  <c:v>44682</c:v>
                </c:pt>
                <c:pt idx="123">
                  <c:v>44713</c:v>
                </c:pt>
                <c:pt idx="124">
                  <c:v>44743</c:v>
                </c:pt>
                <c:pt idx="125">
                  <c:v>44774</c:v>
                </c:pt>
                <c:pt idx="126">
                  <c:v>44805</c:v>
                </c:pt>
                <c:pt idx="127">
                  <c:v>44835</c:v>
                </c:pt>
                <c:pt idx="128">
                  <c:v>44866</c:v>
                </c:pt>
                <c:pt idx="129">
                  <c:v>44896</c:v>
                </c:pt>
                <c:pt idx="130">
                  <c:v>44927</c:v>
                </c:pt>
                <c:pt idx="131">
                  <c:v>44958</c:v>
                </c:pt>
                <c:pt idx="132">
                  <c:v>44986</c:v>
                </c:pt>
                <c:pt idx="133">
                  <c:v>45017</c:v>
                </c:pt>
                <c:pt idx="134">
                  <c:v>45047</c:v>
                </c:pt>
                <c:pt idx="135">
                  <c:v>45078</c:v>
                </c:pt>
                <c:pt idx="136">
                  <c:v>45108</c:v>
                </c:pt>
                <c:pt idx="137">
                  <c:v>45139</c:v>
                </c:pt>
                <c:pt idx="138">
                  <c:v>45170</c:v>
                </c:pt>
                <c:pt idx="139">
                  <c:v>45200</c:v>
                </c:pt>
                <c:pt idx="140">
                  <c:v>45231</c:v>
                </c:pt>
                <c:pt idx="141">
                  <c:v>45261</c:v>
                </c:pt>
              </c:numCache>
            </c:numRef>
          </c:cat>
          <c:val>
            <c:numRef>
              <c:f>'Merc. Trabalho'!$B$3:$B$144</c:f>
              <c:numCache>
                <c:formatCode>0.00</c:formatCode>
                <c:ptCount val="142"/>
                <c:pt idx="0">
                  <c:v>8</c:v>
                </c:pt>
                <c:pt idx="1">
                  <c:v>7.8</c:v>
                </c:pt>
                <c:pt idx="2">
                  <c:v>7.7</c:v>
                </c:pt>
                <c:pt idx="3">
                  <c:v>7.6</c:v>
                </c:pt>
                <c:pt idx="4">
                  <c:v>7.5</c:v>
                </c:pt>
                <c:pt idx="5">
                  <c:v>7.4</c:v>
                </c:pt>
                <c:pt idx="6">
                  <c:v>7.1</c:v>
                </c:pt>
                <c:pt idx="7">
                  <c:v>7</c:v>
                </c:pt>
                <c:pt idx="8">
                  <c:v>6.8</c:v>
                </c:pt>
                <c:pt idx="9">
                  <c:v>6.9</c:v>
                </c:pt>
                <c:pt idx="10">
                  <c:v>7.3</c:v>
                </c:pt>
                <c:pt idx="11">
                  <c:v>7.8</c:v>
                </c:pt>
                <c:pt idx="12">
                  <c:v>8.1</c:v>
                </c:pt>
                <c:pt idx="13">
                  <c:v>7.9</c:v>
                </c:pt>
                <c:pt idx="14">
                  <c:v>7.7</c:v>
                </c:pt>
                <c:pt idx="15">
                  <c:v>7.5</c:v>
                </c:pt>
                <c:pt idx="16">
                  <c:v>7.4</c:v>
                </c:pt>
                <c:pt idx="17">
                  <c:v>7.2</c:v>
                </c:pt>
                <c:pt idx="18">
                  <c:v>7</c:v>
                </c:pt>
                <c:pt idx="19">
                  <c:v>6.8</c:v>
                </c:pt>
                <c:pt idx="20">
                  <c:v>6.6</c:v>
                </c:pt>
                <c:pt idx="21">
                  <c:v>6.3</c:v>
                </c:pt>
                <c:pt idx="22">
                  <c:v>6.5</c:v>
                </c:pt>
                <c:pt idx="23">
                  <c:v>6.8</c:v>
                </c:pt>
                <c:pt idx="24">
                  <c:v>7.2</c:v>
                </c:pt>
                <c:pt idx="25">
                  <c:v>7.2</c:v>
                </c:pt>
                <c:pt idx="26">
                  <c:v>7.1</c:v>
                </c:pt>
                <c:pt idx="27">
                  <c:v>6.9</c:v>
                </c:pt>
                <c:pt idx="28">
                  <c:v>7</c:v>
                </c:pt>
                <c:pt idx="29">
                  <c:v>7</c:v>
                </c:pt>
                <c:pt idx="30">
                  <c:v>6.9</c:v>
                </c:pt>
                <c:pt idx="31">
                  <c:v>6.7</c:v>
                </c:pt>
                <c:pt idx="32">
                  <c:v>6.6</c:v>
                </c:pt>
                <c:pt idx="33">
                  <c:v>6.6</c:v>
                </c:pt>
                <c:pt idx="34">
                  <c:v>6.9</c:v>
                </c:pt>
                <c:pt idx="35">
                  <c:v>7.5</c:v>
                </c:pt>
                <c:pt idx="36">
                  <c:v>8</c:v>
                </c:pt>
                <c:pt idx="37">
                  <c:v>8.1</c:v>
                </c:pt>
                <c:pt idx="38">
                  <c:v>8.3000000000000007</c:v>
                </c:pt>
                <c:pt idx="39">
                  <c:v>8.4</c:v>
                </c:pt>
                <c:pt idx="40">
                  <c:v>8.6999999999999993</c:v>
                </c:pt>
                <c:pt idx="41">
                  <c:v>8.9</c:v>
                </c:pt>
                <c:pt idx="42">
                  <c:v>9</c:v>
                </c:pt>
                <c:pt idx="43">
                  <c:v>9.1</c:v>
                </c:pt>
                <c:pt idx="44">
                  <c:v>9.1</c:v>
                </c:pt>
                <c:pt idx="45">
                  <c:v>9.1</c:v>
                </c:pt>
                <c:pt idx="46">
                  <c:v>9.6</c:v>
                </c:pt>
                <c:pt idx="47">
                  <c:v>10.4</c:v>
                </c:pt>
                <c:pt idx="48">
                  <c:v>11.1</c:v>
                </c:pt>
                <c:pt idx="49">
                  <c:v>11.3</c:v>
                </c:pt>
                <c:pt idx="50">
                  <c:v>11.3</c:v>
                </c:pt>
                <c:pt idx="51">
                  <c:v>11.4</c:v>
                </c:pt>
                <c:pt idx="52">
                  <c:v>11.7</c:v>
                </c:pt>
                <c:pt idx="53">
                  <c:v>11.9</c:v>
                </c:pt>
                <c:pt idx="54">
                  <c:v>11.9</c:v>
                </c:pt>
                <c:pt idx="55">
                  <c:v>11.9</c:v>
                </c:pt>
                <c:pt idx="56">
                  <c:v>12</c:v>
                </c:pt>
                <c:pt idx="57">
                  <c:v>12.2</c:v>
                </c:pt>
                <c:pt idx="58">
                  <c:v>12.7</c:v>
                </c:pt>
                <c:pt idx="59">
                  <c:v>13.3</c:v>
                </c:pt>
                <c:pt idx="60">
                  <c:v>13.9</c:v>
                </c:pt>
                <c:pt idx="61">
                  <c:v>13.7</c:v>
                </c:pt>
                <c:pt idx="62">
                  <c:v>13.4</c:v>
                </c:pt>
                <c:pt idx="63">
                  <c:v>13.1</c:v>
                </c:pt>
                <c:pt idx="64">
                  <c:v>12.9</c:v>
                </c:pt>
                <c:pt idx="65">
                  <c:v>12.7</c:v>
                </c:pt>
                <c:pt idx="66">
                  <c:v>12.5</c:v>
                </c:pt>
                <c:pt idx="67">
                  <c:v>12.3</c:v>
                </c:pt>
                <c:pt idx="68">
                  <c:v>12.1</c:v>
                </c:pt>
                <c:pt idx="69">
                  <c:v>11.9</c:v>
                </c:pt>
                <c:pt idx="70">
                  <c:v>12.3</c:v>
                </c:pt>
                <c:pt idx="71">
                  <c:v>12.7</c:v>
                </c:pt>
                <c:pt idx="72">
                  <c:v>13.2</c:v>
                </c:pt>
                <c:pt idx="73">
                  <c:v>13</c:v>
                </c:pt>
                <c:pt idx="74">
                  <c:v>12.8</c:v>
                </c:pt>
                <c:pt idx="75">
                  <c:v>12.6</c:v>
                </c:pt>
                <c:pt idx="76">
                  <c:v>12.4</c:v>
                </c:pt>
                <c:pt idx="77">
                  <c:v>12.3</c:v>
                </c:pt>
                <c:pt idx="78">
                  <c:v>12</c:v>
                </c:pt>
                <c:pt idx="79">
                  <c:v>11.9</c:v>
                </c:pt>
                <c:pt idx="80">
                  <c:v>11.7</c:v>
                </c:pt>
                <c:pt idx="81">
                  <c:v>11.7</c:v>
                </c:pt>
                <c:pt idx="82">
                  <c:v>12.2</c:v>
                </c:pt>
                <c:pt idx="83">
                  <c:v>12.6</c:v>
                </c:pt>
                <c:pt idx="84">
                  <c:v>12.8</c:v>
                </c:pt>
                <c:pt idx="85">
                  <c:v>12.6</c:v>
                </c:pt>
                <c:pt idx="86">
                  <c:v>12.4</c:v>
                </c:pt>
                <c:pt idx="87">
                  <c:v>12.1</c:v>
                </c:pt>
                <c:pt idx="88">
                  <c:v>12</c:v>
                </c:pt>
                <c:pt idx="89">
                  <c:v>11.9</c:v>
                </c:pt>
                <c:pt idx="90">
                  <c:v>11.9</c:v>
                </c:pt>
                <c:pt idx="91">
                  <c:v>11.8</c:v>
                </c:pt>
                <c:pt idx="92">
                  <c:v>11.3</c:v>
                </c:pt>
                <c:pt idx="93">
                  <c:v>11.1</c:v>
                </c:pt>
                <c:pt idx="94">
                  <c:v>11.4</c:v>
                </c:pt>
                <c:pt idx="95">
                  <c:v>11.8</c:v>
                </c:pt>
                <c:pt idx="96">
                  <c:v>12.4</c:v>
                </c:pt>
                <c:pt idx="97">
                  <c:v>12.7</c:v>
                </c:pt>
                <c:pt idx="98">
                  <c:v>13.1</c:v>
                </c:pt>
                <c:pt idx="99">
                  <c:v>13.6</c:v>
                </c:pt>
                <c:pt idx="100">
                  <c:v>14.1</c:v>
                </c:pt>
                <c:pt idx="101">
                  <c:v>14.8</c:v>
                </c:pt>
                <c:pt idx="102">
                  <c:v>14.9</c:v>
                </c:pt>
                <c:pt idx="103">
                  <c:v>14.6</c:v>
                </c:pt>
                <c:pt idx="104">
                  <c:v>14.4</c:v>
                </c:pt>
                <c:pt idx="105">
                  <c:v>14.2</c:v>
                </c:pt>
                <c:pt idx="106">
                  <c:v>14.5</c:v>
                </c:pt>
                <c:pt idx="107">
                  <c:v>14.6</c:v>
                </c:pt>
                <c:pt idx="108">
                  <c:v>14.9</c:v>
                </c:pt>
                <c:pt idx="109">
                  <c:v>14.8</c:v>
                </c:pt>
                <c:pt idx="110">
                  <c:v>14.7</c:v>
                </c:pt>
                <c:pt idx="111">
                  <c:v>14.2</c:v>
                </c:pt>
                <c:pt idx="112">
                  <c:v>13.7</c:v>
                </c:pt>
                <c:pt idx="113">
                  <c:v>13.1</c:v>
                </c:pt>
                <c:pt idx="114">
                  <c:v>12.6</c:v>
                </c:pt>
                <c:pt idx="115">
                  <c:v>12.1</c:v>
                </c:pt>
                <c:pt idx="116">
                  <c:v>11.6</c:v>
                </c:pt>
                <c:pt idx="117">
                  <c:v>11.1</c:v>
                </c:pt>
                <c:pt idx="118">
                  <c:v>11.2</c:v>
                </c:pt>
                <c:pt idx="119">
                  <c:v>11.2</c:v>
                </c:pt>
                <c:pt idx="120">
                  <c:v>11.1</c:v>
                </c:pt>
                <c:pt idx="121">
                  <c:v>10.5</c:v>
                </c:pt>
                <c:pt idx="122">
                  <c:v>9.8000000000000007</c:v>
                </c:pt>
                <c:pt idx="123">
                  <c:v>9.3000000000000007</c:v>
                </c:pt>
                <c:pt idx="124">
                  <c:v>9.1</c:v>
                </c:pt>
                <c:pt idx="125">
                  <c:v>8.9</c:v>
                </c:pt>
                <c:pt idx="126">
                  <c:v>8.6999999999999993</c:v>
                </c:pt>
                <c:pt idx="127">
                  <c:v>8.3000000000000007</c:v>
                </c:pt>
                <c:pt idx="128">
                  <c:v>8.1</c:v>
                </c:pt>
                <c:pt idx="129">
                  <c:v>7.9</c:v>
                </c:pt>
                <c:pt idx="130">
                  <c:v>8.4</c:v>
                </c:pt>
                <c:pt idx="131">
                  <c:v>8.6</c:v>
                </c:pt>
                <c:pt idx="132">
                  <c:v>8.8000000000000007</c:v>
                </c:pt>
                <c:pt idx="133">
                  <c:v>8.5</c:v>
                </c:pt>
                <c:pt idx="134">
                  <c:v>8.3000000000000007</c:v>
                </c:pt>
                <c:pt idx="135">
                  <c:v>8</c:v>
                </c:pt>
                <c:pt idx="136">
                  <c:v>7.9</c:v>
                </c:pt>
                <c:pt idx="137">
                  <c:v>7.8</c:v>
                </c:pt>
                <c:pt idx="138">
                  <c:v>7.7</c:v>
                </c:pt>
                <c:pt idx="139">
                  <c:v>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B8-423E-8C8F-1F1FB04DDE91}"/>
            </c:ext>
          </c:extLst>
        </c:ser>
        <c:ser>
          <c:idx val="2"/>
          <c:order val="2"/>
          <c:tx>
            <c:strRef>
              <c:f>'Merc. Trabalho'!$C$2</c:f>
              <c:strCache>
                <c:ptCount val="1"/>
                <c:pt idx="0">
                  <c:v>Média Móvel 12M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'Merc. Trabalho'!$A$3:$A$144</c:f>
              <c:numCache>
                <c:formatCode>[$-416]mmm\-yy;@</c:formatCode>
                <c:ptCount val="142"/>
                <c:pt idx="0">
                  <c:v>40969</c:v>
                </c:pt>
                <c:pt idx="1">
                  <c:v>41000</c:v>
                </c:pt>
                <c:pt idx="2">
                  <c:v>41030</c:v>
                </c:pt>
                <c:pt idx="3">
                  <c:v>41061</c:v>
                </c:pt>
                <c:pt idx="4">
                  <c:v>41091</c:v>
                </c:pt>
                <c:pt idx="5">
                  <c:v>41122</c:v>
                </c:pt>
                <c:pt idx="6">
                  <c:v>41153</c:v>
                </c:pt>
                <c:pt idx="7">
                  <c:v>41183</c:v>
                </c:pt>
                <c:pt idx="8">
                  <c:v>41214</c:v>
                </c:pt>
                <c:pt idx="9">
                  <c:v>41244</c:v>
                </c:pt>
                <c:pt idx="10">
                  <c:v>41275</c:v>
                </c:pt>
                <c:pt idx="11">
                  <c:v>41306</c:v>
                </c:pt>
                <c:pt idx="12">
                  <c:v>41334</c:v>
                </c:pt>
                <c:pt idx="13">
                  <c:v>41365</c:v>
                </c:pt>
                <c:pt idx="14">
                  <c:v>41395</c:v>
                </c:pt>
                <c:pt idx="15">
                  <c:v>41426</c:v>
                </c:pt>
                <c:pt idx="16">
                  <c:v>41456</c:v>
                </c:pt>
                <c:pt idx="17">
                  <c:v>41487</c:v>
                </c:pt>
                <c:pt idx="18">
                  <c:v>41518</c:v>
                </c:pt>
                <c:pt idx="19">
                  <c:v>41548</c:v>
                </c:pt>
                <c:pt idx="20">
                  <c:v>41579</c:v>
                </c:pt>
                <c:pt idx="21">
                  <c:v>41609</c:v>
                </c:pt>
                <c:pt idx="22">
                  <c:v>41640</c:v>
                </c:pt>
                <c:pt idx="23">
                  <c:v>41671</c:v>
                </c:pt>
                <c:pt idx="24">
                  <c:v>41699</c:v>
                </c:pt>
                <c:pt idx="25">
                  <c:v>41730</c:v>
                </c:pt>
                <c:pt idx="26">
                  <c:v>41760</c:v>
                </c:pt>
                <c:pt idx="27">
                  <c:v>41791</c:v>
                </c:pt>
                <c:pt idx="28">
                  <c:v>41821</c:v>
                </c:pt>
                <c:pt idx="29">
                  <c:v>41852</c:v>
                </c:pt>
                <c:pt idx="30">
                  <c:v>41883</c:v>
                </c:pt>
                <c:pt idx="31">
                  <c:v>41913</c:v>
                </c:pt>
                <c:pt idx="32">
                  <c:v>41944</c:v>
                </c:pt>
                <c:pt idx="33">
                  <c:v>41974</c:v>
                </c:pt>
                <c:pt idx="34">
                  <c:v>42005</c:v>
                </c:pt>
                <c:pt idx="35">
                  <c:v>42036</c:v>
                </c:pt>
                <c:pt idx="36">
                  <c:v>42064</c:v>
                </c:pt>
                <c:pt idx="37">
                  <c:v>42095</c:v>
                </c:pt>
                <c:pt idx="38">
                  <c:v>42125</c:v>
                </c:pt>
                <c:pt idx="39">
                  <c:v>42156</c:v>
                </c:pt>
                <c:pt idx="40">
                  <c:v>42186</c:v>
                </c:pt>
                <c:pt idx="41">
                  <c:v>42217</c:v>
                </c:pt>
                <c:pt idx="42">
                  <c:v>42248</c:v>
                </c:pt>
                <c:pt idx="43">
                  <c:v>42278</c:v>
                </c:pt>
                <c:pt idx="44">
                  <c:v>42309</c:v>
                </c:pt>
                <c:pt idx="45">
                  <c:v>42339</c:v>
                </c:pt>
                <c:pt idx="46">
                  <c:v>42370</c:v>
                </c:pt>
                <c:pt idx="47">
                  <c:v>42401</c:v>
                </c:pt>
                <c:pt idx="48">
                  <c:v>42430</c:v>
                </c:pt>
                <c:pt idx="49">
                  <c:v>42461</c:v>
                </c:pt>
                <c:pt idx="50">
                  <c:v>42491</c:v>
                </c:pt>
                <c:pt idx="51">
                  <c:v>42522</c:v>
                </c:pt>
                <c:pt idx="52">
                  <c:v>42552</c:v>
                </c:pt>
                <c:pt idx="53">
                  <c:v>42583</c:v>
                </c:pt>
                <c:pt idx="54">
                  <c:v>42614</c:v>
                </c:pt>
                <c:pt idx="55">
                  <c:v>42644</c:v>
                </c:pt>
                <c:pt idx="56">
                  <c:v>42675</c:v>
                </c:pt>
                <c:pt idx="57">
                  <c:v>42705</c:v>
                </c:pt>
                <c:pt idx="58">
                  <c:v>42736</c:v>
                </c:pt>
                <c:pt idx="59">
                  <c:v>42767</c:v>
                </c:pt>
                <c:pt idx="60">
                  <c:v>42795</c:v>
                </c:pt>
                <c:pt idx="61">
                  <c:v>42826</c:v>
                </c:pt>
                <c:pt idx="62">
                  <c:v>42856</c:v>
                </c:pt>
                <c:pt idx="63">
                  <c:v>42887</c:v>
                </c:pt>
                <c:pt idx="64">
                  <c:v>42917</c:v>
                </c:pt>
                <c:pt idx="65">
                  <c:v>42948</c:v>
                </c:pt>
                <c:pt idx="66">
                  <c:v>42979</c:v>
                </c:pt>
                <c:pt idx="67">
                  <c:v>43009</c:v>
                </c:pt>
                <c:pt idx="68">
                  <c:v>43040</c:v>
                </c:pt>
                <c:pt idx="69">
                  <c:v>43070</c:v>
                </c:pt>
                <c:pt idx="70">
                  <c:v>43101</c:v>
                </c:pt>
                <c:pt idx="71">
                  <c:v>43132</c:v>
                </c:pt>
                <c:pt idx="72">
                  <c:v>43160</c:v>
                </c:pt>
                <c:pt idx="73">
                  <c:v>43191</c:v>
                </c:pt>
                <c:pt idx="74">
                  <c:v>43221</c:v>
                </c:pt>
                <c:pt idx="75">
                  <c:v>43252</c:v>
                </c:pt>
                <c:pt idx="76">
                  <c:v>43282</c:v>
                </c:pt>
                <c:pt idx="77">
                  <c:v>43313</c:v>
                </c:pt>
                <c:pt idx="78">
                  <c:v>43344</c:v>
                </c:pt>
                <c:pt idx="79">
                  <c:v>43374</c:v>
                </c:pt>
                <c:pt idx="80">
                  <c:v>43405</c:v>
                </c:pt>
                <c:pt idx="81">
                  <c:v>43435</c:v>
                </c:pt>
                <c:pt idx="82">
                  <c:v>43466</c:v>
                </c:pt>
                <c:pt idx="83">
                  <c:v>43497</c:v>
                </c:pt>
                <c:pt idx="84">
                  <c:v>43525</c:v>
                </c:pt>
                <c:pt idx="85">
                  <c:v>43556</c:v>
                </c:pt>
                <c:pt idx="86">
                  <c:v>43586</c:v>
                </c:pt>
                <c:pt idx="87">
                  <c:v>43617</c:v>
                </c:pt>
                <c:pt idx="88">
                  <c:v>43647</c:v>
                </c:pt>
                <c:pt idx="89">
                  <c:v>43678</c:v>
                </c:pt>
                <c:pt idx="90">
                  <c:v>43709</c:v>
                </c:pt>
                <c:pt idx="91">
                  <c:v>43739</c:v>
                </c:pt>
                <c:pt idx="92">
                  <c:v>43770</c:v>
                </c:pt>
                <c:pt idx="93">
                  <c:v>43800</c:v>
                </c:pt>
                <c:pt idx="94">
                  <c:v>43831</c:v>
                </c:pt>
                <c:pt idx="95">
                  <c:v>43862</c:v>
                </c:pt>
                <c:pt idx="96">
                  <c:v>43891</c:v>
                </c:pt>
                <c:pt idx="97">
                  <c:v>43922</c:v>
                </c:pt>
                <c:pt idx="98">
                  <c:v>43952</c:v>
                </c:pt>
                <c:pt idx="99">
                  <c:v>43983</c:v>
                </c:pt>
                <c:pt idx="100">
                  <c:v>44013</c:v>
                </c:pt>
                <c:pt idx="101">
                  <c:v>44044</c:v>
                </c:pt>
                <c:pt idx="102">
                  <c:v>44075</c:v>
                </c:pt>
                <c:pt idx="103">
                  <c:v>44105</c:v>
                </c:pt>
                <c:pt idx="104">
                  <c:v>44136</c:v>
                </c:pt>
                <c:pt idx="105">
                  <c:v>44166</c:v>
                </c:pt>
                <c:pt idx="106">
                  <c:v>44197</c:v>
                </c:pt>
                <c:pt idx="107">
                  <c:v>44228</c:v>
                </c:pt>
                <c:pt idx="108">
                  <c:v>44256</c:v>
                </c:pt>
                <c:pt idx="109">
                  <c:v>44287</c:v>
                </c:pt>
                <c:pt idx="110">
                  <c:v>44317</c:v>
                </c:pt>
                <c:pt idx="111">
                  <c:v>44348</c:v>
                </c:pt>
                <c:pt idx="112">
                  <c:v>44378</c:v>
                </c:pt>
                <c:pt idx="113">
                  <c:v>44409</c:v>
                </c:pt>
                <c:pt idx="114">
                  <c:v>44440</c:v>
                </c:pt>
                <c:pt idx="115">
                  <c:v>44470</c:v>
                </c:pt>
                <c:pt idx="116">
                  <c:v>44501</c:v>
                </c:pt>
                <c:pt idx="117">
                  <c:v>44531</c:v>
                </c:pt>
                <c:pt idx="118">
                  <c:v>44562</c:v>
                </c:pt>
                <c:pt idx="119">
                  <c:v>44593</c:v>
                </c:pt>
                <c:pt idx="120">
                  <c:v>44621</c:v>
                </c:pt>
                <c:pt idx="121">
                  <c:v>44652</c:v>
                </c:pt>
                <c:pt idx="122">
                  <c:v>44682</c:v>
                </c:pt>
                <c:pt idx="123">
                  <c:v>44713</c:v>
                </c:pt>
                <c:pt idx="124">
                  <c:v>44743</c:v>
                </c:pt>
                <c:pt idx="125">
                  <c:v>44774</c:v>
                </c:pt>
                <c:pt idx="126">
                  <c:v>44805</c:v>
                </c:pt>
                <c:pt idx="127">
                  <c:v>44835</c:v>
                </c:pt>
                <c:pt idx="128">
                  <c:v>44866</c:v>
                </c:pt>
                <c:pt idx="129">
                  <c:v>44896</c:v>
                </c:pt>
                <c:pt idx="130">
                  <c:v>44927</c:v>
                </c:pt>
                <c:pt idx="131">
                  <c:v>44958</c:v>
                </c:pt>
                <c:pt idx="132">
                  <c:v>44986</c:v>
                </c:pt>
                <c:pt idx="133">
                  <c:v>45017</c:v>
                </c:pt>
                <c:pt idx="134">
                  <c:v>45047</c:v>
                </c:pt>
                <c:pt idx="135">
                  <c:v>45078</c:v>
                </c:pt>
                <c:pt idx="136">
                  <c:v>45108</c:v>
                </c:pt>
                <c:pt idx="137">
                  <c:v>45139</c:v>
                </c:pt>
                <c:pt idx="138">
                  <c:v>45170</c:v>
                </c:pt>
                <c:pt idx="139">
                  <c:v>45200</c:v>
                </c:pt>
                <c:pt idx="140">
                  <c:v>45231</c:v>
                </c:pt>
                <c:pt idx="141">
                  <c:v>45261</c:v>
                </c:pt>
              </c:numCache>
            </c:numRef>
          </c:cat>
          <c:val>
            <c:numRef>
              <c:f>'Merc. Trabalho'!$C$3:$C$144</c:f>
              <c:numCache>
                <c:formatCode>0.00</c:formatCode>
                <c:ptCount val="142"/>
                <c:pt idx="0">
                  <c:v>8</c:v>
                </c:pt>
                <c:pt idx="1">
                  <c:v>7.9</c:v>
                </c:pt>
                <c:pt idx="2">
                  <c:v>7.833333333333333</c:v>
                </c:pt>
                <c:pt idx="3">
                  <c:v>7.7750000000000004</c:v>
                </c:pt>
                <c:pt idx="4">
                  <c:v>7.7200000000000006</c:v>
                </c:pt>
                <c:pt idx="5">
                  <c:v>7.666666666666667</c:v>
                </c:pt>
                <c:pt idx="6">
                  <c:v>7.5857142857142863</c:v>
                </c:pt>
                <c:pt idx="7">
                  <c:v>7.5125000000000002</c:v>
                </c:pt>
                <c:pt idx="8">
                  <c:v>7.4333333333333336</c:v>
                </c:pt>
                <c:pt idx="9">
                  <c:v>7.3800000000000008</c:v>
                </c:pt>
                <c:pt idx="10">
                  <c:v>7.3727272727272739</c:v>
                </c:pt>
                <c:pt idx="11">
                  <c:v>7.4083333333333341</c:v>
                </c:pt>
                <c:pt idx="12">
                  <c:v>7.4615384615384617</c:v>
                </c:pt>
                <c:pt idx="13">
                  <c:v>7.4538461538461531</c:v>
                </c:pt>
                <c:pt idx="14">
                  <c:v>7.4461538461538463</c:v>
                </c:pt>
                <c:pt idx="15">
                  <c:v>7.4307692307692301</c:v>
                </c:pt>
                <c:pt idx="16">
                  <c:v>7.4153846153846157</c:v>
                </c:pt>
                <c:pt idx="17">
                  <c:v>7.3923076923076927</c:v>
                </c:pt>
                <c:pt idx="18">
                  <c:v>7.361538461538462</c:v>
                </c:pt>
                <c:pt idx="19">
                  <c:v>7.338461538461539</c:v>
                </c:pt>
                <c:pt idx="20">
                  <c:v>7.3076923076923075</c:v>
                </c:pt>
                <c:pt idx="21">
                  <c:v>7.2692307692307683</c:v>
                </c:pt>
                <c:pt idx="22">
                  <c:v>7.2384615384615376</c:v>
                </c:pt>
                <c:pt idx="23">
                  <c:v>7.1999999999999993</c:v>
                </c:pt>
                <c:pt idx="24">
                  <c:v>7.1538461538461542</c:v>
                </c:pt>
                <c:pt idx="25">
                  <c:v>7.0846153846153852</c:v>
                </c:pt>
                <c:pt idx="26">
                  <c:v>7.023076923076923</c:v>
                </c:pt>
                <c:pt idx="27">
                  <c:v>6.9615384615384617</c:v>
                </c:pt>
                <c:pt idx="28">
                  <c:v>6.9230769230769234</c:v>
                </c:pt>
                <c:pt idx="29">
                  <c:v>6.8923076923076927</c:v>
                </c:pt>
                <c:pt idx="30">
                  <c:v>6.8692307692307697</c:v>
                </c:pt>
                <c:pt idx="31">
                  <c:v>6.8461538461538476</c:v>
                </c:pt>
                <c:pt idx="32">
                  <c:v>6.8307692307692305</c:v>
                </c:pt>
                <c:pt idx="33">
                  <c:v>6.8307692307692305</c:v>
                </c:pt>
                <c:pt idx="34">
                  <c:v>6.8769230769230765</c:v>
                </c:pt>
                <c:pt idx="35">
                  <c:v>6.9538461538461531</c:v>
                </c:pt>
                <c:pt idx="36">
                  <c:v>7.0461538461538469</c:v>
                </c:pt>
                <c:pt idx="37">
                  <c:v>7.115384615384615</c:v>
                </c:pt>
                <c:pt idx="38">
                  <c:v>7.1999999999999993</c:v>
                </c:pt>
                <c:pt idx="39">
                  <c:v>7.2999999999999989</c:v>
                </c:pt>
                <c:pt idx="40">
                  <c:v>7.4384615384615387</c:v>
                </c:pt>
                <c:pt idx="41">
                  <c:v>7.5846153846153852</c:v>
                </c:pt>
                <c:pt idx="42">
                  <c:v>7.7384615384615403</c:v>
                </c:pt>
                <c:pt idx="43">
                  <c:v>7.9076923076923089</c:v>
                </c:pt>
                <c:pt idx="44">
                  <c:v>8.092307692307692</c:v>
                </c:pt>
                <c:pt idx="45">
                  <c:v>8.2846153846153836</c:v>
                </c:pt>
                <c:pt idx="46">
                  <c:v>8.5153846153846136</c:v>
                </c:pt>
                <c:pt idx="47">
                  <c:v>8.7846153846153836</c:v>
                </c:pt>
                <c:pt idx="48">
                  <c:v>9.0615384615384595</c:v>
                </c:pt>
                <c:pt idx="49">
                  <c:v>9.3153846153846143</c:v>
                </c:pt>
                <c:pt idx="50">
                  <c:v>9.5615384615384613</c:v>
                </c:pt>
                <c:pt idx="51">
                  <c:v>9.8000000000000007</c:v>
                </c:pt>
                <c:pt idx="52">
                  <c:v>10.053846153846154</c:v>
                </c:pt>
                <c:pt idx="53">
                  <c:v>10.3</c:v>
                </c:pt>
                <c:pt idx="54">
                  <c:v>10.530769230769231</c:v>
                </c:pt>
                <c:pt idx="55">
                  <c:v>10.753846153846155</c:v>
                </c:pt>
                <c:pt idx="56">
                  <c:v>10.976923076923079</c:v>
                </c:pt>
                <c:pt idx="57">
                  <c:v>11.215384615384616</c:v>
                </c:pt>
                <c:pt idx="58">
                  <c:v>11.492307692307692</c:v>
                </c:pt>
                <c:pt idx="59">
                  <c:v>11.776923076923079</c:v>
                </c:pt>
                <c:pt idx="60">
                  <c:v>12.046153846153848</c:v>
                </c:pt>
                <c:pt idx="61">
                  <c:v>12.246153846153847</c:v>
                </c:pt>
                <c:pt idx="62">
                  <c:v>12.407692307692308</c:v>
                </c:pt>
                <c:pt idx="63">
                  <c:v>12.546153846153846</c:v>
                </c:pt>
                <c:pt idx="64">
                  <c:v>12.661538461538461</c:v>
                </c:pt>
                <c:pt idx="65">
                  <c:v>12.738461538461539</c:v>
                </c:pt>
                <c:pt idx="66">
                  <c:v>12.784615384615385</c:v>
                </c:pt>
                <c:pt idx="67">
                  <c:v>12.815384615384614</c:v>
                </c:pt>
                <c:pt idx="68">
                  <c:v>12.830769230769231</c:v>
                </c:pt>
                <c:pt idx="69">
                  <c:v>12.823076923076924</c:v>
                </c:pt>
                <c:pt idx="70">
                  <c:v>12.830769230769231</c:v>
                </c:pt>
                <c:pt idx="71">
                  <c:v>12.830769230769231</c:v>
                </c:pt>
                <c:pt idx="72">
                  <c:v>12.823076923076922</c:v>
                </c:pt>
                <c:pt idx="73">
                  <c:v>12.753846153846153</c:v>
                </c:pt>
                <c:pt idx="74">
                  <c:v>12.684615384615386</c:v>
                </c:pt>
                <c:pt idx="75">
                  <c:v>12.623076923076923</c:v>
                </c:pt>
                <c:pt idx="76">
                  <c:v>12.569230769230769</c:v>
                </c:pt>
                <c:pt idx="77">
                  <c:v>12.523076923076925</c:v>
                </c:pt>
                <c:pt idx="78">
                  <c:v>12.469230769230769</c:v>
                </c:pt>
                <c:pt idx="79">
                  <c:v>12.423076923076923</c:v>
                </c:pt>
                <c:pt idx="80">
                  <c:v>12.376923076923077</c:v>
                </c:pt>
                <c:pt idx="81">
                  <c:v>12.346153846153843</c:v>
                </c:pt>
                <c:pt idx="82">
                  <c:v>12.369230769230768</c:v>
                </c:pt>
                <c:pt idx="83">
                  <c:v>12.392307692307693</c:v>
                </c:pt>
                <c:pt idx="84">
                  <c:v>12.400000000000002</c:v>
                </c:pt>
                <c:pt idx="85">
                  <c:v>12.353846153846156</c:v>
                </c:pt>
                <c:pt idx="86">
                  <c:v>12.307692307692308</c:v>
                </c:pt>
                <c:pt idx="87">
                  <c:v>12.253846153846153</c:v>
                </c:pt>
                <c:pt idx="88">
                  <c:v>12.207692307692307</c:v>
                </c:pt>
                <c:pt idx="89">
                  <c:v>12.16923076923077</c:v>
                </c:pt>
                <c:pt idx="90">
                  <c:v>12.13846153846154</c:v>
                </c:pt>
                <c:pt idx="91">
                  <c:v>12.123076923076924</c:v>
                </c:pt>
                <c:pt idx="92">
                  <c:v>12.076923076923078</c:v>
                </c:pt>
                <c:pt idx="93">
                  <c:v>12.030769230769231</c:v>
                </c:pt>
                <c:pt idx="94">
                  <c:v>12.007692307692308</c:v>
                </c:pt>
                <c:pt idx="95">
                  <c:v>11.976923076923079</c:v>
                </c:pt>
                <c:pt idx="96">
                  <c:v>11.961538461538462</c:v>
                </c:pt>
                <c:pt idx="97">
                  <c:v>11.953846153846154</c:v>
                </c:pt>
                <c:pt idx="98">
                  <c:v>11.992307692307691</c:v>
                </c:pt>
                <c:pt idx="99">
                  <c:v>12.084615384615384</c:v>
                </c:pt>
                <c:pt idx="100">
                  <c:v>12.238461538461538</c:v>
                </c:pt>
                <c:pt idx="101">
                  <c:v>12.453846153846154</c:v>
                </c:pt>
                <c:pt idx="102">
                  <c:v>12.684615384615386</c:v>
                </c:pt>
                <c:pt idx="103">
                  <c:v>12.892307692307693</c:v>
                </c:pt>
                <c:pt idx="104">
                  <c:v>13.092307692307688</c:v>
                </c:pt>
                <c:pt idx="105">
                  <c:v>13.315384615384612</c:v>
                </c:pt>
                <c:pt idx="106">
                  <c:v>13.576923076923077</c:v>
                </c:pt>
                <c:pt idx="107">
                  <c:v>13.823076923076922</c:v>
                </c:pt>
                <c:pt idx="108">
                  <c:v>14.061538461538463</c:v>
                </c:pt>
                <c:pt idx="109">
                  <c:v>14.246153846153847</c:v>
                </c:pt>
                <c:pt idx="110">
                  <c:v>14.399999999999999</c:v>
                </c:pt>
                <c:pt idx="111">
                  <c:v>14.484615384615385</c:v>
                </c:pt>
                <c:pt idx="112">
                  <c:v>14.492307692307691</c:v>
                </c:pt>
                <c:pt idx="113">
                  <c:v>14.415384615384614</c:v>
                </c:pt>
                <c:pt idx="114">
                  <c:v>14.246153846153844</c:v>
                </c:pt>
                <c:pt idx="115">
                  <c:v>14.030769230769229</c:v>
                </c:pt>
                <c:pt idx="116">
                  <c:v>13.799999999999999</c:v>
                </c:pt>
                <c:pt idx="117">
                  <c:v>13.546153846153846</c:v>
                </c:pt>
                <c:pt idx="118">
                  <c:v>13.315384615384612</c:v>
                </c:pt>
                <c:pt idx="119">
                  <c:v>13.061538461538458</c:v>
                </c:pt>
                <c:pt idx="120">
                  <c:v>12.792307692307689</c:v>
                </c:pt>
                <c:pt idx="121">
                  <c:v>12.45384615384615</c:v>
                </c:pt>
                <c:pt idx="122">
                  <c:v>12.069230769230769</c:v>
                </c:pt>
                <c:pt idx="123">
                  <c:v>11.653846153846153</c:v>
                </c:pt>
                <c:pt idx="124">
                  <c:v>11.261538461538462</c:v>
                </c:pt>
                <c:pt idx="125">
                  <c:v>10.892307692307693</c:v>
                </c:pt>
                <c:pt idx="126">
                  <c:v>10.55384615384615</c:v>
                </c:pt>
                <c:pt idx="127">
                  <c:v>10.223076923076924</c:v>
                </c:pt>
                <c:pt idx="128">
                  <c:v>9.9153846153846139</c:v>
                </c:pt>
                <c:pt idx="129">
                  <c:v>9.6307692307692303</c:v>
                </c:pt>
                <c:pt idx="130">
                  <c:v>9.4230769230769234</c:v>
                </c:pt>
                <c:pt idx="131">
                  <c:v>9.2230769230769223</c:v>
                </c:pt>
                <c:pt idx="132">
                  <c:v>9.0384615384615383</c:v>
                </c:pt>
                <c:pt idx="133">
                  <c:v>8.8384615384615373</c:v>
                </c:pt>
                <c:pt idx="134">
                  <c:v>8.6692307692307686</c:v>
                </c:pt>
                <c:pt idx="135">
                  <c:v>8.5307692307692307</c:v>
                </c:pt>
                <c:pt idx="136">
                  <c:v>8.4230769230769234</c:v>
                </c:pt>
                <c:pt idx="137">
                  <c:v>8.3230769230769237</c:v>
                </c:pt>
                <c:pt idx="138">
                  <c:v>8.2307692307692299</c:v>
                </c:pt>
                <c:pt idx="139">
                  <c:v>8.1461538461538456</c:v>
                </c:pt>
                <c:pt idx="140">
                  <c:v>#N/A</c:v>
                </c:pt>
                <c:pt idx="14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B8-423E-8C8F-1F1FB04DD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in val="6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552969951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552988671"/>
        <c:crosses val="max"/>
        <c:crossBetween val="between"/>
      </c:valAx>
      <c:dateAx>
        <c:axId val="552988671"/>
        <c:scaling>
          <c:orientation val="minMax"/>
        </c:scaling>
        <c:delete val="1"/>
        <c:axPos val="b"/>
        <c:numFmt formatCode="[$-416]mmm\-yy;@" sourceLinked="1"/>
        <c:majorTickMark val="out"/>
        <c:minorTickMark val="none"/>
        <c:tickLblPos val="nextTo"/>
        <c:crossAx val="552969951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1"/>
          <c:order val="1"/>
          <c:tx>
            <c:strRef>
              <c:f>Recessões!$B$1</c:f>
              <c:strCache>
                <c:ptCount val="1"/>
                <c:pt idx="0">
                  <c:v>Recessão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cat>
            <c:numRef>
              <c:f>Recessões!$A$85:$A$289</c:f>
              <c:numCache>
                <c:formatCode>[$-416]mmm\-yy;@</c:formatCode>
                <c:ptCount val="205"/>
                <c:pt idx="0">
                  <c:v>39052</c:v>
                </c:pt>
                <c:pt idx="1">
                  <c:v>39083</c:v>
                </c:pt>
                <c:pt idx="2">
                  <c:v>39114</c:v>
                </c:pt>
                <c:pt idx="3">
                  <c:v>39142</c:v>
                </c:pt>
                <c:pt idx="4">
                  <c:v>39173</c:v>
                </c:pt>
                <c:pt idx="5">
                  <c:v>39203</c:v>
                </c:pt>
                <c:pt idx="6">
                  <c:v>39234</c:v>
                </c:pt>
                <c:pt idx="7">
                  <c:v>39264</c:v>
                </c:pt>
                <c:pt idx="8">
                  <c:v>39295</c:v>
                </c:pt>
                <c:pt idx="9">
                  <c:v>39326</c:v>
                </c:pt>
                <c:pt idx="10">
                  <c:v>39356</c:v>
                </c:pt>
                <c:pt idx="11">
                  <c:v>39387</c:v>
                </c:pt>
                <c:pt idx="12">
                  <c:v>39417</c:v>
                </c:pt>
                <c:pt idx="13">
                  <c:v>39448</c:v>
                </c:pt>
                <c:pt idx="14">
                  <c:v>39479</c:v>
                </c:pt>
                <c:pt idx="15">
                  <c:v>39508</c:v>
                </c:pt>
                <c:pt idx="16">
                  <c:v>39539</c:v>
                </c:pt>
                <c:pt idx="17">
                  <c:v>39569</c:v>
                </c:pt>
                <c:pt idx="18">
                  <c:v>39600</c:v>
                </c:pt>
                <c:pt idx="19">
                  <c:v>39630</c:v>
                </c:pt>
                <c:pt idx="20">
                  <c:v>39661</c:v>
                </c:pt>
                <c:pt idx="21">
                  <c:v>39692</c:v>
                </c:pt>
                <c:pt idx="22">
                  <c:v>39722</c:v>
                </c:pt>
                <c:pt idx="23">
                  <c:v>39753</c:v>
                </c:pt>
                <c:pt idx="24">
                  <c:v>39783</c:v>
                </c:pt>
                <c:pt idx="25">
                  <c:v>39814</c:v>
                </c:pt>
                <c:pt idx="26">
                  <c:v>39845</c:v>
                </c:pt>
                <c:pt idx="27">
                  <c:v>39873</c:v>
                </c:pt>
                <c:pt idx="28">
                  <c:v>39904</c:v>
                </c:pt>
                <c:pt idx="29">
                  <c:v>39934</c:v>
                </c:pt>
                <c:pt idx="30">
                  <c:v>39965</c:v>
                </c:pt>
                <c:pt idx="31">
                  <c:v>39995</c:v>
                </c:pt>
                <c:pt idx="32">
                  <c:v>40026</c:v>
                </c:pt>
                <c:pt idx="33">
                  <c:v>40057</c:v>
                </c:pt>
                <c:pt idx="34">
                  <c:v>40087</c:v>
                </c:pt>
                <c:pt idx="35">
                  <c:v>40118</c:v>
                </c:pt>
                <c:pt idx="36">
                  <c:v>40148</c:v>
                </c:pt>
                <c:pt idx="37">
                  <c:v>40179</c:v>
                </c:pt>
                <c:pt idx="38">
                  <c:v>40210</c:v>
                </c:pt>
                <c:pt idx="39">
                  <c:v>40238</c:v>
                </c:pt>
                <c:pt idx="40">
                  <c:v>40269</c:v>
                </c:pt>
                <c:pt idx="41">
                  <c:v>40299</c:v>
                </c:pt>
                <c:pt idx="42">
                  <c:v>40330</c:v>
                </c:pt>
                <c:pt idx="43">
                  <c:v>40360</c:v>
                </c:pt>
                <c:pt idx="44">
                  <c:v>40391</c:v>
                </c:pt>
                <c:pt idx="45">
                  <c:v>40422</c:v>
                </c:pt>
                <c:pt idx="46">
                  <c:v>40452</c:v>
                </c:pt>
                <c:pt idx="47">
                  <c:v>40483</c:v>
                </c:pt>
                <c:pt idx="48">
                  <c:v>40513</c:v>
                </c:pt>
                <c:pt idx="49">
                  <c:v>40544</c:v>
                </c:pt>
                <c:pt idx="50">
                  <c:v>40575</c:v>
                </c:pt>
                <c:pt idx="51">
                  <c:v>40603</c:v>
                </c:pt>
                <c:pt idx="52">
                  <c:v>40634</c:v>
                </c:pt>
                <c:pt idx="53">
                  <c:v>40664</c:v>
                </c:pt>
                <c:pt idx="54">
                  <c:v>40695</c:v>
                </c:pt>
                <c:pt idx="55">
                  <c:v>40725</c:v>
                </c:pt>
                <c:pt idx="56">
                  <c:v>40756</c:v>
                </c:pt>
                <c:pt idx="57">
                  <c:v>40787</c:v>
                </c:pt>
                <c:pt idx="58">
                  <c:v>40817</c:v>
                </c:pt>
                <c:pt idx="59">
                  <c:v>40848</c:v>
                </c:pt>
                <c:pt idx="60">
                  <c:v>40878</c:v>
                </c:pt>
                <c:pt idx="61">
                  <c:v>40909</c:v>
                </c:pt>
                <c:pt idx="62">
                  <c:v>40940</c:v>
                </c:pt>
                <c:pt idx="63">
                  <c:v>40969</c:v>
                </c:pt>
                <c:pt idx="64">
                  <c:v>41000</c:v>
                </c:pt>
                <c:pt idx="65">
                  <c:v>41030</c:v>
                </c:pt>
                <c:pt idx="66">
                  <c:v>41061</c:v>
                </c:pt>
                <c:pt idx="67">
                  <c:v>41091</c:v>
                </c:pt>
                <c:pt idx="68">
                  <c:v>41122</c:v>
                </c:pt>
                <c:pt idx="69">
                  <c:v>41153</c:v>
                </c:pt>
                <c:pt idx="70">
                  <c:v>41183</c:v>
                </c:pt>
                <c:pt idx="71">
                  <c:v>41214</c:v>
                </c:pt>
                <c:pt idx="72">
                  <c:v>41244</c:v>
                </c:pt>
                <c:pt idx="73">
                  <c:v>41275</c:v>
                </c:pt>
                <c:pt idx="74">
                  <c:v>41306</c:v>
                </c:pt>
                <c:pt idx="75">
                  <c:v>41334</c:v>
                </c:pt>
                <c:pt idx="76">
                  <c:v>41365</c:v>
                </c:pt>
                <c:pt idx="77">
                  <c:v>41395</c:v>
                </c:pt>
                <c:pt idx="78">
                  <c:v>41426</c:v>
                </c:pt>
                <c:pt idx="79">
                  <c:v>41456</c:v>
                </c:pt>
                <c:pt idx="80">
                  <c:v>41487</c:v>
                </c:pt>
                <c:pt idx="81">
                  <c:v>41518</c:v>
                </c:pt>
                <c:pt idx="82">
                  <c:v>41548</c:v>
                </c:pt>
                <c:pt idx="83">
                  <c:v>41579</c:v>
                </c:pt>
                <c:pt idx="84">
                  <c:v>41609</c:v>
                </c:pt>
                <c:pt idx="85">
                  <c:v>41640</c:v>
                </c:pt>
                <c:pt idx="86">
                  <c:v>41671</c:v>
                </c:pt>
                <c:pt idx="87">
                  <c:v>41699</c:v>
                </c:pt>
                <c:pt idx="88">
                  <c:v>41730</c:v>
                </c:pt>
                <c:pt idx="89">
                  <c:v>41760</c:v>
                </c:pt>
                <c:pt idx="90">
                  <c:v>41791</c:v>
                </c:pt>
                <c:pt idx="91">
                  <c:v>41821</c:v>
                </c:pt>
                <c:pt idx="92">
                  <c:v>41852</c:v>
                </c:pt>
                <c:pt idx="93">
                  <c:v>41883</c:v>
                </c:pt>
                <c:pt idx="94">
                  <c:v>41913</c:v>
                </c:pt>
                <c:pt idx="95">
                  <c:v>41944</c:v>
                </c:pt>
                <c:pt idx="96">
                  <c:v>41974</c:v>
                </c:pt>
                <c:pt idx="97">
                  <c:v>42005</c:v>
                </c:pt>
                <c:pt idx="98">
                  <c:v>42036</c:v>
                </c:pt>
                <c:pt idx="99">
                  <c:v>42064</c:v>
                </c:pt>
                <c:pt idx="100">
                  <c:v>42095</c:v>
                </c:pt>
                <c:pt idx="101">
                  <c:v>42125</c:v>
                </c:pt>
                <c:pt idx="102">
                  <c:v>42156</c:v>
                </c:pt>
                <c:pt idx="103">
                  <c:v>42186</c:v>
                </c:pt>
                <c:pt idx="104">
                  <c:v>42217</c:v>
                </c:pt>
                <c:pt idx="105">
                  <c:v>42248</c:v>
                </c:pt>
                <c:pt idx="106">
                  <c:v>42278</c:v>
                </c:pt>
                <c:pt idx="107">
                  <c:v>42309</c:v>
                </c:pt>
                <c:pt idx="108">
                  <c:v>42339</c:v>
                </c:pt>
                <c:pt idx="109">
                  <c:v>42370</c:v>
                </c:pt>
                <c:pt idx="110">
                  <c:v>42401</c:v>
                </c:pt>
                <c:pt idx="111">
                  <c:v>42430</c:v>
                </c:pt>
                <c:pt idx="112">
                  <c:v>42461</c:v>
                </c:pt>
                <c:pt idx="113">
                  <c:v>42491</c:v>
                </c:pt>
                <c:pt idx="114">
                  <c:v>42522</c:v>
                </c:pt>
                <c:pt idx="115">
                  <c:v>42552</c:v>
                </c:pt>
                <c:pt idx="116">
                  <c:v>42583</c:v>
                </c:pt>
                <c:pt idx="117">
                  <c:v>42614</c:v>
                </c:pt>
                <c:pt idx="118">
                  <c:v>42644</c:v>
                </c:pt>
                <c:pt idx="119">
                  <c:v>42675</c:v>
                </c:pt>
                <c:pt idx="120">
                  <c:v>42705</c:v>
                </c:pt>
                <c:pt idx="121">
                  <c:v>42736</c:v>
                </c:pt>
                <c:pt idx="122">
                  <c:v>42767</c:v>
                </c:pt>
                <c:pt idx="123">
                  <c:v>42795</c:v>
                </c:pt>
                <c:pt idx="124">
                  <c:v>42826</c:v>
                </c:pt>
                <c:pt idx="125">
                  <c:v>42856</c:v>
                </c:pt>
                <c:pt idx="126">
                  <c:v>42887</c:v>
                </c:pt>
                <c:pt idx="127">
                  <c:v>42917</c:v>
                </c:pt>
                <c:pt idx="128">
                  <c:v>42948</c:v>
                </c:pt>
                <c:pt idx="129">
                  <c:v>42979</c:v>
                </c:pt>
                <c:pt idx="130">
                  <c:v>43009</c:v>
                </c:pt>
                <c:pt idx="131">
                  <c:v>43040</c:v>
                </c:pt>
                <c:pt idx="132">
                  <c:v>43070</c:v>
                </c:pt>
                <c:pt idx="133">
                  <c:v>43101</c:v>
                </c:pt>
                <c:pt idx="134">
                  <c:v>43132</c:v>
                </c:pt>
                <c:pt idx="135">
                  <c:v>43160</c:v>
                </c:pt>
                <c:pt idx="136">
                  <c:v>43191</c:v>
                </c:pt>
                <c:pt idx="137">
                  <c:v>43221</c:v>
                </c:pt>
                <c:pt idx="138">
                  <c:v>43252</c:v>
                </c:pt>
                <c:pt idx="139">
                  <c:v>43282</c:v>
                </c:pt>
                <c:pt idx="140">
                  <c:v>43313</c:v>
                </c:pt>
                <c:pt idx="141">
                  <c:v>43344</c:v>
                </c:pt>
                <c:pt idx="142">
                  <c:v>43374</c:v>
                </c:pt>
                <c:pt idx="143">
                  <c:v>43405</c:v>
                </c:pt>
                <c:pt idx="144">
                  <c:v>43435</c:v>
                </c:pt>
                <c:pt idx="145">
                  <c:v>43466</c:v>
                </c:pt>
                <c:pt idx="146">
                  <c:v>43497</c:v>
                </c:pt>
                <c:pt idx="147">
                  <c:v>43525</c:v>
                </c:pt>
                <c:pt idx="148">
                  <c:v>43556</c:v>
                </c:pt>
                <c:pt idx="149">
                  <c:v>43586</c:v>
                </c:pt>
                <c:pt idx="150">
                  <c:v>43617</c:v>
                </c:pt>
                <c:pt idx="151">
                  <c:v>43647</c:v>
                </c:pt>
                <c:pt idx="152">
                  <c:v>43678</c:v>
                </c:pt>
                <c:pt idx="153">
                  <c:v>43709</c:v>
                </c:pt>
                <c:pt idx="154">
                  <c:v>43739</c:v>
                </c:pt>
                <c:pt idx="155">
                  <c:v>43770</c:v>
                </c:pt>
                <c:pt idx="156">
                  <c:v>43800</c:v>
                </c:pt>
                <c:pt idx="157">
                  <c:v>43831</c:v>
                </c:pt>
                <c:pt idx="158">
                  <c:v>43862</c:v>
                </c:pt>
                <c:pt idx="159">
                  <c:v>43891</c:v>
                </c:pt>
                <c:pt idx="160">
                  <c:v>43922</c:v>
                </c:pt>
                <c:pt idx="161">
                  <c:v>43952</c:v>
                </c:pt>
                <c:pt idx="162">
                  <c:v>43983</c:v>
                </c:pt>
                <c:pt idx="163">
                  <c:v>44013</c:v>
                </c:pt>
                <c:pt idx="164">
                  <c:v>44044</c:v>
                </c:pt>
                <c:pt idx="165">
                  <c:v>44075</c:v>
                </c:pt>
                <c:pt idx="166">
                  <c:v>44105</c:v>
                </c:pt>
                <c:pt idx="167">
                  <c:v>44136</c:v>
                </c:pt>
                <c:pt idx="168">
                  <c:v>44166</c:v>
                </c:pt>
                <c:pt idx="169">
                  <c:v>44197</c:v>
                </c:pt>
                <c:pt idx="170">
                  <c:v>44228</c:v>
                </c:pt>
                <c:pt idx="171">
                  <c:v>44256</c:v>
                </c:pt>
                <c:pt idx="172">
                  <c:v>44287</c:v>
                </c:pt>
                <c:pt idx="173">
                  <c:v>44317</c:v>
                </c:pt>
                <c:pt idx="174">
                  <c:v>44348</c:v>
                </c:pt>
                <c:pt idx="175">
                  <c:v>44378</c:v>
                </c:pt>
                <c:pt idx="176">
                  <c:v>44409</c:v>
                </c:pt>
                <c:pt idx="177">
                  <c:v>44440</c:v>
                </c:pt>
                <c:pt idx="178">
                  <c:v>44470</c:v>
                </c:pt>
                <c:pt idx="179">
                  <c:v>44501</c:v>
                </c:pt>
                <c:pt idx="180">
                  <c:v>44531</c:v>
                </c:pt>
                <c:pt idx="181">
                  <c:v>44562</c:v>
                </c:pt>
                <c:pt idx="182">
                  <c:v>44593</c:v>
                </c:pt>
                <c:pt idx="183">
                  <c:v>44621</c:v>
                </c:pt>
                <c:pt idx="184">
                  <c:v>44652</c:v>
                </c:pt>
                <c:pt idx="185">
                  <c:v>44682</c:v>
                </c:pt>
                <c:pt idx="186">
                  <c:v>44713</c:v>
                </c:pt>
                <c:pt idx="187">
                  <c:v>44743</c:v>
                </c:pt>
                <c:pt idx="188">
                  <c:v>44774</c:v>
                </c:pt>
                <c:pt idx="189">
                  <c:v>44805</c:v>
                </c:pt>
                <c:pt idx="190">
                  <c:v>44835</c:v>
                </c:pt>
                <c:pt idx="191">
                  <c:v>44866</c:v>
                </c:pt>
                <c:pt idx="192">
                  <c:v>44896</c:v>
                </c:pt>
                <c:pt idx="193">
                  <c:v>44927</c:v>
                </c:pt>
                <c:pt idx="194">
                  <c:v>44958</c:v>
                </c:pt>
                <c:pt idx="195">
                  <c:v>44986</c:v>
                </c:pt>
                <c:pt idx="196">
                  <c:v>45017</c:v>
                </c:pt>
                <c:pt idx="197">
                  <c:v>45047</c:v>
                </c:pt>
                <c:pt idx="198">
                  <c:v>45078</c:v>
                </c:pt>
                <c:pt idx="199">
                  <c:v>45108</c:v>
                </c:pt>
                <c:pt idx="200">
                  <c:v>45139</c:v>
                </c:pt>
                <c:pt idx="201">
                  <c:v>45170</c:v>
                </c:pt>
                <c:pt idx="202">
                  <c:v>45200</c:v>
                </c:pt>
                <c:pt idx="203">
                  <c:v>45231</c:v>
                </c:pt>
                <c:pt idx="204">
                  <c:v>45261</c:v>
                </c:pt>
              </c:numCache>
            </c:numRef>
          </c:cat>
          <c:val>
            <c:numRef>
              <c:f>Recessões!$B$85:$B$289</c:f>
              <c:numCache>
                <c:formatCode>General</c:formatCode>
                <c:ptCount val="2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CB-4452-8862-A51326123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692351"/>
        <c:axId val="460689951"/>
      </c:areaChart>
      <c:lineChart>
        <c:grouping val="standard"/>
        <c:varyColors val="0"/>
        <c:ser>
          <c:idx val="0"/>
          <c:order val="0"/>
          <c:tx>
            <c:strRef>
              <c:f>'Fiscal e Setor Externo'!$D$2</c:f>
              <c:strCache>
                <c:ptCount val="1"/>
                <c:pt idx="0">
                  <c:v>Dívida Bruta/PIB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Recessões!$A$85:$A$289</c:f>
              <c:numCache>
                <c:formatCode>[$-416]mmm\-yy;@</c:formatCode>
                <c:ptCount val="205"/>
                <c:pt idx="0">
                  <c:v>39052</c:v>
                </c:pt>
                <c:pt idx="1">
                  <c:v>39083</c:v>
                </c:pt>
                <c:pt idx="2">
                  <c:v>39114</c:v>
                </c:pt>
                <c:pt idx="3">
                  <c:v>39142</c:v>
                </c:pt>
                <c:pt idx="4">
                  <c:v>39173</c:v>
                </c:pt>
                <c:pt idx="5">
                  <c:v>39203</c:v>
                </c:pt>
                <c:pt idx="6">
                  <c:v>39234</c:v>
                </c:pt>
                <c:pt idx="7">
                  <c:v>39264</c:v>
                </c:pt>
                <c:pt idx="8">
                  <c:v>39295</c:v>
                </c:pt>
                <c:pt idx="9">
                  <c:v>39326</c:v>
                </c:pt>
                <c:pt idx="10">
                  <c:v>39356</c:v>
                </c:pt>
                <c:pt idx="11">
                  <c:v>39387</c:v>
                </c:pt>
                <c:pt idx="12">
                  <c:v>39417</c:v>
                </c:pt>
                <c:pt idx="13">
                  <c:v>39448</c:v>
                </c:pt>
                <c:pt idx="14">
                  <c:v>39479</c:v>
                </c:pt>
                <c:pt idx="15">
                  <c:v>39508</c:v>
                </c:pt>
                <c:pt idx="16">
                  <c:v>39539</c:v>
                </c:pt>
                <c:pt idx="17">
                  <c:v>39569</c:v>
                </c:pt>
                <c:pt idx="18">
                  <c:v>39600</c:v>
                </c:pt>
                <c:pt idx="19">
                  <c:v>39630</c:v>
                </c:pt>
                <c:pt idx="20">
                  <c:v>39661</c:v>
                </c:pt>
                <c:pt idx="21">
                  <c:v>39692</c:v>
                </c:pt>
                <c:pt idx="22">
                  <c:v>39722</c:v>
                </c:pt>
                <c:pt idx="23">
                  <c:v>39753</c:v>
                </c:pt>
                <c:pt idx="24">
                  <c:v>39783</c:v>
                </c:pt>
                <c:pt idx="25">
                  <c:v>39814</c:v>
                </c:pt>
                <c:pt idx="26">
                  <c:v>39845</c:v>
                </c:pt>
                <c:pt idx="27">
                  <c:v>39873</c:v>
                </c:pt>
                <c:pt idx="28">
                  <c:v>39904</c:v>
                </c:pt>
                <c:pt idx="29">
                  <c:v>39934</c:v>
                </c:pt>
                <c:pt idx="30">
                  <c:v>39965</c:v>
                </c:pt>
                <c:pt idx="31">
                  <c:v>39995</c:v>
                </c:pt>
                <c:pt idx="32">
                  <c:v>40026</c:v>
                </c:pt>
                <c:pt idx="33">
                  <c:v>40057</c:v>
                </c:pt>
                <c:pt idx="34">
                  <c:v>40087</c:v>
                </c:pt>
                <c:pt idx="35">
                  <c:v>40118</c:v>
                </c:pt>
                <c:pt idx="36">
                  <c:v>40148</c:v>
                </c:pt>
                <c:pt idx="37">
                  <c:v>40179</c:v>
                </c:pt>
                <c:pt idx="38">
                  <c:v>40210</c:v>
                </c:pt>
                <c:pt idx="39">
                  <c:v>40238</c:v>
                </c:pt>
                <c:pt idx="40">
                  <c:v>40269</c:v>
                </c:pt>
                <c:pt idx="41">
                  <c:v>40299</c:v>
                </c:pt>
                <c:pt idx="42">
                  <c:v>40330</c:v>
                </c:pt>
                <c:pt idx="43">
                  <c:v>40360</c:v>
                </c:pt>
                <c:pt idx="44">
                  <c:v>40391</c:v>
                </c:pt>
                <c:pt idx="45">
                  <c:v>40422</c:v>
                </c:pt>
                <c:pt idx="46">
                  <c:v>40452</c:v>
                </c:pt>
                <c:pt idx="47">
                  <c:v>40483</c:v>
                </c:pt>
                <c:pt idx="48">
                  <c:v>40513</c:v>
                </c:pt>
                <c:pt idx="49">
                  <c:v>40544</c:v>
                </c:pt>
                <c:pt idx="50">
                  <c:v>40575</c:v>
                </c:pt>
                <c:pt idx="51">
                  <c:v>40603</c:v>
                </c:pt>
                <c:pt idx="52">
                  <c:v>40634</c:v>
                </c:pt>
                <c:pt idx="53">
                  <c:v>40664</c:v>
                </c:pt>
                <c:pt idx="54">
                  <c:v>40695</c:v>
                </c:pt>
                <c:pt idx="55">
                  <c:v>40725</c:v>
                </c:pt>
                <c:pt idx="56">
                  <c:v>40756</c:v>
                </c:pt>
                <c:pt idx="57">
                  <c:v>40787</c:v>
                </c:pt>
                <c:pt idx="58">
                  <c:v>40817</c:v>
                </c:pt>
                <c:pt idx="59">
                  <c:v>40848</c:v>
                </c:pt>
                <c:pt idx="60">
                  <c:v>40878</c:v>
                </c:pt>
                <c:pt idx="61">
                  <c:v>40909</c:v>
                </c:pt>
                <c:pt idx="62">
                  <c:v>40940</c:v>
                </c:pt>
                <c:pt idx="63">
                  <c:v>40969</c:v>
                </c:pt>
                <c:pt idx="64">
                  <c:v>41000</c:v>
                </c:pt>
                <c:pt idx="65">
                  <c:v>41030</c:v>
                </c:pt>
                <c:pt idx="66">
                  <c:v>41061</c:v>
                </c:pt>
                <c:pt idx="67">
                  <c:v>41091</c:v>
                </c:pt>
                <c:pt idx="68">
                  <c:v>41122</c:v>
                </c:pt>
                <c:pt idx="69">
                  <c:v>41153</c:v>
                </c:pt>
                <c:pt idx="70">
                  <c:v>41183</c:v>
                </c:pt>
                <c:pt idx="71">
                  <c:v>41214</c:v>
                </c:pt>
                <c:pt idx="72">
                  <c:v>41244</c:v>
                </c:pt>
                <c:pt idx="73">
                  <c:v>41275</c:v>
                </c:pt>
                <c:pt idx="74">
                  <c:v>41306</c:v>
                </c:pt>
                <c:pt idx="75">
                  <c:v>41334</c:v>
                </c:pt>
                <c:pt idx="76">
                  <c:v>41365</c:v>
                </c:pt>
                <c:pt idx="77">
                  <c:v>41395</c:v>
                </c:pt>
                <c:pt idx="78">
                  <c:v>41426</c:v>
                </c:pt>
                <c:pt idx="79">
                  <c:v>41456</c:v>
                </c:pt>
                <c:pt idx="80">
                  <c:v>41487</c:v>
                </c:pt>
                <c:pt idx="81">
                  <c:v>41518</c:v>
                </c:pt>
                <c:pt idx="82">
                  <c:v>41548</c:v>
                </c:pt>
                <c:pt idx="83">
                  <c:v>41579</c:v>
                </c:pt>
                <c:pt idx="84">
                  <c:v>41609</c:v>
                </c:pt>
                <c:pt idx="85">
                  <c:v>41640</c:v>
                </c:pt>
                <c:pt idx="86">
                  <c:v>41671</c:v>
                </c:pt>
                <c:pt idx="87">
                  <c:v>41699</c:v>
                </c:pt>
                <c:pt idx="88">
                  <c:v>41730</c:v>
                </c:pt>
                <c:pt idx="89">
                  <c:v>41760</c:v>
                </c:pt>
                <c:pt idx="90">
                  <c:v>41791</c:v>
                </c:pt>
                <c:pt idx="91">
                  <c:v>41821</c:v>
                </c:pt>
                <c:pt idx="92">
                  <c:v>41852</c:v>
                </c:pt>
                <c:pt idx="93">
                  <c:v>41883</c:v>
                </c:pt>
                <c:pt idx="94">
                  <c:v>41913</c:v>
                </c:pt>
                <c:pt idx="95">
                  <c:v>41944</c:v>
                </c:pt>
                <c:pt idx="96">
                  <c:v>41974</c:v>
                </c:pt>
                <c:pt idx="97">
                  <c:v>42005</c:v>
                </c:pt>
                <c:pt idx="98">
                  <c:v>42036</c:v>
                </c:pt>
                <c:pt idx="99">
                  <c:v>42064</c:v>
                </c:pt>
                <c:pt idx="100">
                  <c:v>42095</c:v>
                </c:pt>
                <c:pt idx="101">
                  <c:v>42125</c:v>
                </c:pt>
                <c:pt idx="102">
                  <c:v>42156</c:v>
                </c:pt>
                <c:pt idx="103">
                  <c:v>42186</c:v>
                </c:pt>
                <c:pt idx="104">
                  <c:v>42217</c:v>
                </c:pt>
                <c:pt idx="105">
                  <c:v>42248</c:v>
                </c:pt>
                <c:pt idx="106">
                  <c:v>42278</c:v>
                </c:pt>
                <c:pt idx="107">
                  <c:v>42309</c:v>
                </c:pt>
                <c:pt idx="108">
                  <c:v>42339</c:v>
                </c:pt>
                <c:pt idx="109">
                  <c:v>42370</c:v>
                </c:pt>
                <c:pt idx="110">
                  <c:v>42401</c:v>
                </c:pt>
                <c:pt idx="111">
                  <c:v>42430</c:v>
                </c:pt>
                <c:pt idx="112">
                  <c:v>42461</c:v>
                </c:pt>
                <c:pt idx="113">
                  <c:v>42491</c:v>
                </c:pt>
                <c:pt idx="114">
                  <c:v>42522</c:v>
                </c:pt>
                <c:pt idx="115">
                  <c:v>42552</c:v>
                </c:pt>
                <c:pt idx="116">
                  <c:v>42583</c:v>
                </c:pt>
                <c:pt idx="117">
                  <c:v>42614</c:v>
                </c:pt>
                <c:pt idx="118">
                  <c:v>42644</c:v>
                </c:pt>
                <c:pt idx="119">
                  <c:v>42675</c:v>
                </c:pt>
                <c:pt idx="120">
                  <c:v>42705</c:v>
                </c:pt>
                <c:pt idx="121">
                  <c:v>42736</c:v>
                </c:pt>
                <c:pt idx="122">
                  <c:v>42767</c:v>
                </c:pt>
                <c:pt idx="123">
                  <c:v>42795</c:v>
                </c:pt>
                <c:pt idx="124">
                  <c:v>42826</c:v>
                </c:pt>
                <c:pt idx="125">
                  <c:v>42856</c:v>
                </c:pt>
                <c:pt idx="126">
                  <c:v>42887</c:v>
                </c:pt>
                <c:pt idx="127">
                  <c:v>42917</c:v>
                </c:pt>
                <c:pt idx="128">
                  <c:v>42948</c:v>
                </c:pt>
                <c:pt idx="129">
                  <c:v>42979</c:v>
                </c:pt>
                <c:pt idx="130">
                  <c:v>43009</c:v>
                </c:pt>
                <c:pt idx="131">
                  <c:v>43040</c:v>
                </c:pt>
                <c:pt idx="132">
                  <c:v>43070</c:v>
                </c:pt>
                <c:pt idx="133">
                  <c:v>43101</c:v>
                </c:pt>
                <c:pt idx="134">
                  <c:v>43132</c:v>
                </c:pt>
                <c:pt idx="135">
                  <c:v>43160</c:v>
                </c:pt>
                <c:pt idx="136">
                  <c:v>43191</c:v>
                </c:pt>
                <c:pt idx="137">
                  <c:v>43221</c:v>
                </c:pt>
                <c:pt idx="138">
                  <c:v>43252</c:v>
                </c:pt>
                <c:pt idx="139">
                  <c:v>43282</c:v>
                </c:pt>
                <c:pt idx="140">
                  <c:v>43313</c:v>
                </c:pt>
                <c:pt idx="141">
                  <c:v>43344</c:v>
                </c:pt>
                <c:pt idx="142">
                  <c:v>43374</c:v>
                </c:pt>
                <c:pt idx="143">
                  <c:v>43405</c:v>
                </c:pt>
                <c:pt idx="144">
                  <c:v>43435</c:v>
                </c:pt>
                <c:pt idx="145">
                  <c:v>43466</c:v>
                </c:pt>
                <c:pt idx="146">
                  <c:v>43497</c:v>
                </c:pt>
                <c:pt idx="147">
                  <c:v>43525</c:v>
                </c:pt>
                <c:pt idx="148">
                  <c:v>43556</c:v>
                </c:pt>
                <c:pt idx="149">
                  <c:v>43586</c:v>
                </c:pt>
                <c:pt idx="150">
                  <c:v>43617</c:v>
                </c:pt>
                <c:pt idx="151">
                  <c:v>43647</c:v>
                </c:pt>
                <c:pt idx="152">
                  <c:v>43678</c:v>
                </c:pt>
                <c:pt idx="153">
                  <c:v>43709</c:v>
                </c:pt>
                <c:pt idx="154">
                  <c:v>43739</c:v>
                </c:pt>
                <c:pt idx="155">
                  <c:v>43770</c:v>
                </c:pt>
                <c:pt idx="156">
                  <c:v>43800</c:v>
                </c:pt>
                <c:pt idx="157">
                  <c:v>43831</c:v>
                </c:pt>
                <c:pt idx="158">
                  <c:v>43862</c:v>
                </c:pt>
                <c:pt idx="159">
                  <c:v>43891</c:v>
                </c:pt>
                <c:pt idx="160">
                  <c:v>43922</c:v>
                </c:pt>
                <c:pt idx="161">
                  <c:v>43952</c:v>
                </c:pt>
                <c:pt idx="162">
                  <c:v>43983</c:v>
                </c:pt>
                <c:pt idx="163">
                  <c:v>44013</c:v>
                </c:pt>
                <c:pt idx="164">
                  <c:v>44044</c:v>
                </c:pt>
                <c:pt idx="165">
                  <c:v>44075</c:v>
                </c:pt>
                <c:pt idx="166">
                  <c:v>44105</c:v>
                </c:pt>
                <c:pt idx="167">
                  <c:v>44136</c:v>
                </c:pt>
                <c:pt idx="168">
                  <c:v>44166</c:v>
                </c:pt>
                <c:pt idx="169">
                  <c:v>44197</c:v>
                </c:pt>
                <c:pt idx="170">
                  <c:v>44228</c:v>
                </c:pt>
                <c:pt idx="171">
                  <c:v>44256</c:v>
                </c:pt>
                <c:pt idx="172">
                  <c:v>44287</c:v>
                </c:pt>
                <c:pt idx="173">
                  <c:v>44317</c:v>
                </c:pt>
                <c:pt idx="174">
                  <c:v>44348</c:v>
                </c:pt>
                <c:pt idx="175">
                  <c:v>44378</c:v>
                </c:pt>
                <c:pt idx="176">
                  <c:v>44409</c:v>
                </c:pt>
                <c:pt idx="177">
                  <c:v>44440</c:v>
                </c:pt>
                <c:pt idx="178">
                  <c:v>44470</c:v>
                </c:pt>
                <c:pt idx="179">
                  <c:v>44501</c:v>
                </c:pt>
                <c:pt idx="180">
                  <c:v>44531</c:v>
                </c:pt>
                <c:pt idx="181">
                  <c:v>44562</c:v>
                </c:pt>
                <c:pt idx="182">
                  <c:v>44593</c:v>
                </c:pt>
                <c:pt idx="183">
                  <c:v>44621</c:v>
                </c:pt>
                <c:pt idx="184">
                  <c:v>44652</c:v>
                </c:pt>
                <c:pt idx="185">
                  <c:v>44682</c:v>
                </c:pt>
                <c:pt idx="186">
                  <c:v>44713</c:v>
                </c:pt>
                <c:pt idx="187">
                  <c:v>44743</c:v>
                </c:pt>
                <c:pt idx="188">
                  <c:v>44774</c:v>
                </c:pt>
                <c:pt idx="189">
                  <c:v>44805</c:v>
                </c:pt>
                <c:pt idx="190">
                  <c:v>44835</c:v>
                </c:pt>
                <c:pt idx="191">
                  <c:v>44866</c:v>
                </c:pt>
                <c:pt idx="192">
                  <c:v>44896</c:v>
                </c:pt>
                <c:pt idx="193">
                  <c:v>44927</c:v>
                </c:pt>
                <c:pt idx="194">
                  <c:v>44958</c:v>
                </c:pt>
                <c:pt idx="195">
                  <c:v>44986</c:v>
                </c:pt>
                <c:pt idx="196">
                  <c:v>45017</c:v>
                </c:pt>
                <c:pt idx="197">
                  <c:v>45047</c:v>
                </c:pt>
                <c:pt idx="198">
                  <c:v>45078</c:v>
                </c:pt>
                <c:pt idx="199">
                  <c:v>45108</c:v>
                </c:pt>
                <c:pt idx="200">
                  <c:v>45139</c:v>
                </c:pt>
                <c:pt idx="201">
                  <c:v>45170</c:v>
                </c:pt>
                <c:pt idx="202">
                  <c:v>45200</c:v>
                </c:pt>
                <c:pt idx="203">
                  <c:v>45231</c:v>
                </c:pt>
                <c:pt idx="204">
                  <c:v>45261</c:v>
                </c:pt>
              </c:numCache>
            </c:numRef>
          </c:cat>
          <c:val>
            <c:numRef>
              <c:f>'Fiscal e Setor Externo'!$D$110:$D$314</c:f>
              <c:numCache>
                <c:formatCode>General</c:formatCode>
                <c:ptCount val="205"/>
                <c:pt idx="0">
                  <c:v>55.48</c:v>
                </c:pt>
                <c:pt idx="1">
                  <c:v>56.17</c:v>
                </c:pt>
                <c:pt idx="2">
                  <c:v>56.9</c:v>
                </c:pt>
                <c:pt idx="3">
                  <c:v>57.24</c:v>
                </c:pt>
                <c:pt idx="4">
                  <c:v>57.17</c:v>
                </c:pt>
                <c:pt idx="5">
                  <c:v>57.91</c:v>
                </c:pt>
                <c:pt idx="6">
                  <c:v>58.23</c:v>
                </c:pt>
                <c:pt idx="7">
                  <c:v>58.32</c:v>
                </c:pt>
                <c:pt idx="8">
                  <c:v>58.46</c:v>
                </c:pt>
                <c:pt idx="9">
                  <c:v>57.88</c:v>
                </c:pt>
                <c:pt idx="10">
                  <c:v>57.49</c:v>
                </c:pt>
                <c:pt idx="11">
                  <c:v>57.26</c:v>
                </c:pt>
                <c:pt idx="12">
                  <c:v>56.72</c:v>
                </c:pt>
                <c:pt idx="13">
                  <c:v>57.51</c:v>
                </c:pt>
                <c:pt idx="14">
                  <c:v>57.04</c:v>
                </c:pt>
                <c:pt idx="15">
                  <c:v>57.09</c:v>
                </c:pt>
                <c:pt idx="16">
                  <c:v>56.52</c:v>
                </c:pt>
                <c:pt idx="17">
                  <c:v>55.82</c:v>
                </c:pt>
                <c:pt idx="18">
                  <c:v>55.6</c:v>
                </c:pt>
                <c:pt idx="19">
                  <c:v>55.53</c:v>
                </c:pt>
                <c:pt idx="20">
                  <c:v>54.95</c:v>
                </c:pt>
                <c:pt idx="21">
                  <c:v>54.83</c:v>
                </c:pt>
                <c:pt idx="22">
                  <c:v>55.05</c:v>
                </c:pt>
                <c:pt idx="23">
                  <c:v>54.64</c:v>
                </c:pt>
                <c:pt idx="24">
                  <c:v>55.98</c:v>
                </c:pt>
                <c:pt idx="25">
                  <c:v>56.87</c:v>
                </c:pt>
                <c:pt idx="26">
                  <c:v>57.18</c:v>
                </c:pt>
                <c:pt idx="27">
                  <c:v>57.47</c:v>
                </c:pt>
                <c:pt idx="28">
                  <c:v>56.8</c:v>
                </c:pt>
                <c:pt idx="29">
                  <c:v>57.07</c:v>
                </c:pt>
                <c:pt idx="30">
                  <c:v>58.34</c:v>
                </c:pt>
                <c:pt idx="31">
                  <c:v>59.68</c:v>
                </c:pt>
                <c:pt idx="32">
                  <c:v>60.77</c:v>
                </c:pt>
                <c:pt idx="33">
                  <c:v>60.8</c:v>
                </c:pt>
                <c:pt idx="34">
                  <c:v>61</c:v>
                </c:pt>
                <c:pt idx="35">
                  <c:v>60.22</c:v>
                </c:pt>
                <c:pt idx="36">
                  <c:v>59.21</c:v>
                </c:pt>
                <c:pt idx="37">
                  <c:v>59.76</c:v>
                </c:pt>
                <c:pt idx="38">
                  <c:v>59.03</c:v>
                </c:pt>
                <c:pt idx="39">
                  <c:v>56.24</c:v>
                </c:pt>
                <c:pt idx="40">
                  <c:v>56.05</c:v>
                </c:pt>
                <c:pt idx="41">
                  <c:v>55.96</c:v>
                </c:pt>
                <c:pt idx="42">
                  <c:v>55.78</c:v>
                </c:pt>
                <c:pt idx="43">
                  <c:v>55.53</c:v>
                </c:pt>
                <c:pt idx="44">
                  <c:v>54.98</c:v>
                </c:pt>
                <c:pt idx="45">
                  <c:v>54.89</c:v>
                </c:pt>
                <c:pt idx="46">
                  <c:v>55.07</c:v>
                </c:pt>
                <c:pt idx="47">
                  <c:v>54.65</c:v>
                </c:pt>
                <c:pt idx="48">
                  <c:v>51.77</c:v>
                </c:pt>
                <c:pt idx="49">
                  <c:v>52.4</c:v>
                </c:pt>
                <c:pt idx="50">
                  <c:v>52.37</c:v>
                </c:pt>
                <c:pt idx="51">
                  <c:v>52.61</c:v>
                </c:pt>
                <c:pt idx="52">
                  <c:v>52.61</c:v>
                </c:pt>
                <c:pt idx="53">
                  <c:v>52.22</c:v>
                </c:pt>
                <c:pt idx="54">
                  <c:v>52.35</c:v>
                </c:pt>
                <c:pt idx="55">
                  <c:v>52.52</c:v>
                </c:pt>
                <c:pt idx="56">
                  <c:v>52.29</c:v>
                </c:pt>
                <c:pt idx="57">
                  <c:v>52.11</c:v>
                </c:pt>
                <c:pt idx="58">
                  <c:v>51.7</c:v>
                </c:pt>
                <c:pt idx="59">
                  <c:v>51.76</c:v>
                </c:pt>
                <c:pt idx="60">
                  <c:v>51.27</c:v>
                </c:pt>
                <c:pt idx="61">
                  <c:v>51.83</c:v>
                </c:pt>
                <c:pt idx="62">
                  <c:v>52.22</c:v>
                </c:pt>
                <c:pt idx="63">
                  <c:v>52.72</c:v>
                </c:pt>
                <c:pt idx="64">
                  <c:v>53.22</c:v>
                </c:pt>
                <c:pt idx="65">
                  <c:v>53.27</c:v>
                </c:pt>
                <c:pt idx="66">
                  <c:v>53.42</c:v>
                </c:pt>
                <c:pt idx="67">
                  <c:v>53.6</c:v>
                </c:pt>
                <c:pt idx="68">
                  <c:v>53.33</c:v>
                </c:pt>
                <c:pt idx="69">
                  <c:v>54.05</c:v>
                </c:pt>
                <c:pt idx="70">
                  <c:v>54.52</c:v>
                </c:pt>
                <c:pt idx="71">
                  <c:v>54.65</c:v>
                </c:pt>
                <c:pt idx="72">
                  <c:v>53.67</c:v>
                </c:pt>
                <c:pt idx="73">
                  <c:v>53.98</c:v>
                </c:pt>
                <c:pt idx="74">
                  <c:v>54.03</c:v>
                </c:pt>
                <c:pt idx="75">
                  <c:v>54.05</c:v>
                </c:pt>
                <c:pt idx="76">
                  <c:v>53.78</c:v>
                </c:pt>
                <c:pt idx="77">
                  <c:v>53.92</c:v>
                </c:pt>
                <c:pt idx="78">
                  <c:v>53.61</c:v>
                </c:pt>
                <c:pt idx="79">
                  <c:v>53.7</c:v>
                </c:pt>
                <c:pt idx="80">
                  <c:v>53.44</c:v>
                </c:pt>
                <c:pt idx="81">
                  <c:v>52.95</c:v>
                </c:pt>
                <c:pt idx="82">
                  <c:v>53.1</c:v>
                </c:pt>
                <c:pt idx="83">
                  <c:v>52.73</c:v>
                </c:pt>
                <c:pt idx="84">
                  <c:v>51.54</c:v>
                </c:pt>
                <c:pt idx="85">
                  <c:v>52.63</c:v>
                </c:pt>
                <c:pt idx="86">
                  <c:v>51.84</c:v>
                </c:pt>
                <c:pt idx="87">
                  <c:v>51.79</c:v>
                </c:pt>
                <c:pt idx="88">
                  <c:v>52</c:v>
                </c:pt>
                <c:pt idx="89">
                  <c:v>52.19</c:v>
                </c:pt>
                <c:pt idx="90">
                  <c:v>52.75</c:v>
                </c:pt>
                <c:pt idx="91">
                  <c:v>53.17</c:v>
                </c:pt>
                <c:pt idx="92">
                  <c:v>53.81</c:v>
                </c:pt>
                <c:pt idx="93">
                  <c:v>55.11</c:v>
                </c:pt>
                <c:pt idx="94">
                  <c:v>55.43</c:v>
                </c:pt>
                <c:pt idx="95">
                  <c:v>56.01</c:v>
                </c:pt>
                <c:pt idx="96">
                  <c:v>56.28</c:v>
                </c:pt>
                <c:pt idx="97">
                  <c:v>57.16</c:v>
                </c:pt>
                <c:pt idx="98">
                  <c:v>58.28</c:v>
                </c:pt>
                <c:pt idx="99">
                  <c:v>59.49</c:v>
                </c:pt>
                <c:pt idx="100">
                  <c:v>59.11</c:v>
                </c:pt>
                <c:pt idx="101">
                  <c:v>60.2</c:v>
                </c:pt>
                <c:pt idx="102">
                  <c:v>60.75</c:v>
                </c:pt>
                <c:pt idx="103">
                  <c:v>62.17</c:v>
                </c:pt>
                <c:pt idx="104">
                  <c:v>62.97</c:v>
                </c:pt>
                <c:pt idx="105">
                  <c:v>63.65</c:v>
                </c:pt>
                <c:pt idx="106">
                  <c:v>63.93</c:v>
                </c:pt>
                <c:pt idx="107">
                  <c:v>64.28</c:v>
                </c:pt>
                <c:pt idx="108">
                  <c:v>65.5</c:v>
                </c:pt>
                <c:pt idx="109">
                  <c:v>66.510000000000005</c:v>
                </c:pt>
                <c:pt idx="110">
                  <c:v>66.66</c:v>
                </c:pt>
                <c:pt idx="111">
                  <c:v>66.33</c:v>
                </c:pt>
                <c:pt idx="112">
                  <c:v>66.62</c:v>
                </c:pt>
                <c:pt idx="113">
                  <c:v>67.58</c:v>
                </c:pt>
                <c:pt idx="114">
                  <c:v>67.510000000000005</c:v>
                </c:pt>
                <c:pt idx="115">
                  <c:v>68.709999999999994</c:v>
                </c:pt>
                <c:pt idx="116">
                  <c:v>69.33</c:v>
                </c:pt>
                <c:pt idx="117">
                  <c:v>69.98</c:v>
                </c:pt>
                <c:pt idx="118">
                  <c:v>69.78</c:v>
                </c:pt>
                <c:pt idx="119">
                  <c:v>70.83</c:v>
                </c:pt>
                <c:pt idx="120">
                  <c:v>69.84</c:v>
                </c:pt>
                <c:pt idx="121">
                  <c:v>69.81</c:v>
                </c:pt>
                <c:pt idx="122">
                  <c:v>70.39</c:v>
                </c:pt>
                <c:pt idx="123">
                  <c:v>71.239999999999995</c:v>
                </c:pt>
                <c:pt idx="124">
                  <c:v>71.38</c:v>
                </c:pt>
                <c:pt idx="125">
                  <c:v>72.33</c:v>
                </c:pt>
                <c:pt idx="126">
                  <c:v>72.739999999999995</c:v>
                </c:pt>
                <c:pt idx="127">
                  <c:v>73.180000000000007</c:v>
                </c:pt>
                <c:pt idx="128">
                  <c:v>73.62</c:v>
                </c:pt>
                <c:pt idx="129">
                  <c:v>73.709999999999994</c:v>
                </c:pt>
                <c:pt idx="130">
                  <c:v>74.11</c:v>
                </c:pt>
                <c:pt idx="131">
                  <c:v>74.03</c:v>
                </c:pt>
                <c:pt idx="132">
                  <c:v>73.72</c:v>
                </c:pt>
                <c:pt idx="133">
                  <c:v>74.040000000000006</c:v>
                </c:pt>
                <c:pt idx="134">
                  <c:v>74.510000000000005</c:v>
                </c:pt>
                <c:pt idx="135">
                  <c:v>74.599999999999994</c:v>
                </c:pt>
                <c:pt idx="136">
                  <c:v>74.95</c:v>
                </c:pt>
                <c:pt idx="137">
                  <c:v>76.13</c:v>
                </c:pt>
                <c:pt idx="138">
                  <c:v>76.13</c:v>
                </c:pt>
                <c:pt idx="139">
                  <c:v>75.95</c:v>
                </c:pt>
                <c:pt idx="140">
                  <c:v>76.02</c:v>
                </c:pt>
                <c:pt idx="141">
                  <c:v>75.989999999999995</c:v>
                </c:pt>
                <c:pt idx="142">
                  <c:v>75.290000000000006</c:v>
                </c:pt>
                <c:pt idx="143">
                  <c:v>75.69</c:v>
                </c:pt>
                <c:pt idx="144">
                  <c:v>75.27</c:v>
                </c:pt>
                <c:pt idx="145">
                  <c:v>75.430000000000007</c:v>
                </c:pt>
                <c:pt idx="146">
                  <c:v>75.52</c:v>
                </c:pt>
                <c:pt idx="147">
                  <c:v>76.709999999999994</c:v>
                </c:pt>
                <c:pt idx="148">
                  <c:v>77.12</c:v>
                </c:pt>
                <c:pt idx="149">
                  <c:v>76.55</c:v>
                </c:pt>
                <c:pt idx="150">
                  <c:v>76.67</c:v>
                </c:pt>
                <c:pt idx="151">
                  <c:v>76.83</c:v>
                </c:pt>
                <c:pt idx="152">
                  <c:v>77.56</c:v>
                </c:pt>
                <c:pt idx="153">
                  <c:v>76.599999999999994</c:v>
                </c:pt>
                <c:pt idx="154">
                  <c:v>75.790000000000006</c:v>
                </c:pt>
                <c:pt idx="155">
                  <c:v>76.19</c:v>
                </c:pt>
                <c:pt idx="156">
                  <c:v>74.44</c:v>
                </c:pt>
                <c:pt idx="157">
                  <c:v>74.760000000000005</c:v>
                </c:pt>
                <c:pt idx="158">
                  <c:v>75.150000000000006</c:v>
                </c:pt>
                <c:pt idx="159">
                  <c:v>76.78</c:v>
                </c:pt>
                <c:pt idx="160">
                  <c:v>78.05</c:v>
                </c:pt>
                <c:pt idx="161">
                  <c:v>79.95</c:v>
                </c:pt>
                <c:pt idx="162">
                  <c:v>82.87</c:v>
                </c:pt>
                <c:pt idx="163">
                  <c:v>83.5</c:v>
                </c:pt>
                <c:pt idx="164">
                  <c:v>85.82</c:v>
                </c:pt>
                <c:pt idx="165">
                  <c:v>87.42</c:v>
                </c:pt>
                <c:pt idx="166">
                  <c:v>87.68</c:v>
                </c:pt>
                <c:pt idx="167">
                  <c:v>86.98</c:v>
                </c:pt>
                <c:pt idx="168">
                  <c:v>86.94</c:v>
                </c:pt>
                <c:pt idx="169">
                  <c:v>86.92</c:v>
                </c:pt>
                <c:pt idx="170">
                  <c:v>86.87</c:v>
                </c:pt>
                <c:pt idx="171">
                  <c:v>85.1</c:v>
                </c:pt>
                <c:pt idx="172">
                  <c:v>82.6</c:v>
                </c:pt>
                <c:pt idx="173">
                  <c:v>81.44</c:v>
                </c:pt>
                <c:pt idx="174">
                  <c:v>80.599999999999994</c:v>
                </c:pt>
                <c:pt idx="175">
                  <c:v>80.25</c:v>
                </c:pt>
                <c:pt idx="176">
                  <c:v>79.64</c:v>
                </c:pt>
                <c:pt idx="177">
                  <c:v>79.62</c:v>
                </c:pt>
                <c:pt idx="178">
                  <c:v>79.510000000000005</c:v>
                </c:pt>
                <c:pt idx="179">
                  <c:v>78.209999999999994</c:v>
                </c:pt>
                <c:pt idx="180">
                  <c:v>77.31</c:v>
                </c:pt>
                <c:pt idx="181">
                  <c:v>76.97</c:v>
                </c:pt>
                <c:pt idx="182">
                  <c:v>76.900000000000006</c:v>
                </c:pt>
                <c:pt idx="183">
                  <c:v>76.400000000000006</c:v>
                </c:pt>
                <c:pt idx="184">
                  <c:v>76.349999999999994</c:v>
                </c:pt>
                <c:pt idx="185">
                  <c:v>75.7</c:v>
                </c:pt>
                <c:pt idx="186">
                  <c:v>75.61</c:v>
                </c:pt>
                <c:pt idx="187">
                  <c:v>75.22</c:v>
                </c:pt>
                <c:pt idx="188">
                  <c:v>74.55</c:v>
                </c:pt>
                <c:pt idx="189">
                  <c:v>74.150000000000006</c:v>
                </c:pt>
                <c:pt idx="190">
                  <c:v>73.72</c:v>
                </c:pt>
                <c:pt idx="191">
                  <c:v>72.98</c:v>
                </c:pt>
                <c:pt idx="192">
                  <c:v>71.680000000000007</c:v>
                </c:pt>
                <c:pt idx="193">
                  <c:v>71.38</c:v>
                </c:pt>
                <c:pt idx="194">
                  <c:v>71.760000000000005</c:v>
                </c:pt>
                <c:pt idx="195">
                  <c:v>71.53</c:v>
                </c:pt>
                <c:pt idx="196">
                  <c:v>71.59</c:v>
                </c:pt>
                <c:pt idx="197">
                  <c:v>72.2</c:v>
                </c:pt>
                <c:pt idx="198">
                  <c:v>72.14</c:v>
                </c:pt>
                <c:pt idx="199">
                  <c:v>72.709999999999994</c:v>
                </c:pt>
                <c:pt idx="200">
                  <c:v>73.180000000000007</c:v>
                </c:pt>
                <c:pt idx="201">
                  <c:v>73.37</c:v>
                </c:pt>
                <c:pt idx="202">
                  <c:v>73.739999999999995</c:v>
                </c:pt>
                <c:pt idx="203">
                  <c:v>73.8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CB-4452-8862-A51326123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in val="45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460689951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460692351"/>
        <c:crosses val="max"/>
        <c:crossBetween val="between"/>
      </c:valAx>
      <c:dateAx>
        <c:axId val="460692351"/>
        <c:scaling>
          <c:orientation val="minMax"/>
        </c:scaling>
        <c:delete val="1"/>
        <c:axPos val="b"/>
        <c:numFmt formatCode="[$-416]mmm\-yy;@" sourceLinked="1"/>
        <c:majorTickMark val="out"/>
        <c:minorTickMark val="none"/>
        <c:tickLblPos val="nextTo"/>
        <c:crossAx val="460689951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2"/>
          <c:order val="1"/>
          <c:tx>
            <c:strRef>
              <c:f>Recessões!$B$1</c:f>
              <c:strCache>
                <c:ptCount val="1"/>
                <c:pt idx="0">
                  <c:v>Recessão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cat>
            <c:numRef>
              <c:f>Recessões!$A$148:$A$289</c:f>
              <c:numCache>
                <c:formatCode>[$-416]mmm\-yy;@</c:formatCode>
                <c:ptCount val="142"/>
                <c:pt idx="0">
                  <c:v>40969</c:v>
                </c:pt>
                <c:pt idx="1">
                  <c:v>41000</c:v>
                </c:pt>
                <c:pt idx="2">
                  <c:v>41030</c:v>
                </c:pt>
                <c:pt idx="3">
                  <c:v>41061</c:v>
                </c:pt>
                <c:pt idx="4">
                  <c:v>41091</c:v>
                </c:pt>
                <c:pt idx="5">
                  <c:v>41122</c:v>
                </c:pt>
                <c:pt idx="6">
                  <c:v>41153</c:v>
                </c:pt>
                <c:pt idx="7">
                  <c:v>41183</c:v>
                </c:pt>
                <c:pt idx="8">
                  <c:v>41214</c:v>
                </c:pt>
                <c:pt idx="9">
                  <c:v>41244</c:v>
                </c:pt>
                <c:pt idx="10">
                  <c:v>41275</c:v>
                </c:pt>
                <c:pt idx="11">
                  <c:v>41306</c:v>
                </c:pt>
                <c:pt idx="12">
                  <c:v>41334</c:v>
                </c:pt>
                <c:pt idx="13">
                  <c:v>41365</c:v>
                </c:pt>
                <c:pt idx="14">
                  <c:v>41395</c:v>
                </c:pt>
                <c:pt idx="15">
                  <c:v>41426</c:v>
                </c:pt>
                <c:pt idx="16">
                  <c:v>41456</c:v>
                </c:pt>
                <c:pt idx="17">
                  <c:v>41487</c:v>
                </c:pt>
                <c:pt idx="18">
                  <c:v>41518</c:v>
                </c:pt>
                <c:pt idx="19">
                  <c:v>41548</c:v>
                </c:pt>
                <c:pt idx="20">
                  <c:v>41579</c:v>
                </c:pt>
                <c:pt idx="21">
                  <c:v>41609</c:v>
                </c:pt>
                <c:pt idx="22">
                  <c:v>41640</c:v>
                </c:pt>
                <c:pt idx="23">
                  <c:v>41671</c:v>
                </c:pt>
                <c:pt idx="24">
                  <c:v>41699</c:v>
                </c:pt>
                <c:pt idx="25">
                  <c:v>41730</c:v>
                </c:pt>
                <c:pt idx="26">
                  <c:v>41760</c:v>
                </c:pt>
                <c:pt idx="27">
                  <c:v>41791</c:v>
                </c:pt>
                <c:pt idx="28">
                  <c:v>41821</c:v>
                </c:pt>
                <c:pt idx="29">
                  <c:v>41852</c:v>
                </c:pt>
                <c:pt idx="30">
                  <c:v>41883</c:v>
                </c:pt>
                <c:pt idx="31">
                  <c:v>41913</c:v>
                </c:pt>
                <c:pt idx="32">
                  <c:v>41944</c:v>
                </c:pt>
                <c:pt idx="33">
                  <c:v>41974</c:v>
                </c:pt>
                <c:pt idx="34">
                  <c:v>42005</c:v>
                </c:pt>
                <c:pt idx="35">
                  <c:v>42036</c:v>
                </c:pt>
                <c:pt idx="36">
                  <c:v>42064</c:v>
                </c:pt>
                <c:pt idx="37">
                  <c:v>42095</c:v>
                </c:pt>
                <c:pt idx="38">
                  <c:v>42125</c:v>
                </c:pt>
                <c:pt idx="39">
                  <c:v>42156</c:v>
                </c:pt>
                <c:pt idx="40">
                  <c:v>42186</c:v>
                </c:pt>
                <c:pt idx="41">
                  <c:v>42217</c:v>
                </c:pt>
                <c:pt idx="42">
                  <c:v>42248</c:v>
                </c:pt>
                <c:pt idx="43">
                  <c:v>42278</c:v>
                </c:pt>
                <c:pt idx="44">
                  <c:v>42309</c:v>
                </c:pt>
                <c:pt idx="45">
                  <c:v>42339</c:v>
                </c:pt>
                <c:pt idx="46">
                  <c:v>42370</c:v>
                </c:pt>
                <c:pt idx="47">
                  <c:v>42401</c:v>
                </c:pt>
                <c:pt idx="48">
                  <c:v>42430</c:v>
                </c:pt>
                <c:pt idx="49">
                  <c:v>42461</c:v>
                </c:pt>
                <c:pt idx="50">
                  <c:v>42491</c:v>
                </c:pt>
                <c:pt idx="51">
                  <c:v>42522</c:v>
                </c:pt>
                <c:pt idx="52">
                  <c:v>42552</c:v>
                </c:pt>
                <c:pt idx="53">
                  <c:v>42583</c:v>
                </c:pt>
                <c:pt idx="54">
                  <c:v>42614</c:v>
                </c:pt>
                <c:pt idx="55">
                  <c:v>42644</c:v>
                </c:pt>
                <c:pt idx="56">
                  <c:v>42675</c:v>
                </c:pt>
                <c:pt idx="57">
                  <c:v>42705</c:v>
                </c:pt>
                <c:pt idx="58">
                  <c:v>42736</c:v>
                </c:pt>
                <c:pt idx="59">
                  <c:v>42767</c:v>
                </c:pt>
                <c:pt idx="60">
                  <c:v>42795</c:v>
                </c:pt>
                <c:pt idx="61">
                  <c:v>42826</c:v>
                </c:pt>
                <c:pt idx="62">
                  <c:v>42856</c:v>
                </c:pt>
                <c:pt idx="63">
                  <c:v>42887</c:v>
                </c:pt>
                <c:pt idx="64">
                  <c:v>42917</c:v>
                </c:pt>
                <c:pt idx="65">
                  <c:v>42948</c:v>
                </c:pt>
                <c:pt idx="66">
                  <c:v>42979</c:v>
                </c:pt>
                <c:pt idx="67">
                  <c:v>43009</c:v>
                </c:pt>
                <c:pt idx="68">
                  <c:v>43040</c:v>
                </c:pt>
                <c:pt idx="69">
                  <c:v>43070</c:v>
                </c:pt>
                <c:pt idx="70">
                  <c:v>43101</c:v>
                </c:pt>
                <c:pt idx="71">
                  <c:v>43132</c:v>
                </c:pt>
                <c:pt idx="72">
                  <c:v>43160</c:v>
                </c:pt>
                <c:pt idx="73">
                  <c:v>43191</c:v>
                </c:pt>
                <c:pt idx="74">
                  <c:v>43221</c:v>
                </c:pt>
                <c:pt idx="75">
                  <c:v>43252</c:v>
                </c:pt>
                <c:pt idx="76">
                  <c:v>43282</c:v>
                </c:pt>
                <c:pt idx="77">
                  <c:v>43313</c:v>
                </c:pt>
                <c:pt idx="78">
                  <c:v>43344</c:v>
                </c:pt>
                <c:pt idx="79">
                  <c:v>43374</c:v>
                </c:pt>
                <c:pt idx="80">
                  <c:v>43405</c:v>
                </c:pt>
                <c:pt idx="81">
                  <c:v>43435</c:v>
                </c:pt>
                <c:pt idx="82">
                  <c:v>43466</c:v>
                </c:pt>
                <c:pt idx="83">
                  <c:v>43497</c:v>
                </c:pt>
                <c:pt idx="84">
                  <c:v>43525</c:v>
                </c:pt>
                <c:pt idx="85">
                  <c:v>43556</c:v>
                </c:pt>
                <c:pt idx="86">
                  <c:v>43586</c:v>
                </c:pt>
                <c:pt idx="87">
                  <c:v>43617</c:v>
                </c:pt>
                <c:pt idx="88">
                  <c:v>43647</c:v>
                </c:pt>
                <c:pt idx="89">
                  <c:v>43678</c:v>
                </c:pt>
                <c:pt idx="90">
                  <c:v>43709</c:v>
                </c:pt>
                <c:pt idx="91">
                  <c:v>43739</c:v>
                </c:pt>
                <c:pt idx="92">
                  <c:v>43770</c:v>
                </c:pt>
                <c:pt idx="93">
                  <c:v>43800</c:v>
                </c:pt>
                <c:pt idx="94">
                  <c:v>43831</c:v>
                </c:pt>
                <c:pt idx="95">
                  <c:v>43862</c:v>
                </c:pt>
                <c:pt idx="96">
                  <c:v>43891</c:v>
                </c:pt>
                <c:pt idx="97">
                  <c:v>43922</c:v>
                </c:pt>
                <c:pt idx="98">
                  <c:v>43952</c:v>
                </c:pt>
                <c:pt idx="99">
                  <c:v>43983</c:v>
                </c:pt>
                <c:pt idx="100">
                  <c:v>44013</c:v>
                </c:pt>
                <c:pt idx="101">
                  <c:v>44044</c:v>
                </c:pt>
                <c:pt idx="102">
                  <c:v>44075</c:v>
                </c:pt>
                <c:pt idx="103">
                  <c:v>44105</c:v>
                </c:pt>
                <c:pt idx="104">
                  <c:v>44136</c:v>
                </c:pt>
                <c:pt idx="105">
                  <c:v>44166</c:v>
                </c:pt>
                <c:pt idx="106">
                  <c:v>44197</c:v>
                </c:pt>
                <c:pt idx="107">
                  <c:v>44228</c:v>
                </c:pt>
                <c:pt idx="108">
                  <c:v>44256</c:v>
                </c:pt>
                <c:pt idx="109">
                  <c:v>44287</c:v>
                </c:pt>
                <c:pt idx="110">
                  <c:v>44317</c:v>
                </c:pt>
                <c:pt idx="111">
                  <c:v>44348</c:v>
                </c:pt>
                <c:pt idx="112">
                  <c:v>44378</c:v>
                </c:pt>
                <c:pt idx="113">
                  <c:v>44409</c:v>
                </c:pt>
                <c:pt idx="114">
                  <c:v>44440</c:v>
                </c:pt>
                <c:pt idx="115">
                  <c:v>44470</c:v>
                </c:pt>
                <c:pt idx="116">
                  <c:v>44501</c:v>
                </c:pt>
                <c:pt idx="117">
                  <c:v>44531</c:v>
                </c:pt>
                <c:pt idx="118">
                  <c:v>44562</c:v>
                </c:pt>
                <c:pt idx="119">
                  <c:v>44593</c:v>
                </c:pt>
                <c:pt idx="120">
                  <c:v>44621</c:v>
                </c:pt>
                <c:pt idx="121">
                  <c:v>44652</c:v>
                </c:pt>
                <c:pt idx="122">
                  <c:v>44682</c:v>
                </c:pt>
                <c:pt idx="123">
                  <c:v>44713</c:v>
                </c:pt>
                <c:pt idx="124">
                  <c:v>44743</c:v>
                </c:pt>
                <c:pt idx="125">
                  <c:v>44774</c:v>
                </c:pt>
                <c:pt idx="126">
                  <c:v>44805</c:v>
                </c:pt>
                <c:pt idx="127">
                  <c:v>44835</c:v>
                </c:pt>
                <c:pt idx="128">
                  <c:v>44866</c:v>
                </c:pt>
                <c:pt idx="129">
                  <c:v>44896</c:v>
                </c:pt>
                <c:pt idx="130">
                  <c:v>44927</c:v>
                </c:pt>
                <c:pt idx="131">
                  <c:v>44958</c:v>
                </c:pt>
                <c:pt idx="132">
                  <c:v>44986</c:v>
                </c:pt>
                <c:pt idx="133">
                  <c:v>45017</c:v>
                </c:pt>
                <c:pt idx="134">
                  <c:v>45047</c:v>
                </c:pt>
                <c:pt idx="135">
                  <c:v>45078</c:v>
                </c:pt>
                <c:pt idx="136">
                  <c:v>45108</c:v>
                </c:pt>
                <c:pt idx="137">
                  <c:v>45139</c:v>
                </c:pt>
                <c:pt idx="138">
                  <c:v>45170</c:v>
                </c:pt>
                <c:pt idx="139">
                  <c:v>45200</c:v>
                </c:pt>
                <c:pt idx="140">
                  <c:v>45231</c:v>
                </c:pt>
                <c:pt idx="141">
                  <c:v>45261</c:v>
                </c:pt>
              </c:numCache>
            </c:numRef>
          </c:cat>
          <c:val>
            <c:numRef>
              <c:f>Recessões!$B$148:$B$289</c:f>
              <c:numCache>
                <c:formatCode>General</c:formatCode>
                <c:ptCount val="1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E3-41F0-9DA2-2233971B9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5772512"/>
        <c:axId val="845783552"/>
      </c:areaChart>
      <c:lineChart>
        <c:grouping val="standard"/>
        <c:varyColors val="0"/>
        <c:ser>
          <c:idx val="0"/>
          <c:order val="0"/>
          <c:tx>
            <c:strRef>
              <c:f>'Merc. Trabalho'!$G$2</c:f>
              <c:strCache>
                <c:ptCount val="1"/>
                <c:pt idx="0">
                  <c:v>Caged (12M %)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'Merc. Trabalho'!$A$3:$A$144</c:f>
              <c:numCache>
                <c:formatCode>[$-416]mmm\-yy;@</c:formatCode>
                <c:ptCount val="142"/>
                <c:pt idx="0">
                  <c:v>40969</c:v>
                </c:pt>
                <c:pt idx="1">
                  <c:v>41000</c:v>
                </c:pt>
                <c:pt idx="2">
                  <c:v>41030</c:v>
                </c:pt>
                <c:pt idx="3">
                  <c:v>41061</c:v>
                </c:pt>
                <c:pt idx="4">
                  <c:v>41091</c:v>
                </c:pt>
                <c:pt idx="5">
                  <c:v>41122</c:v>
                </c:pt>
                <c:pt idx="6">
                  <c:v>41153</c:v>
                </c:pt>
                <c:pt idx="7">
                  <c:v>41183</c:v>
                </c:pt>
                <c:pt idx="8">
                  <c:v>41214</c:v>
                </c:pt>
                <c:pt idx="9">
                  <c:v>41244</c:v>
                </c:pt>
                <c:pt idx="10">
                  <c:v>41275</c:v>
                </c:pt>
                <c:pt idx="11">
                  <c:v>41306</c:v>
                </c:pt>
                <c:pt idx="12">
                  <c:v>41334</c:v>
                </c:pt>
                <c:pt idx="13">
                  <c:v>41365</c:v>
                </c:pt>
                <c:pt idx="14">
                  <c:v>41395</c:v>
                </c:pt>
                <c:pt idx="15">
                  <c:v>41426</c:v>
                </c:pt>
                <c:pt idx="16">
                  <c:v>41456</c:v>
                </c:pt>
                <c:pt idx="17">
                  <c:v>41487</c:v>
                </c:pt>
                <c:pt idx="18">
                  <c:v>41518</c:v>
                </c:pt>
                <c:pt idx="19">
                  <c:v>41548</c:v>
                </c:pt>
                <c:pt idx="20">
                  <c:v>41579</c:v>
                </c:pt>
                <c:pt idx="21">
                  <c:v>41609</c:v>
                </c:pt>
                <c:pt idx="22">
                  <c:v>41640</c:v>
                </c:pt>
                <c:pt idx="23">
                  <c:v>41671</c:v>
                </c:pt>
                <c:pt idx="24">
                  <c:v>41699</c:v>
                </c:pt>
                <c:pt idx="25">
                  <c:v>41730</c:v>
                </c:pt>
                <c:pt idx="26">
                  <c:v>41760</c:v>
                </c:pt>
                <c:pt idx="27">
                  <c:v>41791</c:v>
                </c:pt>
                <c:pt idx="28">
                  <c:v>41821</c:v>
                </c:pt>
                <c:pt idx="29">
                  <c:v>41852</c:v>
                </c:pt>
                <c:pt idx="30">
                  <c:v>41883</c:v>
                </c:pt>
                <c:pt idx="31">
                  <c:v>41913</c:v>
                </c:pt>
                <c:pt idx="32">
                  <c:v>41944</c:v>
                </c:pt>
                <c:pt idx="33">
                  <c:v>41974</c:v>
                </c:pt>
                <c:pt idx="34">
                  <c:v>42005</c:v>
                </c:pt>
                <c:pt idx="35">
                  <c:v>42036</c:v>
                </c:pt>
                <c:pt idx="36">
                  <c:v>42064</c:v>
                </c:pt>
                <c:pt idx="37">
                  <c:v>42095</c:v>
                </c:pt>
                <c:pt idx="38">
                  <c:v>42125</c:v>
                </c:pt>
                <c:pt idx="39">
                  <c:v>42156</c:v>
                </c:pt>
                <c:pt idx="40">
                  <c:v>42186</c:v>
                </c:pt>
                <c:pt idx="41">
                  <c:v>42217</c:v>
                </c:pt>
                <c:pt idx="42">
                  <c:v>42248</c:v>
                </c:pt>
                <c:pt idx="43">
                  <c:v>42278</c:v>
                </c:pt>
                <c:pt idx="44">
                  <c:v>42309</c:v>
                </c:pt>
                <c:pt idx="45">
                  <c:v>42339</c:v>
                </c:pt>
                <c:pt idx="46">
                  <c:v>42370</c:v>
                </c:pt>
                <c:pt idx="47">
                  <c:v>42401</c:v>
                </c:pt>
                <c:pt idx="48">
                  <c:v>42430</c:v>
                </c:pt>
                <c:pt idx="49">
                  <c:v>42461</c:v>
                </c:pt>
                <c:pt idx="50">
                  <c:v>42491</c:v>
                </c:pt>
                <c:pt idx="51">
                  <c:v>42522</c:v>
                </c:pt>
                <c:pt idx="52">
                  <c:v>42552</c:v>
                </c:pt>
                <c:pt idx="53">
                  <c:v>42583</c:v>
                </c:pt>
                <c:pt idx="54">
                  <c:v>42614</c:v>
                </c:pt>
                <c:pt idx="55">
                  <c:v>42644</c:v>
                </c:pt>
                <c:pt idx="56">
                  <c:v>42675</c:v>
                </c:pt>
                <c:pt idx="57">
                  <c:v>42705</c:v>
                </c:pt>
                <c:pt idx="58">
                  <c:v>42736</c:v>
                </c:pt>
                <c:pt idx="59">
                  <c:v>42767</c:v>
                </c:pt>
                <c:pt idx="60">
                  <c:v>42795</c:v>
                </c:pt>
                <c:pt idx="61">
                  <c:v>42826</c:v>
                </c:pt>
                <c:pt idx="62">
                  <c:v>42856</c:v>
                </c:pt>
                <c:pt idx="63">
                  <c:v>42887</c:v>
                </c:pt>
                <c:pt idx="64">
                  <c:v>42917</c:v>
                </c:pt>
                <c:pt idx="65">
                  <c:v>42948</c:v>
                </c:pt>
                <c:pt idx="66">
                  <c:v>42979</c:v>
                </c:pt>
                <c:pt idx="67">
                  <c:v>43009</c:v>
                </c:pt>
                <c:pt idx="68">
                  <c:v>43040</c:v>
                </c:pt>
                <c:pt idx="69">
                  <c:v>43070</c:v>
                </c:pt>
                <c:pt idx="70">
                  <c:v>43101</c:v>
                </c:pt>
                <c:pt idx="71">
                  <c:v>43132</c:v>
                </c:pt>
                <c:pt idx="72">
                  <c:v>43160</c:v>
                </c:pt>
                <c:pt idx="73">
                  <c:v>43191</c:v>
                </c:pt>
                <c:pt idx="74">
                  <c:v>43221</c:v>
                </c:pt>
                <c:pt idx="75">
                  <c:v>43252</c:v>
                </c:pt>
                <c:pt idx="76">
                  <c:v>43282</c:v>
                </c:pt>
                <c:pt idx="77">
                  <c:v>43313</c:v>
                </c:pt>
                <c:pt idx="78">
                  <c:v>43344</c:v>
                </c:pt>
                <c:pt idx="79">
                  <c:v>43374</c:v>
                </c:pt>
                <c:pt idx="80">
                  <c:v>43405</c:v>
                </c:pt>
                <c:pt idx="81">
                  <c:v>43435</c:v>
                </c:pt>
                <c:pt idx="82">
                  <c:v>43466</c:v>
                </c:pt>
                <c:pt idx="83">
                  <c:v>43497</c:v>
                </c:pt>
                <c:pt idx="84">
                  <c:v>43525</c:v>
                </c:pt>
                <c:pt idx="85">
                  <c:v>43556</c:v>
                </c:pt>
                <c:pt idx="86">
                  <c:v>43586</c:v>
                </c:pt>
                <c:pt idx="87">
                  <c:v>43617</c:v>
                </c:pt>
                <c:pt idx="88">
                  <c:v>43647</c:v>
                </c:pt>
                <c:pt idx="89">
                  <c:v>43678</c:v>
                </c:pt>
                <c:pt idx="90">
                  <c:v>43709</c:v>
                </c:pt>
                <c:pt idx="91">
                  <c:v>43739</c:v>
                </c:pt>
                <c:pt idx="92">
                  <c:v>43770</c:v>
                </c:pt>
                <c:pt idx="93">
                  <c:v>43800</c:v>
                </c:pt>
                <c:pt idx="94">
                  <c:v>43831</c:v>
                </c:pt>
                <c:pt idx="95">
                  <c:v>43862</c:v>
                </c:pt>
                <c:pt idx="96">
                  <c:v>43891</c:v>
                </c:pt>
                <c:pt idx="97">
                  <c:v>43922</c:v>
                </c:pt>
                <c:pt idx="98">
                  <c:v>43952</c:v>
                </c:pt>
                <c:pt idx="99">
                  <c:v>43983</c:v>
                </c:pt>
                <c:pt idx="100">
                  <c:v>44013</c:v>
                </c:pt>
                <c:pt idx="101">
                  <c:v>44044</c:v>
                </c:pt>
                <c:pt idx="102">
                  <c:v>44075</c:v>
                </c:pt>
                <c:pt idx="103">
                  <c:v>44105</c:v>
                </c:pt>
                <c:pt idx="104">
                  <c:v>44136</c:v>
                </c:pt>
                <c:pt idx="105">
                  <c:v>44166</c:v>
                </c:pt>
                <c:pt idx="106">
                  <c:v>44197</c:v>
                </c:pt>
                <c:pt idx="107">
                  <c:v>44228</c:v>
                </c:pt>
                <c:pt idx="108">
                  <c:v>44256</c:v>
                </c:pt>
                <c:pt idx="109">
                  <c:v>44287</c:v>
                </c:pt>
                <c:pt idx="110">
                  <c:v>44317</c:v>
                </c:pt>
                <c:pt idx="111">
                  <c:v>44348</c:v>
                </c:pt>
                <c:pt idx="112">
                  <c:v>44378</c:v>
                </c:pt>
                <c:pt idx="113">
                  <c:v>44409</c:v>
                </c:pt>
                <c:pt idx="114">
                  <c:v>44440</c:v>
                </c:pt>
                <c:pt idx="115">
                  <c:v>44470</c:v>
                </c:pt>
                <c:pt idx="116">
                  <c:v>44501</c:v>
                </c:pt>
                <c:pt idx="117">
                  <c:v>44531</c:v>
                </c:pt>
                <c:pt idx="118">
                  <c:v>44562</c:v>
                </c:pt>
                <c:pt idx="119">
                  <c:v>44593</c:v>
                </c:pt>
                <c:pt idx="120">
                  <c:v>44621</c:v>
                </c:pt>
                <c:pt idx="121">
                  <c:v>44652</c:v>
                </c:pt>
                <c:pt idx="122">
                  <c:v>44682</c:v>
                </c:pt>
                <c:pt idx="123">
                  <c:v>44713</c:v>
                </c:pt>
                <c:pt idx="124">
                  <c:v>44743</c:v>
                </c:pt>
                <c:pt idx="125">
                  <c:v>44774</c:v>
                </c:pt>
                <c:pt idx="126">
                  <c:v>44805</c:v>
                </c:pt>
                <c:pt idx="127">
                  <c:v>44835</c:v>
                </c:pt>
                <c:pt idx="128">
                  <c:v>44866</c:v>
                </c:pt>
                <c:pt idx="129">
                  <c:v>44896</c:v>
                </c:pt>
                <c:pt idx="130">
                  <c:v>44927</c:v>
                </c:pt>
                <c:pt idx="131">
                  <c:v>44958</c:v>
                </c:pt>
                <c:pt idx="132">
                  <c:v>44986</c:v>
                </c:pt>
                <c:pt idx="133">
                  <c:v>45017</c:v>
                </c:pt>
                <c:pt idx="134">
                  <c:v>45047</c:v>
                </c:pt>
                <c:pt idx="135">
                  <c:v>45078</c:v>
                </c:pt>
                <c:pt idx="136">
                  <c:v>45108</c:v>
                </c:pt>
                <c:pt idx="137">
                  <c:v>45139</c:v>
                </c:pt>
                <c:pt idx="138">
                  <c:v>45170</c:v>
                </c:pt>
                <c:pt idx="139">
                  <c:v>45200</c:v>
                </c:pt>
                <c:pt idx="140">
                  <c:v>45231</c:v>
                </c:pt>
                <c:pt idx="141">
                  <c:v>45261</c:v>
                </c:pt>
              </c:numCache>
            </c:numRef>
          </c:cat>
          <c:val>
            <c:numRef>
              <c:f>'Merc. Trabalho'!$G$3:$G$144</c:f>
              <c:numCache>
                <c:formatCode>0.00%</c:formatCode>
                <c:ptCount val="142"/>
                <c:pt idx="0">
                  <c:v>5.3875906800997297E-2</c:v>
                </c:pt>
                <c:pt idx="1">
                  <c:v>5.1880468707145244E-2</c:v>
                </c:pt>
                <c:pt idx="2">
                  <c:v>4.8868117532092636E-2</c:v>
                </c:pt>
                <c:pt idx="3">
                  <c:v>4.5968033096263294E-2</c:v>
                </c:pt>
                <c:pt idx="4">
                  <c:v>4.5928460639378832E-2</c:v>
                </c:pt>
                <c:pt idx="5">
                  <c:v>4.3525151887960911E-2</c:v>
                </c:pt>
                <c:pt idx="6">
                  <c:v>4.1895207264061263E-2</c:v>
                </c:pt>
                <c:pt idx="7">
                  <c:v>3.9817485480672987E-2</c:v>
                </c:pt>
                <c:pt idx="8">
                  <c:v>3.9833615871161632E-2</c:v>
                </c:pt>
                <c:pt idx="9">
                  <c:v>3.7520375106983916E-2</c:v>
                </c:pt>
                <c:pt idx="10">
                  <c:v>3.447947760889547E-2</c:v>
                </c:pt>
                <c:pt idx="11">
                  <c:v>3.3439537703525257E-2</c:v>
                </c:pt>
                <c:pt idx="12">
                  <c:v>3.3740250635799995E-2</c:v>
                </c:pt>
                <c:pt idx="13">
                  <c:v>3.3305038837850853E-2</c:v>
                </c:pt>
                <c:pt idx="14">
                  <c:v>3.0883032480509609E-2</c:v>
                </c:pt>
                <c:pt idx="15">
                  <c:v>3.061296472084063E-2</c:v>
                </c:pt>
                <c:pt idx="16">
                  <c:v>2.7545333414425999E-2</c:v>
                </c:pt>
                <c:pt idx="17">
                  <c:v>2.7661971289812737E-2</c:v>
                </c:pt>
                <c:pt idx="18">
                  <c:v>2.8960311547958861E-2</c:v>
                </c:pt>
                <c:pt idx="19">
                  <c:v>2.9952942565155016E-2</c:v>
                </c:pt>
                <c:pt idx="20">
                  <c:v>2.9716992351155103E-2</c:v>
                </c:pt>
                <c:pt idx="21">
                  <c:v>2.9987825895396725E-2</c:v>
                </c:pt>
                <c:pt idx="22">
                  <c:v>2.9602907103650544E-2</c:v>
                </c:pt>
                <c:pt idx="23">
                  <c:v>3.2940806767812081E-2</c:v>
                </c:pt>
                <c:pt idx="24">
                  <c:v>2.8931379889138631E-2</c:v>
                </c:pt>
                <c:pt idx="25">
                  <c:v>2.5544084955338775E-2</c:v>
                </c:pt>
                <c:pt idx="26">
                  <c:v>2.4837392047134088E-2</c:v>
                </c:pt>
                <c:pt idx="27">
                  <c:v>2.1974579342203482E-2</c:v>
                </c:pt>
                <c:pt idx="28">
                  <c:v>2.0855349182274052E-2</c:v>
                </c:pt>
                <c:pt idx="29">
                  <c:v>1.9970732852708561E-2</c:v>
                </c:pt>
                <c:pt idx="30">
                  <c:v>1.7586073326062213E-2</c:v>
                </c:pt>
                <c:pt idx="31">
                  <c:v>1.3787849813912789E-2</c:v>
                </c:pt>
                <c:pt idx="32">
                  <c:v>1.2501191821232327E-2</c:v>
                </c:pt>
                <c:pt idx="33">
                  <c:v>1.0757674339582524E-2</c:v>
                </c:pt>
                <c:pt idx="34">
                  <c:v>7.5474209708352724E-3</c:v>
                </c:pt>
                <c:pt idx="35">
                  <c:v>1.8763300382951265E-4</c:v>
                </c:pt>
                <c:pt idx="36">
                  <c:v>2.1176651827570225E-4</c:v>
                </c:pt>
                <c:pt idx="37">
                  <c:v>-5.2759328256920535E-3</c:v>
                </c:pt>
                <c:pt idx="38">
                  <c:v>-1.0199228901784152E-2</c:v>
                </c:pt>
                <c:pt idx="39">
                  <c:v>-1.3943199990808619E-2</c:v>
                </c:pt>
                <c:pt idx="40">
                  <c:v>-1.846767029126295E-2</c:v>
                </c:pt>
                <c:pt idx="41">
                  <c:v>-2.3620843601378394E-2</c:v>
                </c:pt>
                <c:pt idx="42">
                  <c:v>-2.9918881773359884E-2</c:v>
                </c:pt>
                <c:pt idx="43">
                  <c:v>-3.3664130565088435E-2</c:v>
                </c:pt>
                <c:pt idx="44">
                  <c:v>-3.7468733297062129E-2</c:v>
                </c:pt>
                <c:pt idx="45">
                  <c:v>-3.8834205494277407E-2</c:v>
                </c:pt>
                <c:pt idx="46">
                  <c:v>-3.9666563461035809E-2</c:v>
                </c:pt>
                <c:pt idx="47">
                  <c:v>-4.2427196423006741E-2</c:v>
                </c:pt>
                <c:pt idx="48">
                  <c:v>-4.6199437624086848E-2</c:v>
                </c:pt>
                <c:pt idx="49">
                  <c:v>-4.5564322908833499E-2</c:v>
                </c:pt>
                <c:pt idx="50">
                  <c:v>-4.4598023082099147E-2</c:v>
                </c:pt>
                <c:pt idx="51">
                  <c:v>-4.4426356689551971E-2</c:v>
                </c:pt>
                <c:pt idx="52">
                  <c:v>-4.2929582799860033E-2</c:v>
                </c:pt>
                <c:pt idx="53">
                  <c:v>-4.159824775086618E-2</c:v>
                </c:pt>
                <c:pt idx="54">
                  <c:v>-4.0265943911974023E-2</c:v>
                </c:pt>
                <c:pt idx="55">
                  <c:v>-3.8170128512026058E-2</c:v>
                </c:pt>
                <c:pt idx="56">
                  <c:v>-3.7891495469760783E-2</c:v>
                </c:pt>
                <c:pt idx="57">
                  <c:v>-3.4917013665366148E-2</c:v>
                </c:pt>
                <c:pt idx="58">
                  <c:v>-3.3387279566803429E-2</c:v>
                </c:pt>
                <c:pt idx="59">
                  <c:v>-2.9611225313882938E-2</c:v>
                </c:pt>
                <c:pt idx="60">
                  <c:v>-2.8190720124234847E-2</c:v>
                </c:pt>
                <c:pt idx="61">
                  <c:v>-2.4772680927742097E-2</c:v>
                </c:pt>
                <c:pt idx="62">
                  <c:v>-2.1855567741385973E-2</c:v>
                </c:pt>
                <c:pt idx="63">
                  <c:v>-1.9116575076816855E-2</c:v>
                </c:pt>
                <c:pt idx="64">
                  <c:v>-1.5548915828128451E-2</c:v>
                </c:pt>
                <c:pt idx="65">
                  <c:v>-1.3644176655289053E-2</c:v>
                </c:pt>
                <c:pt idx="66">
                  <c:v>-1.1471934249748128E-2</c:v>
                </c:pt>
                <c:pt idx="67">
                  <c:v>-7.04948187557497E-3</c:v>
                </c:pt>
                <c:pt idx="68">
                  <c:v>-4.0233381613034025E-3</c:v>
                </c:pt>
                <c:pt idx="69">
                  <c:v>-3.2630414814005526E-4</c:v>
                </c:pt>
                <c:pt idx="70">
                  <c:v>3.0075254467802903E-3</c:v>
                </c:pt>
                <c:pt idx="71">
                  <c:v>3.750436194702722E-3</c:v>
                </c:pt>
                <c:pt idx="72">
                  <c:v>7.3797568452409479E-3</c:v>
                </c:pt>
                <c:pt idx="73">
                  <c:v>8.9200368572421862E-3</c:v>
                </c:pt>
                <c:pt idx="74">
                  <c:v>8.8606549424670167E-3</c:v>
                </c:pt>
                <c:pt idx="75">
                  <c:v>8.6266290367260634E-3</c:v>
                </c:pt>
                <c:pt idx="76">
                  <c:v>8.8147672410372468E-3</c:v>
                </c:pt>
                <c:pt idx="77">
                  <c:v>1.0818600472963791E-2</c:v>
                </c:pt>
                <c:pt idx="78">
                  <c:v>1.3560001345913841E-2</c:v>
                </c:pt>
                <c:pt idx="79">
                  <c:v>1.2978934067507941E-2</c:v>
                </c:pt>
                <c:pt idx="80">
                  <c:v>1.4817924040663399E-2</c:v>
                </c:pt>
                <c:pt idx="81">
                  <c:v>1.4908514846514898E-2</c:v>
                </c:pt>
                <c:pt idx="82">
                  <c:v>1.3608756867258931E-2</c:v>
                </c:pt>
                <c:pt idx="83">
                  <c:v>1.6716296890336269E-2</c:v>
                </c:pt>
                <c:pt idx="84">
                  <c:v>1.3599851974842814E-2</c:v>
                </c:pt>
                <c:pt idx="85">
                  <c:v>1.3684549303658811E-2</c:v>
                </c:pt>
                <c:pt idx="86">
                  <c:v>1.3604236179199258E-2</c:v>
                </c:pt>
                <c:pt idx="87">
                  <c:v>1.4980170903751144E-2</c:v>
                </c:pt>
                <c:pt idx="88">
                  <c:v>1.4781153117624068E-2</c:v>
                </c:pt>
                <c:pt idx="89">
                  <c:v>1.4841750162950751E-2</c:v>
                </c:pt>
                <c:pt idx="90">
                  <c:v>1.5076614621763573E-2</c:v>
                </c:pt>
                <c:pt idx="91">
                  <c:v>1.5251348427179456E-2</c:v>
                </c:pt>
                <c:pt idx="92">
                  <c:v>1.622267614916173E-2</c:v>
                </c:pt>
                <c:pt idx="93">
                  <c:v>1.7314109860143923E-2</c:v>
                </c:pt>
                <c:pt idx="94">
                  <c:v>1.9101996905515284E-2</c:v>
                </c:pt>
                <c:pt idx="95">
                  <c:v>1.9665020239828523E-2</c:v>
                </c:pt>
                <c:pt idx="96">
                  <c:v>1.282748319258098E-2</c:v>
                </c:pt>
                <c:pt idx="97">
                  <c:v>-1.7005375919674881E-2</c:v>
                </c:pt>
                <c:pt idx="98">
                  <c:v>-2.8672072260282788E-2</c:v>
                </c:pt>
                <c:pt idx="99">
                  <c:v>-3.162973741992281E-2</c:v>
                </c:pt>
                <c:pt idx="100">
                  <c:v>-3.0080827502100949E-2</c:v>
                </c:pt>
                <c:pt idx="101">
                  <c:v>-2.7687464261168637E-2</c:v>
                </c:pt>
                <c:pt idx="102">
                  <c:v>-2.3949018723390503E-2</c:v>
                </c:pt>
                <c:pt idx="103">
                  <c:v>-1.6234550479595988E-2</c:v>
                </c:pt>
                <c:pt idx="104">
                  <c:v>-8.9658607037027549E-3</c:v>
                </c:pt>
                <c:pt idx="105">
                  <c:v>-5.0772995765561157E-3</c:v>
                </c:pt>
                <c:pt idx="106">
                  <c:v>-1.3145301476849003E-3</c:v>
                </c:pt>
                <c:pt idx="107">
                  <c:v>3.4198494879562613E-3</c:v>
                </c:pt>
                <c:pt idx="108">
                  <c:v>1.5290957465429411E-2</c:v>
                </c:pt>
                <c:pt idx="109">
                  <c:v>4.4741085362165478E-2</c:v>
                </c:pt>
                <c:pt idx="110">
                  <c:v>6.3444584805586457E-2</c:v>
                </c:pt>
                <c:pt idx="111">
                  <c:v>7.3730259875680382E-2</c:v>
                </c:pt>
                <c:pt idx="112">
                  <c:v>7.8940538357248791E-2</c:v>
                </c:pt>
                <c:pt idx="113">
                  <c:v>8.3194133479550292E-2</c:v>
                </c:pt>
                <c:pt idx="114">
                  <c:v>8.3346606666882428E-2</c:v>
                </c:pt>
                <c:pt idx="115">
                  <c:v>7.9505227525404676E-2</c:v>
                </c:pt>
                <c:pt idx="116">
                  <c:v>7.706838423334883E-2</c:v>
                </c:pt>
                <c:pt idx="117">
                  <c:v>7.3825929552253866E-2</c:v>
                </c:pt>
                <c:pt idx="118">
                  <c:v>7.1041445213516186E-2</c:v>
                </c:pt>
                <c:pt idx="119">
                  <c:v>6.9154100540651964E-2</c:v>
                </c:pt>
                <c:pt idx="120">
                  <c:v>6.7458930634764824E-2</c:v>
                </c:pt>
                <c:pt idx="121">
                  <c:v>7.0301827178039789E-2</c:v>
                </c:pt>
                <c:pt idx="122">
                  <c:v>7.0112985661770377E-2</c:v>
                </c:pt>
                <c:pt idx="123">
                  <c:v>6.8703299591277744E-2</c:v>
                </c:pt>
                <c:pt idx="124">
                  <c:v>6.6096936053613664E-2</c:v>
                </c:pt>
                <c:pt idx="125">
                  <c:v>6.2951905260524743E-2</c:v>
                </c:pt>
                <c:pt idx="126">
                  <c:v>6.1138964571142651E-2</c:v>
                </c:pt>
                <c:pt idx="127">
                  <c:v>5.8471717732500927E-2</c:v>
                </c:pt>
                <c:pt idx="128">
                  <c:v>5.3448932910452163E-2</c:v>
                </c:pt>
                <c:pt idx="129">
                  <c:v>4.9792315396362197E-2</c:v>
                </c:pt>
                <c:pt idx="130">
                  <c:v>4.758347182072864E-2</c:v>
                </c:pt>
                <c:pt idx="131">
                  <c:v>4.4670620197780897E-2</c:v>
                </c:pt>
                <c:pt idx="132">
                  <c:v>4.6881508987913101E-2</c:v>
                </c:pt>
                <c:pt idx="133">
                  <c:v>4.607031389540639E-2</c:v>
                </c:pt>
                <c:pt idx="134">
                  <c:v>4.2823013161962242E-2</c:v>
                </c:pt>
                <c:pt idx="135">
                  <c:v>3.9468320678088142E-2</c:v>
                </c:pt>
                <c:pt idx="136">
                  <c:v>3.7311560997994597E-2</c:v>
                </c:pt>
                <c:pt idx="137">
                  <c:v>3.5443006937032395E-2</c:v>
                </c:pt>
                <c:pt idx="138">
                  <c:v>3.3499423861745425E-2</c:v>
                </c:pt>
                <c:pt idx="139">
                  <c:v>3.4077034917873394E-2</c:v>
                </c:pt>
                <c:pt idx="140">
                  <c:v>#N/A</c:v>
                </c:pt>
                <c:pt idx="14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E3-41F0-9DA2-2233971B9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ax val="0.1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84578355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845772512"/>
        <c:crosses val="max"/>
        <c:crossBetween val="between"/>
      </c:valAx>
      <c:dateAx>
        <c:axId val="845772512"/>
        <c:scaling>
          <c:orientation val="minMax"/>
        </c:scaling>
        <c:delete val="1"/>
        <c:axPos val="b"/>
        <c:numFmt formatCode="[$-416]mmm\-yy;@" sourceLinked="1"/>
        <c:majorTickMark val="out"/>
        <c:minorTickMark val="none"/>
        <c:tickLblPos val="nextTo"/>
        <c:crossAx val="845783552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1"/>
          <c:order val="1"/>
          <c:tx>
            <c:strRef>
              <c:f>Recessões!$B$1</c:f>
              <c:strCache>
                <c:ptCount val="1"/>
                <c:pt idx="0">
                  <c:v>Recessão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cat>
            <c:numRef>
              <c:f>Recessões!$A$148:$A$289</c:f>
              <c:numCache>
                <c:formatCode>[$-416]mmm\-yy;@</c:formatCode>
                <c:ptCount val="142"/>
                <c:pt idx="0">
                  <c:v>40969</c:v>
                </c:pt>
                <c:pt idx="1">
                  <c:v>41000</c:v>
                </c:pt>
                <c:pt idx="2">
                  <c:v>41030</c:v>
                </c:pt>
                <c:pt idx="3">
                  <c:v>41061</c:v>
                </c:pt>
                <c:pt idx="4">
                  <c:v>41091</c:v>
                </c:pt>
                <c:pt idx="5">
                  <c:v>41122</c:v>
                </c:pt>
                <c:pt idx="6">
                  <c:v>41153</c:v>
                </c:pt>
                <c:pt idx="7">
                  <c:v>41183</c:v>
                </c:pt>
                <c:pt idx="8">
                  <c:v>41214</c:v>
                </c:pt>
                <c:pt idx="9">
                  <c:v>41244</c:v>
                </c:pt>
                <c:pt idx="10">
                  <c:v>41275</c:v>
                </c:pt>
                <c:pt idx="11">
                  <c:v>41306</c:v>
                </c:pt>
                <c:pt idx="12">
                  <c:v>41334</c:v>
                </c:pt>
                <c:pt idx="13">
                  <c:v>41365</c:v>
                </c:pt>
                <c:pt idx="14">
                  <c:v>41395</c:v>
                </c:pt>
                <c:pt idx="15">
                  <c:v>41426</c:v>
                </c:pt>
                <c:pt idx="16">
                  <c:v>41456</c:v>
                </c:pt>
                <c:pt idx="17">
                  <c:v>41487</c:v>
                </c:pt>
                <c:pt idx="18">
                  <c:v>41518</c:v>
                </c:pt>
                <c:pt idx="19">
                  <c:v>41548</c:v>
                </c:pt>
                <c:pt idx="20">
                  <c:v>41579</c:v>
                </c:pt>
                <c:pt idx="21">
                  <c:v>41609</c:v>
                </c:pt>
                <c:pt idx="22">
                  <c:v>41640</c:v>
                </c:pt>
                <c:pt idx="23">
                  <c:v>41671</c:v>
                </c:pt>
                <c:pt idx="24">
                  <c:v>41699</c:v>
                </c:pt>
                <c:pt idx="25">
                  <c:v>41730</c:v>
                </c:pt>
                <c:pt idx="26">
                  <c:v>41760</c:v>
                </c:pt>
                <c:pt idx="27">
                  <c:v>41791</c:v>
                </c:pt>
                <c:pt idx="28">
                  <c:v>41821</c:v>
                </c:pt>
                <c:pt idx="29">
                  <c:v>41852</c:v>
                </c:pt>
                <c:pt idx="30">
                  <c:v>41883</c:v>
                </c:pt>
                <c:pt idx="31">
                  <c:v>41913</c:v>
                </c:pt>
                <c:pt idx="32">
                  <c:v>41944</c:v>
                </c:pt>
                <c:pt idx="33">
                  <c:v>41974</c:v>
                </c:pt>
                <c:pt idx="34">
                  <c:v>42005</c:v>
                </c:pt>
                <c:pt idx="35">
                  <c:v>42036</c:v>
                </c:pt>
                <c:pt idx="36">
                  <c:v>42064</c:v>
                </c:pt>
                <c:pt idx="37">
                  <c:v>42095</c:v>
                </c:pt>
                <c:pt idx="38">
                  <c:v>42125</c:v>
                </c:pt>
                <c:pt idx="39">
                  <c:v>42156</c:v>
                </c:pt>
                <c:pt idx="40">
                  <c:v>42186</c:v>
                </c:pt>
                <c:pt idx="41">
                  <c:v>42217</c:v>
                </c:pt>
                <c:pt idx="42">
                  <c:v>42248</c:v>
                </c:pt>
                <c:pt idx="43">
                  <c:v>42278</c:v>
                </c:pt>
                <c:pt idx="44">
                  <c:v>42309</c:v>
                </c:pt>
                <c:pt idx="45">
                  <c:v>42339</c:v>
                </c:pt>
                <c:pt idx="46">
                  <c:v>42370</c:v>
                </c:pt>
                <c:pt idx="47">
                  <c:v>42401</c:v>
                </c:pt>
                <c:pt idx="48">
                  <c:v>42430</c:v>
                </c:pt>
                <c:pt idx="49">
                  <c:v>42461</c:v>
                </c:pt>
                <c:pt idx="50">
                  <c:v>42491</c:v>
                </c:pt>
                <c:pt idx="51">
                  <c:v>42522</c:v>
                </c:pt>
                <c:pt idx="52">
                  <c:v>42552</c:v>
                </c:pt>
                <c:pt idx="53">
                  <c:v>42583</c:v>
                </c:pt>
                <c:pt idx="54">
                  <c:v>42614</c:v>
                </c:pt>
                <c:pt idx="55">
                  <c:v>42644</c:v>
                </c:pt>
                <c:pt idx="56">
                  <c:v>42675</c:v>
                </c:pt>
                <c:pt idx="57">
                  <c:v>42705</c:v>
                </c:pt>
                <c:pt idx="58">
                  <c:v>42736</c:v>
                </c:pt>
                <c:pt idx="59">
                  <c:v>42767</c:v>
                </c:pt>
                <c:pt idx="60">
                  <c:v>42795</c:v>
                </c:pt>
                <c:pt idx="61">
                  <c:v>42826</c:v>
                </c:pt>
                <c:pt idx="62">
                  <c:v>42856</c:v>
                </c:pt>
                <c:pt idx="63">
                  <c:v>42887</c:v>
                </c:pt>
                <c:pt idx="64">
                  <c:v>42917</c:v>
                </c:pt>
                <c:pt idx="65">
                  <c:v>42948</c:v>
                </c:pt>
                <c:pt idx="66">
                  <c:v>42979</c:v>
                </c:pt>
                <c:pt idx="67">
                  <c:v>43009</c:v>
                </c:pt>
                <c:pt idx="68">
                  <c:v>43040</c:v>
                </c:pt>
                <c:pt idx="69">
                  <c:v>43070</c:v>
                </c:pt>
                <c:pt idx="70">
                  <c:v>43101</c:v>
                </c:pt>
                <c:pt idx="71">
                  <c:v>43132</c:v>
                </c:pt>
                <c:pt idx="72">
                  <c:v>43160</c:v>
                </c:pt>
                <c:pt idx="73">
                  <c:v>43191</c:v>
                </c:pt>
                <c:pt idx="74">
                  <c:v>43221</c:v>
                </c:pt>
                <c:pt idx="75">
                  <c:v>43252</c:v>
                </c:pt>
                <c:pt idx="76">
                  <c:v>43282</c:v>
                </c:pt>
                <c:pt idx="77">
                  <c:v>43313</c:v>
                </c:pt>
                <c:pt idx="78">
                  <c:v>43344</c:v>
                </c:pt>
                <c:pt idx="79">
                  <c:v>43374</c:v>
                </c:pt>
                <c:pt idx="80">
                  <c:v>43405</c:v>
                </c:pt>
                <c:pt idx="81">
                  <c:v>43435</c:v>
                </c:pt>
                <c:pt idx="82">
                  <c:v>43466</c:v>
                </c:pt>
                <c:pt idx="83">
                  <c:v>43497</c:v>
                </c:pt>
                <c:pt idx="84">
                  <c:v>43525</c:v>
                </c:pt>
                <c:pt idx="85">
                  <c:v>43556</c:v>
                </c:pt>
                <c:pt idx="86">
                  <c:v>43586</c:v>
                </c:pt>
                <c:pt idx="87">
                  <c:v>43617</c:v>
                </c:pt>
                <c:pt idx="88">
                  <c:v>43647</c:v>
                </c:pt>
                <c:pt idx="89">
                  <c:v>43678</c:v>
                </c:pt>
                <c:pt idx="90">
                  <c:v>43709</c:v>
                </c:pt>
                <c:pt idx="91">
                  <c:v>43739</c:v>
                </c:pt>
                <c:pt idx="92">
                  <c:v>43770</c:v>
                </c:pt>
                <c:pt idx="93">
                  <c:v>43800</c:v>
                </c:pt>
                <c:pt idx="94">
                  <c:v>43831</c:v>
                </c:pt>
                <c:pt idx="95">
                  <c:v>43862</c:v>
                </c:pt>
                <c:pt idx="96">
                  <c:v>43891</c:v>
                </c:pt>
                <c:pt idx="97">
                  <c:v>43922</c:v>
                </c:pt>
                <c:pt idx="98">
                  <c:v>43952</c:v>
                </c:pt>
                <c:pt idx="99">
                  <c:v>43983</c:v>
                </c:pt>
                <c:pt idx="100">
                  <c:v>44013</c:v>
                </c:pt>
                <c:pt idx="101">
                  <c:v>44044</c:v>
                </c:pt>
                <c:pt idx="102">
                  <c:v>44075</c:v>
                </c:pt>
                <c:pt idx="103">
                  <c:v>44105</c:v>
                </c:pt>
                <c:pt idx="104">
                  <c:v>44136</c:v>
                </c:pt>
                <c:pt idx="105">
                  <c:v>44166</c:v>
                </c:pt>
                <c:pt idx="106">
                  <c:v>44197</c:v>
                </c:pt>
                <c:pt idx="107">
                  <c:v>44228</c:v>
                </c:pt>
                <c:pt idx="108">
                  <c:v>44256</c:v>
                </c:pt>
                <c:pt idx="109">
                  <c:v>44287</c:v>
                </c:pt>
                <c:pt idx="110">
                  <c:v>44317</c:v>
                </c:pt>
                <c:pt idx="111">
                  <c:v>44348</c:v>
                </c:pt>
                <c:pt idx="112">
                  <c:v>44378</c:v>
                </c:pt>
                <c:pt idx="113">
                  <c:v>44409</c:v>
                </c:pt>
                <c:pt idx="114">
                  <c:v>44440</c:v>
                </c:pt>
                <c:pt idx="115">
                  <c:v>44470</c:v>
                </c:pt>
                <c:pt idx="116">
                  <c:v>44501</c:v>
                </c:pt>
                <c:pt idx="117">
                  <c:v>44531</c:v>
                </c:pt>
                <c:pt idx="118">
                  <c:v>44562</c:v>
                </c:pt>
                <c:pt idx="119">
                  <c:v>44593</c:v>
                </c:pt>
                <c:pt idx="120">
                  <c:v>44621</c:v>
                </c:pt>
                <c:pt idx="121">
                  <c:v>44652</c:v>
                </c:pt>
                <c:pt idx="122">
                  <c:v>44682</c:v>
                </c:pt>
                <c:pt idx="123">
                  <c:v>44713</c:v>
                </c:pt>
                <c:pt idx="124">
                  <c:v>44743</c:v>
                </c:pt>
                <c:pt idx="125">
                  <c:v>44774</c:v>
                </c:pt>
                <c:pt idx="126">
                  <c:v>44805</c:v>
                </c:pt>
                <c:pt idx="127">
                  <c:v>44835</c:v>
                </c:pt>
                <c:pt idx="128">
                  <c:v>44866</c:v>
                </c:pt>
                <c:pt idx="129">
                  <c:v>44896</c:v>
                </c:pt>
                <c:pt idx="130">
                  <c:v>44927</c:v>
                </c:pt>
                <c:pt idx="131">
                  <c:v>44958</c:v>
                </c:pt>
                <c:pt idx="132">
                  <c:v>44986</c:v>
                </c:pt>
                <c:pt idx="133">
                  <c:v>45017</c:v>
                </c:pt>
                <c:pt idx="134">
                  <c:v>45047</c:v>
                </c:pt>
                <c:pt idx="135">
                  <c:v>45078</c:v>
                </c:pt>
                <c:pt idx="136">
                  <c:v>45108</c:v>
                </c:pt>
                <c:pt idx="137">
                  <c:v>45139</c:v>
                </c:pt>
                <c:pt idx="138">
                  <c:v>45170</c:v>
                </c:pt>
                <c:pt idx="139">
                  <c:v>45200</c:v>
                </c:pt>
                <c:pt idx="140">
                  <c:v>45231</c:v>
                </c:pt>
                <c:pt idx="141">
                  <c:v>45261</c:v>
                </c:pt>
              </c:numCache>
            </c:numRef>
          </c:cat>
          <c:val>
            <c:numRef>
              <c:f>Recessões!$B$148:$B$289</c:f>
              <c:numCache>
                <c:formatCode>General</c:formatCode>
                <c:ptCount val="1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ED-4FC2-B109-CD82D6ECA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67103"/>
        <c:axId val="4265663"/>
      </c:areaChart>
      <c:lineChart>
        <c:grouping val="standard"/>
        <c:varyColors val="0"/>
        <c:ser>
          <c:idx val="0"/>
          <c:order val="0"/>
          <c:tx>
            <c:strRef>
              <c:f>'Merc. Trabalho'!$E$2</c:f>
              <c:strCache>
                <c:ptCount val="1"/>
                <c:pt idx="0">
                  <c:v>Caged (mi)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Recessões!$A$148:$A$289</c:f>
              <c:numCache>
                <c:formatCode>[$-416]mmm\-yy;@</c:formatCode>
                <c:ptCount val="142"/>
                <c:pt idx="0">
                  <c:v>40969</c:v>
                </c:pt>
                <c:pt idx="1">
                  <c:v>41000</c:v>
                </c:pt>
                <c:pt idx="2">
                  <c:v>41030</c:v>
                </c:pt>
                <c:pt idx="3">
                  <c:v>41061</c:v>
                </c:pt>
                <c:pt idx="4">
                  <c:v>41091</c:v>
                </c:pt>
                <c:pt idx="5">
                  <c:v>41122</c:v>
                </c:pt>
                <c:pt idx="6">
                  <c:v>41153</c:v>
                </c:pt>
                <c:pt idx="7">
                  <c:v>41183</c:v>
                </c:pt>
                <c:pt idx="8">
                  <c:v>41214</c:v>
                </c:pt>
                <c:pt idx="9">
                  <c:v>41244</c:v>
                </c:pt>
                <c:pt idx="10">
                  <c:v>41275</c:v>
                </c:pt>
                <c:pt idx="11">
                  <c:v>41306</c:v>
                </c:pt>
                <c:pt idx="12">
                  <c:v>41334</c:v>
                </c:pt>
                <c:pt idx="13">
                  <c:v>41365</c:v>
                </c:pt>
                <c:pt idx="14">
                  <c:v>41395</c:v>
                </c:pt>
                <c:pt idx="15">
                  <c:v>41426</c:v>
                </c:pt>
                <c:pt idx="16">
                  <c:v>41456</c:v>
                </c:pt>
                <c:pt idx="17">
                  <c:v>41487</c:v>
                </c:pt>
                <c:pt idx="18">
                  <c:v>41518</c:v>
                </c:pt>
                <c:pt idx="19">
                  <c:v>41548</c:v>
                </c:pt>
                <c:pt idx="20">
                  <c:v>41579</c:v>
                </c:pt>
                <c:pt idx="21">
                  <c:v>41609</c:v>
                </c:pt>
                <c:pt idx="22">
                  <c:v>41640</c:v>
                </c:pt>
                <c:pt idx="23">
                  <c:v>41671</c:v>
                </c:pt>
                <c:pt idx="24">
                  <c:v>41699</c:v>
                </c:pt>
                <c:pt idx="25">
                  <c:v>41730</c:v>
                </c:pt>
                <c:pt idx="26">
                  <c:v>41760</c:v>
                </c:pt>
                <c:pt idx="27">
                  <c:v>41791</c:v>
                </c:pt>
                <c:pt idx="28">
                  <c:v>41821</c:v>
                </c:pt>
                <c:pt idx="29">
                  <c:v>41852</c:v>
                </c:pt>
                <c:pt idx="30">
                  <c:v>41883</c:v>
                </c:pt>
                <c:pt idx="31">
                  <c:v>41913</c:v>
                </c:pt>
                <c:pt idx="32">
                  <c:v>41944</c:v>
                </c:pt>
                <c:pt idx="33">
                  <c:v>41974</c:v>
                </c:pt>
                <c:pt idx="34">
                  <c:v>42005</c:v>
                </c:pt>
                <c:pt idx="35">
                  <c:v>42036</c:v>
                </c:pt>
                <c:pt idx="36">
                  <c:v>42064</c:v>
                </c:pt>
                <c:pt idx="37">
                  <c:v>42095</c:v>
                </c:pt>
                <c:pt idx="38">
                  <c:v>42125</c:v>
                </c:pt>
                <c:pt idx="39">
                  <c:v>42156</c:v>
                </c:pt>
                <c:pt idx="40">
                  <c:v>42186</c:v>
                </c:pt>
                <c:pt idx="41">
                  <c:v>42217</c:v>
                </c:pt>
                <c:pt idx="42">
                  <c:v>42248</c:v>
                </c:pt>
                <c:pt idx="43">
                  <c:v>42278</c:v>
                </c:pt>
                <c:pt idx="44">
                  <c:v>42309</c:v>
                </c:pt>
                <c:pt idx="45">
                  <c:v>42339</c:v>
                </c:pt>
                <c:pt idx="46">
                  <c:v>42370</c:v>
                </c:pt>
                <c:pt idx="47">
                  <c:v>42401</c:v>
                </c:pt>
                <c:pt idx="48">
                  <c:v>42430</c:v>
                </c:pt>
                <c:pt idx="49">
                  <c:v>42461</c:v>
                </c:pt>
                <c:pt idx="50">
                  <c:v>42491</c:v>
                </c:pt>
                <c:pt idx="51">
                  <c:v>42522</c:v>
                </c:pt>
                <c:pt idx="52">
                  <c:v>42552</c:v>
                </c:pt>
                <c:pt idx="53">
                  <c:v>42583</c:v>
                </c:pt>
                <c:pt idx="54">
                  <c:v>42614</c:v>
                </c:pt>
                <c:pt idx="55">
                  <c:v>42644</c:v>
                </c:pt>
                <c:pt idx="56">
                  <c:v>42675</c:v>
                </c:pt>
                <c:pt idx="57">
                  <c:v>42705</c:v>
                </c:pt>
                <c:pt idx="58">
                  <c:v>42736</c:v>
                </c:pt>
                <c:pt idx="59">
                  <c:v>42767</c:v>
                </c:pt>
                <c:pt idx="60">
                  <c:v>42795</c:v>
                </c:pt>
                <c:pt idx="61">
                  <c:v>42826</c:v>
                </c:pt>
                <c:pt idx="62">
                  <c:v>42856</c:v>
                </c:pt>
                <c:pt idx="63">
                  <c:v>42887</c:v>
                </c:pt>
                <c:pt idx="64">
                  <c:v>42917</c:v>
                </c:pt>
                <c:pt idx="65">
                  <c:v>42948</c:v>
                </c:pt>
                <c:pt idx="66">
                  <c:v>42979</c:v>
                </c:pt>
                <c:pt idx="67">
                  <c:v>43009</c:v>
                </c:pt>
                <c:pt idx="68">
                  <c:v>43040</c:v>
                </c:pt>
                <c:pt idx="69">
                  <c:v>43070</c:v>
                </c:pt>
                <c:pt idx="70">
                  <c:v>43101</c:v>
                </c:pt>
                <c:pt idx="71">
                  <c:v>43132</c:v>
                </c:pt>
                <c:pt idx="72">
                  <c:v>43160</c:v>
                </c:pt>
                <c:pt idx="73">
                  <c:v>43191</c:v>
                </c:pt>
                <c:pt idx="74">
                  <c:v>43221</c:v>
                </c:pt>
                <c:pt idx="75">
                  <c:v>43252</c:v>
                </c:pt>
                <c:pt idx="76">
                  <c:v>43282</c:v>
                </c:pt>
                <c:pt idx="77">
                  <c:v>43313</c:v>
                </c:pt>
                <c:pt idx="78">
                  <c:v>43344</c:v>
                </c:pt>
                <c:pt idx="79">
                  <c:v>43374</c:v>
                </c:pt>
                <c:pt idx="80">
                  <c:v>43405</c:v>
                </c:pt>
                <c:pt idx="81">
                  <c:v>43435</c:v>
                </c:pt>
                <c:pt idx="82">
                  <c:v>43466</c:v>
                </c:pt>
                <c:pt idx="83">
                  <c:v>43497</c:v>
                </c:pt>
                <c:pt idx="84">
                  <c:v>43525</c:v>
                </c:pt>
                <c:pt idx="85">
                  <c:v>43556</c:v>
                </c:pt>
                <c:pt idx="86">
                  <c:v>43586</c:v>
                </c:pt>
                <c:pt idx="87">
                  <c:v>43617</c:v>
                </c:pt>
                <c:pt idx="88">
                  <c:v>43647</c:v>
                </c:pt>
                <c:pt idx="89">
                  <c:v>43678</c:v>
                </c:pt>
                <c:pt idx="90">
                  <c:v>43709</c:v>
                </c:pt>
                <c:pt idx="91">
                  <c:v>43739</c:v>
                </c:pt>
                <c:pt idx="92">
                  <c:v>43770</c:v>
                </c:pt>
                <c:pt idx="93">
                  <c:v>43800</c:v>
                </c:pt>
                <c:pt idx="94">
                  <c:v>43831</c:v>
                </c:pt>
                <c:pt idx="95">
                  <c:v>43862</c:v>
                </c:pt>
                <c:pt idx="96">
                  <c:v>43891</c:v>
                </c:pt>
                <c:pt idx="97">
                  <c:v>43922</c:v>
                </c:pt>
                <c:pt idx="98">
                  <c:v>43952</c:v>
                </c:pt>
                <c:pt idx="99">
                  <c:v>43983</c:v>
                </c:pt>
                <c:pt idx="100">
                  <c:v>44013</c:v>
                </c:pt>
                <c:pt idx="101">
                  <c:v>44044</c:v>
                </c:pt>
                <c:pt idx="102">
                  <c:v>44075</c:v>
                </c:pt>
                <c:pt idx="103">
                  <c:v>44105</c:v>
                </c:pt>
                <c:pt idx="104">
                  <c:v>44136</c:v>
                </c:pt>
                <c:pt idx="105">
                  <c:v>44166</c:v>
                </c:pt>
                <c:pt idx="106">
                  <c:v>44197</c:v>
                </c:pt>
                <c:pt idx="107">
                  <c:v>44228</c:v>
                </c:pt>
                <c:pt idx="108">
                  <c:v>44256</c:v>
                </c:pt>
                <c:pt idx="109">
                  <c:v>44287</c:v>
                </c:pt>
                <c:pt idx="110">
                  <c:v>44317</c:v>
                </c:pt>
                <c:pt idx="111">
                  <c:v>44348</c:v>
                </c:pt>
                <c:pt idx="112">
                  <c:v>44378</c:v>
                </c:pt>
                <c:pt idx="113">
                  <c:v>44409</c:v>
                </c:pt>
                <c:pt idx="114">
                  <c:v>44440</c:v>
                </c:pt>
                <c:pt idx="115">
                  <c:v>44470</c:v>
                </c:pt>
                <c:pt idx="116">
                  <c:v>44501</c:v>
                </c:pt>
                <c:pt idx="117">
                  <c:v>44531</c:v>
                </c:pt>
                <c:pt idx="118">
                  <c:v>44562</c:v>
                </c:pt>
                <c:pt idx="119">
                  <c:v>44593</c:v>
                </c:pt>
                <c:pt idx="120">
                  <c:v>44621</c:v>
                </c:pt>
                <c:pt idx="121">
                  <c:v>44652</c:v>
                </c:pt>
                <c:pt idx="122">
                  <c:v>44682</c:v>
                </c:pt>
                <c:pt idx="123">
                  <c:v>44713</c:v>
                </c:pt>
                <c:pt idx="124">
                  <c:v>44743</c:v>
                </c:pt>
                <c:pt idx="125">
                  <c:v>44774</c:v>
                </c:pt>
                <c:pt idx="126">
                  <c:v>44805</c:v>
                </c:pt>
                <c:pt idx="127">
                  <c:v>44835</c:v>
                </c:pt>
                <c:pt idx="128">
                  <c:v>44866</c:v>
                </c:pt>
                <c:pt idx="129">
                  <c:v>44896</c:v>
                </c:pt>
                <c:pt idx="130">
                  <c:v>44927</c:v>
                </c:pt>
                <c:pt idx="131">
                  <c:v>44958</c:v>
                </c:pt>
                <c:pt idx="132">
                  <c:v>44986</c:v>
                </c:pt>
                <c:pt idx="133">
                  <c:v>45017</c:v>
                </c:pt>
                <c:pt idx="134">
                  <c:v>45047</c:v>
                </c:pt>
                <c:pt idx="135">
                  <c:v>45078</c:v>
                </c:pt>
                <c:pt idx="136">
                  <c:v>45108</c:v>
                </c:pt>
                <c:pt idx="137">
                  <c:v>45139</c:v>
                </c:pt>
                <c:pt idx="138">
                  <c:v>45170</c:v>
                </c:pt>
                <c:pt idx="139">
                  <c:v>45200</c:v>
                </c:pt>
                <c:pt idx="140">
                  <c:v>45231</c:v>
                </c:pt>
                <c:pt idx="141">
                  <c:v>45261</c:v>
                </c:pt>
              </c:numCache>
            </c:numRef>
          </c:cat>
          <c:val>
            <c:numRef>
              <c:f>'Merc. Trabalho'!$E$3:$E$144</c:f>
              <c:numCache>
                <c:formatCode>0.00</c:formatCode>
                <c:ptCount val="142"/>
                <c:pt idx="0">
                  <c:v>37.141781000000002</c:v>
                </c:pt>
                <c:pt idx="1">
                  <c:v>37.405391000000002</c:v>
                </c:pt>
                <c:pt idx="2">
                  <c:v>37.601165000000002</c:v>
                </c:pt>
                <c:pt idx="3">
                  <c:v>37.764392000000001</c:v>
                </c:pt>
                <c:pt idx="4">
                  <c:v>37.948388000000001</c:v>
                </c:pt>
                <c:pt idx="5">
                  <c:v>38.101875999999997</c:v>
                </c:pt>
                <c:pt idx="6">
                  <c:v>38.304214999999999</c:v>
                </c:pt>
                <c:pt idx="7">
                  <c:v>38.394357999999997</c:v>
                </c:pt>
                <c:pt idx="8">
                  <c:v>38.470514999999999</c:v>
                </c:pt>
                <c:pt idx="9">
                  <c:v>37.967474000000003</c:v>
                </c:pt>
                <c:pt idx="10">
                  <c:v>38.043087999999997</c:v>
                </c:pt>
                <c:pt idx="11">
                  <c:v>38.211936000000001</c:v>
                </c:pt>
                <c:pt idx="12">
                  <c:v>38.394953999999998</c:v>
                </c:pt>
                <c:pt idx="13">
                  <c:v>38.651178999999999</c:v>
                </c:pt>
                <c:pt idx="14">
                  <c:v>38.762402999999999</c:v>
                </c:pt>
                <c:pt idx="15">
                  <c:v>38.920471999999997</c:v>
                </c:pt>
                <c:pt idx="16">
                  <c:v>38.993689000000003</c:v>
                </c:pt>
                <c:pt idx="17">
                  <c:v>39.155849000000003</c:v>
                </c:pt>
                <c:pt idx="18">
                  <c:v>39.413516999999999</c:v>
                </c:pt>
                <c:pt idx="19">
                  <c:v>39.544381999999999</c:v>
                </c:pt>
                <c:pt idx="20">
                  <c:v>39.613742999999999</c:v>
                </c:pt>
                <c:pt idx="21">
                  <c:v>39.106036000000003</c:v>
                </c:pt>
                <c:pt idx="22">
                  <c:v>39.169274000000001</c:v>
                </c:pt>
                <c:pt idx="23">
                  <c:v>39.470668000000003</c:v>
                </c:pt>
                <c:pt idx="24">
                  <c:v>39.505772999999998</c:v>
                </c:pt>
                <c:pt idx="25">
                  <c:v>39.638488000000002</c:v>
                </c:pt>
                <c:pt idx="26">
                  <c:v>39.725160000000002</c:v>
                </c:pt>
                <c:pt idx="27">
                  <c:v>39.775733000000002</c:v>
                </c:pt>
                <c:pt idx="28">
                  <c:v>39.806916000000001</c:v>
                </c:pt>
                <c:pt idx="29">
                  <c:v>39.937820000000002</c:v>
                </c:pt>
                <c:pt idx="30">
                  <c:v>40.106645999999998</c:v>
                </c:pt>
                <c:pt idx="31">
                  <c:v>40.089613999999997</c:v>
                </c:pt>
                <c:pt idx="32">
                  <c:v>40.108961999999998</c:v>
                </c:pt>
                <c:pt idx="33">
                  <c:v>39.526725999999996</c:v>
                </c:pt>
                <c:pt idx="34">
                  <c:v>39.464900999999998</c:v>
                </c:pt>
                <c:pt idx="35">
                  <c:v>39.478073999999999</c:v>
                </c:pt>
                <c:pt idx="36">
                  <c:v>39.514139</c:v>
                </c:pt>
                <c:pt idx="37">
                  <c:v>39.429358000000001</c:v>
                </c:pt>
                <c:pt idx="38">
                  <c:v>39.319994000000001</c:v>
                </c:pt>
                <c:pt idx="39">
                  <c:v>39.221131999999997</c:v>
                </c:pt>
                <c:pt idx="40">
                  <c:v>39.071775000000002</c:v>
                </c:pt>
                <c:pt idx="41">
                  <c:v>38.994455000000002</c:v>
                </c:pt>
                <c:pt idx="42">
                  <c:v>38.906700000000001</c:v>
                </c:pt>
                <c:pt idx="43">
                  <c:v>38.740031999999999</c:v>
                </c:pt>
                <c:pt idx="44">
                  <c:v>38.60613</c:v>
                </c:pt>
                <c:pt idx="45">
                  <c:v>37.991737000000001</c:v>
                </c:pt>
                <c:pt idx="46">
                  <c:v>37.899464000000002</c:v>
                </c:pt>
                <c:pt idx="47">
                  <c:v>37.803130000000003</c:v>
                </c:pt>
                <c:pt idx="48">
                  <c:v>37.688608000000002</c:v>
                </c:pt>
                <c:pt idx="49">
                  <c:v>37.632786000000003</c:v>
                </c:pt>
                <c:pt idx="50">
                  <c:v>37.566400000000002</c:v>
                </c:pt>
                <c:pt idx="51">
                  <c:v>37.478679999999997</c:v>
                </c:pt>
                <c:pt idx="52">
                  <c:v>37.394440000000003</c:v>
                </c:pt>
                <c:pt idx="53">
                  <c:v>37.372354000000001</c:v>
                </c:pt>
                <c:pt idx="54">
                  <c:v>37.340085000000002</c:v>
                </c:pt>
                <c:pt idx="55">
                  <c:v>37.261319999999998</c:v>
                </c:pt>
                <c:pt idx="56">
                  <c:v>37.143286000000003</c:v>
                </c:pt>
                <c:pt idx="57">
                  <c:v>36.665179000000002</c:v>
                </c:pt>
                <c:pt idx="58">
                  <c:v>36.634104000000001</c:v>
                </c:pt>
                <c:pt idx="59">
                  <c:v>36.683732999999997</c:v>
                </c:pt>
                <c:pt idx="60">
                  <c:v>36.626139000000002</c:v>
                </c:pt>
                <c:pt idx="61">
                  <c:v>36.700521000000002</c:v>
                </c:pt>
                <c:pt idx="62">
                  <c:v>36.745365</c:v>
                </c:pt>
                <c:pt idx="63">
                  <c:v>36.762216000000002</c:v>
                </c:pt>
                <c:pt idx="64">
                  <c:v>36.812997000000003</c:v>
                </c:pt>
                <c:pt idx="65">
                  <c:v>36.862439000000002</c:v>
                </c:pt>
                <c:pt idx="66">
                  <c:v>36.911721999999997</c:v>
                </c:pt>
                <c:pt idx="67">
                  <c:v>36.998646999999998</c:v>
                </c:pt>
                <c:pt idx="68">
                  <c:v>36.993845999999998</c:v>
                </c:pt>
                <c:pt idx="69">
                  <c:v>36.653215000000003</c:v>
                </c:pt>
                <c:pt idx="70">
                  <c:v>36.744281999999998</c:v>
                </c:pt>
                <c:pt idx="71">
                  <c:v>36.821313000000004</c:v>
                </c:pt>
                <c:pt idx="72">
                  <c:v>36.896431</c:v>
                </c:pt>
                <c:pt idx="73">
                  <c:v>37.027890999999997</c:v>
                </c:pt>
                <c:pt idx="74">
                  <c:v>37.070953000000003</c:v>
                </c:pt>
                <c:pt idx="75">
                  <c:v>37.079349999999998</c:v>
                </c:pt>
                <c:pt idx="76">
                  <c:v>37.137495000000001</c:v>
                </c:pt>
                <c:pt idx="77">
                  <c:v>37.261239000000003</c:v>
                </c:pt>
                <c:pt idx="78">
                  <c:v>37.412244999999999</c:v>
                </c:pt>
                <c:pt idx="79">
                  <c:v>37.478850000000001</c:v>
                </c:pt>
                <c:pt idx="80">
                  <c:v>37.542017999999999</c:v>
                </c:pt>
                <c:pt idx="81">
                  <c:v>37.199660000000002</c:v>
                </c:pt>
                <c:pt idx="82">
                  <c:v>37.244326000000001</c:v>
                </c:pt>
                <c:pt idx="83">
                  <c:v>37.436829000000003</c:v>
                </c:pt>
                <c:pt idx="84">
                  <c:v>37.398217000000002</c:v>
                </c:pt>
                <c:pt idx="85">
                  <c:v>37.534601000000002</c:v>
                </c:pt>
                <c:pt idx="86">
                  <c:v>37.575274999999998</c:v>
                </c:pt>
                <c:pt idx="87">
                  <c:v>37.634805</c:v>
                </c:pt>
                <c:pt idx="88">
                  <c:v>37.686430000000001</c:v>
                </c:pt>
                <c:pt idx="89">
                  <c:v>37.814261000000002</c:v>
                </c:pt>
                <c:pt idx="90">
                  <c:v>37.976295</c:v>
                </c:pt>
                <c:pt idx="91">
                  <c:v>38.050452999999997</c:v>
                </c:pt>
                <c:pt idx="92">
                  <c:v>38.151049999999998</c:v>
                </c:pt>
                <c:pt idx="93">
                  <c:v>37.843738999999999</c:v>
                </c:pt>
                <c:pt idx="94">
                  <c:v>37.955767000000002</c:v>
                </c:pt>
                <c:pt idx="95">
                  <c:v>38.173025000000003</c:v>
                </c:pt>
                <c:pt idx="96">
                  <c:v>37.877941999999997</c:v>
                </c:pt>
                <c:pt idx="97">
                  <c:v>36.896310999999997</c:v>
                </c:pt>
                <c:pt idx="98">
                  <c:v>36.497914000000002</c:v>
                </c:pt>
                <c:pt idx="99">
                  <c:v>36.444426</c:v>
                </c:pt>
                <c:pt idx="100">
                  <c:v>36.552790999999999</c:v>
                </c:pt>
                <c:pt idx="101">
                  <c:v>36.76728</c:v>
                </c:pt>
                <c:pt idx="102">
                  <c:v>37.066800000000001</c:v>
                </c:pt>
                <c:pt idx="103">
                  <c:v>37.432721000000001</c:v>
                </c:pt>
                <c:pt idx="104">
                  <c:v>37.808993000000001</c:v>
                </c:pt>
                <c:pt idx="105">
                  <c:v>37.651595</c:v>
                </c:pt>
                <c:pt idx="106">
                  <c:v>37.905873</c:v>
                </c:pt>
                <c:pt idx="107">
                  <c:v>38.303570999999998</c:v>
                </c:pt>
                <c:pt idx="108">
                  <c:v>38.457132000000001</c:v>
                </c:pt>
                <c:pt idx="109">
                  <c:v>38.547091999999999</c:v>
                </c:pt>
                <c:pt idx="110">
                  <c:v>38.813509000000003</c:v>
                </c:pt>
                <c:pt idx="111">
                  <c:v>39.131483000000003</c:v>
                </c:pt>
                <c:pt idx="112">
                  <c:v>39.438288</c:v>
                </c:pt>
                <c:pt idx="113">
                  <c:v>39.826101999999999</c:v>
                </c:pt>
                <c:pt idx="114">
                  <c:v>40.156191999999997</c:v>
                </c:pt>
                <c:pt idx="115">
                  <c:v>40.408817999999997</c:v>
                </c:pt>
                <c:pt idx="116">
                  <c:v>40.722870999999998</c:v>
                </c:pt>
                <c:pt idx="117">
                  <c:v>40.431258999999997</c:v>
                </c:pt>
                <c:pt idx="118">
                  <c:v>40.598761000000003</c:v>
                </c:pt>
                <c:pt idx="119">
                  <c:v>40.952419999999996</c:v>
                </c:pt>
                <c:pt idx="120">
                  <c:v>41.051409</c:v>
                </c:pt>
                <c:pt idx="121">
                  <c:v>41.257022999999997</c:v>
                </c:pt>
                <c:pt idx="122">
                  <c:v>41.534840000000003</c:v>
                </c:pt>
                <c:pt idx="123">
                  <c:v>41.819944999999997</c:v>
                </c:pt>
                <c:pt idx="124">
                  <c:v>42.045037999999998</c:v>
                </c:pt>
                <c:pt idx="125">
                  <c:v>42.333230999999998</c:v>
                </c:pt>
                <c:pt idx="126">
                  <c:v>42.6113</c:v>
                </c:pt>
                <c:pt idx="127">
                  <c:v>42.771591000000001</c:v>
                </c:pt>
                <c:pt idx="128">
                  <c:v>42.899464999999999</c:v>
                </c:pt>
                <c:pt idx="129">
                  <c:v>42.444425000000003</c:v>
                </c:pt>
                <c:pt idx="130">
                  <c:v>42.530591000000001</c:v>
                </c:pt>
                <c:pt idx="131">
                  <c:v>42.781790000000001</c:v>
                </c:pt>
                <c:pt idx="132">
                  <c:v>42.975960999999998</c:v>
                </c:pt>
                <c:pt idx="133">
                  <c:v>43.157747000000001</c:v>
                </c:pt>
                <c:pt idx="134">
                  <c:v>43.313487000000002</c:v>
                </c:pt>
                <c:pt idx="135">
                  <c:v>43.470508000000002</c:v>
                </c:pt>
                <c:pt idx="136">
                  <c:v>43.613804000000002</c:v>
                </c:pt>
                <c:pt idx="137">
                  <c:v>43.833647999999997</c:v>
                </c:pt>
                <c:pt idx="138">
                  <c:v>44.038753999999997</c:v>
                </c:pt>
                <c:pt idx="139">
                  <c:v>44.229120000000002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ED-4FC2-B109-CD82D6ECA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ax val="43"/>
          <c:min val="36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4265663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4267103"/>
        <c:crosses val="max"/>
        <c:crossBetween val="between"/>
      </c:valAx>
      <c:dateAx>
        <c:axId val="4267103"/>
        <c:scaling>
          <c:orientation val="minMax"/>
        </c:scaling>
        <c:delete val="1"/>
        <c:axPos val="b"/>
        <c:numFmt formatCode="[$-416]mmm\-yy;@" sourceLinked="1"/>
        <c:majorTickMark val="out"/>
        <c:minorTickMark val="none"/>
        <c:tickLblPos val="nextTo"/>
        <c:crossAx val="4265663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1"/>
          <c:tx>
            <c:strRef>
              <c:f>Recessões!$B$1</c:f>
              <c:strCache>
                <c:ptCount val="1"/>
                <c:pt idx="0">
                  <c:v>Recessão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cat>
            <c:numRef>
              <c:f>Recessões!$A$2:$A$289</c:f>
              <c:numCache>
                <c:formatCode>[$-416]mmm\-yy;@</c:formatCode>
                <c:ptCount val="2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</c:numCache>
            </c:numRef>
          </c:cat>
          <c:val>
            <c:numRef>
              <c:f>Recessões!$B$2:$B$289</c:f>
              <c:numCache>
                <c:formatCode>General</c:formatCode>
                <c:ptCount val="2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8-44AD-AF9E-AABF6D055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88671"/>
        <c:axId val="552969951"/>
      </c:areaChart>
      <c:lineChart>
        <c:grouping val="standard"/>
        <c:varyColors val="0"/>
        <c:ser>
          <c:idx val="1"/>
          <c:order val="0"/>
          <c:tx>
            <c:strRef>
              <c:f>Inflação!$AA$2</c:f>
              <c:strCache>
                <c:ptCount val="1"/>
                <c:pt idx="0">
                  <c:v>Juro Real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Inflação!$A$3:$A$302</c:f>
              <c:numCache>
                <c:formatCode>[$-416]mmm\-yy;@</c:formatCode>
                <c:ptCount val="300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</c:numCache>
            </c:numRef>
          </c:cat>
          <c:val>
            <c:numRef>
              <c:f>Inflação!$AA$3:$AA$302</c:f>
              <c:numCache>
                <c:formatCode>0.00</c:formatCode>
                <c:ptCount val="300"/>
                <c:pt idx="0">
                  <c:v>9.2696371152962698</c:v>
                </c:pt>
                <c:pt idx="1">
                  <c:v>10.207676617837947</c:v>
                </c:pt>
                <c:pt idx="2">
                  <c:v>11.157875046763932</c:v>
                </c:pt>
                <c:pt idx="3">
                  <c:v>11.09862320876649</c:v>
                </c:pt>
                <c:pt idx="4">
                  <c:v>11.308349769888238</c:v>
                </c:pt>
                <c:pt idx="5">
                  <c:v>10.825274622101233</c:v>
                </c:pt>
                <c:pt idx="6">
                  <c:v>9.1444050065383919</c:v>
                </c:pt>
                <c:pt idx="7">
                  <c:v>8.0289263860559892</c:v>
                </c:pt>
                <c:pt idx="8">
                  <c:v>8.1562586990813646</c:v>
                </c:pt>
                <c:pt idx="9">
                  <c:v>9.329582747304265</c:v>
                </c:pt>
                <c:pt idx="10">
                  <c:v>9.9254646664779678</c:v>
                </c:pt>
                <c:pt idx="11">
                  <c:v>9.6442389355477776</c:v>
                </c:pt>
                <c:pt idx="12">
                  <c:v>9.0351208459214618</c:v>
                </c:pt>
                <c:pt idx="13">
                  <c:v>8.4031241178131211</c:v>
                </c:pt>
                <c:pt idx="14">
                  <c:v>8.4084930477264166</c:v>
                </c:pt>
                <c:pt idx="15">
                  <c:v>8.8265641121846095</c:v>
                </c:pt>
                <c:pt idx="16">
                  <c:v>8.772421524663665</c:v>
                </c:pt>
                <c:pt idx="17">
                  <c:v>9.2501164415463641</c:v>
                </c:pt>
                <c:pt idx="18">
                  <c:v>10.761326482951894</c:v>
                </c:pt>
                <c:pt idx="19">
                  <c:v>11.831594774927169</c:v>
                </c:pt>
                <c:pt idx="20">
                  <c:v>11.835431147848951</c:v>
                </c:pt>
                <c:pt idx="21">
                  <c:v>11.073794197219877</c:v>
                </c:pt>
                <c:pt idx="22">
                  <c:v>10.630982250720189</c:v>
                </c:pt>
                <c:pt idx="23">
                  <c:v>10.569332218816774</c:v>
                </c:pt>
                <c:pt idx="24">
                  <c:v>10.620702471659538</c:v>
                </c:pt>
                <c:pt idx="25">
                  <c:v>10.659473537345377</c:v>
                </c:pt>
                <c:pt idx="26">
                  <c:v>10.180974477958248</c:v>
                </c:pt>
                <c:pt idx="27">
                  <c:v>9.6314132246712258</c:v>
                </c:pt>
                <c:pt idx="28">
                  <c:v>9.8357613436021119</c:v>
                </c:pt>
                <c:pt idx="29">
                  <c:v>9.6971948727475379</c:v>
                </c:pt>
                <c:pt idx="30">
                  <c:v>9.915356711003632</c:v>
                </c:pt>
                <c:pt idx="31">
                  <c:v>9.6594081518704513</c:v>
                </c:pt>
                <c:pt idx="32">
                  <c:v>9.2282034652089386</c:v>
                </c:pt>
                <c:pt idx="33">
                  <c:v>10.272014753342539</c:v>
                </c:pt>
                <c:pt idx="34">
                  <c:v>9.3031641575768376</c:v>
                </c:pt>
                <c:pt idx="35">
                  <c:v>9.3308451079711965</c:v>
                </c:pt>
                <c:pt idx="36">
                  <c:v>9.2513322267842923</c:v>
                </c:pt>
                <c:pt idx="37">
                  <c:v>8.4851100561070147</c:v>
                </c:pt>
                <c:pt idx="38">
                  <c:v>8.3640730891309865</c:v>
                </c:pt>
                <c:pt idx="39">
                  <c:v>8.178470497559287</c:v>
                </c:pt>
                <c:pt idx="40">
                  <c:v>7.7362674854998259</c:v>
                </c:pt>
                <c:pt idx="41">
                  <c:v>8.1667667495925134</c:v>
                </c:pt>
                <c:pt idx="42">
                  <c:v>8.602616304253651</c:v>
                </c:pt>
                <c:pt idx="43">
                  <c:v>7.3259754931780385</c:v>
                </c:pt>
                <c:pt idx="44">
                  <c:v>5.1068264721208845</c:v>
                </c:pt>
                <c:pt idx="45">
                  <c:v>4.8780487804878092</c:v>
                </c:pt>
                <c:pt idx="46">
                  <c:v>6.5663844352368939</c:v>
                </c:pt>
                <c:pt idx="47">
                  <c:v>6.9624885635864553</c:v>
                </c:pt>
                <c:pt idx="48">
                  <c:v>7.9936867514622589</c:v>
                </c:pt>
                <c:pt idx="49">
                  <c:v>9.0074046302371471</c:v>
                </c:pt>
                <c:pt idx="50">
                  <c:v>9.7270752667862901</c:v>
                </c:pt>
                <c:pt idx="51">
                  <c:v>10.165304959148781</c:v>
                </c:pt>
                <c:pt idx="52">
                  <c:v>10.099857346647623</c:v>
                </c:pt>
                <c:pt idx="53">
                  <c:v>9.183481048463138</c:v>
                </c:pt>
                <c:pt idx="54">
                  <c:v>8.3887276472240266</c:v>
                </c:pt>
                <c:pt idx="55">
                  <c:v>8.0985258443739383</c:v>
                </c:pt>
                <c:pt idx="56">
                  <c:v>8.8003748828491268</c:v>
                </c:pt>
                <c:pt idx="57">
                  <c:v>8.9369268201384919</c:v>
                </c:pt>
                <c:pt idx="58">
                  <c:v>9.0637821708317681</c:v>
                </c:pt>
                <c:pt idx="59">
                  <c:v>9.20074349442379</c:v>
                </c:pt>
                <c:pt idx="60">
                  <c:v>9.7942463457778572</c:v>
                </c:pt>
                <c:pt idx="61">
                  <c:v>10.317534221063385</c:v>
                </c:pt>
                <c:pt idx="62">
                  <c:v>10.628603310396144</c:v>
                </c:pt>
                <c:pt idx="63">
                  <c:v>10.409919496622555</c:v>
                </c:pt>
                <c:pt idx="64">
                  <c:v>10.6987505784359</c:v>
                </c:pt>
                <c:pt idx="65">
                  <c:v>11.63419408968025</c:v>
                </c:pt>
                <c:pt idx="66">
                  <c:v>12.339307497419538</c:v>
                </c:pt>
                <c:pt idx="67">
                  <c:v>12.950386719486895</c:v>
                </c:pt>
                <c:pt idx="68">
                  <c:v>12.79705771407016</c:v>
                </c:pt>
                <c:pt idx="69">
                  <c:v>12.119217751034196</c:v>
                </c:pt>
                <c:pt idx="70">
                  <c:v>11.909244963283761</c:v>
                </c:pt>
                <c:pt idx="71">
                  <c:v>11.874349512725901</c:v>
                </c:pt>
                <c:pt idx="72">
                  <c:v>11.305581835383149</c:v>
                </c:pt>
                <c:pt idx="73">
                  <c:v>11.155340725997554</c:v>
                </c:pt>
                <c:pt idx="74">
                  <c:v>10.843144701861007</c:v>
                </c:pt>
                <c:pt idx="75">
                  <c:v>11.048456465640832</c:v>
                </c:pt>
                <c:pt idx="76">
                  <c:v>11.004509258370909</c:v>
                </c:pt>
                <c:pt idx="77">
                  <c:v>10.718062097471881</c:v>
                </c:pt>
                <c:pt idx="78">
                  <c:v>10.589593151870712</c:v>
                </c:pt>
                <c:pt idx="79">
                  <c:v>10.419876733436073</c:v>
                </c:pt>
                <c:pt idx="80">
                  <c:v>10.096432015429135</c:v>
                </c:pt>
                <c:pt idx="81">
                  <c:v>10.352508231648262</c:v>
                </c:pt>
                <c:pt idx="82">
                  <c:v>10.318384779654433</c:v>
                </c:pt>
                <c:pt idx="83">
                  <c:v>9.7440372309482104</c:v>
                </c:pt>
                <c:pt idx="84">
                  <c:v>9.8456160792309788</c:v>
                </c:pt>
                <c:pt idx="85">
                  <c:v>9.6194913609007884</c:v>
                </c:pt>
                <c:pt idx="86">
                  <c:v>9.4988344988344853</c:v>
                </c:pt>
                <c:pt idx="87">
                  <c:v>9.3009708737864081</c:v>
                </c:pt>
                <c:pt idx="88">
                  <c:v>8.9649156813335971</c:v>
                </c:pt>
                <c:pt idx="89">
                  <c:v>8.0432057093258855</c:v>
                </c:pt>
                <c:pt idx="90">
                  <c:v>7.701947175631374</c:v>
                </c:pt>
                <c:pt idx="91">
                  <c:v>6.9591092340180571</c:v>
                </c:pt>
                <c:pt idx="92">
                  <c:v>6.7882861257801297</c:v>
                </c:pt>
                <c:pt idx="93">
                  <c:v>6.7806377257011219</c:v>
                </c:pt>
                <c:pt idx="94">
                  <c:v>6.7088972070256103</c:v>
                </c:pt>
                <c:pt idx="95">
                  <c:v>6.4330844342331828</c:v>
                </c:pt>
                <c:pt idx="96">
                  <c:v>6.3312930374904264</c:v>
                </c:pt>
                <c:pt idx="97">
                  <c:v>6.2804703183251931</c:v>
                </c:pt>
                <c:pt idx="98">
                  <c:v>6.1586937840160338</c:v>
                </c:pt>
                <c:pt idx="99">
                  <c:v>6.0262757044935222</c:v>
                </c:pt>
                <c:pt idx="100">
                  <c:v>5.7302519416556175</c:v>
                </c:pt>
                <c:pt idx="101">
                  <c:v>5.6854610597774968</c:v>
                </c:pt>
                <c:pt idx="102">
                  <c:v>5.6312870170160512</c:v>
                </c:pt>
                <c:pt idx="103">
                  <c:v>6.3577281717999368</c:v>
                </c:pt>
                <c:pt idx="104">
                  <c:v>6.7200000000000149</c:v>
                </c:pt>
                <c:pt idx="105">
                  <c:v>6.8132694295648832</c:v>
                </c:pt>
                <c:pt idx="106">
                  <c:v>6.8145502396841806</c:v>
                </c:pt>
                <c:pt idx="107">
                  <c:v>7.3276676109537364</c:v>
                </c:pt>
                <c:pt idx="108">
                  <c:v>7.0672713529856379</c:v>
                </c:pt>
                <c:pt idx="109">
                  <c:v>6.3833805476865013</c:v>
                </c:pt>
                <c:pt idx="110">
                  <c:v>5.7664993845279788</c:v>
                </c:pt>
                <c:pt idx="111">
                  <c:v>5.2875959442812537</c:v>
                </c:pt>
                <c:pt idx="112">
                  <c:v>4.7148288973383856</c:v>
                </c:pt>
                <c:pt idx="113">
                  <c:v>4.5229007633587726</c:v>
                </c:pt>
                <c:pt idx="114">
                  <c:v>4.3157894736842284</c:v>
                </c:pt>
                <c:pt idx="115">
                  <c:v>4.1107704101188025</c:v>
                </c:pt>
                <c:pt idx="116">
                  <c:v>4.130726471152002</c:v>
                </c:pt>
                <c:pt idx="117">
                  <c:v>4.3006623788038656</c:v>
                </c:pt>
                <c:pt idx="118">
                  <c:v>4.2506236806755027</c:v>
                </c:pt>
                <c:pt idx="119">
                  <c:v>4.1606749113220376</c:v>
                </c:pt>
                <c:pt idx="120">
                  <c:v>3.8818242661822433</c:v>
                </c:pt>
                <c:pt idx="121">
                  <c:v>3.6439950395878995</c:v>
                </c:pt>
                <c:pt idx="122">
                  <c:v>3.3089284016354359</c:v>
                </c:pt>
                <c:pt idx="123">
                  <c:v>3.2870986129583946</c:v>
                </c:pt>
                <c:pt idx="124">
                  <c:v>3.9726287777988922</c:v>
                </c:pt>
                <c:pt idx="125">
                  <c:v>4.8645555131629159</c:v>
                </c:pt>
                <c:pt idx="126">
                  <c:v>5.4684512428298193</c:v>
                </c:pt>
                <c:pt idx="127">
                  <c:v>5.9048712795482849</c:v>
                </c:pt>
                <c:pt idx="128">
                  <c:v>5.6924546322827174</c:v>
                </c:pt>
                <c:pt idx="129">
                  <c:v>5.1901140684410541</c:v>
                </c:pt>
                <c:pt idx="130">
                  <c:v>4.7619047619047672</c:v>
                </c:pt>
                <c:pt idx="131">
                  <c:v>4.4849400434331166</c:v>
                </c:pt>
                <c:pt idx="132">
                  <c:v>4.5853382394565489</c:v>
                </c:pt>
                <c:pt idx="133">
                  <c:v>4.8674653334590978</c:v>
                </c:pt>
                <c:pt idx="134">
                  <c:v>5.0047036688617208</c:v>
                </c:pt>
                <c:pt idx="135">
                  <c:v>4.9103370575532823</c:v>
                </c:pt>
                <c:pt idx="136">
                  <c:v>5.039887376818375</c:v>
                </c:pt>
                <c:pt idx="137">
                  <c:v>5.0510730015931093</c:v>
                </c:pt>
                <c:pt idx="138">
                  <c:v>5.0341536446149693</c:v>
                </c:pt>
                <c:pt idx="139">
                  <c:v>4.8400634150890687</c:v>
                </c:pt>
                <c:pt idx="140">
                  <c:v>4.2866461653154442</c:v>
                </c:pt>
                <c:pt idx="141">
                  <c:v>4.4218005048144216</c:v>
                </c:pt>
                <c:pt idx="142">
                  <c:v>4.4636159039759926</c:v>
                </c:pt>
                <c:pt idx="143">
                  <c:v>4.1314553990610348</c:v>
                </c:pt>
                <c:pt idx="144">
                  <c:v>4.2176614573526505</c:v>
                </c:pt>
                <c:pt idx="145">
                  <c:v>4.2985356636750183</c:v>
                </c:pt>
                <c:pt idx="146">
                  <c:v>4.3519574306347453</c:v>
                </c:pt>
                <c:pt idx="147">
                  <c:v>4.0437678401522348</c:v>
                </c:pt>
                <c:pt idx="148">
                  <c:v>3.6955900561958188</c:v>
                </c:pt>
                <c:pt idx="149">
                  <c:v>3.3072817384674158</c:v>
                </c:pt>
                <c:pt idx="150">
                  <c:v>2.7281368821292729</c:v>
                </c:pt>
                <c:pt idx="151">
                  <c:v>2.4800456100342094</c:v>
                </c:pt>
                <c:pt idx="152">
                  <c:v>2.00417933130701</c:v>
                </c:pt>
                <c:pt idx="153">
                  <c:v>1.6880037932669456</c:v>
                </c:pt>
                <c:pt idx="154">
                  <c:v>1.5256325215578403</c:v>
                </c:pt>
                <c:pt idx="155">
                  <c:v>1.2471655328798237</c:v>
                </c:pt>
                <c:pt idx="156">
                  <c:v>0.90438059349975397</c:v>
                </c:pt>
                <c:pt idx="157">
                  <c:v>0.76192267895776045</c:v>
                </c:pt>
                <c:pt idx="158">
                  <c:v>0.52537761516087134</c:v>
                </c:pt>
                <c:pt idx="159">
                  <c:v>0.72307258897550408</c:v>
                </c:pt>
                <c:pt idx="160">
                  <c:v>0.86384976525821777</c:v>
                </c:pt>
                <c:pt idx="161">
                  <c:v>1.1246485473289658</c:v>
                </c:pt>
                <c:pt idx="162">
                  <c:v>1.8443587089489011</c:v>
                </c:pt>
                <c:pt idx="163">
                  <c:v>2.2245263455556774</c:v>
                </c:pt>
                <c:pt idx="164">
                  <c:v>2.8717173625543158</c:v>
                </c:pt>
                <c:pt idx="165">
                  <c:v>3.2218442932728575</c:v>
                </c:pt>
                <c:pt idx="166">
                  <c:v>3.4792474236550852</c:v>
                </c:pt>
                <c:pt idx="167">
                  <c:v>3.7673496364838188</c:v>
                </c:pt>
                <c:pt idx="168">
                  <c:v>4.3375319632540821</c:v>
                </c:pt>
                <c:pt idx="169">
                  <c:v>4.4947009841029617</c:v>
                </c:pt>
                <c:pt idx="170">
                  <c:v>4.2392840320301328</c:v>
                </c:pt>
                <c:pt idx="171">
                  <c:v>4.318780579601067</c:v>
                </c:pt>
                <c:pt idx="172">
                  <c:v>4.2587195637867614</c:v>
                </c:pt>
                <c:pt idx="173">
                  <c:v>4.1119038678182562</c:v>
                </c:pt>
                <c:pt idx="174">
                  <c:v>4.1314553990610348</c:v>
                </c:pt>
                <c:pt idx="175">
                  <c:v>4.1216787156135526</c:v>
                </c:pt>
                <c:pt idx="176">
                  <c:v>3.8875878220140603</c:v>
                </c:pt>
                <c:pt idx="177">
                  <c:v>4.0622947743690574</c:v>
                </c:pt>
                <c:pt idx="178">
                  <c:v>4.3074324324324342</c:v>
                </c:pt>
                <c:pt idx="179">
                  <c:v>4.8585659242552204</c:v>
                </c:pt>
                <c:pt idx="180">
                  <c:v>4.3681164831062436</c:v>
                </c:pt>
                <c:pt idx="181">
                  <c:v>4.1318477251624852</c:v>
                </c:pt>
                <c:pt idx="182">
                  <c:v>4.1154166281327953</c:v>
                </c:pt>
                <c:pt idx="183">
                  <c:v>4.1693630396597792</c:v>
                </c:pt>
                <c:pt idx="184">
                  <c:v>4.3145570203742878</c:v>
                </c:pt>
                <c:pt idx="185">
                  <c:v>4.3070989071539945</c:v>
                </c:pt>
                <c:pt idx="186">
                  <c:v>3.7696239503468565</c:v>
                </c:pt>
                <c:pt idx="187">
                  <c:v>4.2180224596001015</c:v>
                </c:pt>
                <c:pt idx="188">
                  <c:v>4.2560964471641149</c:v>
                </c:pt>
                <c:pt idx="189">
                  <c:v>3.838806513235693</c:v>
                </c:pt>
                <c:pt idx="190">
                  <c:v>3.3218682114409814</c:v>
                </c:pt>
                <c:pt idx="191">
                  <c:v>3.1444835998915677</c:v>
                </c:pt>
                <c:pt idx="192">
                  <c:v>3.1072170535633603</c:v>
                </c:pt>
                <c:pt idx="193">
                  <c:v>3.4342152953968919</c:v>
                </c:pt>
                <c:pt idx="194">
                  <c:v>4.3514032361275934</c:v>
                </c:pt>
                <c:pt idx="195">
                  <c:v>4.4564421669106791</c:v>
                </c:pt>
                <c:pt idx="196">
                  <c:v>4.4182217343578412</c:v>
                </c:pt>
                <c:pt idx="197">
                  <c:v>4.8787210584343876</c:v>
                </c:pt>
                <c:pt idx="198">
                  <c:v>4.9751701305867257</c:v>
                </c:pt>
                <c:pt idx="199">
                  <c:v>4.7536019087822234</c:v>
                </c:pt>
                <c:pt idx="200">
                  <c:v>5.2267699115044142</c:v>
                </c:pt>
                <c:pt idx="201">
                  <c:v>5.7291183832390846</c:v>
                </c:pt>
                <c:pt idx="202">
                  <c:v>6.4585475278063242</c:v>
                </c:pt>
                <c:pt idx="203">
                  <c:v>6.9244519710226937</c:v>
                </c:pt>
                <c:pt idx="204">
                  <c:v>7.422876127195055</c:v>
                </c:pt>
                <c:pt idx="205">
                  <c:v>7.6937762504772911</c:v>
                </c:pt>
                <c:pt idx="206">
                  <c:v>7.2487329061872385</c:v>
                </c:pt>
                <c:pt idx="207">
                  <c:v>7.2156033820138354</c:v>
                </c:pt>
                <c:pt idx="208">
                  <c:v>7.287644787644787</c:v>
                </c:pt>
                <c:pt idx="209">
                  <c:v>6.9417475728155154</c:v>
                </c:pt>
                <c:pt idx="210">
                  <c:v>7.1073897380975692</c:v>
                </c:pt>
                <c:pt idx="211">
                  <c:v>6.5293773179777359</c:v>
                </c:pt>
                <c:pt idx="212">
                  <c:v>5.6660815291593281</c:v>
                </c:pt>
                <c:pt idx="213">
                  <c:v>5.1703992210321514</c:v>
                </c:pt>
                <c:pt idx="214">
                  <c:v>4.474708171206232</c:v>
                </c:pt>
                <c:pt idx="215">
                  <c:v>3.9339485186983936</c:v>
                </c:pt>
                <c:pt idx="216">
                  <c:v>3.9276686758701107</c:v>
                </c:pt>
                <c:pt idx="217">
                  <c:v>3.7728510307273311</c:v>
                </c:pt>
                <c:pt idx="218">
                  <c:v>3.7982080249318484</c:v>
                </c:pt>
                <c:pt idx="219">
                  <c:v>3.5422343324250649</c:v>
                </c:pt>
                <c:pt idx="220">
                  <c:v>3.4415710674703615</c:v>
                </c:pt>
                <c:pt idx="221">
                  <c:v>1.9254717884854777</c:v>
                </c:pt>
                <c:pt idx="222">
                  <c:v>1.8376722817764257</c:v>
                </c:pt>
                <c:pt idx="223">
                  <c:v>2.1211248680295558</c:v>
                </c:pt>
                <c:pt idx="224">
                  <c:v>1.7889601071462868</c:v>
                </c:pt>
                <c:pt idx="225">
                  <c:v>1.7597551644988441</c:v>
                </c:pt>
                <c:pt idx="226">
                  <c:v>2.2585295530994864</c:v>
                </c:pt>
                <c:pt idx="227">
                  <c:v>2.5542168674698829</c:v>
                </c:pt>
                <c:pt idx="228">
                  <c:v>2.5245712083252991</c:v>
                </c:pt>
                <c:pt idx="229">
                  <c:v>2.4160169409952914</c:v>
                </c:pt>
                <c:pt idx="230">
                  <c:v>1.7402945113788482</c:v>
                </c:pt>
                <c:pt idx="231">
                  <c:v>1.3912712025919483</c:v>
                </c:pt>
                <c:pt idx="232">
                  <c:v>1.662526275558962</c:v>
                </c:pt>
                <c:pt idx="233">
                  <c:v>2.9312179549192185</c:v>
                </c:pt>
                <c:pt idx="234">
                  <c:v>3.0807982949040857</c:v>
                </c:pt>
                <c:pt idx="235">
                  <c:v>2.3880885623126735</c:v>
                </c:pt>
                <c:pt idx="236">
                  <c:v>2.7407911361648329</c:v>
                </c:pt>
                <c:pt idx="237">
                  <c:v>2.7696508679539766</c:v>
                </c:pt>
                <c:pt idx="238">
                  <c:v>1.5783867531713014</c:v>
                </c:pt>
                <c:pt idx="239">
                  <c:v>0.26843063944015366</c:v>
                </c:pt>
                <c:pt idx="240">
                  <c:v>0.20155485171322596</c:v>
                </c:pt>
                <c:pt idx="241">
                  <c:v>0.1730602826651273</c:v>
                </c:pt>
                <c:pt idx="242">
                  <c:v>0.62923523717330898</c:v>
                </c:pt>
                <c:pt idx="243">
                  <c:v>1.220703125</c:v>
                </c:pt>
                <c:pt idx="244">
                  <c:v>1.109148017275241</c:v>
                </c:pt>
                <c:pt idx="245">
                  <c:v>0.44061490257514269</c:v>
                </c:pt>
                <c:pt idx="246">
                  <c:v>-0.15638744990712494</c:v>
                </c:pt>
                <c:pt idx="247">
                  <c:v>-0.48809058961342133</c:v>
                </c:pt>
                <c:pt idx="248">
                  <c:v>-1.2022493697886549</c:v>
                </c:pt>
                <c:pt idx="249">
                  <c:v>-1.943802925327176</c:v>
                </c:pt>
                <c:pt idx="250">
                  <c:v>-2.3104208608954124</c:v>
                </c:pt>
                <c:pt idx="251">
                  <c:v>-2.5066972828166834</c:v>
                </c:pt>
                <c:pt idx="252">
                  <c:v>-2.5439938791124828</c:v>
                </c:pt>
                <c:pt idx="253">
                  <c:v>-3.136882129277585</c:v>
                </c:pt>
                <c:pt idx="254">
                  <c:v>-3.6475023562676734</c:v>
                </c:pt>
                <c:pt idx="255">
                  <c:v>-3.8497564630948</c:v>
                </c:pt>
                <c:pt idx="256">
                  <c:v>-4.4142143253747985</c:v>
                </c:pt>
                <c:pt idx="257">
                  <c:v>-4.236271342870312</c:v>
                </c:pt>
                <c:pt idx="258">
                  <c:v>-4.440774382970913</c:v>
                </c:pt>
                <c:pt idx="259">
                  <c:v>-4.257840991976658</c:v>
                </c:pt>
                <c:pt idx="260">
                  <c:v>-4.3718820861677994</c:v>
                </c:pt>
                <c:pt idx="261">
                  <c:v>-3.9486762446914292</c:v>
                </c:pt>
                <c:pt idx="262">
                  <c:v>-2.7903196676900777</c:v>
                </c:pt>
                <c:pt idx="263">
                  <c:v>-1.1811739051426628</c:v>
                </c:pt>
                <c:pt idx="264">
                  <c:v>-1.1143323065772925</c:v>
                </c:pt>
                <c:pt idx="265">
                  <c:v>-4.5232495024416508E-2</c:v>
                </c:pt>
                <c:pt idx="266">
                  <c:v>-0.13477088948787852</c:v>
                </c:pt>
                <c:pt idx="267">
                  <c:v>-0.42807455631854729</c:v>
                </c:pt>
                <c:pt idx="268">
                  <c:v>0.69811151884007216</c:v>
                </c:pt>
                <c:pt idx="269">
                  <c:v>0.89373491822326567</c:v>
                </c:pt>
                <c:pt idx="270">
                  <c:v>2.798219314981365</c:v>
                </c:pt>
                <c:pt idx="271">
                  <c:v>4.4605904534167129</c:v>
                </c:pt>
                <c:pt idx="272">
                  <c:v>6.0464682280488846</c:v>
                </c:pt>
                <c:pt idx="273">
                  <c:v>6.7436836667605915</c:v>
                </c:pt>
                <c:pt idx="274">
                  <c:v>7.3182247403210665</c:v>
                </c:pt>
                <c:pt idx="275">
                  <c:v>7.4298137820209886</c:v>
                </c:pt>
                <c:pt idx="276">
                  <c:v>7.4501276354353774</c:v>
                </c:pt>
                <c:pt idx="277">
                  <c:v>7.6231060606060552</c:v>
                </c:pt>
                <c:pt idx="278">
                  <c:v>8.6000955566172941</c:v>
                </c:pt>
                <c:pt idx="279">
                  <c:v>9.0900364753311536</c:v>
                </c:pt>
                <c:pt idx="280">
                  <c:v>9.3419280354050329</c:v>
                </c:pt>
                <c:pt idx="281">
                  <c:v>10.168670027142301</c:v>
                </c:pt>
                <c:pt idx="282">
                  <c:v>9.2893547456486267</c:v>
                </c:pt>
                <c:pt idx="283">
                  <c:v>8.1636554822674512</c:v>
                </c:pt>
                <c:pt idx="284">
                  <c:v>7.567259245175384</c:v>
                </c:pt>
                <c:pt idx="285">
                  <c:v>7.4699484831139085</c:v>
                </c:pt>
                <c:pt idx="286">
                  <c:v>7.1360336262896507</c:v>
                </c:pt>
                <c:pt idx="287">
                  <c:v>-4.4159816478684828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C8-44AD-AF9E-AABF6D055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ax val="15"/>
          <c:min val="-6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552969951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552988671"/>
        <c:crosses val="max"/>
        <c:crossBetween val="between"/>
      </c:valAx>
      <c:dateAx>
        <c:axId val="552988671"/>
        <c:scaling>
          <c:orientation val="minMax"/>
        </c:scaling>
        <c:delete val="1"/>
        <c:axPos val="b"/>
        <c:numFmt formatCode="[$-416]mmm\-yy;@" sourceLinked="1"/>
        <c:majorTickMark val="out"/>
        <c:minorTickMark val="none"/>
        <c:tickLblPos val="nextTo"/>
        <c:crossAx val="552969951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'Merc. Trabalho'!$F$2</c:f>
              <c:strCache>
                <c:ptCount val="1"/>
                <c:pt idx="0">
                  <c:v>Caged Mensal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 Nova" panose="020B05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'Merc. Trabalho'!$A$121:$A$144</c:f>
              <c:numCache>
                <c:formatCode>[$-416]mmm\-yy;@</c:formatCode>
                <c:ptCount val="24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</c:numCache>
            </c:numRef>
          </c:cat>
          <c:val>
            <c:numRef>
              <c:f>'Merc. Trabalho'!$F$121:$F$144</c:f>
              <c:numCache>
                <c:formatCode>0.0</c:formatCode>
                <c:ptCount val="24"/>
                <c:pt idx="0">
                  <c:v>167.50200000000603</c:v>
                </c:pt>
                <c:pt idx="1">
                  <c:v>353.65899999999328</c:v>
                </c:pt>
                <c:pt idx="2">
                  <c:v>98.989000000003102</c:v>
                </c:pt>
                <c:pt idx="3">
                  <c:v>205.61399999999708</c:v>
                </c:pt>
                <c:pt idx="4">
                  <c:v>277.81700000000598</c:v>
                </c:pt>
                <c:pt idx="5">
                  <c:v>285.10499999999439</c:v>
                </c:pt>
                <c:pt idx="6">
                  <c:v>225.0930000000011</c:v>
                </c:pt>
                <c:pt idx="7">
                  <c:v>288.1929999999997</c:v>
                </c:pt>
                <c:pt idx="8">
                  <c:v>278.06900000000212</c:v>
                </c:pt>
                <c:pt idx="9">
                  <c:v>160.29100000000085</c:v>
                </c:pt>
                <c:pt idx="10">
                  <c:v>127.87399999999849</c:v>
                </c:pt>
                <c:pt idx="11">
                  <c:v>-455.03999999999678</c:v>
                </c:pt>
                <c:pt idx="12">
                  <c:v>86.165999999998633</c:v>
                </c:pt>
                <c:pt idx="13">
                  <c:v>251.19899999999973</c:v>
                </c:pt>
                <c:pt idx="14">
                  <c:v>194.17099999999721</c:v>
                </c:pt>
                <c:pt idx="15">
                  <c:v>181.78600000000245</c:v>
                </c:pt>
                <c:pt idx="16">
                  <c:v>155.74000000000154</c:v>
                </c:pt>
                <c:pt idx="17">
                  <c:v>157.0210000000003</c:v>
                </c:pt>
                <c:pt idx="18">
                  <c:v>143.29599999999942</c:v>
                </c:pt>
                <c:pt idx="19">
                  <c:v>219.84399999999482</c:v>
                </c:pt>
                <c:pt idx="20">
                  <c:v>205.10600000000068</c:v>
                </c:pt>
                <c:pt idx="21">
                  <c:v>190.36600000000448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0-4E89-B6DF-D15CA935368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28998512"/>
        <c:axId val="1229000176"/>
      </c:bar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1"/>
          <c:order val="1"/>
          <c:tx>
            <c:strRef>
              <c:f>Recessões!$B$1</c:f>
              <c:strCache>
                <c:ptCount val="1"/>
                <c:pt idx="0">
                  <c:v>Recessão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cat>
            <c:numRef>
              <c:f>Recessões!$A$136:$A$289</c:f>
              <c:numCache>
                <c:formatCode>[$-416]mmm\-yy;@</c:formatCode>
                <c:ptCount val="154"/>
                <c:pt idx="0">
                  <c:v>40603</c:v>
                </c:pt>
                <c:pt idx="1">
                  <c:v>40634</c:v>
                </c:pt>
                <c:pt idx="2">
                  <c:v>40664</c:v>
                </c:pt>
                <c:pt idx="3">
                  <c:v>40695</c:v>
                </c:pt>
                <c:pt idx="4">
                  <c:v>40725</c:v>
                </c:pt>
                <c:pt idx="5">
                  <c:v>40756</c:v>
                </c:pt>
                <c:pt idx="6">
                  <c:v>40787</c:v>
                </c:pt>
                <c:pt idx="7">
                  <c:v>40817</c:v>
                </c:pt>
                <c:pt idx="8">
                  <c:v>40848</c:v>
                </c:pt>
                <c:pt idx="9">
                  <c:v>40878</c:v>
                </c:pt>
                <c:pt idx="10">
                  <c:v>40909</c:v>
                </c:pt>
                <c:pt idx="11">
                  <c:v>40940</c:v>
                </c:pt>
                <c:pt idx="12">
                  <c:v>40969</c:v>
                </c:pt>
                <c:pt idx="13">
                  <c:v>41000</c:v>
                </c:pt>
                <c:pt idx="14">
                  <c:v>41030</c:v>
                </c:pt>
                <c:pt idx="15">
                  <c:v>41061</c:v>
                </c:pt>
                <c:pt idx="16">
                  <c:v>41091</c:v>
                </c:pt>
                <c:pt idx="17">
                  <c:v>41122</c:v>
                </c:pt>
                <c:pt idx="18">
                  <c:v>41153</c:v>
                </c:pt>
                <c:pt idx="19">
                  <c:v>41183</c:v>
                </c:pt>
                <c:pt idx="20">
                  <c:v>41214</c:v>
                </c:pt>
                <c:pt idx="21">
                  <c:v>41244</c:v>
                </c:pt>
                <c:pt idx="22">
                  <c:v>41275</c:v>
                </c:pt>
                <c:pt idx="23">
                  <c:v>41306</c:v>
                </c:pt>
                <c:pt idx="24">
                  <c:v>41334</c:v>
                </c:pt>
                <c:pt idx="25">
                  <c:v>41365</c:v>
                </c:pt>
                <c:pt idx="26">
                  <c:v>41395</c:v>
                </c:pt>
                <c:pt idx="27">
                  <c:v>41426</c:v>
                </c:pt>
                <c:pt idx="28">
                  <c:v>41456</c:v>
                </c:pt>
                <c:pt idx="29">
                  <c:v>41487</c:v>
                </c:pt>
                <c:pt idx="30">
                  <c:v>41518</c:v>
                </c:pt>
                <c:pt idx="31">
                  <c:v>41548</c:v>
                </c:pt>
                <c:pt idx="32">
                  <c:v>41579</c:v>
                </c:pt>
                <c:pt idx="33">
                  <c:v>41609</c:v>
                </c:pt>
                <c:pt idx="34">
                  <c:v>41640</c:v>
                </c:pt>
                <c:pt idx="35">
                  <c:v>41671</c:v>
                </c:pt>
                <c:pt idx="36">
                  <c:v>41699</c:v>
                </c:pt>
                <c:pt idx="37">
                  <c:v>41730</c:v>
                </c:pt>
                <c:pt idx="38">
                  <c:v>41760</c:v>
                </c:pt>
                <c:pt idx="39">
                  <c:v>41791</c:v>
                </c:pt>
                <c:pt idx="40">
                  <c:v>41821</c:v>
                </c:pt>
                <c:pt idx="41">
                  <c:v>41852</c:v>
                </c:pt>
                <c:pt idx="42">
                  <c:v>41883</c:v>
                </c:pt>
                <c:pt idx="43">
                  <c:v>41913</c:v>
                </c:pt>
                <c:pt idx="44">
                  <c:v>41944</c:v>
                </c:pt>
                <c:pt idx="45">
                  <c:v>41974</c:v>
                </c:pt>
                <c:pt idx="46">
                  <c:v>42005</c:v>
                </c:pt>
                <c:pt idx="47">
                  <c:v>42036</c:v>
                </c:pt>
                <c:pt idx="48">
                  <c:v>42064</c:v>
                </c:pt>
                <c:pt idx="49">
                  <c:v>42095</c:v>
                </c:pt>
                <c:pt idx="50">
                  <c:v>42125</c:v>
                </c:pt>
                <c:pt idx="51">
                  <c:v>42156</c:v>
                </c:pt>
                <c:pt idx="52">
                  <c:v>42186</c:v>
                </c:pt>
                <c:pt idx="53">
                  <c:v>42217</c:v>
                </c:pt>
                <c:pt idx="54">
                  <c:v>42248</c:v>
                </c:pt>
                <c:pt idx="55">
                  <c:v>42278</c:v>
                </c:pt>
                <c:pt idx="56">
                  <c:v>42309</c:v>
                </c:pt>
                <c:pt idx="57">
                  <c:v>42339</c:v>
                </c:pt>
                <c:pt idx="58">
                  <c:v>42370</c:v>
                </c:pt>
                <c:pt idx="59">
                  <c:v>42401</c:v>
                </c:pt>
                <c:pt idx="60">
                  <c:v>42430</c:v>
                </c:pt>
                <c:pt idx="61">
                  <c:v>42461</c:v>
                </c:pt>
                <c:pt idx="62">
                  <c:v>42491</c:v>
                </c:pt>
                <c:pt idx="63">
                  <c:v>42522</c:v>
                </c:pt>
                <c:pt idx="64">
                  <c:v>42552</c:v>
                </c:pt>
                <c:pt idx="65">
                  <c:v>42583</c:v>
                </c:pt>
                <c:pt idx="66">
                  <c:v>42614</c:v>
                </c:pt>
                <c:pt idx="67">
                  <c:v>42644</c:v>
                </c:pt>
                <c:pt idx="68">
                  <c:v>42675</c:v>
                </c:pt>
                <c:pt idx="69">
                  <c:v>42705</c:v>
                </c:pt>
                <c:pt idx="70">
                  <c:v>42736</c:v>
                </c:pt>
                <c:pt idx="71">
                  <c:v>42767</c:v>
                </c:pt>
                <c:pt idx="72">
                  <c:v>42795</c:v>
                </c:pt>
                <c:pt idx="73">
                  <c:v>42826</c:v>
                </c:pt>
                <c:pt idx="74">
                  <c:v>42856</c:v>
                </c:pt>
                <c:pt idx="75">
                  <c:v>42887</c:v>
                </c:pt>
                <c:pt idx="76">
                  <c:v>42917</c:v>
                </c:pt>
                <c:pt idx="77">
                  <c:v>42948</c:v>
                </c:pt>
                <c:pt idx="78">
                  <c:v>42979</c:v>
                </c:pt>
                <c:pt idx="79">
                  <c:v>43009</c:v>
                </c:pt>
                <c:pt idx="80">
                  <c:v>43040</c:v>
                </c:pt>
                <c:pt idx="81">
                  <c:v>43070</c:v>
                </c:pt>
                <c:pt idx="82">
                  <c:v>43101</c:v>
                </c:pt>
                <c:pt idx="83">
                  <c:v>43132</c:v>
                </c:pt>
                <c:pt idx="84">
                  <c:v>43160</c:v>
                </c:pt>
                <c:pt idx="85">
                  <c:v>43191</c:v>
                </c:pt>
                <c:pt idx="86">
                  <c:v>43221</c:v>
                </c:pt>
                <c:pt idx="87">
                  <c:v>43252</c:v>
                </c:pt>
                <c:pt idx="88">
                  <c:v>43282</c:v>
                </c:pt>
                <c:pt idx="89">
                  <c:v>43313</c:v>
                </c:pt>
                <c:pt idx="90">
                  <c:v>43344</c:v>
                </c:pt>
                <c:pt idx="91">
                  <c:v>43374</c:v>
                </c:pt>
                <c:pt idx="92">
                  <c:v>43405</c:v>
                </c:pt>
                <c:pt idx="93">
                  <c:v>43435</c:v>
                </c:pt>
                <c:pt idx="94">
                  <c:v>43466</c:v>
                </c:pt>
                <c:pt idx="95">
                  <c:v>43497</c:v>
                </c:pt>
                <c:pt idx="96">
                  <c:v>43525</c:v>
                </c:pt>
                <c:pt idx="97">
                  <c:v>43556</c:v>
                </c:pt>
                <c:pt idx="98">
                  <c:v>43586</c:v>
                </c:pt>
                <c:pt idx="99">
                  <c:v>43617</c:v>
                </c:pt>
                <c:pt idx="100">
                  <c:v>43647</c:v>
                </c:pt>
                <c:pt idx="101">
                  <c:v>43678</c:v>
                </c:pt>
                <c:pt idx="102">
                  <c:v>43709</c:v>
                </c:pt>
                <c:pt idx="103">
                  <c:v>43739</c:v>
                </c:pt>
                <c:pt idx="104">
                  <c:v>43770</c:v>
                </c:pt>
                <c:pt idx="105">
                  <c:v>43800</c:v>
                </c:pt>
                <c:pt idx="106">
                  <c:v>43831</c:v>
                </c:pt>
                <c:pt idx="107">
                  <c:v>43862</c:v>
                </c:pt>
                <c:pt idx="108">
                  <c:v>43891</c:v>
                </c:pt>
                <c:pt idx="109">
                  <c:v>43922</c:v>
                </c:pt>
                <c:pt idx="110">
                  <c:v>43952</c:v>
                </c:pt>
                <c:pt idx="111">
                  <c:v>43983</c:v>
                </c:pt>
                <c:pt idx="112">
                  <c:v>44013</c:v>
                </c:pt>
                <c:pt idx="113">
                  <c:v>44044</c:v>
                </c:pt>
                <c:pt idx="114">
                  <c:v>44075</c:v>
                </c:pt>
                <c:pt idx="115">
                  <c:v>44105</c:v>
                </c:pt>
                <c:pt idx="116">
                  <c:v>44136</c:v>
                </c:pt>
                <c:pt idx="117">
                  <c:v>44166</c:v>
                </c:pt>
                <c:pt idx="118">
                  <c:v>44197</c:v>
                </c:pt>
                <c:pt idx="119">
                  <c:v>44228</c:v>
                </c:pt>
                <c:pt idx="120">
                  <c:v>44256</c:v>
                </c:pt>
                <c:pt idx="121">
                  <c:v>44287</c:v>
                </c:pt>
                <c:pt idx="122">
                  <c:v>44317</c:v>
                </c:pt>
                <c:pt idx="123">
                  <c:v>44348</c:v>
                </c:pt>
                <c:pt idx="124">
                  <c:v>44378</c:v>
                </c:pt>
                <c:pt idx="125">
                  <c:v>44409</c:v>
                </c:pt>
                <c:pt idx="126">
                  <c:v>44440</c:v>
                </c:pt>
                <c:pt idx="127">
                  <c:v>44470</c:v>
                </c:pt>
                <c:pt idx="128">
                  <c:v>44501</c:v>
                </c:pt>
                <c:pt idx="129">
                  <c:v>44531</c:v>
                </c:pt>
                <c:pt idx="130">
                  <c:v>44562</c:v>
                </c:pt>
                <c:pt idx="131">
                  <c:v>44593</c:v>
                </c:pt>
                <c:pt idx="132">
                  <c:v>44621</c:v>
                </c:pt>
                <c:pt idx="133">
                  <c:v>44652</c:v>
                </c:pt>
                <c:pt idx="134">
                  <c:v>44682</c:v>
                </c:pt>
                <c:pt idx="135">
                  <c:v>44713</c:v>
                </c:pt>
                <c:pt idx="136">
                  <c:v>44743</c:v>
                </c:pt>
                <c:pt idx="137">
                  <c:v>44774</c:v>
                </c:pt>
                <c:pt idx="138">
                  <c:v>44805</c:v>
                </c:pt>
                <c:pt idx="139">
                  <c:v>44835</c:v>
                </c:pt>
                <c:pt idx="140">
                  <c:v>44866</c:v>
                </c:pt>
                <c:pt idx="141">
                  <c:v>44896</c:v>
                </c:pt>
                <c:pt idx="142">
                  <c:v>44927</c:v>
                </c:pt>
                <c:pt idx="143">
                  <c:v>44958</c:v>
                </c:pt>
                <c:pt idx="144">
                  <c:v>44986</c:v>
                </c:pt>
                <c:pt idx="145">
                  <c:v>45017</c:v>
                </c:pt>
                <c:pt idx="146">
                  <c:v>45047</c:v>
                </c:pt>
                <c:pt idx="147">
                  <c:v>45078</c:v>
                </c:pt>
                <c:pt idx="148">
                  <c:v>45108</c:v>
                </c:pt>
                <c:pt idx="149">
                  <c:v>45139</c:v>
                </c:pt>
                <c:pt idx="150">
                  <c:v>45170</c:v>
                </c:pt>
                <c:pt idx="151">
                  <c:v>45200</c:v>
                </c:pt>
                <c:pt idx="152">
                  <c:v>45231</c:v>
                </c:pt>
                <c:pt idx="153">
                  <c:v>45261</c:v>
                </c:pt>
              </c:numCache>
            </c:numRef>
          </c:cat>
          <c:val>
            <c:numRef>
              <c:f>Recessões!$B$136:$B$289</c:f>
              <c:numCache>
                <c:formatCode>General</c:formatCode>
                <c:ptCount val="1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C4-4B15-8660-C1042F377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8520416"/>
        <c:axId val="2028523776"/>
      </c:areaChart>
      <c:lineChart>
        <c:grouping val="standard"/>
        <c:varyColors val="0"/>
        <c:ser>
          <c:idx val="0"/>
          <c:order val="0"/>
          <c:tx>
            <c:strRef>
              <c:f>Crédito!$O$2</c:f>
              <c:strCache>
                <c:ptCount val="1"/>
                <c:pt idx="0">
                  <c:v>Endividamento Famíliar Total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Recessões!$A$136:$A$289</c:f>
              <c:numCache>
                <c:formatCode>[$-416]mmm\-yy;@</c:formatCode>
                <c:ptCount val="154"/>
                <c:pt idx="0">
                  <c:v>40603</c:v>
                </c:pt>
                <c:pt idx="1">
                  <c:v>40634</c:v>
                </c:pt>
                <c:pt idx="2">
                  <c:v>40664</c:v>
                </c:pt>
                <c:pt idx="3">
                  <c:v>40695</c:v>
                </c:pt>
                <c:pt idx="4">
                  <c:v>40725</c:v>
                </c:pt>
                <c:pt idx="5">
                  <c:v>40756</c:v>
                </c:pt>
                <c:pt idx="6">
                  <c:v>40787</c:v>
                </c:pt>
                <c:pt idx="7">
                  <c:v>40817</c:v>
                </c:pt>
                <c:pt idx="8">
                  <c:v>40848</c:v>
                </c:pt>
                <c:pt idx="9">
                  <c:v>40878</c:v>
                </c:pt>
                <c:pt idx="10">
                  <c:v>40909</c:v>
                </c:pt>
                <c:pt idx="11">
                  <c:v>40940</c:v>
                </c:pt>
                <c:pt idx="12">
                  <c:v>40969</c:v>
                </c:pt>
                <c:pt idx="13">
                  <c:v>41000</c:v>
                </c:pt>
                <c:pt idx="14">
                  <c:v>41030</c:v>
                </c:pt>
                <c:pt idx="15">
                  <c:v>41061</c:v>
                </c:pt>
                <c:pt idx="16">
                  <c:v>41091</c:v>
                </c:pt>
                <c:pt idx="17">
                  <c:v>41122</c:v>
                </c:pt>
                <c:pt idx="18">
                  <c:v>41153</c:v>
                </c:pt>
                <c:pt idx="19">
                  <c:v>41183</c:v>
                </c:pt>
                <c:pt idx="20">
                  <c:v>41214</c:v>
                </c:pt>
                <c:pt idx="21">
                  <c:v>41244</c:v>
                </c:pt>
                <c:pt idx="22">
                  <c:v>41275</c:v>
                </c:pt>
                <c:pt idx="23">
                  <c:v>41306</c:v>
                </c:pt>
                <c:pt idx="24">
                  <c:v>41334</c:v>
                </c:pt>
                <c:pt idx="25">
                  <c:v>41365</c:v>
                </c:pt>
                <c:pt idx="26">
                  <c:v>41395</c:v>
                </c:pt>
                <c:pt idx="27">
                  <c:v>41426</c:v>
                </c:pt>
                <c:pt idx="28">
                  <c:v>41456</c:v>
                </c:pt>
                <c:pt idx="29">
                  <c:v>41487</c:v>
                </c:pt>
                <c:pt idx="30">
                  <c:v>41518</c:v>
                </c:pt>
                <c:pt idx="31">
                  <c:v>41548</c:v>
                </c:pt>
                <c:pt idx="32">
                  <c:v>41579</c:v>
                </c:pt>
                <c:pt idx="33">
                  <c:v>41609</c:v>
                </c:pt>
                <c:pt idx="34">
                  <c:v>41640</c:v>
                </c:pt>
                <c:pt idx="35">
                  <c:v>41671</c:v>
                </c:pt>
                <c:pt idx="36">
                  <c:v>41699</c:v>
                </c:pt>
                <c:pt idx="37">
                  <c:v>41730</c:v>
                </c:pt>
                <c:pt idx="38">
                  <c:v>41760</c:v>
                </c:pt>
                <c:pt idx="39">
                  <c:v>41791</c:v>
                </c:pt>
                <c:pt idx="40">
                  <c:v>41821</c:v>
                </c:pt>
                <c:pt idx="41">
                  <c:v>41852</c:v>
                </c:pt>
                <c:pt idx="42">
                  <c:v>41883</c:v>
                </c:pt>
                <c:pt idx="43">
                  <c:v>41913</c:v>
                </c:pt>
                <c:pt idx="44">
                  <c:v>41944</c:v>
                </c:pt>
                <c:pt idx="45">
                  <c:v>41974</c:v>
                </c:pt>
                <c:pt idx="46">
                  <c:v>42005</c:v>
                </c:pt>
                <c:pt idx="47">
                  <c:v>42036</c:v>
                </c:pt>
                <c:pt idx="48">
                  <c:v>42064</c:v>
                </c:pt>
                <c:pt idx="49">
                  <c:v>42095</c:v>
                </c:pt>
                <c:pt idx="50">
                  <c:v>42125</c:v>
                </c:pt>
                <c:pt idx="51">
                  <c:v>42156</c:v>
                </c:pt>
                <c:pt idx="52">
                  <c:v>42186</c:v>
                </c:pt>
                <c:pt idx="53">
                  <c:v>42217</c:v>
                </c:pt>
                <c:pt idx="54">
                  <c:v>42248</c:v>
                </c:pt>
                <c:pt idx="55">
                  <c:v>42278</c:v>
                </c:pt>
                <c:pt idx="56">
                  <c:v>42309</c:v>
                </c:pt>
                <c:pt idx="57">
                  <c:v>42339</c:v>
                </c:pt>
                <c:pt idx="58">
                  <c:v>42370</c:v>
                </c:pt>
                <c:pt idx="59">
                  <c:v>42401</c:v>
                </c:pt>
                <c:pt idx="60">
                  <c:v>42430</c:v>
                </c:pt>
                <c:pt idx="61">
                  <c:v>42461</c:v>
                </c:pt>
                <c:pt idx="62">
                  <c:v>42491</c:v>
                </c:pt>
                <c:pt idx="63">
                  <c:v>42522</c:v>
                </c:pt>
                <c:pt idx="64">
                  <c:v>42552</c:v>
                </c:pt>
                <c:pt idx="65">
                  <c:v>42583</c:v>
                </c:pt>
                <c:pt idx="66">
                  <c:v>42614</c:v>
                </c:pt>
                <c:pt idx="67">
                  <c:v>42644</c:v>
                </c:pt>
                <c:pt idx="68">
                  <c:v>42675</c:v>
                </c:pt>
                <c:pt idx="69">
                  <c:v>42705</c:v>
                </c:pt>
                <c:pt idx="70">
                  <c:v>42736</c:v>
                </c:pt>
                <c:pt idx="71">
                  <c:v>42767</c:v>
                </c:pt>
                <c:pt idx="72">
                  <c:v>42795</c:v>
                </c:pt>
                <c:pt idx="73">
                  <c:v>42826</c:v>
                </c:pt>
                <c:pt idx="74">
                  <c:v>42856</c:v>
                </c:pt>
                <c:pt idx="75">
                  <c:v>42887</c:v>
                </c:pt>
                <c:pt idx="76">
                  <c:v>42917</c:v>
                </c:pt>
                <c:pt idx="77">
                  <c:v>42948</c:v>
                </c:pt>
                <c:pt idx="78">
                  <c:v>42979</c:v>
                </c:pt>
                <c:pt idx="79">
                  <c:v>43009</c:v>
                </c:pt>
                <c:pt idx="80">
                  <c:v>43040</c:v>
                </c:pt>
                <c:pt idx="81">
                  <c:v>43070</c:v>
                </c:pt>
                <c:pt idx="82">
                  <c:v>43101</c:v>
                </c:pt>
                <c:pt idx="83">
                  <c:v>43132</c:v>
                </c:pt>
                <c:pt idx="84">
                  <c:v>43160</c:v>
                </c:pt>
                <c:pt idx="85">
                  <c:v>43191</c:v>
                </c:pt>
                <c:pt idx="86">
                  <c:v>43221</c:v>
                </c:pt>
                <c:pt idx="87">
                  <c:v>43252</c:v>
                </c:pt>
                <c:pt idx="88">
                  <c:v>43282</c:v>
                </c:pt>
                <c:pt idx="89">
                  <c:v>43313</c:v>
                </c:pt>
                <c:pt idx="90">
                  <c:v>43344</c:v>
                </c:pt>
                <c:pt idx="91">
                  <c:v>43374</c:v>
                </c:pt>
                <c:pt idx="92">
                  <c:v>43405</c:v>
                </c:pt>
                <c:pt idx="93">
                  <c:v>43435</c:v>
                </c:pt>
                <c:pt idx="94">
                  <c:v>43466</c:v>
                </c:pt>
                <c:pt idx="95">
                  <c:v>43497</c:v>
                </c:pt>
                <c:pt idx="96">
                  <c:v>43525</c:v>
                </c:pt>
                <c:pt idx="97">
                  <c:v>43556</c:v>
                </c:pt>
                <c:pt idx="98">
                  <c:v>43586</c:v>
                </c:pt>
                <c:pt idx="99">
                  <c:v>43617</c:v>
                </c:pt>
                <c:pt idx="100">
                  <c:v>43647</c:v>
                </c:pt>
                <c:pt idx="101">
                  <c:v>43678</c:v>
                </c:pt>
                <c:pt idx="102">
                  <c:v>43709</c:v>
                </c:pt>
                <c:pt idx="103">
                  <c:v>43739</c:v>
                </c:pt>
                <c:pt idx="104">
                  <c:v>43770</c:v>
                </c:pt>
                <c:pt idx="105">
                  <c:v>43800</c:v>
                </c:pt>
                <c:pt idx="106">
                  <c:v>43831</c:v>
                </c:pt>
                <c:pt idx="107">
                  <c:v>43862</c:v>
                </c:pt>
                <c:pt idx="108">
                  <c:v>43891</c:v>
                </c:pt>
                <c:pt idx="109">
                  <c:v>43922</c:v>
                </c:pt>
                <c:pt idx="110">
                  <c:v>43952</c:v>
                </c:pt>
                <c:pt idx="111">
                  <c:v>43983</c:v>
                </c:pt>
                <c:pt idx="112">
                  <c:v>44013</c:v>
                </c:pt>
                <c:pt idx="113">
                  <c:v>44044</c:v>
                </c:pt>
                <c:pt idx="114">
                  <c:v>44075</c:v>
                </c:pt>
                <c:pt idx="115">
                  <c:v>44105</c:v>
                </c:pt>
                <c:pt idx="116">
                  <c:v>44136</c:v>
                </c:pt>
                <c:pt idx="117">
                  <c:v>44166</c:v>
                </c:pt>
                <c:pt idx="118">
                  <c:v>44197</c:v>
                </c:pt>
                <c:pt idx="119">
                  <c:v>44228</c:v>
                </c:pt>
                <c:pt idx="120">
                  <c:v>44256</c:v>
                </c:pt>
                <c:pt idx="121">
                  <c:v>44287</c:v>
                </c:pt>
                <c:pt idx="122">
                  <c:v>44317</c:v>
                </c:pt>
                <c:pt idx="123">
                  <c:v>44348</c:v>
                </c:pt>
                <c:pt idx="124">
                  <c:v>44378</c:v>
                </c:pt>
                <c:pt idx="125">
                  <c:v>44409</c:v>
                </c:pt>
                <c:pt idx="126">
                  <c:v>44440</c:v>
                </c:pt>
                <c:pt idx="127">
                  <c:v>44470</c:v>
                </c:pt>
                <c:pt idx="128">
                  <c:v>44501</c:v>
                </c:pt>
                <c:pt idx="129">
                  <c:v>44531</c:v>
                </c:pt>
                <c:pt idx="130">
                  <c:v>44562</c:v>
                </c:pt>
                <c:pt idx="131">
                  <c:v>44593</c:v>
                </c:pt>
                <c:pt idx="132">
                  <c:v>44621</c:v>
                </c:pt>
                <c:pt idx="133">
                  <c:v>44652</c:v>
                </c:pt>
                <c:pt idx="134">
                  <c:v>44682</c:v>
                </c:pt>
                <c:pt idx="135">
                  <c:v>44713</c:v>
                </c:pt>
                <c:pt idx="136">
                  <c:v>44743</c:v>
                </c:pt>
                <c:pt idx="137">
                  <c:v>44774</c:v>
                </c:pt>
                <c:pt idx="138">
                  <c:v>44805</c:v>
                </c:pt>
                <c:pt idx="139">
                  <c:v>44835</c:v>
                </c:pt>
                <c:pt idx="140">
                  <c:v>44866</c:v>
                </c:pt>
                <c:pt idx="141">
                  <c:v>44896</c:v>
                </c:pt>
                <c:pt idx="142">
                  <c:v>44927</c:v>
                </c:pt>
                <c:pt idx="143">
                  <c:v>44958</c:v>
                </c:pt>
                <c:pt idx="144">
                  <c:v>44986</c:v>
                </c:pt>
                <c:pt idx="145">
                  <c:v>45017</c:v>
                </c:pt>
                <c:pt idx="146">
                  <c:v>45047</c:v>
                </c:pt>
                <c:pt idx="147">
                  <c:v>45078</c:v>
                </c:pt>
                <c:pt idx="148">
                  <c:v>45108</c:v>
                </c:pt>
                <c:pt idx="149">
                  <c:v>45139</c:v>
                </c:pt>
                <c:pt idx="150">
                  <c:v>45170</c:v>
                </c:pt>
                <c:pt idx="151">
                  <c:v>45200</c:v>
                </c:pt>
                <c:pt idx="152">
                  <c:v>45231</c:v>
                </c:pt>
                <c:pt idx="153">
                  <c:v>45261</c:v>
                </c:pt>
              </c:numCache>
            </c:numRef>
          </c:cat>
          <c:val>
            <c:numRef>
              <c:f>Crédito!$O$137:$O$290</c:f>
              <c:numCache>
                <c:formatCode>0.00</c:formatCode>
                <c:ptCount val="154"/>
                <c:pt idx="0">
                  <c:v>34.86</c:v>
                </c:pt>
                <c:pt idx="1">
                  <c:v>34.9</c:v>
                </c:pt>
                <c:pt idx="2">
                  <c:v>35.119999999999997</c:v>
                </c:pt>
                <c:pt idx="3">
                  <c:v>35.29</c:v>
                </c:pt>
                <c:pt idx="4">
                  <c:v>35.36</c:v>
                </c:pt>
                <c:pt idx="5">
                  <c:v>35.97</c:v>
                </c:pt>
                <c:pt idx="6">
                  <c:v>36.270000000000003</c:v>
                </c:pt>
                <c:pt idx="7">
                  <c:v>36.43</c:v>
                </c:pt>
                <c:pt idx="8">
                  <c:v>36.46</c:v>
                </c:pt>
                <c:pt idx="9">
                  <c:v>36.53</c:v>
                </c:pt>
                <c:pt idx="10">
                  <c:v>36.799999999999997</c:v>
                </c:pt>
                <c:pt idx="11">
                  <c:v>36.82</c:v>
                </c:pt>
                <c:pt idx="12">
                  <c:v>36.909999999999997</c:v>
                </c:pt>
                <c:pt idx="13">
                  <c:v>37.01</c:v>
                </c:pt>
                <c:pt idx="14">
                  <c:v>37.200000000000003</c:v>
                </c:pt>
                <c:pt idx="15">
                  <c:v>37.4</c:v>
                </c:pt>
                <c:pt idx="16">
                  <c:v>37.53</c:v>
                </c:pt>
                <c:pt idx="17">
                  <c:v>37.700000000000003</c:v>
                </c:pt>
                <c:pt idx="18">
                  <c:v>37.49</c:v>
                </c:pt>
                <c:pt idx="19">
                  <c:v>37.67</c:v>
                </c:pt>
                <c:pt idx="20">
                  <c:v>37.840000000000003</c:v>
                </c:pt>
                <c:pt idx="21">
                  <c:v>38</c:v>
                </c:pt>
                <c:pt idx="22">
                  <c:v>38.19</c:v>
                </c:pt>
                <c:pt idx="23">
                  <c:v>38.270000000000003</c:v>
                </c:pt>
                <c:pt idx="24">
                  <c:v>38.15</c:v>
                </c:pt>
                <c:pt idx="25">
                  <c:v>38.270000000000003</c:v>
                </c:pt>
                <c:pt idx="26">
                  <c:v>38.36</c:v>
                </c:pt>
                <c:pt idx="27">
                  <c:v>38.35</c:v>
                </c:pt>
                <c:pt idx="28">
                  <c:v>38.520000000000003</c:v>
                </c:pt>
                <c:pt idx="29">
                  <c:v>38.65</c:v>
                </c:pt>
                <c:pt idx="30">
                  <c:v>38.46</c:v>
                </c:pt>
                <c:pt idx="31">
                  <c:v>38.32</c:v>
                </c:pt>
                <c:pt idx="32">
                  <c:v>38.31</c:v>
                </c:pt>
                <c:pt idx="33">
                  <c:v>38.32</c:v>
                </c:pt>
                <c:pt idx="34">
                  <c:v>38.39</c:v>
                </c:pt>
                <c:pt idx="35">
                  <c:v>38.36</c:v>
                </c:pt>
                <c:pt idx="36">
                  <c:v>38.24</c:v>
                </c:pt>
                <c:pt idx="37">
                  <c:v>38.22</c:v>
                </c:pt>
                <c:pt idx="38">
                  <c:v>38.369999999999997</c:v>
                </c:pt>
                <c:pt idx="39">
                  <c:v>38.53</c:v>
                </c:pt>
                <c:pt idx="40">
                  <c:v>38.6</c:v>
                </c:pt>
                <c:pt idx="41">
                  <c:v>38.659999999999997</c:v>
                </c:pt>
                <c:pt idx="42">
                  <c:v>38.76</c:v>
                </c:pt>
                <c:pt idx="43">
                  <c:v>38.96</c:v>
                </c:pt>
                <c:pt idx="44">
                  <c:v>38.950000000000003</c:v>
                </c:pt>
                <c:pt idx="45">
                  <c:v>39.25</c:v>
                </c:pt>
                <c:pt idx="46">
                  <c:v>39.67</c:v>
                </c:pt>
                <c:pt idx="47">
                  <c:v>39.700000000000003</c:v>
                </c:pt>
                <c:pt idx="48">
                  <c:v>39.79</c:v>
                </c:pt>
                <c:pt idx="49">
                  <c:v>40.08</c:v>
                </c:pt>
                <c:pt idx="50">
                  <c:v>40.08</c:v>
                </c:pt>
                <c:pt idx="51">
                  <c:v>40.14</c:v>
                </c:pt>
                <c:pt idx="52">
                  <c:v>40.42</c:v>
                </c:pt>
                <c:pt idx="53">
                  <c:v>40.61</c:v>
                </c:pt>
                <c:pt idx="54">
                  <c:v>40.840000000000003</c:v>
                </c:pt>
                <c:pt idx="55">
                  <c:v>40.85</c:v>
                </c:pt>
                <c:pt idx="56">
                  <c:v>40.57</c:v>
                </c:pt>
                <c:pt idx="57">
                  <c:v>40.07</c:v>
                </c:pt>
                <c:pt idx="58">
                  <c:v>40.090000000000003</c:v>
                </c:pt>
                <c:pt idx="59">
                  <c:v>39.78</c:v>
                </c:pt>
                <c:pt idx="60">
                  <c:v>39.61</c:v>
                </c:pt>
                <c:pt idx="61">
                  <c:v>39.31</c:v>
                </c:pt>
                <c:pt idx="62">
                  <c:v>39.21</c:v>
                </c:pt>
                <c:pt idx="63">
                  <c:v>39.06</c:v>
                </c:pt>
                <c:pt idx="64">
                  <c:v>38.86</c:v>
                </c:pt>
                <c:pt idx="65">
                  <c:v>38.770000000000003</c:v>
                </c:pt>
                <c:pt idx="66">
                  <c:v>38.53</c:v>
                </c:pt>
                <c:pt idx="67">
                  <c:v>38.25</c:v>
                </c:pt>
                <c:pt idx="68">
                  <c:v>38.26</c:v>
                </c:pt>
                <c:pt idx="69">
                  <c:v>38.159999999999997</c:v>
                </c:pt>
                <c:pt idx="70">
                  <c:v>38.06</c:v>
                </c:pt>
                <c:pt idx="71">
                  <c:v>37.96</c:v>
                </c:pt>
                <c:pt idx="72">
                  <c:v>37.869999999999997</c:v>
                </c:pt>
                <c:pt idx="73">
                  <c:v>37.520000000000003</c:v>
                </c:pt>
                <c:pt idx="74">
                  <c:v>37.43</c:v>
                </c:pt>
                <c:pt idx="75">
                  <c:v>37.36</c:v>
                </c:pt>
                <c:pt idx="76">
                  <c:v>37.36</c:v>
                </c:pt>
                <c:pt idx="77">
                  <c:v>37.409999999999997</c:v>
                </c:pt>
                <c:pt idx="78">
                  <c:v>37.28</c:v>
                </c:pt>
                <c:pt idx="79">
                  <c:v>37.33</c:v>
                </c:pt>
                <c:pt idx="80">
                  <c:v>37.4</c:v>
                </c:pt>
                <c:pt idx="81">
                  <c:v>37.25</c:v>
                </c:pt>
                <c:pt idx="82">
                  <c:v>37.33</c:v>
                </c:pt>
                <c:pt idx="83">
                  <c:v>37.33</c:v>
                </c:pt>
                <c:pt idx="84">
                  <c:v>37.36</c:v>
                </c:pt>
                <c:pt idx="85">
                  <c:v>37.58</c:v>
                </c:pt>
                <c:pt idx="86">
                  <c:v>37.85</c:v>
                </c:pt>
                <c:pt idx="87">
                  <c:v>37.94</c:v>
                </c:pt>
                <c:pt idx="88">
                  <c:v>37.909999999999997</c:v>
                </c:pt>
                <c:pt idx="89">
                  <c:v>38.090000000000003</c:v>
                </c:pt>
                <c:pt idx="90">
                  <c:v>38.11</c:v>
                </c:pt>
                <c:pt idx="91">
                  <c:v>38.36</c:v>
                </c:pt>
                <c:pt idx="92">
                  <c:v>38.799999999999997</c:v>
                </c:pt>
                <c:pt idx="93">
                  <c:v>39.03</c:v>
                </c:pt>
                <c:pt idx="94">
                  <c:v>39.29</c:v>
                </c:pt>
                <c:pt idx="95">
                  <c:v>39.58</c:v>
                </c:pt>
                <c:pt idx="96">
                  <c:v>39.630000000000003</c:v>
                </c:pt>
                <c:pt idx="97">
                  <c:v>39.869999999999997</c:v>
                </c:pt>
                <c:pt idx="98">
                  <c:v>40.17</c:v>
                </c:pt>
                <c:pt idx="99">
                  <c:v>40.590000000000003</c:v>
                </c:pt>
                <c:pt idx="100">
                  <c:v>40.74</c:v>
                </c:pt>
                <c:pt idx="101">
                  <c:v>41.12</c:v>
                </c:pt>
                <c:pt idx="102">
                  <c:v>41.21</c:v>
                </c:pt>
                <c:pt idx="103">
                  <c:v>41.32</c:v>
                </c:pt>
                <c:pt idx="104">
                  <c:v>41.54</c:v>
                </c:pt>
                <c:pt idx="105">
                  <c:v>41.45</c:v>
                </c:pt>
                <c:pt idx="106">
                  <c:v>41.56</c:v>
                </c:pt>
                <c:pt idx="107">
                  <c:v>41.56</c:v>
                </c:pt>
                <c:pt idx="108">
                  <c:v>41.65</c:v>
                </c:pt>
                <c:pt idx="109">
                  <c:v>40.9</c:v>
                </c:pt>
                <c:pt idx="110">
                  <c:v>40.03</c:v>
                </c:pt>
                <c:pt idx="111">
                  <c:v>39.380000000000003</c:v>
                </c:pt>
                <c:pt idx="112">
                  <c:v>39.22</c:v>
                </c:pt>
                <c:pt idx="113">
                  <c:v>39.18</c:v>
                </c:pt>
                <c:pt idx="114">
                  <c:v>39.520000000000003</c:v>
                </c:pt>
                <c:pt idx="115">
                  <c:v>40.090000000000003</c:v>
                </c:pt>
                <c:pt idx="116">
                  <c:v>40.880000000000003</c:v>
                </c:pt>
                <c:pt idx="117">
                  <c:v>41.64</c:v>
                </c:pt>
                <c:pt idx="118">
                  <c:v>41.95</c:v>
                </c:pt>
                <c:pt idx="119">
                  <c:v>42.19</c:v>
                </c:pt>
                <c:pt idx="120">
                  <c:v>42.43</c:v>
                </c:pt>
                <c:pt idx="121">
                  <c:v>42.92</c:v>
                </c:pt>
                <c:pt idx="122">
                  <c:v>43.93</c:v>
                </c:pt>
                <c:pt idx="123">
                  <c:v>44.58</c:v>
                </c:pt>
                <c:pt idx="124">
                  <c:v>45.24</c:v>
                </c:pt>
                <c:pt idx="125">
                  <c:v>46.47</c:v>
                </c:pt>
                <c:pt idx="126">
                  <c:v>47.52</c:v>
                </c:pt>
                <c:pt idx="127">
                  <c:v>48.33</c:v>
                </c:pt>
                <c:pt idx="128">
                  <c:v>49.2</c:v>
                </c:pt>
                <c:pt idx="129">
                  <c:v>49.66</c:v>
                </c:pt>
                <c:pt idx="130">
                  <c:v>49.82</c:v>
                </c:pt>
                <c:pt idx="131">
                  <c:v>49.75</c:v>
                </c:pt>
                <c:pt idx="132">
                  <c:v>49.83</c:v>
                </c:pt>
                <c:pt idx="133">
                  <c:v>49.9</c:v>
                </c:pt>
                <c:pt idx="134">
                  <c:v>49.82</c:v>
                </c:pt>
                <c:pt idx="135">
                  <c:v>49.86</c:v>
                </c:pt>
                <c:pt idx="136">
                  <c:v>50.09</c:v>
                </c:pt>
                <c:pt idx="137">
                  <c:v>49.65</c:v>
                </c:pt>
                <c:pt idx="138">
                  <c:v>49.51</c:v>
                </c:pt>
                <c:pt idx="139">
                  <c:v>49.66</c:v>
                </c:pt>
                <c:pt idx="140">
                  <c:v>49.52</c:v>
                </c:pt>
                <c:pt idx="141">
                  <c:v>48.97</c:v>
                </c:pt>
                <c:pt idx="142">
                  <c:v>48.88</c:v>
                </c:pt>
                <c:pt idx="143">
                  <c:v>48.64</c:v>
                </c:pt>
                <c:pt idx="144">
                  <c:v>48.52</c:v>
                </c:pt>
                <c:pt idx="145">
                  <c:v>48.59</c:v>
                </c:pt>
                <c:pt idx="146">
                  <c:v>48.82</c:v>
                </c:pt>
                <c:pt idx="147">
                  <c:v>48.29</c:v>
                </c:pt>
                <c:pt idx="148">
                  <c:v>47.88</c:v>
                </c:pt>
                <c:pt idx="149">
                  <c:v>47.98</c:v>
                </c:pt>
                <c:pt idx="150">
                  <c:v>47.72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C4-4B15-8660-C1042F377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in val="33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20285237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2028520416"/>
        <c:crosses val="max"/>
        <c:crossBetween val="between"/>
      </c:valAx>
      <c:dateAx>
        <c:axId val="2028520416"/>
        <c:scaling>
          <c:orientation val="minMax"/>
        </c:scaling>
        <c:delete val="1"/>
        <c:axPos val="b"/>
        <c:numFmt formatCode="[$-416]mmm\-yy;@" sourceLinked="1"/>
        <c:majorTickMark val="out"/>
        <c:minorTickMark val="none"/>
        <c:tickLblPos val="nextTo"/>
        <c:crossAx val="2028523776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Variação Endividamento Familiar</c:v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Crédito!$A$149:$A$290</c:f>
              <c:numCache>
                <c:formatCode>mmm\-yy</c:formatCode>
                <c:ptCount val="142"/>
                <c:pt idx="0">
                  <c:v>40969</c:v>
                </c:pt>
                <c:pt idx="1">
                  <c:v>41000</c:v>
                </c:pt>
                <c:pt idx="2">
                  <c:v>41030</c:v>
                </c:pt>
                <c:pt idx="3">
                  <c:v>41061</c:v>
                </c:pt>
                <c:pt idx="4">
                  <c:v>41091</c:v>
                </c:pt>
                <c:pt idx="5">
                  <c:v>41122</c:v>
                </c:pt>
                <c:pt idx="6">
                  <c:v>41153</c:v>
                </c:pt>
                <c:pt idx="7">
                  <c:v>41183</c:v>
                </c:pt>
                <c:pt idx="8">
                  <c:v>41214</c:v>
                </c:pt>
                <c:pt idx="9">
                  <c:v>41244</c:v>
                </c:pt>
                <c:pt idx="10">
                  <c:v>41275</c:v>
                </c:pt>
                <c:pt idx="11">
                  <c:v>41306</c:v>
                </c:pt>
                <c:pt idx="12">
                  <c:v>41334</c:v>
                </c:pt>
                <c:pt idx="13">
                  <c:v>41365</c:v>
                </c:pt>
                <c:pt idx="14">
                  <c:v>41395</c:v>
                </c:pt>
                <c:pt idx="15">
                  <c:v>41426</c:v>
                </c:pt>
                <c:pt idx="16">
                  <c:v>41456</c:v>
                </c:pt>
                <c:pt idx="17">
                  <c:v>41487</c:v>
                </c:pt>
                <c:pt idx="18">
                  <c:v>41518</c:v>
                </c:pt>
                <c:pt idx="19">
                  <c:v>41548</c:v>
                </c:pt>
                <c:pt idx="20">
                  <c:v>41579</c:v>
                </c:pt>
                <c:pt idx="21">
                  <c:v>41609</c:v>
                </c:pt>
                <c:pt idx="22">
                  <c:v>41640</c:v>
                </c:pt>
                <c:pt idx="23">
                  <c:v>41671</c:v>
                </c:pt>
                <c:pt idx="24">
                  <c:v>41699</c:v>
                </c:pt>
                <c:pt idx="25">
                  <c:v>41730</c:v>
                </c:pt>
                <c:pt idx="26">
                  <c:v>41760</c:v>
                </c:pt>
                <c:pt idx="27">
                  <c:v>41791</c:v>
                </c:pt>
                <c:pt idx="28">
                  <c:v>41821</c:v>
                </c:pt>
                <c:pt idx="29">
                  <c:v>41852</c:v>
                </c:pt>
                <c:pt idx="30">
                  <c:v>41883</c:v>
                </c:pt>
                <c:pt idx="31">
                  <c:v>41913</c:v>
                </c:pt>
                <c:pt idx="32">
                  <c:v>41944</c:v>
                </c:pt>
                <c:pt idx="33">
                  <c:v>41974</c:v>
                </c:pt>
                <c:pt idx="34">
                  <c:v>42005</c:v>
                </c:pt>
                <c:pt idx="35">
                  <c:v>42036</c:v>
                </c:pt>
                <c:pt idx="36">
                  <c:v>42064</c:v>
                </c:pt>
                <c:pt idx="37">
                  <c:v>42095</c:v>
                </c:pt>
                <c:pt idx="38">
                  <c:v>42125</c:v>
                </c:pt>
                <c:pt idx="39">
                  <c:v>42156</c:v>
                </c:pt>
                <c:pt idx="40">
                  <c:v>42186</c:v>
                </c:pt>
                <c:pt idx="41">
                  <c:v>42217</c:v>
                </c:pt>
                <c:pt idx="42">
                  <c:v>42248</c:v>
                </c:pt>
                <c:pt idx="43">
                  <c:v>42278</c:v>
                </c:pt>
                <c:pt idx="44">
                  <c:v>42309</c:v>
                </c:pt>
                <c:pt idx="45">
                  <c:v>42339</c:v>
                </c:pt>
                <c:pt idx="46">
                  <c:v>42370</c:v>
                </c:pt>
                <c:pt idx="47">
                  <c:v>42401</c:v>
                </c:pt>
                <c:pt idx="48">
                  <c:v>42430</c:v>
                </c:pt>
                <c:pt idx="49">
                  <c:v>42461</c:v>
                </c:pt>
                <c:pt idx="50">
                  <c:v>42491</c:v>
                </c:pt>
                <c:pt idx="51">
                  <c:v>42522</c:v>
                </c:pt>
                <c:pt idx="52">
                  <c:v>42552</c:v>
                </c:pt>
                <c:pt idx="53">
                  <c:v>42583</c:v>
                </c:pt>
                <c:pt idx="54">
                  <c:v>42614</c:v>
                </c:pt>
                <c:pt idx="55">
                  <c:v>42644</c:v>
                </c:pt>
                <c:pt idx="56">
                  <c:v>42675</c:v>
                </c:pt>
                <c:pt idx="57">
                  <c:v>42705</c:v>
                </c:pt>
                <c:pt idx="58">
                  <c:v>42736</c:v>
                </c:pt>
                <c:pt idx="59">
                  <c:v>42767</c:v>
                </c:pt>
                <c:pt idx="60">
                  <c:v>42795</c:v>
                </c:pt>
                <c:pt idx="61">
                  <c:v>42826</c:v>
                </c:pt>
                <c:pt idx="62">
                  <c:v>42856</c:v>
                </c:pt>
                <c:pt idx="63">
                  <c:v>42887</c:v>
                </c:pt>
                <c:pt idx="64">
                  <c:v>42917</c:v>
                </c:pt>
                <c:pt idx="65">
                  <c:v>42948</c:v>
                </c:pt>
                <c:pt idx="66">
                  <c:v>42979</c:v>
                </c:pt>
                <c:pt idx="67">
                  <c:v>43009</c:v>
                </c:pt>
                <c:pt idx="68">
                  <c:v>43040</c:v>
                </c:pt>
                <c:pt idx="69">
                  <c:v>43070</c:v>
                </c:pt>
                <c:pt idx="70">
                  <c:v>43101</c:v>
                </c:pt>
                <c:pt idx="71">
                  <c:v>43132</c:v>
                </c:pt>
                <c:pt idx="72">
                  <c:v>43160</c:v>
                </c:pt>
                <c:pt idx="73">
                  <c:v>43191</c:v>
                </c:pt>
                <c:pt idx="74">
                  <c:v>43221</c:v>
                </c:pt>
                <c:pt idx="75">
                  <c:v>43252</c:v>
                </c:pt>
                <c:pt idx="76">
                  <c:v>43282</c:v>
                </c:pt>
                <c:pt idx="77">
                  <c:v>43313</c:v>
                </c:pt>
                <c:pt idx="78">
                  <c:v>43344</c:v>
                </c:pt>
                <c:pt idx="79">
                  <c:v>43374</c:v>
                </c:pt>
                <c:pt idx="80">
                  <c:v>43405</c:v>
                </c:pt>
                <c:pt idx="81">
                  <c:v>43435</c:v>
                </c:pt>
                <c:pt idx="82">
                  <c:v>43466</c:v>
                </c:pt>
                <c:pt idx="83">
                  <c:v>43497</c:v>
                </c:pt>
                <c:pt idx="84">
                  <c:v>43525</c:v>
                </c:pt>
                <c:pt idx="85">
                  <c:v>43556</c:v>
                </c:pt>
                <c:pt idx="86">
                  <c:v>43586</c:v>
                </c:pt>
                <c:pt idx="87">
                  <c:v>43617</c:v>
                </c:pt>
                <c:pt idx="88">
                  <c:v>43647</c:v>
                </c:pt>
                <c:pt idx="89">
                  <c:v>43678</c:v>
                </c:pt>
                <c:pt idx="90">
                  <c:v>43709</c:v>
                </c:pt>
                <c:pt idx="91">
                  <c:v>43739</c:v>
                </c:pt>
                <c:pt idx="92">
                  <c:v>43770</c:v>
                </c:pt>
                <c:pt idx="93">
                  <c:v>43800</c:v>
                </c:pt>
                <c:pt idx="94">
                  <c:v>43831</c:v>
                </c:pt>
                <c:pt idx="95">
                  <c:v>43862</c:v>
                </c:pt>
                <c:pt idx="96">
                  <c:v>43891</c:v>
                </c:pt>
                <c:pt idx="97">
                  <c:v>43922</c:v>
                </c:pt>
                <c:pt idx="98">
                  <c:v>43952</c:v>
                </c:pt>
                <c:pt idx="99">
                  <c:v>43983</c:v>
                </c:pt>
                <c:pt idx="100">
                  <c:v>44013</c:v>
                </c:pt>
                <c:pt idx="101">
                  <c:v>44044</c:v>
                </c:pt>
                <c:pt idx="102">
                  <c:v>44075</c:v>
                </c:pt>
                <c:pt idx="103">
                  <c:v>44105</c:v>
                </c:pt>
                <c:pt idx="104">
                  <c:v>44136</c:v>
                </c:pt>
                <c:pt idx="105">
                  <c:v>44166</c:v>
                </c:pt>
                <c:pt idx="106">
                  <c:v>44197</c:v>
                </c:pt>
                <c:pt idx="107">
                  <c:v>44228</c:v>
                </c:pt>
                <c:pt idx="108">
                  <c:v>44256</c:v>
                </c:pt>
                <c:pt idx="109">
                  <c:v>44287</c:v>
                </c:pt>
                <c:pt idx="110">
                  <c:v>44317</c:v>
                </c:pt>
                <c:pt idx="111">
                  <c:v>44348</c:v>
                </c:pt>
                <c:pt idx="112">
                  <c:v>44378</c:v>
                </c:pt>
                <c:pt idx="113">
                  <c:v>44409</c:v>
                </c:pt>
                <c:pt idx="114">
                  <c:v>44440</c:v>
                </c:pt>
                <c:pt idx="115">
                  <c:v>44470</c:v>
                </c:pt>
                <c:pt idx="116">
                  <c:v>44501</c:v>
                </c:pt>
                <c:pt idx="117">
                  <c:v>44531</c:v>
                </c:pt>
                <c:pt idx="118">
                  <c:v>44562</c:v>
                </c:pt>
                <c:pt idx="119">
                  <c:v>44593</c:v>
                </c:pt>
                <c:pt idx="120">
                  <c:v>44621</c:v>
                </c:pt>
                <c:pt idx="121">
                  <c:v>44652</c:v>
                </c:pt>
                <c:pt idx="122">
                  <c:v>44682</c:v>
                </c:pt>
                <c:pt idx="123">
                  <c:v>44713</c:v>
                </c:pt>
                <c:pt idx="124">
                  <c:v>44743</c:v>
                </c:pt>
                <c:pt idx="125">
                  <c:v>44774</c:v>
                </c:pt>
                <c:pt idx="126">
                  <c:v>44805</c:v>
                </c:pt>
                <c:pt idx="127">
                  <c:v>44835</c:v>
                </c:pt>
                <c:pt idx="128">
                  <c:v>44866</c:v>
                </c:pt>
                <c:pt idx="129">
                  <c:v>44896</c:v>
                </c:pt>
                <c:pt idx="130">
                  <c:v>44927</c:v>
                </c:pt>
                <c:pt idx="131">
                  <c:v>44958</c:v>
                </c:pt>
                <c:pt idx="132">
                  <c:v>44986</c:v>
                </c:pt>
                <c:pt idx="133">
                  <c:v>45017</c:v>
                </c:pt>
                <c:pt idx="134">
                  <c:v>45047</c:v>
                </c:pt>
                <c:pt idx="135">
                  <c:v>45078</c:v>
                </c:pt>
                <c:pt idx="136">
                  <c:v>45108</c:v>
                </c:pt>
                <c:pt idx="137">
                  <c:v>45139</c:v>
                </c:pt>
                <c:pt idx="138">
                  <c:v>45170</c:v>
                </c:pt>
                <c:pt idx="139">
                  <c:v>45200</c:v>
                </c:pt>
                <c:pt idx="140">
                  <c:v>45231</c:v>
                </c:pt>
                <c:pt idx="141">
                  <c:v>45261</c:v>
                </c:pt>
              </c:numCache>
            </c:numRef>
          </c:cat>
          <c:val>
            <c:numRef>
              <c:f>Crédito!$P$149:$P$290</c:f>
              <c:numCache>
                <c:formatCode>0.0%</c:formatCode>
                <c:ptCount val="142"/>
                <c:pt idx="0">
                  <c:v>5.8806655192197299E-2</c:v>
                </c:pt>
                <c:pt idx="1">
                  <c:v>6.0458452722063072E-2</c:v>
                </c:pt>
                <c:pt idx="2">
                  <c:v>5.9225512528473967E-2</c:v>
                </c:pt>
                <c:pt idx="3">
                  <c:v>5.9790308869368092E-2</c:v>
                </c:pt>
                <c:pt idx="4">
                  <c:v>6.136877828054299E-2</c:v>
                </c:pt>
                <c:pt idx="5">
                  <c:v>4.8095635251598656E-2</c:v>
                </c:pt>
                <c:pt idx="6">
                  <c:v>3.3636614281775445E-2</c:v>
                </c:pt>
                <c:pt idx="7">
                  <c:v>3.4037880867417103E-2</c:v>
                </c:pt>
                <c:pt idx="8">
                  <c:v>3.7849698299506462E-2</c:v>
                </c:pt>
                <c:pt idx="9">
                  <c:v>4.0240897892143357E-2</c:v>
                </c:pt>
                <c:pt idx="10">
                  <c:v>3.7771739130434856E-2</c:v>
                </c:pt>
                <c:pt idx="11">
                  <c:v>3.9380771319935004E-2</c:v>
                </c:pt>
                <c:pt idx="12">
                  <c:v>3.3595231644540924E-2</c:v>
                </c:pt>
                <c:pt idx="13">
                  <c:v>3.404485274250213E-2</c:v>
                </c:pt>
                <c:pt idx="14">
                  <c:v>3.118279569892457E-2</c:v>
                </c:pt>
                <c:pt idx="15">
                  <c:v>2.5401069518716568E-2</c:v>
                </c:pt>
                <c:pt idx="16">
                  <c:v>2.6378896882494063E-2</c:v>
                </c:pt>
                <c:pt idx="17">
                  <c:v>2.5198938992042397E-2</c:v>
                </c:pt>
                <c:pt idx="18">
                  <c:v>2.5873566284342564E-2</c:v>
                </c:pt>
                <c:pt idx="19">
                  <c:v>1.7255110167241794E-2</c:v>
                </c:pt>
                <c:pt idx="20">
                  <c:v>1.2420718816067655E-2</c:v>
                </c:pt>
                <c:pt idx="21">
                  <c:v>8.4210526315788847E-3</c:v>
                </c:pt>
                <c:pt idx="22">
                  <c:v>5.2369730295889205E-3</c:v>
                </c:pt>
                <c:pt idx="23">
                  <c:v>2.3517115233864239E-3</c:v>
                </c:pt>
                <c:pt idx="24">
                  <c:v>2.3591087811272171E-3</c:v>
                </c:pt>
                <c:pt idx="25">
                  <c:v>-1.3065064018814576E-3</c:v>
                </c:pt>
                <c:pt idx="26">
                  <c:v>2.6068821689251287E-4</c:v>
                </c:pt>
                <c:pt idx="27">
                  <c:v>4.6936114732725187E-3</c:v>
                </c:pt>
                <c:pt idx="28">
                  <c:v>2.0768431983384517E-3</c:v>
                </c:pt>
                <c:pt idx="29">
                  <c:v>2.587322121603286E-4</c:v>
                </c:pt>
                <c:pt idx="30">
                  <c:v>7.800312012480326E-3</c:v>
                </c:pt>
                <c:pt idx="31">
                  <c:v>1.6701461377870652E-2</c:v>
                </c:pt>
                <c:pt idx="32">
                  <c:v>1.6705820934481919E-2</c:v>
                </c:pt>
                <c:pt idx="33">
                  <c:v>2.426931106471808E-2</c:v>
                </c:pt>
                <c:pt idx="34">
                  <c:v>3.3342016150039067E-2</c:v>
                </c:pt>
                <c:pt idx="35">
                  <c:v>3.4932221063608049E-2</c:v>
                </c:pt>
                <c:pt idx="36">
                  <c:v>4.0533472803347292E-2</c:v>
                </c:pt>
                <c:pt idx="37">
                  <c:v>4.8665620094191508E-2</c:v>
                </c:pt>
                <c:pt idx="38">
                  <c:v>4.4566067240031204E-2</c:v>
                </c:pt>
                <c:pt idx="39">
                  <c:v>4.1785621593563471E-2</c:v>
                </c:pt>
                <c:pt idx="40">
                  <c:v>4.7150259067357592E-2</c:v>
                </c:pt>
                <c:pt idx="41">
                  <c:v>5.0439730988101505E-2</c:v>
                </c:pt>
                <c:pt idx="42">
                  <c:v>5.366357069143457E-2</c:v>
                </c:pt>
                <c:pt idx="43">
                  <c:v>4.851129363449691E-2</c:v>
                </c:pt>
                <c:pt idx="44">
                  <c:v>4.1591784338895987E-2</c:v>
                </c:pt>
                <c:pt idx="45">
                  <c:v>2.089171974522297E-2</c:v>
                </c:pt>
                <c:pt idx="46">
                  <c:v>1.0587345601209996E-2</c:v>
                </c:pt>
                <c:pt idx="47">
                  <c:v>2.01511335012583E-3</c:v>
                </c:pt>
                <c:pt idx="48">
                  <c:v>-4.5237496858506754E-3</c:v>
                </c:pt>
                <c:pt idx="49">
                  <c:v>-1.9211576846307254E-2</c:v>
                </c:pt>
                <c:pt idx="50">
                  <c:v>-2.1706586826347296E-2</c:v>
                </c:pt>
                <c:pt idx="51">
                  <c:v>-2.6905829596412523E-2</c:v>
                </c:pt>
                <c:pt idx="52">
                  <c:v>-3.85947550717467E-2</c:v>
                </c:pt>
                <c:pt idx="53">
                  <c:v>-4.5309037182959755E-2</c:v>
                </c:pt>
                <c:pt idx="54">
                  <c:v>-5.6562193927522042E-2</c:v>
                </c:pt>
                <c:pt idx="55">
                  <c:v>-6.3647490820073482E-2</c:v>
                </c:pt>
                <c:pt idx="56">
                  <c:v>-5.6938624599457754E-2</c:v>
                </c:pt>
                <c:pt idx="57">
                  <c:v>-4.766658347891195E-2</c:v>
                </c:pt>
                <c:pt idx="58">
                  <c:v>-5.0636068845098525E-2</c:v>
                </c:pt>
                <c:pt idx="59">
                  <c:v>-4.5751633986928164E-2</c:v>
                </c:pt>
                <c:pt idx="60">
                  <c:v>-4.39283009341076E-2</c:v>
                </c:pt>
                <c:pt idx="61">
                  <c:v>-4.5535487153396059E-2</c:v>
                </c:pt>
                <c:pt idx="62">
                  <c:v>-4.5396582504463212E-2</c:v>
                </c:pt>
                <c:pt idx="63">
                  <c:v>-4.3522785458269375E-2</c:v>
                </c:pt>
                <c:pt idx="64">
                  <c:v>-3.8600102933607827E-2</c:v>
                </c:pt>
                <c:pt idx="65">
                  <c:v>-3.5078669074026458E-2</c:v>
                </c:pt>
                <c:pt idx="66">
                  <c:v>-3.2442252790033765E-2</c:v>
                </c:pt>
                <c:pt idx="67">
                  <c:v>-2.4052287581699416E-2</c:v>
                </c:pt>
                <c:pt idx="68">
                  <c:v>-2.2477783585990618E-2</c:v>
                </c:pt>
                <c:pt idx="69">
                  <c:v>-2.3846960167714815E-2</c:v>
                </c:pt>
                <c:pt idx="70">
                  <c:v>-1.9180241723594449E-2</c:v>
                </c:pt>
                <c:pt idx="71">
                  <c:v>-1.6596417281348863E-2</c:v>
                </c:pt>
                <c:pt idx="72">
                  <c:v>-1.3467124372854467E-2</c:v>
                </c:pt>
                <c:pt idx="73">
                  <c:v>1.5991471215350828E-3</c:v>
                </c:pt>
                <c:pt idx="74">
                  <c:v>1.1220945765428869E-2</c:v>
                </c:pt>
                <c:pt idx="75">
                  <c:v>1.5524625267665959E-2</c:v>
                </c:pt>
                <c:pt idx="76">
                  <c:v>1.472162740899341E-2</c:v>
                </c:pt>
                <c:pt idx="77">
                  <c:v>1.8176958032611878E-2</c:v>
                </c:pt>
                <c:pt idx="78">
                  <c:v>2.2263948497853958E-2</c:v>
                </c:pt>
                <c:pt idx="79">
                  <c:v>2.7591749263327081E-2</c:v>
                </c:pt>
                <c:pt idx="80">
                  <c:v>3.7433155080213831E-2</c:v>
                </c:pt>
                <c:pt idx="81">
                  <c:v>4.7785234899328843E-2</c:v>
                </c:pt>
                <c:pt idx="82">
                  <c:v>5.2504687918564219E-2</c:v>
                </c:pt>
                <c:pt idx="83">
                  <c:v>6.0273238682025276E-2</c:v>
                </c:pt>
                <c:pt idx="84">
                  <c:v>6.0760171306210031E-2</c:v>
                </c:pt>
                <c:pt idx="85">
                  <c:v>6.0936668440659814E-2</c:v>
                </c:pt>
                <c:pt idx="86">
                  <c:v>6.1294583883751752E-2</c:v>
                </c:pt>
                <c:pt idx="87">
                  <c:v>6.9847127042699242E-2</c:v>
                </c:pt>
                <c:pt idx="88">
                  <c:v>7.465048799788998E-2</c:v>
                </c:pt>
                <c:pt idx="89">
                  <c:v>7.9548437910212488E-2</c:v>
                </c:pt>
                <c:pt idx="90">
                  <c:v>8.1343479401731811E-2</c:v>
                </c:pt>
                <c:pt idx="91">
                  <c:v>7.7163712200208678E-2</c:v>
                </c:pt>
                <c:pt idx="92">
                  <c:v>7.0618556701030899E-2</c:v>
                </c:pt>
                <c:pt idx="93">
                  <c:v>6.200358698437114E-2</c:v>
                </c:pt>
                <c:pt idx="94">
                  <c:v>5.7775515398320154E-2</c:v>
                </c:pt>
                <c:pt idx="95">
                  <c:v>5.0025265285497778E-2</c:v>
                </c:pt>
                <c:pt idx="96">
                  <c:v>5.0971486247791908E-2</c:v>
                </c:pt>
                <c:pt idx="97">
                  <c:v>2.5833960371206555E-2</c:v>
                </c:pt>
                <c:pt idx="98">
                  <c:v>-3.4851879512073358E-3</c:v>
                </c:pt>
                <c:pt idx="99">
                  <c:v>-2.9810298102981081E-2</c:v>
                </c:pt>
                <c:pt idx="100">
                  <c:v>-3.7309769268532245E-2</c:v>
                </c:pt>
                <c:pt idx="101">
                  <c:v>-4.7178988326848192E-2</c:v>
                </c:pt>
                <c:pt idx="102">
                  <c:v>-4.1009463722397443E-2</c:v>
                </c:pt>
                <c:pt idx="103">
                  <c:v>-2.9767666989351294E-2</c:v>
                </c:pt>
                <c:pt idx="104">
                  <c:v>-1.5888300433317237E-2</c:v>
                </c:pt>
                <c:pt idx="105">
                  <c:v>4.5838359469239087E-3</c:v>
                </c:pt>
                <c:pt idx="106">
                  <c:v>9.3840230991337759E-3</c:v>
                </c:pt>
                <c:pt idx="107">
                  <c:v>1.5158806544754544E-2</c:v>
                </c:pt>
                <c:pt idx="108">
                  <c:v>1.8727490996398588E-2</c:v>
                </c:pt>
                <c:pt idx="109">
                  <c:v>4.9388753056234691E-2</c:v>
                </c:pt>
                <c:pt idx="110">
                  <c:v>9.7426929802647999E-2</c:v>
                </c:pt>
                <c:pt idx="111">
                  <c:v>0.13204672422549502</c:v>
                </c:pt>
                <c:pt idx="112">
                  <c:v>0.15349311575726676</c:v>
                </c:pt>
                <c:pt idx="113">
                  <c:v>0.18606431852986205</c:v>
                </c:pt>
                <c:pt idx="114">
                  <c:v>0.20242914979757076</c:v>
                </c:pt>
                <c:pt idx="115">
                  <c:v>0.20553754053379891</c:v>
                </c:pt>
                <c:pt idx="116">
                  <c:v>0.20352250489236789</c:v>
                </c:pt>
                <c:pt idx="117">
                  <c:v>0.19260326609029765</c:v>
                </c:pt>
                <c:pt idx="118">
                  <c:v>0.18760429082240759</c:v>
                </c:pt>
                <c:pt idx="119">
                  <c:v>0.17918938136999296</c:v>
                </c:pt>
                <c:pt idx="120">
                  <c:v>0.17440490219184546</c:v>
                </c:pt>
                <c:pt idx="121">
                  <c:v>0.16262814538676595</c:v>
                </c:pt>
                <c:pt idx="122">
                  <c:v>0.13407694058729791</c:v>
                </c:pt>
                <c:pt idx="123">
                  <c:v>0.11843876177658141</c:v>
                </c:pt>
                <c:pt idx="124">
                  <c:v>0.1072060123784262</c:v>
                </c:pt>
                <c:pt idx="125">
                  <c:v>6.8431245965138832E-2</c:v>
                </c:pt>
                <c:pt idx="126">
                  <c:v>4.1877104377104235E-2</c:v>
                </c:pt>
                <c:pt idx="127">
                  <c:v>2.7519139250982816E-2</c:v>
                </c:pt>
                <c:pt idx="128">
                  <c:v>6.5040650406504863E-3</c:v>
                </c:pt>
                <c:pt idx="129">
                  <c:v>-1.3894482480869885E-2</c:v>
                </c:pt>
                <c:pt idx="130">
                  <c:v>-1.8867924528301883E-2</c:v>
                </c:pt>
                <c:pt idx="131">
                  <c:v>-2.2311557788944669E-2</c:v>
                </c:pt>
                <c:pt idx="132">
                  <c:v>-2.6289383905277797E-2</c:v>
                </c:pt>
                <c:pt idx="133">
                  <c:v>-2.6252505010019966E-2</c:v>
                </c:pt>
                <c:pt idx="134">
                  <c:v>-2.0072260136491327E-2</c:v>
                </c:pt>
                <c:pt idx="135">
                  <c:v>-3.1488166867228218E-2</c:v>
                </c:pt>
                <c:pt idx="136">
                  <c:v>-4.4120582950688769E-2</c:v>
                </c:pt>
                <c:pt idx="137">
                  <c:v>-3.3635448136958734E-2</c:v>
                </c:pt>
                <c:pt idx="138">
                  <c:v>-3.6154312260149424E-2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62-4807-8357-FADB1F33A0AA}"/>
            </c:ext>
          </c:extLst>
        </c:ser>
        <c:ser>
          <c:idx val="1"/>
          <c:order val="1"/>
          <c:tx>
            <c:v>Variação Comprometimento da Renda</c:v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Crédito!$A$149:$A$290</c:f>
              <c:numCache>
                <c:formatCode>mmm\-yy</c:formatCode>
                <c:ptCount val="142"/>
                <c:pt idx="0">
                  <c:v>40969</c:v>
                </c:pt>
                <c:pt idx="1">
                  <c:v>41000</c:v>
                </c:pt>
                <c:pt idx="2">
                  <c:v>41030</c:v>
                </c:pt>
                <c:pt idx="3">
                  <c:v>41061</c:v>
                </c:pt>
                <c:pt idx="4">
                  <c:v>41091</c:v>
                </c:pt>
                <c:pt idx="5">
                  <c:v>41122</c:v>
                </c:pt>
                <c:pt idx="6">
                  <c:v>41153</c:v>
                </c:pt>
                <c:pt idx="7">
                  <c:v>41183</c:v>
                </c:pt>
                <c:pt idx="8">
                  <c:v>41214</c:v>
                </c:pt>
                <c:pt idx="9">
                  <c:v>41244</c:v>
                </c:pt>
                <c:pt idx="10">
                  <c:v>41275</c:v>
                </c:pt>
                <c:pt idx="11">
                  <c:v>41306</c:v>
                </c:pt>
                <c:pt idx="12">
                  <c:v>41334</c:v>
                </c:pt>
                <c:pt idx="13">
                  <c:v>41365</c:v>
                </c:pt>
                <c:pt idx="14">
                  <c:v>41395</c:v>
                </c:pt>
                <c:pt idx="15">
                  <c:v>41426</c:v>
                </c:pt>
                <c:pt idx="16">
                  <c:v>41456</c:v>
                </c:pt>
                <c:pt idx="17">
                  <c:v>41487</c:v>
                </c:pt>
                <c:pt idx="18">
                  <c:v>41518</c:v>
                </c:pt>
                <c:pt idx="19">
                  <c:v>41548</c:v>
                </c:pt>
                <c:pt idx="20">
                  <c:v>41579</c:v>
                </c:pt>
                <c:pt idx="21">
                  <c:v>41609</c:v>
                </c:pt>
                <c:pt idx="22">
                  <c:v>41640</c:v>
                </c:pt>
                <c:pt idx="23">
                  <c:v>41671</c:v>
                </c:pt>
                <c:pt idx="24">
                  <c:v>41699</c:v>
                </c:pt>
                <c:pt idx="25">
                  <c:v>41730</c:v>
                </c:pt>
                <c:pt idx="26">
                  <c:v>41760</c:v>
                </c:pt>
                <c:pt idx="27">
                  <c:v>41791</c:v>
                </c:pt>
                <c:pt idx="28">
                  <c:v>41821</c:v>
                </c:pt>
                <c:pt idx="29">
                  <c:v>41852</c:v>
                </c:pt>
                <c:pt idx="30">
                  <c:v>41883</c:v>
                </c:pt>
                <c:pt idx="31">
                  <c:v>41913</c:v>
                </c:pt>
                <c:pt idx="32">
                  <c:v>41944</c:v>
                </c:pt>
                <c:pt idx="33">
                  <c:v>41974</c:v>
                </c:pt>
                <c:pt idx="34">
                  <c:v>42005</c:v>
                </c:pt>
                <c:pt idx="35">
                  <c:v>42036</c:v>
                </c:pt>
                <c:pt idx="36">
                  <c:v>42064</c:v>
                </c:pt>
                <c:pt idx="37">
                  <c:v>42095</c:v>
                </c:pt>
                <c:pt idx="38">
                  <c:v>42125</c:v>
                </c:pt>
                <c:pt idx="39">
                  <c:v>42156</c:v>
                </c:pt>
                <c:pt idx="40">
                  <c:v>42186</c:v>
                </c:pt>
                <c:pt idx="41">
                  <c:v>42217</c:v>
                </c:pt>
                <c:pt idx="42">
                  <c:v>42248</c:v>
                </c:pt>
                <c:pt idx="43">
                  <c:v>42278</c:v>
                </c:pt>
                <c:pt idx="44">
                  <c:v>42309</c:v>
                </c:pt>
                <c:pt idx="45">
                  <c:v>42339</c:v>
                </c:pt>
                <c:pt idx="46">
                  <c:v>42370</c:v>
                </c:pt>
                <c:pt idx="47">
                  <c:v>42401</c:v>
                </c:pt>
                <c:pt idx="48">
                  <c:v>42430</c:v>
                </c:pt>
                <c:pt idx="49">
                  <c:v>42461</c:v>
                </c:pt>
                <c:pt idx="50">
                  <c:v>42491</c:v>
                </c:pt>
                <c:pt idx="51">
                  <c:v>42522</c:v>
                </c:pt>
                <c:pt idx="52">
                  <c:v>42552</c:v>
                </c:pt>
                <c:pt idx="53">
                  <c:v>42583</c:v>
                </c:pt>
                <c:pt idx="54">
                  <c:v>42614</c:v>
                </c:pt>
                <c:pt idx="55">
                  <c:v>42644</c:v>
                </c:pt>
                <c:pt idx="56">
                  <c:v>42675</c:v>
                </c:pt>
                <c:pt idx="57">
                  <c:v>42705</c:v>
                </c:pt>
                <c:pt idx="58">
                  <c:v>42736</c:v>
                </c:pt>
                <c:pt idx="59">
                  <c:v>42767</c:v>
                </c:pt>
                <c:pt idx="60">
                  <c:v>42795</c:v>
                </c:pt>
                <c:pt idx="61">
                  <c:v>42826</c:v>
                </c:pt>
                <c:pt idx="62">
                  <c:v>42856</c:v>
                </c:pt>
                <c:pt idx="63">
                  <c:v>42887</c:v>
                </c:pt>
                <c:pt idx="64">
                  <c:v>42917</c:v>
                </c:pt>
                <c:pt idx="65">
                  <c:v>42948</c:v>
                </c:pt>
                <c:pt idx="66">
                  <c:v>42979</c:v>
                </c:pt>
                <c:pt idx="67">
                  <c:v>43009</c:v>
                </c:pt>
                <c:pt idx="68">
                  <c:v>43040</c:v>
                </c:pt>
                <c:pt idx="69">
                  <c:v>43070</c:v>
                </c:pt>
                <c:pt idx="70">
                  <c:v>43101</c:v>
                </c:pt>
                <c:pt idx="71">
                  <c:v>43132</c:v>
                </c:pt>
                <c:pt idx="72">
                  <c:v>43160</c:v>
                </c:pt>
                <c:pt idx="73">
                  <c:v>43191</c:v>
                </c:pt>
                <c:pt idx="74">
                  <c:v>43221</c:v>
                </c:pt>
                <c:pt idx="75">
                  <c:v>43252</c:v>
                </c:pt>
                <c:pt idx="76">
                  <c:v>43282</c:v>
                </c:pt>
                <c:pt idx="77">
                  <c:v>43313</c:v>
                </c:pt>
                <c:pt idx="78">
                  <c:v>43344</c:v>
                </c:pt>
                <c:pt idx="79">
                  <c:v>43374</c:v>
                </c:pt>
                <c:pt idx="80">
                  <c:v>43405</c:v>
                </c:pt>
                <c:pt idx="81">
                  <c:v>43435</c:v>
                </c:pt>
                <c:pt idx="82">
                  <c:v>43466</c:v>
                </c:pt>
                <c:pt idx="83">
                  <c:v>43497</c:v>
                </c:pt>
                <c:pt idx="84">
                  <c:v>43525</c:v>
                </c:pt>
                <c:pt idx="85">
                  <c:v>43556</c:v>
                </c:pt>
                <c:pt idx="86">
                  <c:v>43586</c:v>
                </c:pt>
                <c:pt idx="87">
                  <c:v>43617</c:v>
                </c:pt>
                <c:pt idx="88">
                  <c:v>43647</c:v>
                </c:pt>
                <c:pt idx="89">
                  <c:v>43678</c:v>
                </c:pt>
                <c:pt idx="90">
                  <c:v>43709</c:v>
                </c:pt>
                <c:pt idx="91">
                  <c:v>43739</c:v>
                </c:pt>
                <c:pt idx="92">
                  <c:v>43770</c:v>
                </c:pt>
                <c:pt idx="93">
                  <c:v>43800</c:v>
                </c:pt>
                <c:pt idx="94">
                  <c:v>43831</c:v>
                </c:pt>
                <c:pt idx="95">
                  <c:v>43862</c:v>
                </c:pt>
                <c:pt idx="96">
                  <c:v>43891</c:v>
                </c:pt>
                <c:pt idx="97">
                  <c:v>43922</c:v>
                </c:pt>
                <c:pt idx="98">
                  <c:v>43952</c:v>
                </c:pt>
                <c:pt idx="99">
                  <c:v>43983</c:v>
                </c:pt>
                <c:pt idx="100">
                  <c:v>44013</c:v>
                </c:pt>
                <c:pt idx="101">
                  <c:v>44044</c:v>
                </c:pt>
                <c:pt idx="102">
                  <c:v>44075</c:v>
                </c:pt>
                <c:pt idx="103">
                  <c:v>44105</c:v>
                </c:pt>
                <c:pt idx="104">
                  <c:v>44136</c:v>
                </c:pt>
                <c:pt idx="105">
                  <c:v>44166</c:v>
                </c:pt>
                <c:pt idx="106">
                  <c:v>44197</c:v>
                </c:pt>
                <c:pt idx="107">
                  <c:v>44228</c:v>
                </c:pt>
                <c:pt idx="108">
                  <c:v>44256</c:v>
                </c:pt>
                <c:pt idx="109">
                  <c:v>44287</c:v>
                </c:pt>
                <c:pt idx="110">
                  <c:v>44317</c:v>
                </c:pt>
                <c:pt idx="111">
                  <c:v>44348</c:v>
                </c:pt>
                <c:pt idx="112">
                  <c:v>44378</c:v>
                </c:pt>
                <c:pt idx="113">
                  <c:v>44409</c:v>
                </c:pt>
                <c:pt idx="114">
                  <c:v>44440</c:v>
                </c:pt>
                <c:pt idx="115">
                  <c:v>44470</c:v>
                </c:pt>
                <c:pt idx="116">
                  <c:v>44501</c:v>
                </c:pt>
                <c:pt idx="117">
                  <c:v>44531</c:v>
                </c:pt>
                <c:pt idx="118">
                  <c:v>44562</c:v>
                </c:pt>
                <c:pt idx="119">
                  <c:v>44593</c:v>
                </c:pt>
                <c:pt idx="120">
                  <c:v>44621</c:v>
                </c:pt>
                <c:pt idx="121">
                  <c:v>44652</c:v>
                </c:pt>
                <c:pt idx="122">
                  <c:v>44682</c:v>
                </c:pt>
                <c:pt idx="123">
                  <c:v>44713</c:v>
                </c:pt>
                <c:pt idx="124">
                  <c:v>44743</c:v>
                </c:pt>
                <c:pt idx="125">
                  <c:v>44774</c:v>
                </c:pt>
                <c:pt idx="126">
                  <c:v>44805</c:v>
                </c:pt>
                <c:pt idx="127">
                  <c:v>44835</c:v>
                </c:pt>
                <c:pt idx="128">
                  <c:v>44866</c:v>
                </c:pt>
                <c:pt idx="129">
                  <c:v>44896</c:v>
                </c:pt>
                <c:pt idx="130">
                  <c:v>44927</c:v>
                </c:pt>
                <c:pt idx="131">
                  <c:v>44958</c:v>
                </c:pt>
                <c:pt idx="132">
                  <c:v>44986</c:v>
                </c:pt>
                <c:pt idx="133">
                  <c:v>45017</c:v>
                </c:pt>
                <c:pt idx="134">
                  <c:v>45047</c:v>
                </c:pt>
                <c:pt idx="135">
                  <c:v>45078</c:v>
                </c:pt>
                <c:pt idx="136">
                  <c:v>45108</c:v>
                </c:pt>
                <c:pt idx="137">
                  <c:v>45139</c:v>
                </c:pt>
                <c:pt idx="138">
                  <c:v>45170</c:v>
                </c:pt>
                <c:pt idx="139">
                  <c:v>45200</c:v>
                </c:pt>
                <c:pt idx="140">
                  <c:v>45231</c:v>
                </c:pt>
                <c:pt idx="141">
                  <c:v>45261</c:v>
                </c:pt>
              </c:numCache>
            </c:numRef>
          </c:cat>
          <c:val>
            <c:numRef>
              <c:f>Crédito!$R$149:$R$290</c:f>
              <c:numCache>
                <c:formatCode>0.0%</c:formatCode>
                <c:ptCount val="142"/>
                <c:pt idx="0">
                  <c:v>3.2110091743119185E-2</c:v>
                </c:pt>
                <c:pt idx="1">
                  <c:v>3.0556718292172436E-2</c:v>
                </c:pt>
                <c:pt idx="2">
                  <c:v>3.5368421052631493E-2</c:v>
                </c:pt>
                <c:pt idx="3">
                  <c:v>3.7414965986394488E-2</c:v>
                </c:pt>
                <c:pt idx="4">
                  <c:v>2.8229255774165907E-2</c:v>
                </c:pt>
                <c:pt idx="5">
                  <c:v>8.4817642069552335E-3</c:v>
                </c:pt>
                <c:pt idx="6">
                  <c:v>-2.0374220374220431E-2</c:v>
                </c:pt>
                <c:pt idx="7">
                  <c:v>-4.3584521384928743E-2</c:v>
                </c:pt>
                <c:pt idx="8">
                  <c:v>-4.0342298288508549E-2</c:v>
                </c:pt>
                <c:pt idx="9">
                  <c:v>-3.9087947882736063E-2</c:v>
                </c:pt>
                <c:pt idx="10">
                  <c:v>-3.6311709506324008E-2</c:v>
                </c:pt>
                <c:pt idx="11">
                  <c:v>-4.3019480519480569E-2</c:v>
                </c:pt>
                <c:pt idx="12">
                  <c:v>-5.494949494949497E-2</c:v>
                </c:pt>
                <c:pt idx="13">
                  <c:v>-5.7676685621446011E-2</c:v>
                </c:pt>
                <c:pt idx="14">
                  <c:v>-7.7267181781211836E-2</c:v>
                </c:pt>
                <c:pt idx="15">
                  <c:v>-7.9918032786885251E-2</c:v>
                </c:pt>
                <c:pt idx="16">
                  <c:v>-6.946755407653904E-2</c:v>
                </c:pt>
                <c:pt idx="17">
                  <c:v>-5.42472666105972E-2</c:v>
                </c:pt>
                <c:pt idx="18">
                  <c:v>-4.1595925297113756E-2</c:v>
                </c:pt>
                <c:pt idx="19">
                  <c:v>-3.6626916524701847E-2</c:v>
                </c:pt>
                <c:pt idx="20">
                  <c:v>-3.3121019108280247E-2</c:v>
                </c:pt>
                <c:pt idx="21">
                  <c:v>-2.1610169491525499E-2</c:v>
                </c:pt>
                <c:pt idx="22">
                  <c:v>-2.6248941574936513E-2</c:v>
                </c:pt>
                <c:pt idx="23">
                  <c:v>-2.0780322307039745E-2</c:v>
                </c:pt>
                <c:pt idx="24">
                  <c:v>-1.4963659683625563E-2</c:v>
                </c:pt>
                <c:pt idx="25">
                  <c:v>-5.1724137931035141E-3</c:v>
                </c:pt>
                <c:pt idx="26">
                  <c:v>1.5866020273248127E-2</c:v>
                </c:pt>
                <c:pt idx="27">
                  <c:v>2.6726057906458767E-2</c:v>
                </c:pt>
                <c:pt idx="28">
                  <c:v>3.1291908806437174E-2</c:v>
                </c:pt>
                <c:pt idx="29">
                  <c:v>2.0453534904401938E-2</c:v>
                </c:pt>
                <c:pt idx="30">
                  <c:v>1.7714791851195955E-2</c:v>
                </c:pt>
                <c:pt idx="31">
                  <c:v>1.9893899204243892E-2</c:v>
                </c:pt>
                <c:pt idx="32">
                  <c:v>2.9863855950812424E-2</c:v>
                </c:pt>
                <c:pt idx="33">
                  <c:v>3.4213945430922488E-2</c:v>
                </c:pt>
                <c:pt idx="34">
                  <c:v>5.6086956521739006E-2</c:v>
                </c:pt>
                <c:pt idx="35">
                  <c:v>6.1931572109138244E-2</c:v>
                </c:pt>
                <c:pt idx="36">
                  <c:v>6.2065972222222321E-2</c:v>
                </c:pt>
                <c:pt idx="37">
                  <c:v>6.6291161178509528E-2</c:v>
                </c:pt>
                <c:pt idx="38">
                  <c:v>6.3340563991323151E-2</c:v>
                </c:pt>
                <c:pt idx="39">
                  <c:v>6.7245119305856971E-2</c:v>
                </c:pt>
                <c:pt idx="40">
                  <c:v>6.8053749458170776E-2</c:v>
                </c:pt>
                <c:pt idx="41">
                  <c:v>7.8867102396514177E-2</c:v>
                </c:pt>
                <c:pt idx="42">
                  <c:v>9.1818973020017403E-2</c:v>
                </c:pt>
                <c:pt idx="43">
                  <c:v>7.1087993064586019E-2</c:v>
                </c:pt>
                <c:pt idx="44">
                  <c:v>3.1556503198294283E-2</c:v>
                </c:pt>
                <c:pt idx="45">
                  <c:v>-2.0938023450586263E-2</c:v>
                </c:pt>
                <c:pt idx="46">
                  <c:v>-2.6759983532317788E-2</c:v>
                </c:pt>
                <c:pt idx="47">
                  <c:v>-3.384991843393137E-2</c:v>
                </c:pt>
                <c:pt idx="48">
                  <c:v>-2.0024519820187936E-2</c:v>
                </c:pt>
                <c:pt idx="49">
                  <c:v>-2.7224705404307104E-2</c:v>
                </c:pt>
                <c:pt idx="50">
                  <c:v>-1.5911872705018371E-2</c:v>
                </c:pt>
                <c:pt idx="51">
                  <c:v>-1.7479674796747946E-2</c:v>
                </c:pt>
                <c:pt idx="52">
                  <c:v>-2.2727272727272818E-2</c:v>
                </c:pt>
                <c:pt idx="53">
                  <c:v>-2.5848142164781929E-2</c:v>
                </c:pt>
                <c:pt idx="54">
                  <c:v>-3.5870864886408893E-2</c:v>
                </c:pt>
                <c:pt idx="55">
                  <c:v>-2.1853500607041609E-2</c:v>
                </c:pt>
                <c:pt idx="56">
                  <c:v>-1.0748243075651143E-2</c:v>
                </c:pt>
                <c:pt idx="57">
                  <c:v>5.1325919589393365E-3</c:v>
                </c:pt>
                <c:pt idx="58">
                  <c:v>-1.0152284263959421E-2</c:v>
                </c:pt>
                <c:pt idx="59">
                  <c:v>-2.1950189953566901E-2</c:v>
                </c:pt>
                <c:pt idx="60">
                  <c:v>-3.669724770642202E-2</c:v>
                </c:pt>
                <c:pt idx="61">
                  <c:v>-5.2631578947368474E-2</c:v>
                </c:pt>
                <c:pt idx="62">
                  <c:v>-7.7943615257048182E-2</c:v>
                </c:pt>
                <c:pt idx="63">
                  <c:v>-7.6127430699214016E-2</c:v>
                </c:pt>
                <c:pt idx="64">
                  <c:v>-6.3122923588039836E-2</c:v>
                </c:pt>
                <c:pt idx="65">
                  <c:v>-5.3067993366500921E-2</c:v>
                </c:pt>
                <c:pt idx="66">
                  <c:v>-4.8780487804877981E-2</c:v>
                </c:pt>
                <c:pt idx="67">
                  <c:v>-5.9577989242863061E-2</c:v>
                </c:pt>
                <c:pt idx="68">
                  <c:v>-5.8086084412870886E-2</c:v>
                </c:pt>
                <c:pt idx="69">
                  <c:v>-4.9361702127659557E-2</c:v>
                </c:pt>
                <c:pt idx="70">
                  <c:v>-4.9572649572649619E-2</c:v>
                </c:pt>
                <c:pt idx="71">
                  <c:v>-4.0138109624514584E-2</c:v>
                </c:pt>
                <c:pt idx="72">
                  <c:v>-2.8571428571428581E-2</c:v>
                </c:pt>
                <c:pt idx="73">
                  <c:v>-3.5273368606700828E-3</c:v>
                </c:pt>
                <c:pt idx="74">
                  <c:v>2.248201438848918E-2</c:v>
                </c:pt>
                <c:pt idx="75">
                  <c:v>2.9556650246305383E-2</c:v>
                </c:pt>
                <c:pt idx="76">
                  <c:v>8.4219858156029392E-3</c:v>
                </c:pt>
                <c:pt idx="77">
                  <c:v>-1.4448336252189109E-2</c:v>
                </c:pt>
                <c:pt idx="78">
                  <c:v>-2.3902651021295074E-2</c:v>
                </c:pt>
                <c:pt idx="79">
                  <c:v>-1.1438627364716347E-2</c:v>
                </c:pt>
                <c:pt idx="80">
                  <c:v>6.6548358473825786E-3</c:v>
                </c:pt>
                <c:pt idx="81">
                  <c:v>2.9543419874664245E-2</c:v>
                </c:pt>
                <c:pt idx="82">
                  <c:v>4.1816546762590168E-2</c:v>
                </c:pt>
                <c:pt idx="83">
                  <c:v>2.7428057553956942E-2</c:v>
                </c:pt>
                <c:pt idx="84">
                  <c:v>2.8966131907308235E-2</c:v>
                </c:pt>
                <c:pt idx="85">
                  <c:v>4.8230088495575307E-2</c:v>
                </c:pt>
                <c:pt idx="86">
                  <c:v>6.1125769569041477E-2</c:v>
                </c:pt>
                <c:pt idx="87">
                  <c:v>0.10047846889952172</c:v>
                </c:pt>
                <c:pt idx="88">
                  <c:v>0.10153846153846158</c:v>
                </c:pt>
                <c:pt idx="89">
                  <c:v>0.11639271434917808</c:v>
                </c:pt>
                <c:pt idx="90">
                  <c:v>8.3259127337488748E-2</c:v>
                </c:pt>
                <c:pt idx="91">
                  <c:v>6.9425901201602302E-2</c:v>
                </c:pt>
                <c:pt idx="92">
                  <c:v>3.1291317761128035E-2</c:v>
                </c:pt>
                <c:pt idx="93">
                  <c:v>-2.1739130434782483E-3</c:v>
                </c:pt>
                <c:pt idx="94">
                  <c:v>-1.4674147604661347E-2</c:v>
                </c:pt>
                <c:pt idx="95">
                  <c:v>-8.752735229761166E-4</c:v>
                </c:pt>
                <c:pt idx="96">
                  <c:v>4.1576440017323524E-2</c:v>
                </c:pt>
                <c:pt idx="97">
                  <c:v>-1.0975094976783506E-2</c:v>
                </c:pt>
                <c:pt idx="98">
                  <c:v>-8.7443016991297084E-2</c:v>
                </c:pt>
                <c:pt idx="99">
                  <c:v>-0.18498023715415013</c:v>
                </c:pt>
                <c:pt idx="100">
                  <c:v>-0.19313647246608145</c:v>
                </c:pt>
                <c:pt idx="101">
                  <c:v>-0.19498607242339827</c:v>
                </c:pt>
                <c:pt idx="102">
                  <c:v>-0.16522811344019728</c:v>
                </c:pt>
                <c:pt idx="103">
                  <c:v>-0.1356637536412818</c:v>
                </c:pt>
                <c:pt idx="104">
                  <c:v>-8.2905982905982833E-2</c:v>
                </c:pt>
                <c:pt idx="105">
                  <c:v>-3.6165577342047839E-2</c:v>
                </c:pt>
                <c:pt idx="106">
                  <c:v>-1.8834866403854567E-2</c:v>
                </c:pt>
                <c:pt idx="107">
                  <c:v>-2.1901007446342491E-2</c:v>
                </c:pt>
                <c:pt idx="108">
                  <c:v>-5.031185031185037E-2</c:v>
                </c:pt>
                <c:pt idx="109">
                  <c:v>-2.4327784891165161E-2</c:v>
                </c:pt>
                <c:pt idx="110">
                  <c:v>6.675749318801083E-2</c:v>
                </c:pt>
                <c:pt idx="111">
                  <c:v>0.14694471387002905</c:v>
                </c:pt>
                <c:pt idx="112">
                  <c:v>0.18694362017804167</c:v>
                </c:pt>
                <c:pt idx="113">
                  <c:v>0.2081067721206129</c:v>
                </c:pt>
                <c:pt idx="114">
                  <c:v>0.24322993599212217</c:v>
                </c:pt>
                <c:pt idx="115">
                  <c:v>0.24891670678863753</c:v>
                </c:pt>
                <c:pt idx="116">
                  <c:v>0.21668219944082012</c:v>
                </c:pt>
                <c:pt idx="117">
                  <c:v>0.18037974683544289</c:v>
                </c:pt>
                <c:pt idx="118">
                  <c:v>0.18883928571428577</c:v>
                </c:pt>
                <c:pt idx="119">
                  <c:v>0.18092252575011214</c:v>
                </c:pt>
                <c:pt idx="120">
                  <c:v>0.14492119089316979</c:v>
                </c:pt>
                <c:pt idx="121">
                  <c:v>0.14479440069991267</c:v>
                </c:pt>
                <c:pt idx="122">
                  <c:v>0.11409110259684985</c:v>
                </c:pt>
                <c:pt idx="123">
                  <c:v>0.13319238900634267</c:v>
                </c:pt>
                <c:pt idx="124">
                  <c:v>0.13874999999999993</c:v>
                </c:pt>
                <c:pt idx="125">
                  <c:v>0.13134206219312583</c:v>
                </c:pt>
                <c:pt idx="126">
                  <c:v>0.10257425742574267</c:v>
                </c:pt>
                <c:pt idx="127">
                  <c:v>6.9005397070161845E-2</c:v>
                </c:pt>
                <c:pt idx="128">
                  <c:v>6.1662198391420953E-2</c:v>
                </c:pt>
                <c:pt idx="129">
                  <c:v>4.4810417464572927E-2</c:v>
                </c:pt>
                <c:pt idx="130">
                  <c:v>2.8163725122042793E-2</c:v>
                </c:pt>
                <c:pt idx="131">
                  <c:v>3.9059537353052676E-2</c:v>
                </c:pt>
                <c:pt idx="132">
                  <c:v>5.5831739961759164E-2</c:v>
                </c:pt>
                <c:pt idx="133">
                  <c:v>7.222009935040119E-2</c:v>
                </c:pt>
                <c:pt idx="134">
                  <c:v>7.5659151700420146E-2</c:v>
                </c:pt>
                <c:pt idx="135">
                  <c:v>5.9328358208955212E-2</c:v>
                </c:pt>
                <c:pt idx="136">
                  <c:v>1.4270032930845167E-2</c:v>
                </c:pt>
                <c:pt idx="137">
                  <c:v>-5.0632911392404223E-3</c:v>
                </c:pt>
                <c:pt idx="138">
                  <c:v>-1.6882183908045967E-2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62-4807-8357-FADB1F33A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1"/>
          <c:order val="1"/>
          <c:tx>
            <c:strRef>
              <c:f>Recessões!$B$1</c:f>
              <c:strCache>
                <c:ptCount val="1"/>
                <c:pt idx="0">
                  <c:v>Recessão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cat>
            <c:numRef>
              <c:f>Recessões!$A$136:$A$289</c:f>
              <c:numCache>
                <c:formatCode>[$-416]mmm\-yy;@</c:formatCode>
                <c:ptCount val="154"/>
                <c:pt idx="0">
                  <c:v>40603</c:v>
                </c:pt>
                <c:pt idx="1">
                  <c:v>40634</c:v>
                </c:pt>
                <c:pt idx="2">
                  <c:v>40664</c:v>
                </c:pt>
                <c:pt idx="3">
                  <c:v>40695</c:v>
                </c:pt>
                <c:pt idx="4">
                  <c:v>40725</c:v>
                </c:pt>
                <c:pt idx="5">
                  <c:v>40756</c:v>
                </c:pt>
                <c:pt idx="6">
                  <c:v>40787</c:v>
                </c:pt>
                <c:pt idx="7">
                  <c:v>40817</c:v>
                </c:pt>
                <c:pt idx="8">
                  <c:v>40848</c:v>
                </c:pt>
                <c:pt idx="9">
                  <c:v>40878</c:v>
                </c:pt>
                <c:pt idx="10">
                  <c:v>40909</c:v>
                </c:pt>
                <c:pt idx="11">
                  <c:v>40940</c:v>
                </c:pt>
                <c:pt idx="12">
                  <c:v>40969</c:v>
                </c:pt>
                <c:pt idx="13">
                  <c:v>41000</c:v>
                </c:pt>
                <c:pt idx="14">
                  <c:v>41030</c:v>
                </c:pt>
                <c:pt idx="15">
                  <c:v>41061</c:v>
                </c:pt>
                <c:pt idx="16">
                  <c:v>41091</c:v>
                </c:pt>
                <c:pt idx="17">
                  <c:v>41122</c:v>
                </c:pt>
                <c:pt idx="18">
                  <c:v>41153</c:v>
                </c:pt>
                <c:pt idx="19">
                  <c:v>41183</c:v>
                </c:pt>
                <c:pt idx="20">
                  <c:v>41214</c:v>
                </c:pt>
                <c:pt idx="21">
                  <c:v>41244</c:v>
                </c:pt>
                <c:pt idx="22">
                  <c:v>41275</c:v>
                </c:pt>
                <c:pt idx="23">
                  <c:v>41306</c:v>
                </c:pt>
                <c:pt idx="24">
                  <c:v>41334</c:v>
                </c:pt>
                <c:pt idx="25">
                  <c:v>41365</c:v>
                </c:pt>
                <c:pt idx="26">
                  <c:v>41395</c:v>
                </c:pt>
                <c:pt idx="27">
                  <c:v>41426</c:v>
                </c:pt>
                <c:pt idx="28">
                  <c:v>41456</c:v>
                </c:pt>
                <c:pt idx="29">
                  <c:v>41487</c:v>
                </c:pt>
                <c:pt idx="30">
                  <c:v>41518</c:v>
                </c:pt>
                <c:pt idx="31">
                  <c:v>41548</c:v>
                </c:pt>
                <c:pt idx="32">
                  <c:v>41579</c:v>
                </c:pt>
                <c:pt idx="33">
                  <c:v>41609</c:v>
                </c:pt>
                <c:pt idx="34">
                  <c:v>41640</c:v>
                </c:pt>
                <c:pt idx="35">
                  <c:v>41671</c:v>
                </c:pt>
                <c:pt idx="36">
                  <c:v>41699</c:v>
                </c:pt>
                <c:pt idx="37">
                  <c:v>41730</c:v>
                </c:pt>
                <c:pt idx="38">
                  <c:v>41760</c:v>
                </c:pt>
                <c:pt idx="39">
                  <c:v>41791</c:v>
                </c:pt>
                <c:pt idx="40">
                  <c:v>41821</c:v>
                </c:pt>
                <c:pt idx="41">
                  <c:v>41852</c:v>
                </c:pt>
                <c:pt idx="42">
                  <c:v>41883</c:v>
                </c:pt>
                <c:pt idx="43">
                  <c:v>41913</c:v>
                </c:pt>
                <c:pt idx="44">
                  <c:v>41944</c:v>
                </c:pt>
                <c:pt idx="45">
                  <c:v>41974</c:v>
                </c:pt>
                <c:pt idx="46">
                  <c:v>42005</c:v>
                </c:pt>
                <c:pt idx="47">
                  <c:v>42036</c:v>
                </c:pt>
                <c:pt idx="48">
                  <c:v>42064</c:v>
                </c:pt>
                <c:pt idx="49">
                  <c:v>42095</c:v>
                </c:pt>
                <c:pt idx="50">
                  <c:v>42125</c:v>
                </c:pt>
                <c:pt idx="51">
                  <c:v>42156</c:v>
                </c:pt>
                <c:pt idx="52">
                  <c:v>42186</c:v>
                </c:pt>
                <c:pt idx="53">
                  <c:v>42217</c:v>
                </c:pt>
                <c:pt idx="54">
                  <c:v>42248</c:v>
                </c:pt>
                <c:pt idx="55">
                  <c:v>42278</c:v>
                </c:pt>
                <c:pt idx="56">
                  <c:v>42309</c:v>
                </c:pt>
                <c:pt idx="57">
                  <c:v>42339</c:v>
                </c:pt>
                <c:pt idx="58">
                  <c:v>42370</c:v>
                </c:pt>
                <c:pt idx="59">
                  <c:v>42401</c:v>
                </c:pt>
                <c:pt idx="60">
                  <c:v>42430</c:v>
                </c:pt>
                <c:pt idx="61">
                  <c:v>42461</c:v>
                </c:pt>
                <c:pt idx="62">
                  <c:v>42491</c:v>
                </c:pt>
                <c:pt idx="63">
                  <c:v>42522</c:v>
                </c:pt>
                <c:pt idx="64">
                  <c:v>42552</c:v>
                </c:pt>
                <c:pt idx="65">
                  <c:v>42583</c:v>
                </c:pt>
                <c:pt idx="66">
                  <c:v>42614</c:v>
                </c:pt>
                <c:pt idx="67">
                  <c:v>42644</c:v>
                </c:pt>
                <c:pt idx="68">
                  <c:v>42675</c:v>
                </c:pt>
                <c:pt idx="69">
                  <c:v>42705</c:v>
                </c:pt>
                <c:pt idx="70">
                  <c:v>42736</c:v>
                </c:pt>
                <c:pt idx="71">
                  <c:v>42767</c:v>
                </c:pt>
                <c:pt idx="72">
                  <c:v>42795</c:v>
                </c:pt>
                <c:pt idx="73">
                  <c:v>42826</c:v>
                </c:pt>
                <c:pt idx="74">
                  <c:v>42856</c:v>
                </c:pt>
                <c:pt idx="75">
                  <c:v>42887</c:v>
                </c:pt>
                <c:pt idx="76">
                  <c:v>42917</c:v>
                </c:pt>
                <c:pt idx="77">
                  <c:v>42948</c:v>
                </c:pt>
                <c:pt idx="78">
                  <c:v>42979</c:v>
                </c:pt>
                <c:pt idx="79">
                  <c:v>43009</c:v>
                </c:pt>
                <c:pt idx="80">
                  <c:v>43040</c:v>
                </c:pt>
                <c:pt idx="81">
                  <c:v>43070</c:v>
                </c:pt>
                <c:pt idx="82">
                  <c:v>43101</c:v>
                </c:pt>
                <c:pt idx="83">
                  <c:v>43132</c:v>
                </c:pt>
                <c:pt idx="84">
                  <c:v>43160</c:v>
                </c:pt>
                <c:pt idx="85">
                  <c:v>43191</c:v>
                </c:pt>
                <c:pt idx="86">
                  <c:v>43221</c:v>
                </c:pt>
                <c:pt idx="87">
                  <c:v>43252</c:v>
                </c:pt>
                <c:pt idx="88">
                  <c:v>43282</c:v>
                </c:pt>
                <c:pt idx="89">
                  <c:v>43313</c:v>
                </c:pt>
                <c:pt idx="90">
                  <c:v>43344</c:v>
                </c:pt>
                <c:pt idx="91">
                  <c:v>43374</c:v>
                </c:pt>
                <c:pt idx="92">
                  <c:v>43405</c:v>
                </c:pt>
                <c:pt idx="93">
                  <c:v>43435</c:v>
                </c:pt>
                <c:pt idx="94">
                  <c:v>43466</c:v>
                </c:pt>
                <c:pt idx="95">
                  <c:v>43497</c:v>
                </c:pt>
                <c:pt idx="96">
                  <c:v>43525</c:v>
                </c:pt>
                <c:pt idx="97">
                  <c:v>43556</c:v>
                </c:pt>
                <c:pt idx="98">
                  <c:v>43586</c:v>
                </c:pt>
                <c:pt idx="99">
                  <c:v>43617</c:v>
                </c:pt>
                <c:pt idx="100">
                  <c:v>43647</c:v>
                </c:pt>
                <c:pt idx="101">
                  <c:v>43678</c:v>
                </c:pt>
                <c:pt idx="102">
                  <c:v>43709</c:v>
                </c:pt>
                <c:pt idx="103">
                  <c:v>43739</c:v>
                </c:pt>
                <c:pt idx="104">
                  <c:v>43770</c:v>
                </c:pt>
                <c:pt idx="105">
                  <c:v>43800</c:v>
                </c:pt>
                <c:pt idx="106">
                  <c:v>43831</c:v>
                </c:pt>
                <c:pt idx="107">
                  <c:v>43862</c:v>
                </c:pt>
                <c:pt idx="108">
                  <c:v>43891</c:v>
                </c:pt>
                <c:pt idx="109">
                  <c:v>43922</c:v>
                </c:pt>
                <c:pt idx="110">
                  <c:v>43952</c:v>
                </c:pt>
                <c:pt idx="111">
                  <c:v>43983</c:v>
                </c:pt>
                <c:pt idx="112">
                  <c:v>44013</c:v>
                </c:pt>
                <c:pt idx="113">
                  <c:v>44044</c:v>
                </c:pt>
                <c:pt idx="114">
                  <c:v>44075</c:v>
                </c:pt>
                <c:pt idx="115">
                  <c:v>44105</c:v>
                </c:pt>
                <c:pt idx="116">
                  <c:v>44136</c:v>
                </c:pt>
                <c:pt idx="117">
                  <c:v>44166</c:v>
                </c:pt>
                <c:pt idx="118">
                  <c:v>44197</c:v>
                </c:pt>
                <c:pt idx="119">
                  <c:v>44228</c:v>
                </c:pt>
                <c:pt idx="120">
                  <c:v>44256</c:v>
                </c:pt>
                <c:pt idx="121">
                  <c:v>44287</c:v>
                </c:pt>
                <c:pt idx="122">
                  <c:v>44317</c:v>
                </c:pt>
                <c:pt idx="123">
                  <c:v>44348</c:v>
                </c:pt>
                <c:pt idx="124">
                  <c:v>44378</c:v>
                </c:pt>
                <c:pt idx="125">
                  <c:v>44409</c:v>
                </c:pt>
                <c:pt idx="126">
                  <c:v>44440</c:v>
                </c:pt>
                <c:pt idx="127">
                  <c:v>44470</c:v>
                </c:pt>
                <c:pt idx="128">
                  <c:v>44501</c:v>
                </c:pt>
                <c:pt idx="129">
                  <c:v>44531</c:v>
                </c:pt>
                <c:pt idx="130">
                  <c:v>44562</c:v>
                </c:pt>
                <c:pt idx="131">
                  <c:v>44593</c:v>
                </c:pt>
                <c:pt idx="132">
                  <c:v>44621</c:v>
                </c:pt>
                <c:pt idx="133">
                  <c:v>44652</c:v>
                </c:pt>
                <c:pt idx="134">
                  <c:v>44682</c:v>
                </c:pt>
                <c:pt idx="135">
                  <c:v>44713</c:v>
                </c:pt>
                <c:pt idx="136">
                  <c:v>44743</c:v>
                </c:pt>
                <c:pt idx="137">
                  <c:v>44774</c:v>
                </c:pt>
                <c:pt idx="138">
                  <c:v>44805</c:v>
                </c:pt>
                <c:pt idx="139">
                  <c:v>44835</c:v>
                </c:pt>
                <c:pt idx="140">
                  <c:v>44866</c:v>
                </c:pt>
                <c:pt idx="141">
                  <c:v>44896</c:v>
                </c:pt>
                <c:pt idx="142">
                  <c:v>44927</c:v>
                </c:pt>
                <c:pt idx="143">
                  <c:v>44958</c:v>
                </c:pt>
                <c:pt idx="144">
                  <c:v>44986</c:v>
                </c:pt>
                <c:pt idx="145">
                  <c:v>45017</c:v>
                </c:pt>
                <c:pt idx="146">
                  <c:v>45047</c:v>
                </c:pt>
                <c:pt idx="147">
                  <c:v>45078</c:v>
                </c:pt>
                <c:pt idx="148">
                  <c:v>45108</c:v>
                </c:pt>
                <c:pt idx="149">
                  <c:v>45139</c:v>
                </c:pt>
                <c:pt idx="150">
                  <c:v>45170</c:v>
                </c:pt>
                <c:pt idx="151">
                  <c:v>45200</c:v>
                </c:pt>
                <c:pt idx="152">
                  <c:v>45231</c:v>
                </c:pt>
                <c:pt idx="153">
                  <c:v>45261</c:v>
                </c:pt>
              </c:numCache>
            </c:numRef>
          </c:cat>
          <c:val>
            <c:numRef>
              <c:f>Recessões!$B$136:$B$289</c:f>
              <c:numCache>
                <c:formatCode>General</c:formatCode>
                <c:ptCount val="1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8C-4365-8699-87EC0D2F7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8520416"/>
        <c:axId val="2028523776"/>
      </c:areaChart>
      <c:lineChart>
        <c:grouping val="standard"/>
        <c:varyColors val="0"/>
        <c:ser>
          <c:idx val="0"/>
          <c:order val="0"/>
          <c:tx>
            <c:strRef>
              <c:f>Crédito!$Q$2</c:f>
              <c:strCache>
                <c:ptCount val="1"/>
                <c:pt idx="0">
                  <c:v>Comprometimento de Renda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Recessões!$A$136:$A$289</c:f>
              <c:numCache>
                <c:formatCode>[$-416]mmm\-yy;@</c:formatCode>
                <c:ptCount val="154"/>
                <c:pt idx="0">
                  <c:v>40603</c:v>
                </c:pt>
                <c:pt idx="1">
                  <c:v>40634</c:v>
                </c:pt>
                <c:pt idx="2">
                  <c:v>40664</c:v>
                </c:pt>
                <c:pt idx="3">
                  <c:v>40695</c:v>
                </c:pt>
                <c:pt idx="4">
                  <c:v>40725</c:v>
                </c:pt>
                <c:pt idx="5">
                  <c:v>40756</c:v>
                </c:pt>
                <c:pt idx="6">
                  <c:v>40787</c:v>
                </c:pt>
                <c:pt idx="7">
                  <c:v>40817</c:v>
                </c:pt>
                <c:pt idx="8">
                  <c:v>40848</c:v>
                </c:pt>
                <c:pt idx="9">
                  <c:v>40878</c:v>
                </c:pt>
                <c:pt idx="10">
                  <c:v>40909</c:v>
                </c:pt>
                <c:pt idx="11">
                  <c:v>40940</c:v>
                </c:pt>
                <c:pt idx="12">
                  <c:v>40969</c:v>
                </c:pt>
                <c:pt idx="13">
                  <c:v>41000</c:v>
                </c:pt>
                <c:pt idx="14">
                  <c:v>41030</c:v>
                </c:pt>
                <c:pt idx="15">
                  <c:v>41061</c:v>
                </c:pt>
                <c:pt idx="16">
                  <c:v>41091</c:v>
                </c:pt>
                <c:pt idx="17">
                  <c:v>41122</c:v>
                </c:pt>
                <c:pt idx="18">
                  <c:v>41153</c:v>
                </c:pt>
                <c:pt idx="19">
                  <c:v>41183</c:v>
                </c:pt>
                <c:pt idx="20">
                  <c:v>41214</c:v>
                </c:pt>
                <c:pt idx="21">
                  <c:v>41244</c:v>
                </c:pt>
                <c:pt idx="22">
                  <c:v>41275</c:v>
                </c:pt>
                <c:pt idx="23">
                  <c:v>41306</c:v>
                </c:pt>
                <c:pt idx="24">
                  <c:v>41334</c:v>
                </c:pt>
                <c:pt idx="25">
                  <c:v>41365</c:v>
                </c:pt>
                <c:pt idx="26">
                  <c:v>41395</c:v>
                </c:pt>
                <c:pt idx="27">
                  <c:v>41426</c:v>
                </c:pt>
                <c:pt idx="28">
                  <c:v>41456</c:v>
                </c:pt>
                <c:pt idx="29">
                  <c:v>41487</c:v>
                </c:pt>
                <c:pt idx="30">
                  <c:v>41518</c:v>
                </c:pt>
                <c:pt idx="31">
                  <c:v>41548</c:v>
                </c:pt>
                <c:pt idx="32">
                  <c:v>41579</c:v>
                </c:pt>
                <c:pt idx="33">
                  <c:v>41609</c:v>
                </c:pt>
                <c:pt idx="34">
                  <c:v>41640</c:v>
                </c:pt>
                <c:pt idx="35">
                  <c:v>41671</c:v>
                </c:pt>
                <c:pt idx="36">
                  <c:v>41699</c:v>
                </c:pt>
                <c:pt idx="37">
                  <c:v>41730</c:v>
                </c:pt>
                <c:pt idx="38">
                  <c:v>41760</c:v>
                </c:pt>
                <c:pt idx="39">
                  <c:v>41791</c:v>
                </c:pt>
                <c:pt idx="40">
                  <c:v>41821</c:v>
                </c:pt>
                <c:pt idx="41">
                  <c:v>41852</c:v>
                </c:pt>
                <c:pt idx="42">
                  <c:v>41883</c:v>
                </c:pt>
                <c:pt idx="43">
                  <c:v>41913</c:v>
                </c:pt>
                <c:pt idx="44">
                  <c:v>41944</c:v>
                </c:pt>
                <c:pt idx="45">
                  <c:v>41974</c:v>
                </c:pt>
                <c:pt idx="46">
                  <c:v>42005</c:v>
                </c:pt>
                <c:pt idx="47">
                  <c:v>42036</c:v>
                </c:pt>
                <c:pt idx="48">
                  <c:v>42064</c:v>
                </c:pt>
                <c:pt idx="49">
                  <c:v>42095</c:v>
                </c:pt>
                <c:pt idx="50">
                  <c:v>42125</c:v>
                </c:pt>
                <c:pt idx="51">
                  <c:v>42156</c:v>
                </c:pt>
                <c:pt idx="52">
                  <c:v>42186</c:v>
                </c:pt>
                <c:pt idx="53">
                  <c:v>42217</c:v>
                </c:pt>
                <c:pt idx="54">
                  <c:v>42248</c:v>
                </c:pt>
                <c:pt idx="55">
                  <c:v>42278</c:v>
                </c:pt>
                <c:pt idx="56">
                  <c:v>42309</c:v>
                </c:pt>
                <c:pt idx="57">
                  <c:v>42339</c:v>
                </c:pt>
                <c:pt idx="58">
                  <c:v>42370</c:v>
                </c:pt>
                <c:pt idx="59">
                  <c:v>42401</c:v>
                </c:pt>
                <c:pt idx="60">
                  <c:v>42430</c:v>
                </c:pt>
                <c:pt idx="61">
                  <c:v>42461</c:v>
                </c:pt>
                <c:pt idx="62">
                  <c:v>42491</c:v>
                </c:pt>
                <c:pt idx="63">
                  <c:v>42522</c:v>
                </c:pt>
                <c:pt idx="64">
                  <c:v>42552</c:v>
                </c:pt>
                <c:pt idx="65">
                  <c:v>42583</c:v>
                </c:pt>
                <c:pt idx="66">
                  <c:v>42614</c:v>
                </c:pt>
                <c:pt idx="67">
                  <c:v>42644</c:v>
                </c:pt>
                <c:pt idx="68">
                  <c:v>42675</c:v>
                </c:pt>
                <c:pt idx="69">
                  <c:v>42705</c:v>
                </c:pt>
                <c:pt idx="70">
                  <c:v>42736</c:v>
                </c:pt>
                <c:pt idx="71">
                  <c:v>42767</c:v>
                </c:pt>
                <c:pt idx="72">
                  <c:v>42795</c:v>
                </c:pt>
                <c:pt idx="73">
                  <c:v>42826</c:v>
                </c:pt>
                <c:pt idx="74">
                  <c:v>42856</c:v>
                </c:pt>
                <c:pt idx="75">
                  <c:v>42887</c:v>
                </c:pt>
                <c:pt idx="76">
                  <c:v>42917</c:v>
                </c:pt>
                <c:pt idx="77">
                  <c:v>42948</c:v>
                </c:pt>
                <c:pt idx="78">
                  <c:v>42979</c:v>
                </c:pt>
                <c:pt idx="79">
                  <c:v>43009</c:v>
                </c:pt>
                <c:pt idx="80">
                  <c:v>43040</c:v>
                </c:pt>
                <c:pt idx="81">
                  <c:v>43070</c:v>
                </c:pt>
                <c:pt idx="82">
                  <c:v>43101</c:v>
                </c:pt>
                <c:pt idx="83">
                  <c:v>43132</c:v>
                </c:pt>
                <c:pt idx="84">
                  <c:v>43160</c:v>
                </c:pt>
                <c:pt idx="85">
                  <c:v>43191</c:v>
                </c:pt>
                <c:pt idx="86">
                  <c:v>43221</c:v>
                </c:pt>
                <c:pt idx="87">
                  <c:v>43252</c:v>
                </c:pt>
                <c:pt idx="88">
                  <c:v>43282</c:v>
                </c:pt>
                <c:pt idx="89">
                  <c:v>43313</c:v>
                </c:pt>
                <c:pt idx="90">
                  <c:v>43344</c:v>
                </c:pt>
                <c:pt idx="91">
                  <c:v>43374</c:v>
                </c:pt>
                <c:pt idx="92">
                  <c:v>43405</c:v>
                </c:pt>
                <c:pt idx="93">
                  <c:v>43435</c:v>
                </c:pt>
                <c:pt idx="94">
                  <c:v>43466</c:v>
                </c:pt>
                <c:pt idx="95">
                  <c:v>43497</c:v>
                </c:pt>
                <c:pt idx="96">
                  <c:v>43525</c:v>
                </c:pt>
                <c:pt idx="97">
                  <c:v>43556</c:v>
                </c:pt>
                <c:pt idx="98">
                  <c:v>43586</c:v>
                </c:pt>
                <c:pt idx="99">
                  <c:v>43617</c:v>
                </c:pt>
                <c:pt idx="100">
                  <c:v>43647</c:v>
                </c:pt>
                <c:pt idx="101">
                  <c:v>43678</c:v>
                </c:pt>
                <c:pt idx="102">
                  <c:v>43709</c:v>
                </c:pt>
                <c:pt idx="103">
                  <c:v>43739</c:v>
                </c:pt>
                <c:pt idx="104">
                  <c:v>43770</c:v>
                </c:pt>
                <c:pt idx="105">
                  <c:v>43800</c:v>
                </c:pt>
                <c:pt idx="106">
                  <c:v>43831</c:v>
                </c:pt>
                <c:pt idx="107">
                  <c:v>43862</c:v>
                </c:pt>
                <c:pt idx="108">
                  <c:v>43891</c:v>
                </c:pt>
                <c:pt idx="109">
                  <c:v>43922</c:v>
                </c:pt>
                <c:pt idx="110">
                  <c:v>43952</c:v>
                </c:pt>
                <c:pt idx="111">
                  <c:v>43983</c:v>
                </c:pt>
                <c:pt idx="112">
                  <c:v>44013</c:v>
                </c:pt>
                <c:pt idx="113">
                  <c:v>44044</c:v>
                </c:pt>
                <c:pt idx="114">
                  <c:v>44075</c:v>
                </c:pt>
                <c:pt idx="115">
                  <c:v>44105</c:v>
                </c:pt>
                <c:pt idx="116">
                  <c:v>44136</c:v>
                </c:pt>
                <c:pt idx="117">
                  <c:v>44166</c:v>
                </c:pt>
                <c:pt idx="118">
                  <c:v>44197</c:v>
                </c:pt>
                <c:pt idx="119">
                  <c:v>44228</c:v>
                </c:pt>
                <c:pt idx="120">
                  <c:v>44256</c:v>
                </c:pt>
                <c:pt idx="121">
                  <c:v>44287</c:v>
                </c:pt>
                <c:pt idx="122">
                  <c:v>44317</c:v>
                </c:pt>
                <c:pt idx="123">
                  <c:v>44348</c:v>
                </c:pt>
                <c:pt idx="124">
                  <c:v>44378</c:v>
                </c:pt>
                <c:pt idx="125">
                  <c:v>44409</c:v>
                </c:pt>
                <c:pt idx="126">
                  <c:v>44440</c:v>
                </c:pt>
                <c:pt idx="127">
                  <c:v>44470</c:v>
                </c:pt>
                <c:pt idx="128">
                  <c:v>44501</c:v>
                </c:pt>
                <c:pt idx="129">
                  <c:v>44531</c:v>
                </c:pt>
                <c:pt idx="130">
                  <c:v>44562</c:v>
                </c:pt>
                <c:pt idx="131">
                  <c:v>44593</c:v>
                </c:pt>
                <c:pt idx="132">
                  <c:v>44621</c:v>
                </c:pt>
                <c:pt idx="133">
                  <c:v>44652</c:v>
                </c:pt>
                <c:pt idx="134">
                  <c:v>44682</c:v>
                </c:pt>
                <c:pt idx="135">
                  <c:v>44713</c:v>
                </c:pt>
                <c:pt idx="136">
                  <c:v>44743</c:v>
                </c:pt>
                <c:pt idx="137">
                  <c:v>44774</c:v>
                </c:pt>
                <c:pt idx="138">
                  <c:v>44805</c:v>
                </c:pt>
                <c:pt idx="139">
                  <c:v>44835</c:v>
                </c:pt>
                <c:pt idx="140">
                  <c:v>44866</c:v>
                </c:pt>
                <c:pt idx="141">
                  <c:v>44896</c:v>
                </c:pt>
                <c:pt idx="142">
                  <c:v>44927</c:v>
                </c:pt>
                <c:pt idx="143">
                  <c:v>44958</c:v>
                </c:pt>
                <c:pt idx="144">
                  <c:v>44986</c:v>
                </c:pt>
                <c:pt idx="145">
                  <c:v>45017</c:v>
                </c:pt>
                <c:pt idx="146">
                  <c:v>45047</c:v>
                </c:pt>
                <c:pt idx="147">
                  <c:v>45078</c:v>
                </c:pt>
                <c:pt idx="148">
                  <c:v>45108</c:v>
                </c:pt>
                <c:pt idx="149">
                  <c:v>45139</c:v>
                </c:pt>
                <c:pt idx="150">
                  <c:v>45170</c:v>
                </c:pt>
                <c:pt idx="151">
                  <c:v>45200</c:v>
                </c:pt>
                <c:pt idx="152">
                  <c:v>45231</c:v>
                </c:pt>
                <c:pt idx="153">
                  <c:v>45261</c:v>
                </c:pt>
              </c:numCache>
            </c:numRef>
          </c:cat>
          <c:val>
            <c:numRef>
              <c:f>Crédito!$Q$137:$Q$290</c:f>
              <c:numCache>
                <c:formatCode>0.00</c:formatCode>
                <c:ptCount val="154"/>
                <c:pt idx="0">
                  <c:v>23.98</c:v>
                </c:pt>
                <c:pt idx="1">
                  <c:v>23.89</c:v>
                </c:pt>
                <c:pt idx="2">
                  <c:v>23.75</c:v>
                </c:pt>
                <c:pt idx="3">
                  <c:v>23.52</c:v>
                </c:pt>
                <c:pt idx="4">
                  <c:v>23.38</c:v>
                </c:pt>
                <c:pt idx="5">
                  <c:v>23.58</c:v>
                </c:pt>
                <c:pt idx="6">
                  <c:v>24.05</c:v>
                </c:pt>
                <c:pt idx="7">
                  <c:v>24.55</c:v>
                </c:pt>
                <c:pt idx="8">
                  <c:v>24.54</c:v>
                </c:pt>
                <c:pt idx="9">
                  <c:v>24.56</c:v>
                </c:pt>
                <c:pt idx="10">
                  <c:v>24.51</c:v>
                </c:pt>
                <c:pt idx="11">
                  <c:v>24.64</c:v>
                </c:pt>
                <c:pt idx="12">
                  <c:v>24.75</c:v>
                </c:pt>
                <c:pt idx="13">
                  <c:v>24.62</c:v>
                </c:pt>
                <c:pt idx="14">
                  <c:v>24.59</c:v>
                </c:pt>
                <c:pt idx="15">
                  <c:v>24.4</c:v>
                </c:pt>
                <c:pt idx="16">
                  <c:v>24.04</c:v>
                </c:pt>
                <c:pt idx="17">
                  <c:v>23.78</c:v>
                </c:pt>
                <c:pt idx="18">
                  <c:v>23.56</c:v>
                </c:pt>
                <c:pt idx="19">
                  <c:v>23.48</c:v>
                </c:pt>
                <c:pt idx="20">
                  <c:v>23.55</c:v>
                </c:pt>
                <c:pt idx="21">
                  <c:v>23.6</c:v>
                </c:pt>
                <c:pt idx="22">
                  <c:v>23.62</c:v>
                </c:pt>
                <c:pt idx="23">
                  <c:v>23.58</c:v>
                </c:pt>
                <c:pt idx="24">
                  <c:v>23.39</c:v>
                </c:pt>
                <c:pt idx="25">
                  <c:v>23.2</c:v>
                </c:pt>
                <c:pt idx="26">
                  <c:v>22.69</c:v>
                </c:pt>
                <c:pt idx="27">
                  <c:v>22.45</c:v>
                </c:pt>
                <c:pt idx="28">
                  <c:v>22.37</c:v>
                </c:pt>
                <c:pt idx="29">
                  <c:v>22.49</c:v>
                </c:pt>
                <c:pt idx="30">
                  <c:v>22.58</c:v>
                </c:pt>
                <c:pt idx="31">
                  <c:v>22.62</c:v>
                </c:pt>
                <c:pt idx="32">
                  <c:v>22.77</c:v>
                </c:pt>
                <c:pt idx="33">
                  <c:v>23.09</c:v>
                </c:pt>
                <c:pt idx="34">
                  <c:v>23</c:v>
                </c:pt>
                <c:pt idx="35">
                  <c:v>23.09</c:v>
                </c:pt>
                <c:pt idx="36">
                  <c:v>23.04</c:v>
                </c:pt>
                <c:pt idx="37">
                  <c:v>23.08</c:v>
                </c:pt>
                <c:pt idx="38">
                  <c:v>23.05</c:v>
                </c:pt>
                <c:pt idx="39">
                  <c:v>23.05</c:v>
                </c:pt>
                <c:pt idx="40">
                  <c:v>23.07</c:v>
                </c:pt>
                <c:pt idx="41">
                  <c:v>22.95</c:v>
                </c:pt>
                <c:pt idx="42">
                  <c:v>22.98</c:v>
                </c:pt>
                <c:pt idx="43">
                  <c:v>23.07</c:v>
                </c:pt>
                <c:pt idx="44">
                  <c:v>23.45</c:v>
                </c:pt>
                <c:pt idx="45">
                  <c:v>23.88</c:v>
                </c:pt>
                <c:pt idx="46">
                  <c:v>24.29</c:v>
                </c:pt>
                <c:pt idx="47">
                  <c:v>24.52</c:v>
                </c:pt>
                <c:pt idx="48">
                  <c:v>24.47</c:v>
                </c:pt>
                <c:pt idx="49">
                  <c:v>24.61</c:v>
                </c:pt>
                <c:pt idx="50">
                  <c:v>24.51</c:v>
                </c:pt>
                <c:pt idx="51">
                  <c:v>24.6</c:v>
                </c:pt>
                <c:pt idx="52">
                  <c:v>24.64</c:v>
                </c:pt>
                <c:pt idx="53">
                  <c:v>24.76</c:v>
                </c:pt>
                <c:pt idx="54">
                  <c:v>25.09</c:v>
                </c:pt>
                <c:pt idx="55">
                  <c:v>24.71</c:v>
                </c:pt>
                <c:pt idx="56">
                  <c:v>24.19</c:v>
                </c:pt>
                <c:pt idx="57">
                  <c:v>23.38</c:v>
                </c:pt>
                <c:pt idx="58">
                  <c:v>23.64</c:v>
                </c:pt>
                <c:pt idx="59">
                  <c:v>23.69</c:v>
                </c:pt>
                <c:pt idx="60">
                  <c:v>23.98</c:v>
                </c:pt>
                <c:pt idx="61">
                  <c:v>23.94</c:v>
                </c:pt>
                <c:pt idx="62">
                  <c:v>24.12</c:v>
                </c:pt>
                <c:pt idx="63">
                  <c:v>24.17</c:v>
                </c:pt>
                <c:pt idx="64">
                  <c:v>24.08</c:v>
                </c:pt>
                <c:pt idx="65">
                  <c:v>24.12</c:v>
                </c:pt>
                <c:pt idx="66">
                  <c:v>24.19</c:v>
                </c:pt>
                <c:pt idx="67">
                  <c:v>24.17</c:v>
                </c:pt>
                <c:pt idx="68">
                  <c:v>23.93</c:v>
                </c:pt>
                <c:pt idx="69">
                  <c:v>23.5</c:v>
                </c:pt>
                <c:pt idx="70">
                  <c:v>23.4</c:v>
                </c:pt>
                <c:pt idx="71">
                  <c:v>23.17</c:v>
                </c:pt>
                <c:pt idx="72">
                  <c:v>23.1</c:v>
                </c:pt>
                <c:pt idx="73">
                  <c:v>22.68</c:v>
                </c:pt>
                <c:pt idx="74">
                  <c:v>22.24</c:v>
                </c:pt>
                <c:pt idx="75">
                  <c:v>22.33</c:v>
                </c:pt>
                <c:pt idx="76">
                  <c:v>22.56</c:v>
                </c:pt>
                <c:pt idx="77">
                  <c:v>22.84</c:v>
                </c:pt>
                <c:pt idx="78">
                  <c:v>23.01</c:v>
                </c:pt>
                <c:pt idx="79">
                  <c:v>22.73</c:v>
                </c:pt>
                <c:pt idx="80">
                  <c:v>22.54</c:v>
                </c:pt>
                <c:pt idx="81">
                  <c:v>22.34</c:v>
                </c:pt>
                <c:pt idx="82">
                  <c:v>22.24</c:v>
                </c:pt>
                <c:pt idx="83">
                  <c:v>22.24</c:v>
                </c:pt>
                <c:pt idx="84">
                  <c:v>22.44</c:v>
                </c:pt>
                <c:pt idx="85">
                  <c:v>22.6</c:v>
                </c:pt>
                <c:pt idx="86">
                  <c:v>22.74</c:v>
                </c:pt>
                <c:pt idx="87">
                  <c:v>22.99</c:v>
                </c:pt>
                <c:pt idx="88">
                  <c:v>22.75</c:v>
                </c:pt>
                <c:pt idx="89">
                  <c:v>22.51</c:v>
                </c:pt>
                <c:pt idx="90">
                  <c:v>22.46</c:v>
                </c:pt>
                <c:pt idx="91">
                  <c:v>22.47</c:v>
                </c:pt>
                <c:pt idx="92">
                  <c:v>22.69</c:v>
                </c:pt>
                <c:pt idx="93">
                  <c:v>23</c:v>
                </c:pt>
                <c:pt idx="94">
                  <c:v>23.17</c:v>
                </c:pt>
                <c:pt idx="95">
                  <c:v>22.85</c:v>
                </c:pt>
                <c:pt idx="96">
                  <c:v>23.09</c:v>
                </c:pt>
                <c:pt idx="97">
                  <c:v>23.69</c:v>
                </c:pt>
                <c:pt idx="98">
                  <c:v>24.13</c:v>
                </c:pt>
                <c:pt idx="99">
                  <c:v>25.3</c:v>
                </c:pt>
                <c:pt idx="100">
                  <c:v>25.06</c:v>
                </c:pt>
                <c:pt idx="101">
                  <c:v>25.13</c:v>
                </c:pt>
                <c:pt idx="102">
                  <c:v>24.33</c:v>
                </c:pt>
                <c:pt idx="103">
                  <c:v>24.03</c:v>
                </c:pt>
                <c:pt idx="104">
                  <c:v>23.4</c:v>
                </c:pt>
                <c:pt idx="105">
                  <c:v>22.95</c:v>
                </c:pt>
                <c:pt idx="106">
                  <c:v>22.83</c:v>
                </c:pt>
                <c:pt idx="107">
                  <c:v>22.83</c:v>
                </c:pt>
                <c:pt idx="108">
                  <c:v>24.05</c:v>
                </c:pt>
                <c:pt idx="109">
                  <c:v>23.43</c:v>
                </c:pt>
                <c:pt idx="110">
                  <c:v>22.02</c:v>
                </c:pt>
                <c:pt idx="111">
                  <c:v>20.62</c:v>
                </c:pt>
                <c:pt idx="112">
                  <c:v>20.22</c:v>
                </c:pt>
                <c:pt idx="113">
                  <c:v>20.23</c:v>
                </c:pt>
                <c:pt idx="114">
                  <c:v>20.309999999999999</c:v>
                </c:pt>
                <c:pt idx="115">
                  <c:v>20.77</c:v>
                </c:pt>
                <c:pt idx="116">
                  <c:v>21.46</c:v>
                </c:pt>
                <c:pt idx="117">
                  <c:v>22.12</c:v>
                </c:pt>
                <c:pt idx="118">
                  <c:v>22.4</c:v>
                </c:pt>
                <c:pt idx="119">
                  <c:v>22.33</c:v>
                </c:pt>
                <c:pt idx="120">
                  <c:v>22.84</c:v>
                </c:pt>
                <c:pt idx="121">
                  <c:v>22.86</c:v>
                </c:pt>
                <c:pt idx="122">
                  <c:v>23.49</c:v>
                </c:pt>
                <c:pt idx="123">
                  <c:v>23.65</c:v>
                </c:pt>
                <c:pt idx="124">
                  <c:v>24</c:v>
                </c:pt>
                <c:pt idx="125">
                  <c:v>24.44</c:v>
                </c:pt>
                <c:pt idx="126">
                  <c:v>25.25</c:v>
                </c:pt>
                <c:pt idx="127">
                  <c:v>25.94</c:v>
                </c:pt>
                <c:pt idx="128">
                  <c:v>26.11</c:v>
                </c:pt>
                <c:pt idx="129">
                  <c:v>26.11</c:v>
                </c:pt>
                <c:pt idx="130">
                  <c:v>26.63</c:v>
                </c:pt>
                <c:pt idx="131">
                  <c:v>26.37</c:v>
                </c:pt>
                <c:pt idx="132">
                  <c:v>26.15</c:v>
                </c:pt>
                <c:pt idx="133">
                  <c:v>26.17</c:v>
                </c:pt>
                <c:pt idx="134">
                  <c:v>26.17</c:v>
                </c:pt>
                <c:pt idx="135">
                  <c:v>26.8</c:v>
                </c:pt>
                <c:pt idx="136">
                  <c:v>27.33</c:v>
                </c:pt>
                <c:pt idx="137">
                  <c:v>27.65</c:v>
                </c:pt>
                <c:pt idx="138">
                  <c:v>27.84</c:v>
                </c:pt>
                <c:pt idx="139">
                  <c:v>27.73</c:v>
                </c:pt>
                <c:pt idx="140">
                  <c:v>27.72</c:v>
                </c:pt>
                <c:pt idx="141">
                  <c:v>27.28</c:v>
                </c:pt>
                <c:pt idx="142">
                  <c:v>27.38</c:v>
                </c:pt>
                <c:pt idx="143">
                  <c:v>27.4</c:v>
                </c:pt>
                <c:pt idx="144">
                  <c:v>27.61</c:v>
                </c:pt>
                <c:pt idx="145">
                  <c:v>28.06</c:v>
                </c:pt>
                <c:pt idx="146">
                  <c:v>28.15</c:v>
                </c:pt>
                <c:pt idx="147">
                  <c:v>28.39</c:v>
                </c:pt>
                <c:pt idx="148">
                  <c:v>27.72</c:v>
                </c:pt>
                <c:pt idx="149">
                  <c:v>27.51</c:v>
                </c:pt>
                <c:pt idx="150">
                  <c:v>27.37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8C-4365-8699-87EC0D2F7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in val="20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20285237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2028520416"/>
        <c:crosses val="max"/>
        <c:crossBetween val="between"/>
      </c:valAx>
      <c:dateAx>
        <c:axId val="2028520416"/>
        <c:scaling>
          <c:orientation val="minMax"/>
        </c:scaling>
        <c:delete val="1"/>
        <c:axPos val="b"/>
        <c:numFmt formatCode="[$-416]mmm\-yy;@" sourceLinked="1"/>
        <c:majorTickMark val="out"/>
        <c:minorTickMark val="none"/>
        <c:tickLblPos val="nextTo"/>
        <c:crossAx val="2028523776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v>Saldo Crédito PJ</c:v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Crédito!$A$101:$A$290</c:f>
              <c:numCache>
                <c:formatCode>mmm\-yy</c:formatCode>
                <c:ptCount val="190"/>
                <c:pt idx="0">
                  <c:v>39508</c:v>
                </c:pt>
                <c:pt idx="1">
                  <c:v>39539</c:v>
                </c:pt>
                <c:pt idx="2">
                  <c:v>39569</c:v>
                </c:pt>
                <c:pt idx="3">
                  <c:v>39600</c:v>
                </c:pt>
                <c:pt idx="4">
                  <c:v>39630</c:v>
                </c:pt>
                <c:pt idx="5">
                  <c:v>39661</c:v>
                </c:pt>
                <c:pt idx="6">
                  <c:v>39692</c:v>
                </c:pt>
                <c:pt idx="7">
                  <c:v>39722</c:v>
                </c:pt>
                <c:pt idx="8">
                  <c:v>39753</c:v>
                </c:pt>
                <c:pt idx="9">
                  <c:v>39783</c:v>
                </c:pt>
                <c:pt idx="10">
                  <c:v>39814</c:v>
                </c:pt>
                <c:pt idx="11">
                  <c:v>39845</c:v>
                </c:pt>
                <c:pt idx="12">
                  <c:v>39873</c:v>
                </c:pt>
                <c:pt idx="13">
                  <c:v>39904</c:v>
                </c:pt>
                <c:pt idx="14">
                  <c:v>39934</c:v>
                </c:pt>
                <c:pt idx="15">
                  <c:v>39965</c:v>
                </c:pt>
                <c:pt idx="16">
                  <c:v>39995</c:v>
                </c:pt>
                <c:pt idx="17">
                  <c:v>40026</c:v>
                </c:pt>
                <c:pt idx="18">
                  <c:v>40057</c:v>
                </c:pt>
                <c:pt idx="19">
                  <c:v>40087</c:v>
                </c:pt>
                <c:pt idx="20">
                  <c:v>40118</c:v>
                </c:pt>
                <c:pt idx="21">
                  <c:v>40148</c:v>
                </c:pt>
                <c:pt idx="22">
                  <c:v>40179</c:v>
                </c:pt>
                <c:pt idx="23">
                  <c:v>40210</c:v>
                </c:pt>
                <c:pt idx="24">
                  <c:v>40238</c:v>
                </c:pt>
                <c:pt idx="25">
                  <c:v>40269</c:v>
                </c:pt>
                <c:pt idx="26">
                  <c:v>40299</c:v>
                </c:pt>
                <c:pt idx="27">
                  <c:v>40330</c:v>
                </c:pt>
                <c:pt idx="28">
                  <c:v>40360</c:v>
                </c:pt>
                <c:pt idx="29">
                  <c:v>40391</c:v>
                </c:pt>
                <c:pt idx="30">
                  <c:v>40422</c:v>
                </c:pt>
                <c:pt idx="31">
                  <c:v>40452</c:v>
                </c:pt>
                <c:pt idx="32">
                  <c:v>40483</c:v>
                </c:pt>
                <c:pt idx="33">
                  <c:v>40513</c:v>
                </c:pt>
                <c:pt idx="34">
                  <c:v>40544</c:v>
                </c:pt>
                <c:pt idx="35">
                  <c:v>40575</c:v>
                </c:pt>
                <c:pt idx="36">
                  <c:v>40603</c:v>
                </c:pt>
                <c:pt idx="37">
                  <c:v>40634</c:v>
                </c:pt>
                <c:pt idx="38">
                  <c:v>40664</c:v>
                </c:pt>
                <c:pt idx="39">
                  <c:v>40695</c:v>
                </c:pt>
                <c:pt idx="40">
                  <c:v>40725</c:v>
                </c:pt>
                <c:pt idx="41">
                  <c:v>40756</c:v>
                </c:pt>
                <c:pt idx="42">
                  <c:v>40787</c:v>
                </c:pt>
                <c:pt idx="43">
                  <c:v>40817</c:v>
                </c:pt>
                <c:pt idx="44">
                  <c:v>40848</c:v>
                </c:pt>
                <c:pt idx="45">
                  <c:v>40878</c:v>
                </c:pt>
                <c:pt idx="46">
                  <c:v>40909</c:v>
                </c:pt>
                <c:pt idx="47">
                  <c:v>40940</c:v>
                </c:pt>
                <c:pt idx="48">
                  <c:v>40969</c:v>
                </c:pt>
                <c:pt idx="49">
                  <c:v>41000</c:v>
                </c:pt>
                <c:pt idx="50">
                  <c:v>41030</c:v>
                </c:pt>
                <c:pt idx="51">
                  <c:v>41061</c:v>
                </c:pt>
                <c:pt idx="52">
                  <c:v>41091</c:v>
                </c:pt>
                <c:pt idx="53">
                  <c:v>41122</c:v>
                </c:pt>
                <c:pt idx="54">
                  <c:v>41153</c:v>
                </c:pt>
                <c:pt idx="55">
                  <c:v>41183</c:v>
                </c:pt>
                <c:pt idx="56">
                  <c:v>41214</c:v>
                </c:pt>
                <c:pt idx="57">
                  <c:v>41244</c:v>
                </c:pt>
                <c:pt idx="58">
                  <c:v>41275</c:v>
                </c:pt>
                <c:pt idx="59">
                  <c:v>41306</c:v>
                </c:pt>
                <c:pt idx="60">
                  <c:v>41334</c:v>
                </c:pt>
                <c:pt idx="61">
                  <c:v>41365</c:v>
                </c:pt>
                <c:pt idx="62">
                  <c:v>41395</c:v>
                </c:pt>
                <c:pt idx="63">
                  <c:v>41426</c:v>
                </c:pt>
                <c:pt idx="64">
                  <c:v>41456</c:v>
                </c:pt>
                <c:pt idx="65">
                  <c:v>41487</c:v>
                </c:pt>
                <c:pt idx="66">
                  <c:v>41518</c:v>
                </c:pt>
                <c:pt idx="67">
                  <c:v>41548</c:v>
                </c:pt>
                <c:pt idx="68">
                  <c:v>41579</c:v>
                </c:pt>
                <c:pt idx="69">
                  <c:v>41609</c:v>
                </c:pt>
                <c:pt idx="70">
                  <c:v>41640</c:v>
                </c:pt>
                <c:pt idx="71">
                  <c:v>41671</c:v>
                </c:pt>
                <c:pt idx="72">
                  <c:v>41699</c:v>
                </c:pt>
                <c:pt idx="73">
                  <c:v>41730</c:v>
                </c:pt>
                <c:pt idx="74">
                  <c:v>41760</c:v>
                </c:pt>
                <c:pt idx="75">
                  <c:v>41791</c:v>
                </c:pt>
                <c:pt idx="76">
                  <c:v>41821</c:v>
                </c:pt>
                <c:pt idx="77">
                  <c:v>41852</c:v>
                </c:pt>
                <c:pt idx="78">
                  <c:v>41883</c:v>
                </c:pt>
                <c:pt idx="79">
                  <c:v>41913</c:v>
                </c:pt>
                <c:pt idx="80">
                  <c:v>41944</c:v>
                </c:pt>
                <c:pt idx="81">
                  <c:v>41974</c:v>
                </c:pt>
                <c:pt idx="82">
                  <c:v>42005</c:v>
                </c:pt>
                <c:pt idx="83">
                  <c:v>42036</c:v>
                </c:pt>
                <c:pt idx="84">
                  <c:v>42064</c:v>
                </c:pt>
                <c:pt idx="85">
                  <c:v>42095</c:v>
                </c:pt>
                <c:pt idx="86">
                  <c:v>42125</c:v>
                </c:pt>
                <c:pt idx="87">
                  <c:v>42156</c:v>
                </c:pt>
                <c:pt idx="88">
                  <c:v>42186</c:v>
                </c:pt>
                <c:pt idx="89">
                  <c:v>42217</c:v>
                </c:pt>
                <c:pt idx="90">
                  <c:v>42248</c:v>
                </c:pt>
                <c:pt idx="91">
                  <c:v>42278</c:v>
                </c:pt>
                <c:pt idx="92">
                  <c:v>42309</c:v>
                </c:pt>
                <c:pt idx="93">
                  <c:v>42339</c:v>
                </c:pt>
                <c:pt idx="94">
                  <c:v>42370</c:v>
                </c:pt>
                <c:pt idx="95">
                  <c:v>42401</c:v>
                </c:pt>
                <c:pt idx="96">
                  <c:v>42430</c:v>
                </c:pt>
                <c:pt idx="97">
                  <c:v>42461</c:v>
                </c:pt>
                <c:pt idx="98">
                  <c:v>42491</c:v>
                </c:pt>
                <c:pt idx="99">
                  <c:v>42522</c:v>
                </c:pt>
                <c:pt idx="100">
                  <c:v>42552</c:v>
                </c:pt>
                <c:pt idx="101">
                  <c:v>42583</c:v>
                </c:pt>
                <c:pt idx="102">
                  <c:v>42614</c:v>
                </c:pt>
                <c:pt idx="103">
                  <c:v>42644</c:v>
                </c:pt>
                <c:pt idx="104">
                  <c:v>42675</c:v>
                </c:pt>
                <c:pt idx="105">
                  <c:v>42705</c:v>
                </c:pt>
                <c:pt idx="106">
                  <c:v>42736</c:v>
                </c:pt>
                <c:pt idx="107">
                  <c:v>42767</c:v>
                </c:pt>
                <c:pt idx="108">
                  <c:v>42795</c:v>
                </c:pt>
                <c:pt idx="109">
                  <c:v>42826</c:v>
                </c:pt>
                <c:pt idx="110">
                  <c:v>42856</c:v>
                </c:pt>
                <c:pt idx="111">
                  <c:v>42887</c:v>
                </c:pt>
                <c:pt idx="112">
                  <c:v>42917</c:v>
                </c:pt>
                <c:pt idx="113">
                  <c:v>42948</c:v>
                </c:pt>
                <c:pt idx="114">
                  <c:v>42979</c:v>
                </c:pt>
                <c:pt idx="115">
                  <c:v>43009</c:v>
                </c:pt>
                <c:pt idx="116">
                  <c:v>43040</c:v>
                </c:pt>
                <c:pt idx="117">
                  <c:v>43070</c:v>
                </c:pt>
                <c:pt idx="118">
                  <c:v>43101</c:v>
                </c:pt>
                <c:pt idx="119">
                  <c:v>43132</c:v>
                </c:pt>
                <c:pt idx="120">
                  <c:v>43160</c:v>
                </c:pt>
                <c:pt idx="121">
                  <c:v>43191</c:v>
                </c:pt>
                <c:pt idx="122">
                  <c:v>43221</c:v>
                </c:pt>
                <c:pt idx="123">
                  <c:v>43252</c:v>
                </c:pt>
                <c:pt idx="124">
                  <c:v>43282</c:v>
                </c:pt>
                <c:pt idx="125">
                  <c:v>43313</c:v>
                </c:pt>
                <c:pt idx="126">
                  <c:v>43344</c:v>
                </c:pt>
                <c:pt idx="127">
                  <c:v>43374</c:v>
                </c:pt>
                <c:pt idx="128">
                  <c:v>43405</c:v>
                </c:pt>
                <c:pt idx="129">
                  <c:v>43435</c:v>
                </c:pt>
                <c:pt idx="130">
                  <c:v>43466</c:v>
                </c:pt>
                <c:pt idx="131">
                  <c:v>43497</c:v>
                </c:pt>
                <c:pt idx="132">
                  <c:v>43525</c:v>
                </c:pt>
                <c:pt idx="133">
                  <c:v>43556</c:v>
                </c:pt>
                <c:pt idx="134">
                  <c:v>43586</c:v>
                </c:pt>
                <c:pt idx="135">
                  <c:v>43617</c:v>
                </c:pt>
                <c:pt idx="136">
                  <c:v>43647</c:v>
                </c:pt>
                <c:pt idx="137">
                  <c:v>43678</c:v>
                </c:pt>
                <c:pt idx="138">
                  <c:v>43709</c:v>
                </c:pt>
                <c:pt idx="139">
                  <c:v>43739</c:v>
                </c:pt>
                <c:pt idx="140">
                  <c:v>43770</c:v>
                </c:pt>
                <c:pt idx="141">
                  <c:v>43800</c:v>
                </c:pt>
                <c:pt idx="142">
                  <c:v>43831</c:v>
                </c:pt>
                <c:pt idx="143">
                  <c:v>43862</c:v>
                </c:pt>
                <c:pt idx="144">
                  <c:v>43891</c:v>
                </c:pt>
                <c:pt idx="145">
                  <c:v>43922</c:v>
                </c:pt>
                <c:pt idx="146">
                  <c:v>43952</c:v>
                </c:pt>
                <c:pt idx="147">
                  <c:v>43983</c:v>
                </c:pt>
                <c:pt idx="148">
                  <c:v>44013</c:v>
                </c:pt>
                <c:pt idx="149">
                  <c:v>44044</c:v>
                </c:pt>
                <c:pt idx="150">
                  <c:v>44075</c:v>
                </c:pt>
                <c:pt idx="151">
                  <c:v>44105</c:v>
                </c:pt>
                <c:pt idx="152">
                  <c:v>44136</c:v>
                </c:pt>
                <c:pt idx="153">
                  <c:v>44166</c:v>
                </c:pt>
                <c:pt idx="154">
                  <c:v>44197</c:v>
                </c:pt>
                <c:pt idx="155">
                  <c:v>44228</c:v>
                </c:pt>
                <c:pt idx="156">
                  <c:v>44256</c:v>
                </c:pt>
                <c:pt idx="157">
                  <c:v>44287</c:v>
                </c:pt>
                <c:pt idx="158">
                  <c:v>44317</c:v>
                </c:pt>
                <c:pt idx="159">
                  <c:v>44348</c:v>
                </c:pt>
                <c:pt idx="160">
                  <c:v>44378</c:v>
                </c:pt>
                <c:pt idx="161">
                  <c:v>44409</c:v>
                </c:pt>
                <c:pt idx="162">
                  <c:v>44440</c:v>
                </c:pt>
                <c:pt idx="163">
                  <c:v>44470</c:v>
                </c:pt>
                <c:pt idx="164">
                  <c:v>44501</c:v>
                </c:pt>
                <c:pt idx="165">
                  <c:v>44531</c:v>
                </c:pt>
                <c:pt idx="166">
                  <c:v>44562</c:v>
                </c:pt>
                <c:pt idx="167">
                  <c:v>44593</c:v>
                </c:pt>
                <c:pt idx="168">
                  <c:v>44621</c:v>
                </c:pt>
                <c:pt idx="169">
                  <c:v>44652</c:v>
                </c:pt>
                <c:pt idx="170">
                  <c:v>44682</c:v>
                </c:pt>
                <c:pt idx="171">
                  <c:v>44713</c:v>
                </c:pt>
                <c:pt idx="172">
                  <c:v>44743</c:v>
                </c:pt>
                <c:pt idx="173">
                  <c:v>44774</c:v>
                </c:pt>
                <c:pt idx="174">
                  <c:v>44805</c:v>
                </c:pt>
                <c:pt idx="175">
                  <c:v>44835</c:v>
                </c:pt>
                <c:pt idx="176">
                  <c:v>44866</c:v>
                </c:pt>
                <c:pt idx="177">
                  <c:v>44896</c:v>
                </c:pt>
                <c:pt idx="178">
                  <c:v>44927</c:v>
                </c:pt>
                <c:pt idx="179">
                  <c:v>44958</c:v>
                </c:pt>
                <c:pt idx="180">
                  <c:v>44986</c:v>
                </c:pt>
                <c:pt idx="181">
                  <c:v>45017</c:v>
                </c:pt>
                <c:pt idx="182">
                  <c:v>45047</c:v>
                </c:pt>
                <c:pt idx="183">
                  <c:v>45078</c:v>
                </c:pt>
                <c:pt idx="184">
                  <c:v>45108</c:v>
                </c:pt>
                <c:pt idx="185">
                  <c:v>45139</c:v>
                </c:pt>
                <c:pt idx="186">
                  <c:v>45170</c:v>
                </c:pt>
                <c:pt idx="187">
                  <c:v>45200</c:v>
                </c:pt>
                <c:pt idx="188">
                  <c:v>45231</c:v>
                </c:pt>
                <c:pt idx="189">
                  <c:v>45261</c:v>
                </c:pt>
              </c:numCache>
            </c:numRef>
          </c:cat>
          <c:val>
            <c:numRef>
              <c:f>Crédito!$C$101:$C$290</c:f>
              <c:numCache>
                <c:formatCode>0.0%</c:formatCode>
                <c:ptCount val="190"/>
                <c:pt idx="0">
                  <c:v>0.31624439548546701</c:v>
                </c:pt>
                <c:pt idx="1">
                  <c:v>0.31205688783436436</c:v>
                </c:pt>
                <c:pt idx="2">
                  <c:v>0.34516412344600522</c:v>
                </c:pt>
                <c:pt idx="3">
                  <c:v>0.36427176076801748</c:v>
                </c:pt>
                <c:pt idx="4">
                  <c:v>0.36290462177600835</c:v>
                </c:pt>
                <c:pt idx="5">
                  <c:v>0.3469164007825527</c:v>
                </c:pt>
                <c:pt idx="6">
                  <c:v>0.3929684166979095</c:v>
                </c:pt>
                <c:pt idx="7">
                  <c:v>0.40595134391293919</c:v>
                </c:pt>
                <c:pt idx="8">
                  <c:v>0.3910465616784109</c:v>
                </c:pt>
                <c:pt idx="9">
                  <c:v>0.36659857515584227</c:v>
                </c:pt>
                <c:pt idx="10">
                  <c:v>0.35952371680037376</c:v>
                </c:pt>
                <c:pt idx="11">
                  <c:v>0.3376479148316931</c:v>
                </c:pt>
                <c:pt idx="12">
                  <c:v>0.29466910887527487</c:v>
                </c:pt>
                <c:pt idx="13">
                  <c:v>0.26160682730275253</c:v>
                </c:pt>
                <c:pt idx="14">
                  <c:v>0.22749300829926233</c:v>
                </c:pt>
                <c:pt idx="15">
                  <c:v>0.20833290768114909</c:v>
                </c:pt>
                <c:pt idx="16">
                  <c:v>0.22688030802859682</c:v>
                </c:pt>
                <c:pt idx="17">
                  <c:v>0.21005044720103339</c:v>
                </c:pt>
                <c:pt idx="18">
                  <c:v>0.16488394935690698</c:v>
                </c:pt>
                <c:pt idx="19">
                  <c:v>0.14293966931264435</c:v>
                </c:pt>
                <c:pt idx="20">
                  <c:v>0.12912031239558486</c:v>
                </c:pt>
                <c:pt idx="21">
                  <c:v>0.13459326211996703</c:v>
                </c:pt>
                <c:pt idx="22">
                  <c:v>0.13805845628096369</c:v>
                </c:pt>
                <c:pt idx="23">
                  <c:v>0.14417406241053543</c:v>
                </c:pt>
                <c:pt idx="24">
                  <c:v>0.1396410061580684</c:v>
                </c:pt>
                <c:pt idx="25">
                  <c:v>0.15219749982580399</c:v>
                </c:pt>
                <c:pt idx="26">
                  <c:v>0.17716085815668392</c:v>
                </c:pt>
                <c:pt idx="27">
                  <c:v>0.19874312204538569</c:v>
                </c:pt>
                <c:pt idx="28">
                  <c:v>0.16634248135253382</c:v>
                </c:pt>
                <c:pt idx="29">
                  <c:v>0.17650984183248752</c:v>
                </c:pt>
                <c:pt idx="30">
                  <c:v>0.18728421947203477</c:v>
                </c:pt>
                <c:pt idx="31">
                  <c:v>0.19222227750905474</c:v>
                </c:pt>
                <c:pt idx="32">
                  <c:v>0.19276824760466216</c:v>
                </c:pt>
                <c:pt idx="33">
                  <c:v>0.18004937276437105</c:v>
                </c:pt>
                <c:pt idx="34">
                  <c:v>0.17477966596567529</c:v>
                </c:pt>
                <c:pt idx="35">
                  <c:v>0.18596306860831713</c:v>
                </c:pt>
                <c:pt idx="36">
                  <c:v>0.19275899000026131</c:v>
                </c:pt>
                <c:pt idx="37">
                  <c:v>0.19939747809656394</c:v>
                </c:pt>
                <c:pt idx="38">
                  <c:v>0.19181638824554215</c:v>
                </c:pt>
                <c:pt idx="39">
                  <c:v>0.17782006765858505</c:v>
                </c:pt>
                <c:pt idx="40">
                  <c:v>0.18255032302970564</c:v>
                </c:pt>
                <c:pt idx="41">
                  <c:v>0.17053869882829042</c:v>
                </c:pt>
                <c:pt idx="42">
                  <c:v>0.17864492461861947</c:v>
                </c:pt>
                <c:pt idx="43">
                  <c:v>0.16054818653191183</c:v>
                </c:pt>
                <c:pt idx="44">
                  <c:v>0.16499364662278637</c:v>
                </c:pt>
                <c:pt idx="45">
                  <c:v>0.18725664736923009</c:v>
                </c:pt>
                <c:pt idx="46">
                  <c:v>0.17739995093559813</c:v>
                </c:pt>
                <c:pt idx="47">
                  <c:v>0.16029722647695488</c:v>
                </c:pt>
                <c:pt idx="48">
                  <c:v>0.17401166355888731</c:v>
                </c:pt>
                <c:pt idx="49">
                  <c:v>0.17483188845728392</c:v>
                </c:pt>
                <c:pt idx="50">
                  <c:v>0.17715997445436749</c:v>
                </c:pt>
                <c:pt idx="51">
                  <c:v>0.17861601702958319</c:v>
                </c:pt>
                <c:pt idx="52">
                  <c:v>0.1739358865472358</c:v>
                </c:pt>
                <c:pt idx="53">
                  <c:v>0.16733972002800113</c:v>
                </c:pt>
                <c:pt idx="54">
                  <c:v>0.15654884471224562</c:v>
                </c:pt>
                <c:pt idx="55">
                  <c:v>0.16855104379698127</c:v>
                </c:pt>
                <c:pt idx="56">
                  <c:v>0.16164240490506709</c:v>
                </c:pt>
                <c:pt idx="57">
                  <c:v>0.16138013493893588</c:v>
                </c:pt>
                <c:pt idx="58">
                  <c:v>0.16270754023423573</c:v>
                </c:pt>
                <c:pt idx="59">
                  <c:v>0.17174158120590599</c:v>
                </c:pt>
                <c:pt idx="60">
                  <c:v>0.17171445296919985</c:v>
                </c:pt>
                <c:pt idx="61">
                  <c:v>0.15990631768779151</c:v>
                </c:pt>
                <c:pt idx="62">
                  <c:v>0.15679626741575547</c:v>
                </c:pt>
                <c:pt idx="63">
                  <c:v>0.1612737701503304</c:v>
                </c:pt>
                <c:pt idx="64">
                  <c:v>0.15346881982394267</c:v>
                </c:pt>
                <c:pt idx="65">
                  <c:v>0.15874669049786605</c:v>
                </c:pt>
                <c:pt idx="66">
                  <c:v>0.14431146616957746</c:v>
                </c:pt>
                <c:pt idx="67">
                  <c:v>0.12713662581168705</c:v>
                </c:pt>
                <c:pt idx="68">
                  <c:v>0.13094490373057943</c:v>
                </c:pt>
                <c:pt idx="69">
                  <c:v>0.13169467135548785</c:v>
                </c:pt>
                <c:pt idx="70">
                  <c:v>0.13479485714732875</c:v>
                </c:pt>
                <c:pt idx="71">
                  <c:v>0.12928395077054855</c:v>
                </c:pt>
                <c:pt idx="72">
                  <c:v>0.11496102868207125</c:v>
                </c:pt>
                <c:pt idx="73">
                  <c:v>0.11541786950247723</c:v>
                </c:pt>
                <c:pt idx="74">
                  <c:v>0.10684130989868312</c:v>
                </c:pt>
                <c:pt idx="75">
                  <c:v>9.3613239010632343E-2</c:v>
                </c:pt>
                <c:pt idx="76">
                  <c:v>9.2369595072104627E-2</c:v>
                </c:pt>
                <c:pt idx="77">
                  <c:v>8.8048759567501023E-2</c:v>
                </c:pt>
                <c:pt idx="78">
                  <c:v>0.10098442698175969</c:v>
                </c:pt>
                <c:pt idx="79">
                  <c:v>0.10727934937011363</c:v>
                </c:pt>
                <c:pt idx="80">
                  <c:v>0.10371220279542848</c:v>
                </c:pt>
                <c:pt idx="81">
                  <c:v>9.5343430467462742E-2</c:v>
                </c:pt>
                <c:pt idx="82">
                  <c:v>9.7373845200094067E-2</c:v>
                </c:pt>
                <c:pt idx="83">
                  <c:v>9.9136622038880073E-2</c:v>
                </c:pt>
                <c:pt idx="84">
                  <c:v>0.10525088292130347</c:v>
                </c:pt>
                <c:pt idx="85">
                  <c:v>9.500531090634734E-2</c:v>
                </c:pt>
                <c:pt idx="86">
                  <c:v>9.6673394622522668E-2</c:v>
                </c:pt>
                <c:pt idx="87">
                  <c:v>9.3500745741738056E-2</c:v>
                </c:pt>
                <c:pt idx="88">
                  <c:v>9.7449298430214215E-2</c:v>
                </c:pt>
                <c:pt idx="89">
                  <c:v>9.7949966082292894E-2</c:v>
                </c:pt>
                <c:pt idx="90">
                  <c:v>9.4725394235997795E-2</c:v>
                </c:pt>
                <c:pt idx="91">
                  <c:v>8.3768638072606816E-2</c:v>
                </c:pt>
                <c:pt idx="92">
                  <c:v>7.1725954060039232E-2</c:v>
                </c:pt>
                <c:pt idx="93">
                  <c:v>6.8392416343041829E-2</c:v>
                </c:pt>
                <c:pt idx="94">
                  <c:v>5.9619228717270767E-2</c:v>
                </c:pt>
                <c:pt idx="95">
                  <c:v>4.3594747626793051E-2</c:v>
                </c:pt>
                <c:pt idx="96">
                  <c:v>1.0943249273905442E-2</c:v>
                </c:pt>
                <c:pt idx="97">
                  <c:v>4.3042103610171356E-3</c:v>
                </c:pt>
                <c:pt idx="98">
                  <c:v>-3.7575863134809984E-3</c:v>
                </c:pt>
                <c:pt idx="99">
                  <c:v>-2.234821832513656E-2</c:v>
                </c:pt>
                <c:pt idx="100">
                  <c:v>-3.3599555161333061E-2</c:v>
                </c:pt>
                <c:pt idx="101">
                  <c:v>-4.7457003309410273E-2</c:v>
                </c:pt>
                <c:pt idx="102">
                  <c:v>-6.5002123708077564E-2</c:v>
                </c:pt>
                <c:pt idx="103">
                  <c:v>-6.7405558392943377E-2</c:v>
                </c:pt>
                <c:pt idx="104">
                  <c:v>-7.272711023195122E-2</c:v>
                </c:pt>
                <c:pt idx="105">
                  <c:v>-9.4843457941193976E-2</c:v>
                </c:pt>
                <c:pt idx="106">
                  <c:v>-0.10356749755667105</c:v>
                </c:pt>
                <c:pt idx="107">
                  <c:v>-9.7005404097338488E-2</c:v>
                </c:pt>
                <c:pt idx="108">
                  <c:v>-8.3661490995061705E-2</c:v>
                </c:pt>
                <c:pt idx="109">
                  <c:v>-7.9047159404302292E-2</c:v>
                </c:pt>
                <c:pt idx="110">
                  <c:v>-8.8304222806491639E-2</c:v>
                </c:pt>
                <c:pt idx="111">
                  <c:v>-7.3303343513573704E-2</c:v>
                </c:pt>
                <c:pt idx="112">
                  <c:v>-8.3383642437927841E-2</c:v>
                </c:pt>
                <c:pt idx="113">
                  <c:v>-8.6006562195168335E-2</c:v>
                </c:pt>
                <c:pt idx="114">
                  <c:v>-8.4188217988588554E-2</c:v>
                </c:pt>
                <c:pt idx="115">
                  <c:v>-8.0500468354454791E-2</c:v>
                </c:pt>
                <c:pt idx="116">
                  <c:v>-8.1566811689467444E-2</c:v>
                </c:pt>
                <c:pt idx="117">
                  <c:v>-6.685198996542141E-2</c:v>
                </c:pt>
                <c:pt idx="118">
                  <c:v>-6.6827160346814574E-2</c:v>
                </c:pt>
                <c:pt idx="119">
                  <c:v>-6.7808449074841848E-2</c:v>
                </c:pt>
                <c:pt idx="120">
                  <c:v>-5.9785348126926263E-2</c:v>
                </c:pt>
                <c:pt idx="121">
                  <c:v>-5.4231838720889769E-2</c:v>
                </c:pt>
                <c:pt idx="122">
                  <c:v>-4.1560544390396692E-2</c:v>
                </c:pt>
                <c:pt idx="123">
                  <c:v>-3.578918040024337E-2</c:v>
                </c:pt>
                <c:pt idx="124">
                  <c:v>-2.4158394898001978E-2</c:v>
                </c:pt>
                <c:pt idx="125">
                  <c:v>-5.986314223975997E-3</c:v>
                </c:pt>
                <c:pt idx="126">
                  <c:v>1.0059544444358526E-3</c:v>
                </c:pt>
                <c:pt idx="127">
                  <c:v>-1.0337279490572171E-2</c:v>
                </c:pt>
                <c:pt idx="128">
                  <c:v>-1.0815999283597666E-3</c:v>
                </c:pt>
                <c:pt idx="129">
                  <c:v>1.1709794722219335E-2</c:v>
                </c:pt>
                <c:pt idx="130">
                  <c:v>8.8127432082467649E-3</c:v>
                </c:pt>
                <c:pt idx="131">
                  <c:v>1.3454749616274908E-2</c:v>
                </c:pt>
                <c:pt idx="132">
                  <c:v>1.4784960477141951E-2</c:v>
                </c:pt>
                <c:pt idx="133">
                  <c:v>3.6164921086685453E-3</c:v>
                </c:pt>
                <c:pt idx="134">
                  <c:v>7.7776877582436121E-4</c:v>
                </c:pt>
                <c:pt idx="135">
                  <c:v>-9.3835698187429983E-3</c:v>
                </c:pt>
                <c:pt idx="136">
                  <c:v>-1.6862073600815264E-2</c:v>
                </c:pt>
                <c:pt idx="137">
                  <c:v>-1.6108678677003718E-2</c:v>
                </c:pt>
                <c:pt idx="138">
                  <c:v>-9.2672726402045491E-3</c:v>
                </c:pt>
                <c:pt idx="139">
                  <c:v>-1.2784060844227563E-3</c:v>
                </c:pt>
                <c:pt idx="140">
                  <c:v>5.1330071479698258E-3</c:v>
                </c:pt>
                <c:pt idx="141">
                  <c:v>-2.196250847276815E-3</c:v>
                </c:pt>
                <c:pt idx="142">
                  <c:v>6.0660490990174232E-3</c:v>
                </c:pt>
                <c:pt idx="143">
                  <c:v>1.2496743811134747E-2</c:v>
                </c:pt>
                <c:pt idx="144">
                  <c:v>6.7939263378796522E-2</c:v>
                </c:pt>
                <c:pt idx="145">
                  <c:v>9.4578683177185763E-2</c:v>
                </c:pt>
                <c:pt idx="146">
                  <c:v>0.1039119382717526</c:v>
                </c:pt>
                <c:pt idx="147">
                  <c:v>0.11452623984251087</c:v>
                </c:pt>
                <c:pt idx="148">
                  <c:v>0.1523878928100495</c:v>
                </c:pt>
                <c:pt idx="149">
                  <c:v>0.1690408619522894</c:v>
                </c:pt>
                <c:pt idx="150">
                  <c:v>0.189031497894256</c:v>
                </c:pt>
                <c:pt idx="151">
                  <c:v>0.21462257819773978</c:v>
                </c:pt>
                <c:pt idx="152">
                  <c:v>0.2203244685039234</c:v>
                </c:pt>
                <c:pt idx="153">
                  <c:v>0.22033059460141247</c:v>
                </c:pt>
                <c:pt idx="154">
                  <c:v>0.23229819912072491</c:v>
                </c:pt>
                <c:pt idx="155">
                  <c:v>0.23017748155524687</c:v>
                </c:pt>
                <c:pt idx="156">
                  <c:v>0.17869416927425674</c:v>
                </c:pt>
                <c:pt idx="157">
                  <c:v>0.1607685121801834</c:v>
                </c:pt>
                <c:pt idx="158">
                  <c:v>0.15641251121536626</c:v>
                </c:pt>
                <c:pt idx="159">
                  <c:v>0.14589235037934234</c:v>
                </c:pt>
                <c:pt idx="160">
                  <c:v>0.13629677300726306</c:v>
                </c:pt>
                <c:pt idx="161">
                  <c:v>0.11943618739119688</c:v>
                </c:pt>
                <c:pt idx="162">
                  <c:v>0.11304835536839031</c:v>
                </c:pt>
                <c:pt idx="163">
                  <c:v>0.10829054206920707</c:v>
                </c:pt>
                <c:pt idx="164">
                  <c:v>0.10078197042844206</c:v>
                </c:pt>
                <c:pt idx="165">
                  <c:v>0.1057660440949304</c:v>
                </c:pt>
                <c:pt idx="166">
                  <c:v>0.10044382723047263</c:v>
                </c:pt>
                <c:pt idx="167">
                  <c:v>0.10767861360698605</c:v>
                </c:pt>
                <c:pt idx="168">
                  <c:v>9.8047856922466092E-2</c:v>
                </c:pt>
                <c:pt idx="169">
                  <c:v>0.1052258184307302</c:v>
                </c:pt>
                <c:pt idx="170">
                  <c:v>0.10449526618180571</c:v>
                </c:pt>
                <c:pt idx="171">
                  <c:v>0.12650447535904386</c:v>
                </c:pt>
                <c:pt idx="172">
                  <c:v>0.11297852729544955</c:v>
                </c:pt>
                <c:pt idx="173">
                  <c:v>0.11125670751187178</c:v>
                </c:pt>
                <c:pt idx="174">
                  <c:v>0.11024816118090941</c:v>
                </c:pt>
                <c:pt idx="175">
                  <c:v>9.8139838275554947E-2</c:v>
                </c:pt>
                <c:pt idx="176">
                  <c:v>8.8800523277497323E-2</c:v>
                </c:pt>
                <c:pt idx="177">
                  <c:v>9.0002235159051924E-2</c:v>
                </c:pt>
                <c:pt idx="178">
                  <c:v>0.10419938570198983</c:v>
                </c:pt>
                <c:pt idx="179">
                  <c:v>8.328290773107172E-2</c:v>
                </c:pt>
                <c:pt idx="180">
                  <c:v>8.0878098450441138E-2</c:v>
                </c:pt>
                <c:pt idx="181">
                  <c:v>7.1505693144406024E-2</c:v>
                </c:pt>
                <c:pt idx="182">
                  <c:v>6.7223781876314614E-2</c:v>
                </c:pt>
                <c:pt idx="183">
                  <c:v>5.8468783623823573E-2</c:v>
                </c:pt>
                <c:pt idx="184">
                  <c:v>5.3249549209255731E-2</c:v>
                </c:pt>
                <c:pt idx="185">
                  <c:v>5.3634007055567423E-2</c:v>
                </c:pt>
                <c:pt idx="186">
                  <c:v>4.8265041527158159E-2</c:v>
                </c:pt>
                <c:pt idx="187">
                  <c:v>4.2005618844681791E-2</c:v>
                </c:pt>
                <c:pt idx="188">
                  <c:v>#N/A</c:v>
                </c:pt>
                <c:pt idx="18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D9-4AE2-A81E-FC798639DC51}"/>
            </c:ext>
          </c:extLst>
        </c:ser>
        <c:ser>
          <c:idx val="0"/>
          <c:order val="1"/>
          <c:tx>
            <c:v>Saldo Crédito PF</c:v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Crédito!$A$101:$A$290</c:f>
              <c:numCache>
                <c:formatCode>mmm\-yy</c:formatCode>
                <c:ptCount val="190"/>
                <c:pt idx="0">
                  <c:v>39508</c:v>
                </c:pt>
                <c:pt idx="1">
                  <c:v>39539</c:v>
                </c:pt>
                <c:pt idx="2">
                  <c:v>39569</c:v>
                </c:pt>
                <c:pt idx="3">
                  <c:v>39600</c:v>
                </c:pt>
                <c:pt idx="4">
                  <c:v>39630</c:v>
                </c:pt>
                <c:pt idx="5">
                  <c:v>39661</c:v>
                </c:pt>
                <c:pt idx="6">
                  <c:v>39692</c:v>
                </c:pt>
                <c:pt idx="7">
                  <c:v>39722</c:v>
                </c:pt>
                <c:pt idx="8">
                  <c:v>39753</c:v>
                </c:pt>
                <c:pt idx="9">
                  <c:v>39783</c:v>
                </c:pt>
                <c:pt idx="10">
                  <c:v>39814</c:v>
                </c:pt>
                <c:pt idx="11">
                  <c:v>39845</c:v>
                </c:pt>
                <c:pt idx="12">
                  <c:v>39873</c:v>
                </c:pt>
                <c:pt idx="13">
                  <c:v>39904</c:v>
                </c:pt>
                <c:pt idx="14">
                  <c:v>39934</c:v>
                </c:pt>
                <c:pt idx="15">
                  <c:v>39965</c:v>
                </c:pt>
                <c:pt idx="16">
                  <c:v>39995</c:v>
                </c:pt>
                <c:pt idx="17">
                  <c:v>40026</c:v>
                </c:pt>
                <c:pt idx="18">
                  <c:v>40057</c:v>
                </c:pt>
                <c:pt idx="19">
                  <c:v>40087</c:v>
                </c:pt>
                <c:pt idx="20">
                  <c:v>40118</c:v>
                </c:pt>
                <c:pt idx="21">
                  <c:v>40148</c:v>
                </c:pt>
                <c:pt idx="22">
                  <c:v>40179</c:v>
                </c:pt>
                <c:pt idx="23">
                  <c:v>40210</c:v>
                </c:pt>
                <c:pt idx="24">
                  <c:v>40238</c:v>
                </c:pt>
                <c:pt idx="25">
                  <c:v>40269</c:v>
                </c:pt>
                <c:pt idx="26">
                  <c:v>40299</c:v>
                </c:pt>
                <c:pt idx="27">
                  <c:v>40330</c:v>
                </c:pt>
                <c:pt idx="28">
                  <c:v>40360</c:v>
                </c:pt>
                <c:pt idx="29">
                  <c:v>40391</c:v>
                </c:pt>
                <c:pt idx="30">
                  <c:v>40422</c:v>
                </c:pt>
                <c:pt idx="31">
                  <c:v>40452</c:v>
                </c:pt>
                <c:pt idx="32">
                  <c:v>40483</c:v>
                </c:pt>
                <c:pt idx="33">
                  <c:v>40513</c:v>
                </c:pt>
                <c:pt idx="34">
                  <c:v>40544</c:v>
                </c:pt>
                <c:pt idx="35">
                  <c:v>40575</c:v>
                </c:pt>
                <c:pt idx="36">
                  <c:v>40603</c:v>
                </c:pt>
                <c:pt idx="37">
                  <c:v>40634</c:v>
                </c:pt>
                <c:pt idx="38">
                  <c:v>40664</c:v>
                </c:pt>
                <c:pt idx="39">
                  <c:v>40695</c:v>
                </c:pt>
                <c:pt idx="40">
                  <c:v>40725</c:v>
                </c:pt>
                <c:pt idx="41">
                  <c:v>40756</c:v>
                </c:pt>
                <c:pt idx="42">
                  <c:v>40787</c:v>
                </c:pt>
                <c:pt idx="43">
                  <c:v>40817</c:v>
                </c:pt>
                <c:pt idx="44">
                  <c:v>40848</c:v>
                </c:pt>
                <c:pt idx="45">
                  <c:v>40878</c:v>
                </c:pt>
                <c:pt idx="46">
                  <c:v>40909</c:v>
                </c:pt>
                <c:pt idx="47">
                  <c:v>40940</c:v>
                </c:pt>
                <c:pt idx="48">
                  <c:v>40969</c:v>
                </c:pt>
                <c:pt idx="49">
                  <c:v>41000</c:v>
                </c:pt>
                <c:pt idx="50">
                  <c:v>41030</c:v>
                </c:pt>
                <c:pt idx="51">
                  <c:v>41061</c:v>
                </c:pt>
                <c:pt idx="52">
                  <c:v>41091</c:v>
                </c:pt>
                <c:pt idx="53">
                  <c:v>41122</c:v>
                </c:pt>
                <c:pt idx="54">
                  <c:v>41153</c:v>
                </c:pt>
                <c:pt idx="55">
                  <c:v>41183</c:v>
                </c:pt>
                <c:pt idx="56">
                  <c:v>41214</c:v>
                </c:pt>
                <c:pt idx="57">
                  <c:v>41244</c:v>
                </c:pt>
                <c:pt idx="58">
                  <c:v>41275</c:v>
                </c:pt>
                <c:pt idx="59">
                  <c:v>41306</c:v>
                </c:pt>
                <c:pt idx="60">
                  <c:v>41334</c:v>
                </c:pt>
                <c:pt idx="61">
                  <c:v>41365</c:v>
                </c:pt>
                <c:pt idx="62">
                  <c:v>41395</c:v>
                </c:pt>
                <c:pt idx="63">
                  <c:v>41426</c:v>
                </c:pt>
                <c:pt idx="64">
                  <c:v>41456</c:v>
                </c:pt>
                <c:pt idx="65">
                  <c:v>41487</c:v>
                </c:pt>
                <c:pt idx="66">
                  <c:v>41518</c:v>
                </c:pt>
                <c:pt idx="67">
                  <c:v>41548</c:v>
                </c:pt>
                <c:pt idx="68">
                  <c:v>41579</c:v>
                </c:pt>
                <c:pt idx="69">
                  <c:v>41609</c:v>
                </c:pt>
                <c:pt idx="70">
                  <c:v>41640</c:v>
                </c:pt>
                <c:pt idx="71">
                  <c:v>41671</c:v>
                </c:pt>
                <c:pt idx="72">
                  <c:v>41699</c:v>
                </c:pt>
                <c:pt idx="73">
                  <c:v>41730</c:v>
                </c:pt>
                <c:pt idx="74">
                  <c:v>41760</c:v>
                </c:pt>
                <c:pt idx="75">
                  <c:v>41791</c:v>
                </c:pt>
                <c:pt idx="76">
                  <c:v>41821</c:v>
                </c:pt>
                <c:pt idx="77">
                  <c:v>41852</c:v>
                </c:pt>
                <c:pt idx="78">
                  <c:v>41883</c:v>
                </c:pt>
                <c:pt idx="79">
                  <c:v>41913</c:v>
                </c:pt>
                <c:pt idx="80">
                  <c:v>41944</c:v>
                </c:pt>
                <c:pt idx="81">
                  <c:v>41974</c:v>
                </c:pt>
                <c:pt idx="82">
                  <c:v>42005</c:v>
                </c:pt>
                <c:pt idx="83">
                  <c:v>42036</c:v>
                </c:pt>
                <c:pt idx="84">
                  <c:v>42064</c:v>
                </c:pt>
                <c:pt idx="85">
                  <c:v>42095</c:v>
                </c:pt>
                <c:pt idx="86">
                  <c:v>42125</c:v>
                </c:pt>
                <c:pt idx="87">
                  <c:v>42156</c:v>
                </c:pt>
                <c:pt idx="88">
                  <c:v>42186</c:v>
                </c:pt>
                <c:pt idx="89">
                  <c:v>42217</c:v>
                </c:pt>
                <c:pt idx="90">
                  <c:v>42248</c:v>
                </c:pt>
                <c:pt idx="91">
                  <c:v>42278</c:v>
                </c:pt>
                <c:pt idx="92">
                  <c:v>42309</c:v>
                </c:pt>
                <c:pt idx="93">
                  <c:v>42339</c:v>
                </c:pt>
                <c:pt idx="94">
                  <c:v>42370</c:v>
                </c:pt>
                <c:pt idx="95">
                  <c:v>42401</c:v>
                </c:pt>
                <c:pt idx="96">
                  <c:v>42430</c:v>
                </c:pt>
                <c:pt idx="97">
                  <c:v>42461</c:v>
                </c:pt>
                <c:pt idx="98">
                  <c:v>42491</c:v>
                </c:pt>
                <c:pt idx="99">
                  <c:v>42522</c:v>
                </c:pt>
                <c:pt idx="100">
                  <c:v>42552</c:v>
                </c:pt>
                <c:pt idx="101">
                  <c:v>42583</c:v>
                </c:pt>
                <c:pt idx="102">
                  <c:v>42614</c:v>
                </c:pt>
                <c:pt idx="103">
                  <c:v>42644</c:v>
                </c:pt>
                <c:pt idx="104">
                  <c:v>42675</c:v>
                </c:pt>
                <c:pt idx="105">
                  <c:v>42705</c:v>
                </c:pt>
                <c:pt idx="106">
                  <c:v>42736</c:v>
                </c:pt>
                <c:pt idx="107">
                  <c:v>42767</c:v>
                </c:pt>
                <c:pt idx="108">
                  <c:v>42795</c:v>
                </c:pt>
                <c:pt idx="109">
                  <c:v>42826</c:v>
                </c:pt>
                <c:pt idx="110">
                  <c:v>42856</c:v>
                </c:pt>
                <c:pt idx="111">
                  <c:v>42887</c:v>
                </c:pt>
                <c:pt idx="112">
                  <c:v>42917</c:v>
                </c:pt>
                <c:pt idx="113">
                  <c:v>42948</c:v>
                </c:pt>
                <c:pt idx="114">
                  <c:v>42979</c:v>
                </c:pt>
                <c:pt idx="115">
                  <c:v>43009</c:v>
                </c:pt>
                <c:pt idx="116">
                  <c:v>43040</c:v>
                </c:pt>
                <c:pt idx="117">
                  <c:v>43070</c:v>
                </c:pt>
                <c:pt idx="118">
                  <c:v>43101</c:v>
                </c:pt>
                <c:pt idx="119">
                  <c:v>43132</c:v>
                </c:pt>
                <c:pt idx="120">
                  <c:v>43160</c:v>
                </c:pt>
                <c:pt idx="121">
                  <c:v>43191</c:v>
                </c:pt>
                <c:pt idx="122">
                  <c:v>43221</c:v>
                </c:pt>
                <c:pt idx="123">
                  <c:v>43252</c:v>
                </c:pt>
                <c:pt idx="124">
                  <c:v>43282</c:v>
                </c:pt>
                <c:pt idx="125">
                  <c:v>43313</c:v>
                </c:pt>
                <c:pt idx="126">
                  <c:v>43344</c:v>
                </c:pt>
                <c:pt idx="127">
                  <c:v>43374</c:v>
                </c:pt>
                <c:pt idx="128">
                  <c:v>43405</c:v>
                </c:pt>
                <c:pt idx="129">
                  <c:v>43435</c:v>
                </c:pt>
                <c:pt idx="130">
                  <c:v>43466</c:v>
                </c:pt>
                <c:pt idx="131">
                  <c:v>43497</c:v>
                </c:pt>
                <c:pt idx="132">
                  <c:v>43525</c:v>
                </c:pt>
                <c:pt idx="133">
                  <c:v>43556</c:v>
                </c:pt>
                <c:pt idx="134">
                  <c:v>43586</c:v>
                </c:pt>
                <c:pt idx="135">
                  <c:v>43617</c:v>
                </c:pt>
                <c:pt idx="136">
                  <c:v>43647</c:v>
                </c:pt>
                <c:pt idx="137">
                  <c:v>43678</c:v>
                </c:pt>
                <c:pt idx="138">
                  <c:v>43709</c:v>
                </c:pt>
                <c:pt idx="139">
                  <c:v>43739</c:v>
                </c:pt>
                <c:pt idx="140">
                  <c:v>43770</c:v>
                </c:pt>
                <c:pt idx="141">
                  <c:v>43800</c:v>
                </c:pt>
                <c:pt idx="142">
                  <c:v>43831</c:v>
                </c:pt>
                <c:pt idx="143">
                  <c:v>43862</c:v>
                </c:pt>
                <c:pt idx="144">
                  <c:v>43891</c:v>
                </c:pt>
                <c:pt idx="145">
                  <c:v>43922</c:v>
                </c:pt>
                <c:pt idx="146">
                  <c:v>43952</c:v>
                </c:pt>
                <c:pt idx="147">
                  <c:v>43983</c:v>
                </c:pt>
                <c:pt idx="148">
                  <c:v>44013</c:v>
                </c:pt>
                <c:pt idx="149">
                  <c:v>44044</c:v>
                </c:pt>
                <c:pt idx="150">
                  <c:v>44075</c:v>
                </c:pt>
                <c:pt idx="151">
                  <c:v>44105</c:v>
                </c:pt>
                <c:pt idx="152">
                  <c:v>44136</c:v>
                </c:pt>
                <c:pt idx="153">
                  <c:v>44166</c:v>
                </c:pt>
                <c:pt idx="154">
                  <c:v>44197</c:v>
                </c:pt>
                <c:pt idx="155">
                  <c:v>44228</c:v>
                </c:pt>
                <c:pt idx="156">
                  <c:v>44256</c:v>
                </c:pt>
                <c:pt idx="157">
                  <c:v>44287</c:v>
                </c:pt>
                <c:pt idx="158">
                  <c:v>44317</c:v>
                </c:pt>
                <c:pt idx="159">
                  <c:v>44348</c:v>
                </c:pt>
                <c:pt idx="160">
                  <c:v>44378</c:v>
                </c:pt>
                <c:pt idx="161">
                  <c:v>44409</c:v>
                </c:pt>
                <c:pt idx="162">
                  <c:v>44440</c:v>
                </c:pt>
                <c:pt idx="163">
                  <c:v>44470</c:v>
                </c:pt>
                <c:pt idx="164">
                  <c:v>44501</c:v>
                </c:pt>
                <c:pt idx="165">
                  <c:v>44531</c:v>
                </c:pt>
                <c:pt idx="166">
                  <c:v>44562</c:v>
                </c:pt>
                <c:pt idx="167">
                  <c:v>44593</c:v>
                </c:pt>
                <c:pt idx="168">
                  <c:v>44621</c:v>
                </c:pt>
                <c:pt idx="169">
                  <c:v>44652</c:v>
                </c:pt>
                <c:pt idx="170">
                  <c:v>44682</c:v>
                </c:pt>
                <c:pt idx="171">
                  <c:v>44713</c:v>
                </c:pt>
                <c:pt idx="172">
                  <c:v>44743</c:v>
                </c:pt>
                <c:pt idx="173">
                  <c:v>44774</c:v>
                </c:pt>
                <c:pt idx="174">
                  <c:v>44805</c:v>
                </c:pt>
                <c:pt idx="175">
                  <c:v>44835</c:v>
                </c:pt>
                <c:pt idx="176">
                  <c:v>44866</c:v>
                </c:pt>
                <c:pt idx="177">
                  <c:v>44896</c:v>
                </c:pt>
                <c:pt idx="178">
                  <c:v>44927</c:v>
                </c:pt>
                <c:pt idx="179">
                  <c:v>44958</c:v>
                </c:pt>
                <c:pt idx="180">
                  <c:v>44986</c:v>
                </c:pt>
                <c:pt idx="181">
                  <c:v>45017</c:v>
                </c:pt>
                <c:pt idx="182">
                  <c:v>45047</c:v>
                </c:pt>
                <c:pt idx="183">
                  <c:v>45078</c:v>
                </c:pt>
                <c:pt idx="184">
                  <c:v>45108</c:v>
                </c:pt>
                <c:pt idx="185">
                  <c:v>45139</c:v>
                </c:pt>
                <c:pt idx="186">
                  <c:v>45170</c:v>
                </c:pt>
                <c:pt idx="187">
                  <c:v>45200</c:v>
                </c:pt>
                <c:pt idx="188">
                  <c:v>45231</c:v>
                </c:pt>
                <c:pt idx="189">
                  <c:v>45261</c:v>
                </c:pt>
              </c:numCache>
            </c:numRef>
          </c:cat>
          <c:val>
            <c:numRef>
              <c:f>Crédito!$E$101:$E$290</c:f>
              <c:numCache>
                <c:formatCode>0.0%</c:formatCode>
                <c:ptCount val="190"/>
                <c:pt idx="0">
                  <c:v>0.31095203515489334</c:v>
                </c:pt>
                <c:pt idx="1">
                  <c:v>0.31475807445414117</c:v>
                </c:pt>
                <c:pt idx="2">
                  <c:v>0.30975646278876656</c:v>
                </c:pt>
                <c:pt idx="3">
                  <c:v>0.30541073185822065</c:v>
                </c:pt>
                <c:pt idx="4">
                  <c:v>0.28696385479643993</c:v>
                </c:pt>
                <c:pt idx="5">
                  <c:v>0.28279650360686448</c:v>
                </c:pt>
                <c:pt idx="6">
                  <c:v>0.28101185093285297</c:v>
                </c:pt>
                <c:pt idx="7">
                  <c:v>0.26851885417648469</c:v>
                </c:pt>
                <c:pt idx="8">
                  <c:v>0.24401720892713086</c:v>
                </c:pt>
                <c:pt idx="9">
                  <c:v>0.23699072626862572</c:v>
                </c:pt>
                <c:pt idx="10">
                  <c:v>0.22096422903963586</c:v>
                </c:pt>
                <c:pt idx="11">
                  <c:v>0.20450466437397652</c:v>
                </c:pt>
                <c:pt idx="12">
                  <c:v>0.18862058471286547</c:v>
                </c:pt>
                <c:pt idx="13">
                  <c:v>0.17445578426924158</c:v>
                </c:pt>
                <c:pt idx="14">
                  <c:v>0.17194070680383389</c:v>
                </c:pt>
                <c:pt idx="15">
                  <c:v>0.17104835760645076</c:v>
                </c:pt>
                <c:pt idx="16">
                  <c:v>0.16815697312206268</c:v>
                </c:pt>
                <c:pt idx="17">
                  <c:v>0.16782416134549827</c:v>
                </c:pt>
                <c:pt idx="18">
                  <c:v>0.16691883734407886</c:v>
                </c:pt>
                <c:pt idx="19">
                  <c:v>0.15938607972352248</c:v>
                </c:pt>
                <c:pt idx="20">
                  <c:v>0.16733690922431976</c:v>
                </c:pt>
                <c:pt idx="21">
                  <c:v>0.172858017307703</c:v>
                </c:pt>
                <c:pt idx="22">
                  <c:v>0.1841816157275169</c:v>
                </c:pt>
                <c:pt idx="23">
                  <c:v>0.1976297263275677</c:v>
                </c:pt>
                <c:pt idx="24">
                  <c:v>0.20498372589507574</c:v>
                </c:pt>
                <c:pt idx="25">
                  <c:v>0.20444087330161631</c:v>
                </c:pt>
                <c:pt idx="26">
                  <c:v>0.20226435040494373</c:v>
                </c:pt>
                <c:pt idx="27">
                  <c:v>0.19617882618927585</c:v>
                </c:pt>
                <c:pt idx="28">
                  <c:v>0.20819626294042304</c:v>
                </c:pt>
                <c:pt idx="29">
                  <c:v>0.21251947619444089</c:v>
                </c:pt>
                <c:pt idx="30">
                  <c:v>0.21230367713721932</c:v>
                </c:pt>
                <c:pt idx="31">
                  <c:v>0.21817470737771316</c:v>
                </c:pt>
                <c:pt idx="32">
                  <c:v>0.23221229278941258</c:v>
                </c:pt>
                <c:pt idx="33">
                  <c:v>0.23819259571371121</c:v>
                </c:pt>
                <c:pt idx="34">
                  <c:v>0.23473803383860625</c:v>
                </c:pt>
                <c:pt idx="35">
                  <c:v>0.23566682601498923</c:v>
                </c:pt>
                <c:pt idx="36">
                  <c:v>0.22413745662442475</c:v>
                </c:pt>
                <c:pt idx="37">
                  <c:v>0.22229417150567432</c:v>
                </c:pt>
                <c:pt idx="38">
                  <c:v>0.2181170378348074</c:v>
                </c:pt>
                <c:pt idx="39">
                  <c:v>0.22233921847153626</c:v>
                </c:pt>
                <c:pt idx="40">
                  <c:v>0.21286206522173901</c:v>
                </c:pt>
                <c:pt idx="41">
                  <c:v>0.21779811242756941</c:v>
                </c:pt>
                <c:pt idx="42">
                  <c:v>0.21240794533014573</c:v>
                </c:pt>
                <c:pt idx="43">
                  <c:v>0.20594103213326509</c:v>
                </c:pt>
                <c:pt idx="44">
                  <c:v>0.19764158777611684</c:v>
                </c:pt>
                <c:pt idx="45">
                  <c:v>0.18793705054286103</c:v>
                </c:pt>
                <c:pt idx="46">
                  <c:v>0.18959329838878114</c:v>
                </c:pt>
                <c:pt idx="47">
                  <c:v>0.18597204439829418</c:v>
                </c:pt>
                <c:pt idx="48">
                  <c:v>0.19028239472323727</c:v>
                </c:pt>
                <c:pt idx="49">
                  <c:v>0.18873866215247226</c:v>
                </c:pt>
                <c:pt idx="50">
                  <c:v>0.18793495611984623</c:v>
                </c:pt>
                <c:pt idx="51">
                  <c:v>0.18612850420456817</c:v>
                </c:pt>
                <c:pt idx="52">
                  <c:v>0.18275937612630111</c:v>
                </c:pt>
                <c:pt idx="53">
                  <c:v>0.17665145062534582</c:v>
                </c:pt>
                <c:pt idx="54">
                  <c:v>0.16295379116960396</c:v>
                </c:pt>
                <c:pt idx="55">
                  <c:v>0.16501805954672721</c:v>
                </c:pt>
                <c:pt idx="56">
                  <c:v>0.16250635603013919</c:v>
                </c:pt>
                <c:pt idx="57">
                  <c:v>0.16804832475764919</c:v>
                </c:pt>
                <c:pt idx="58">
                  <c:v>0.165025730071372</c:v>
                </c:pt>
                <c:pt idx="59">
                  <c:v>0.16326699754866802</c:v>
                </c:pt>
                <c:pt idx="60">
                  <c:v>0.16245143840926768</c:v>
                </c:pt>
                <c:pt idx="61">
                  <c:v>0.1658199064314394</c:v>
                </c:pt>
                <c:pt idx="62">
                  <c:v>0.16634516959140644</c:v>
                </c:pt>
                <c:pt idx="63">
                  <c:v>0.16695586222019698</c:v>
                </c:pt>
                <c:pt idx="64">
                  <c:v>0.1691024752435808</c:v>
                </c:pt>
                <c:pt idx="65">
                  <c:v>0.1642345260308482</c:v>
                </c:pt>
                <c:pt idx="66">
                  <c:v>0.17238128202253211</c:v>
                </c:pt>
                <c:pt idx="67">
                  <c:v>0.16415669157598911</c:v>
                </c:pt>
                <c:pt idx="68">
                  <c:v>0.16260271132331106</c:v>
                </c:pt>
                <c:pt idx="69">
                  <c:v>0.16061835386183176</c:v>
                </c:pt>
                <c:pt idx="70">
                  <c:v>0.16066986745078227</c:v>
                </c:pt>
                <c:pt idx="71">
                  <c:v>0.16024388572994441</c:v>
                </c:pt>
                <c:pt idx="72">
                  <c:v>0.15666574910989461</c:v>
                </c:pt>
                <c:pt idx="73">
                  <c:v>0.15055572051640853</c:v>
                </c:pt>
                <c:pt idx="74">
                  <c:v>0.14615589029217202</c:v>
                </c:pt>
                <c:pt idx="75">
                  <c:v>0.14193691309647161</c:v>
                </c:pt>
                <c:pt idx="76">
                  <c:v>0.13549132278359166</c:v>
                </c:pt>
                <c:pt idx="77">
                  <c:v>0.13241802779516076</c:v>
                </c:pt>
                <c:pt idx="78">
                  <c:v>0.1318627764882776</c:v>
                </c:pt>
                <c:pt idx="79">
                  <c:v>0.13682594875635257</c:v>
                </c:pt>
                <c:pt idx="80">
                  <c:v>0.13238934709247019</c:v>
                </c:pt>
                <c:pt idx="81">
                  <c:v>0.13342143092689773</c:v>
                </c:pt>
                <c:pt idx="82">
                  <c:v>0.13220512885471614</c:v>
                </c:pt>
                <c:pt idx="83">
                  <c:v>0.12876887685934402</c:v>
                </c:pt>
                <c:pt idx="84">
                  <c:v>0.12760425810488885</c:v>
                </c:pt>
                <c:pt idx="85">
                  <c:v>0.12287377974622116</c:v>
                </c:pt>
                <c:pt idx="86">
                  <c:v>0.11487327484166987</c:v>
                </c:pt>
                <c:pt idx="87">
                  <c:v>0.10953164192916987</c:v>
                </c:pt>
                <c:pt idx="88">
                  <c:v>0.10674688311103786</c:v>
                </c:pt>
                <c:pt idx="89">
                  <c:v>0.10270016867709386</c:v>
                </c:pt>
                <c:pt idx="90">
                  <c:v>9.7033442198963371E-2</c:v>
                </c:pt>
                <c:pt idx="91">
                  <c:v>8.5776719208985108E-2</c:v>
                </c:pt>
                <c:pt idx="92">
                  <c:v>8.4617232243793028E-2</c:v>
                </c:pt>
                <c:pt idx="93">
                  <c:v>7.2452182632859463E-2</c:v>
                </c:pt>
                <c:pt idx="94">
                  <c:v>6.4176432746902323E-2</c:v>
                </c:pt>
                <c:pt idx="95">
                  <c:v>6.2104843946270361E-2</c:v>
                </c:pt>
                <c:pt idx="96">
                  <c:v>5.7052564421049556E-2</c:v>
                </c:pt>
                <c:pt idx="97">
                  <c:v>5.0339211998725597E-2</c:v>
                </c:pt>
                <c:pt idx="98">
                  <c:v>4.8946370375235082E-2</c:v>
                </c:pt>
                <c:pt idx="99">
                  <c:v>4.552474280248342E-2</c:v>
                </c:pt>
                <c:pt idx="100">
                  <c:v>4.2585538444854132E-2</c:v>
                </c:pt>
                <c:pt idx="101">
                  <c:v>4.0497325426209763E-2</c:v>
                </c:pt>
                <c:pt idx="102">
                  <c:v>3.8270192650301293E-2</c:v>
                </c:pt>
                <c:pt idx="103">
                  <c:v>3.4297420711018267E-2</c:v>
                </c:pt>
                <c:pt idx="104">
                  <c:v>3.319142221199689E-2</c:v>
                </c:pt>
                <c:pt idx="105">
                  <c:v>3.3254272510933935E-2</c:v>
                </c:pt>
                <c:pt idx="106">
                  <c:v>3.4581772784020082E-2</c:v>
                </c:pt>
                <c:pt idx="107">
                  <c:v>3.4606350221596527E-2</c:v>
                </c:pt>
                <c:pt idx="108">
                  <c:v>3.7364083294601391E-2</c:v>
                </c:pt>
                <c:pt idx="109">
                  <c:v>3.9307509622471537E-2</c:v>
                </c:pt>
                <c:pt idx="110">
                  <c:v>4.1241618047756834E-2</c:v>
                </c:pt>
                <c:pt idx="111">
                  <c:v>4.3935507464221146E-2</c:v>
                </c:pt>
                <c:pt idx="112">
                  <c:v>4.6039855960483322E-2</c:v>
                </c:pt>
                <c:pt idx="113">
                  <c:v>4.7849262507313473E-2</c:v>
                </c:pt>
                <c:pt idx="114">
                  <c:v>4.7737464907934957E-2</c:v>
                </c:pt>
                <c:pt idx="115">
                  <c:v>5.7098318802230486E-2</c:v>
                </c:pt>
                <c:pt idx="116">
                  <c:v>5.949953827326393E-2</c:v>
                </c:pt>
                <c:pt idx="117">
                  <c:v>5.7991389045376929E-2</c:v>
                </c:pt>
                <c:pt idx="118">
                  <c:v>6.088928124583215E-2</c:v>
                </c:pt>
                <c:pt idx="119">
                  <c:v>5.9343883131324882E-2</c:v>
                </c:pt>
                <c:pt idx="120">
                  <c:v>5.9290690094512044E-2</c:v>
                </c:pt>
                <c:pt idx="121">
                  <c:v>6.4687813017493268E-2</c:v>
                </c:pt>
                <c:pt idx="122">
                  <c:v>6.3608611342158783E-2</c:v>
                </c:pt>
                <c:pt idx="123">
                  <c:v>6.3457494087830524E-2</c:v>
                </c:pt>
                <c:pt idx="124">
                  <c:v>6.4982315179486383E-2</c:v>
                </c:pt>
                <c:pt idx="125">
                  <c:v>6.8592948702128842E-2</c:v>
                </c:pt>
                <c:pt idx="126">
                  <c:v>7.1764074987794135E-2</c:v>
                </c:pt>
                <c:pt idx="127">
                  <c:v>7.5429818820053951E-2</c:v>
                </c:pt>
                <c:pt idx="128">
                  <c:v>8.0992224097182541E-2</c:v>
                </c:pt>
                <c:pt idx="129">
                  <c:v>8.605485488765563E-2</c:v>
                </c:pt>
                <c:pt idx="130">
                  <c:v>8.601043341662673E-2</c:v>
                </c:pt>
                <c:pt idx="131">
                  <c:v>9.237517592775113E-2</c:v>
                </c:pt>
                <c:pt idx="132">
                  <c:v>9.3935326752939696E-2</c:v>
                </c:pt>
                <c:pt idx="133">
                  <c:v>9.6835272162331121E-2</c:v>
                </c:pt>
                <c:pt idx="134">
                  <c:v>0.10158943649821062</c:v>
                </c:pt>
                <c:pt idx="135">
                  <c:v>0.10328323146500495</c:v>
                </c:pt>
                <c:pt idx="136">
                  <c:v>0.1083712076117378</c:v>
                </c:pt>
                <c:pt idx="137">
                  <c:v>0.1095899269277314</c:v>
                </c:pt>
                <c:pt idx="138">
                  <c:v>0.11518229566094562</c:v>
                </c:pt>
                <c:pt idx="139">
                  <c:v>0.1164791502463125</c:v>
                </c:pt>
                <c:pt idx="140">
                  <c:v>0.11388814803027492</c:v>
                </c:pt>
                <c:pt idx="141">
                  <c:v>0.11869983089548852</c:v>
                </c:pt>
                <c:pt idx="142">
                  <c:v>0.12103144634673124</c:v>
                </c:pt>
                <c:pt idx="143">
                  <c:v>0.12038225434185468</c:v>
                </c:pt>
                <c:pt idx="144">
                  <c:v>0.11598890162581932</c:v>
                </c:pt>
                <c:pt idx="145">
                  <c:v>9.5444323649723106E-2</c:v>
                </c:pt>
                <c:pt idx="146">
                  <c:v>8.3999095507849342E-2</c:v>
                </c:pt>
                <c:pt idx="147">
                  <c:v>8.4369013429044015E-2</c:v>
                </c:pt>
                <c:pt idx="148">
                  <c:v>8.4854930723200717E-2</c:v>
                </c:pt>
                <c:pt idx="149">
                  <c:v>8.863758408818434E-2</c:v>
                </c:pt>
                <c:pt idx="150">
                  <c:v>9.3658967782547231E-2</c:v>
                </c:pt>
                <c:pt idx="151">
                  <c:v>9.8923924484357162E-2</c:v>
                </c:pt>
                <c:pt idx="152">
                  <c:v>0.10952356519753281</c:v>
                </c:pt>
                <c:pt idx="153">
                  <c:v>0.11107233052691901</c:v>
                </c:pt>
                <c:pt idx="154">
                  <c:v>0.10858935285306992</c:v>
                </c:pt>
                <c:pt idx="155">
                  <c:v>0.11219373925116383</c:v>
                </c:pt>
                <c:pt idx="156">
                  <c:v>0.12152905192807673</c:v>
                </c:pt>
                <c:pt idx="157">
                  <c:v>0.14484608701951007</c:v>
                </c:pt>
                <c:pt idx="158">
                  <c:v>0.16478967076092932</c:v>
                </c:pt>
                <c:pt idx="159">
                  <c:v>0.17551976852253315</c:v>
                </c:pt>
                <c:pt idx="160">
                  <c:v>0.18461464541087835</c:v>
                </c:pt>
                <c:pt idx="161">
                  <c:v>0.19381540866148694</c:v>
                </c:pt>
                <c:pt idx="162">
                  <c:v>0.20087278242377282</c:v>
                </c:pt>
                <c:pt idx="163">
                  <c:v>0.20593759132894363</c:v>
                </c:pt>
                <c:pt idx="164">
                  <c:v>0.20915181728826715</c:v>
                </c:pt>
                <c:pt idx="165">
                  <c:v>0.20960615487862122</c:v>
                </c:pt>
                <c:pt idx="166">
                  <c:v>0.21422333014706374</c:v>
                </c:pt>
                <c:pt idx="167">
                  <c:v>0.21389210581569018</c:v>
                </c:pt>
                <c:pt idx="168">
                  <c:v>0.21919468139030474</c:v>
                </c:pt>
                <c:pt idx="169">
                  <c:v>0.21901419787148146</c:v>
                </c:pt>
                <c:pt idx="170">
                  <c:v>0.21816442890365906</c:v>
                </c:pt>
                <c:pt idx="171">
                  <c:v>0.21534493256886789</c:v>
                </c:pt>
                <c:pt idx="172">
                  <c:v>0.21163776644821475</c:v>
                </c:pt>
                <c:pt idx="173">
                  <c:v>0.20639664192714435</c:v>
                </c:pt>
                <c:pt idx="174">
                  <c:v>0.1994977970769154</c:v>
                </c:pt>
                <c:pt idx="175">
                  <c:v>0.19601387087519484</c:v>
                </c:pt>
                <c:pt idx="176">
                  <c:v>0.18454678629532251</c:v>
                </c:pt>
                <c:pt idx="177">
                  <c:v>0.17712367692687359</c:v>
                </c:pt>
                <c:pt idx="178">
                  <c:v>0.17865190047285329</c:v>
                </c:pt>
                <c:pt idx="179">
                  <c:v>0.17496559714116322</c:v>
                </c:pt>
                <c:pt idx="180">
                  <c:v>0.16737945776962526</c:v>
                </c:pt>
                <c:pt idx="181">
                  <c:v>0.15806511182521499</c:v>
                </c:pt>
                <c:pt idx="182">
                  <c:v>0.14798529986250775</c:v>
                </c:pt>
                <c:pt idx="183">
                  <c:v>0.13203402338456138</c:v>
                </c:pt>
                <c:pt idx="184">
                  <c:v>0.12203572080693048</c:v>
                </c:pt>
                <c:pt idx="185">
                  <c:v>0.11798751063680091</c:v>
                </c:pt>
                <c:pt idx="186">
                  <c:v>0.10765057877182649</c:v>
                </c:pt>
                <c:pt idx="187">
                  <c:v>9.6069292661497885E-2</c:v>
                </c:pt>
                <c:pt idx="188">
                  <c:v>#N/A</c:v>
                </c:pt>
                <c:pt idx="18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D9-4AE2-A81E-FC798639DC51}"/>
            </c:ext>
          </c:extLst>
        </c:ser>
        <c:ser>
          <c:idx val="2"/>
          <c:order val="2"/>
          <c:tx>
            <c:v>Saldo Total</c:v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Crédito!$H$101:$H$290</c:f>
              <c:numCache>
                <c:formatCode>0.0%</c:formatCode>
                <c:ptCount val="190"/>
                <c:pt idx="0">
                  <c:v>0.31382443566169482</c:v>
                </c:pt>
                <c:pt idx="1">
                  <c:v>0.31329167348776288</c:v>
                </c:pt>
                <c:pt idx="2">
                  <c:v>0.32876705420150221</c:v>
                </c:pt>
                <c:pt idx="3">
                  <c:v>0.3368703196074927</c:v>
                </c:pt>
                <c:pt idx="4">
                  <c:v>0.32740447478415713</c:v>
                </c:pt>
                <c:pt idx="5">
                  <c:v>0.31727323967527576</c:v>
                </c:pt>
                <c:pt idx="6">
                  <c:v>0.34104245931016464</c:v>
                </c:pt>
                <c:pt idx="7">
                  <c:v>0.34198653596315109</c:v>
                </c:pt>
                <c:pt idx="8">
                  <c:v>0.32320325636825697</c:v>
                </c:pt>
                <c:pt idx="9">
                  <c:v>0.30729763688101341</c:v>
                </c:pt>
                <c:pt idx="10">
                  <c:v>0.29560222065358865</c:v>
                </c:pt>
                <c:pt idx="11">
                  <c:v>0.27638010714843153</c:v>
                </c:pt>
                <c:pt idx="12">
                  <c:v>0.24631139439176186</c:v>
                </c:pt>
                <c:pt idx="13">
                  <c:v>0.22176332014409161</c:v>
                </c:pt>
                <c:pt idx="14">
                  <c:v>0.20213608833567864</c:v>
                </c:pt>
                <c:pt idx="15">
                  <c:v>0.19138529372706814</c:v>
                </c:pt>
                <c:pt idx="16">
                  <c:v>0.20026718617503425</c:v>
                </c:pt>
                <c:pt idx="17">
                  <c:v>0.19104172826647203</c:v>
                </c:pt>
                <c:pt idx="18">
                  <c:v>0.16578457413583503</c:v>
                </c:pt>
                <c:pt idx="19">
                  <c:v>0.15017605796124789</c:v>
                </c:pt>
                <c:pt idx="20">
                  <c:v>0.14569999975324466</c:v>
                </c:pt>
                <c:pt idx="21">
                  <c:v>0.15115880475240018</c:v>
                </c:pt>
                <c:pt idx="22">
                  <c:v>0.15811127194303309</c:v>
                </c:pt>
                <c:pt idx="23">
                  <c:v>0.16738728159860705</c:v>
                </c:pt>
                <c:pt idx="24">
                  <c:v>0.16805855629602751</c:v>
                </c:pt>
                <c:pt idx="25">
                  <c:v>0.17515726579114332</c:v>
                </c:pt>
                <c:pt idx="26">
                  <c:v>0.18833026288994237</c:v>
                </c:pt>
                <c:pt idx="27">
                  <c:v>0.19759486734589693</c:v>
                </c:pt>
                <c:pt idx="28">
                  <c:v>0.18480374318441695</c:v>
                </c:pt>
                <c:pt idx="29">
                  <c:v>0.19240392403924034</c:v>
                </c:pt>
                <c:pt idx="30">
                  <c:v>0.19837988162094611</c:v>
                </c:pt>
                <c:pt idx="31">
                  <c:v>0.20373126062128888</c:v>
                </c:pt>
                <c:pt idx="32">
                  <c:v>0.21020189271730283</c:v>
                </c:pt>
                <c:pt idx="33">
                  <c:v>0.20569511761579418</c:v>
                </c:pt>
                <c:pt idx="34">
                  <c:v>0.20143371430568657</c:v>
                </c:pt>
                <c:pt idx="35">
                  <c:v>0.20810686504999243</c:v>
                </c:pt>
                <c:pt idx="36">
                  <c:v>0.20683688466632044</c:v>
                </c:pt>
                <c:pt idx="37">
                  <c:v>0.20970962687630146</c:v>
                </c:pt>
                <c:pt idx="38">
                  <c:v>0.20365827818616467</c:v>
                </c:pt>
                <c:pt idx="39">
                  <c:v>0.19768982740418983</c:v>
                </c:pt>
                <c:pt idx="40">
                  <c:v>0.19618449122265913</c:v>
                </c:pt>
                <c:pt idx="41">
                  <c:v>0.19175132842219678</c:v>
                </c:pt>
                <c:pt idx="42">
                  <c:v>0.19379096797429107</c:v>
                </c:pt>
                <c:pt idx="43">
                  <c:v>0.18091938978564759</c:v>
                </c:pt>
                <c:pt idx="44">
                  <c:v>0.17968727754207126</c:v>
                </c:pt>
                <c:pt idx="45">
                  <c:v>0.18756612335552814</c:v>
                </c:pt>
                <c:pt idx="46">
                  <c:v>0.18297084268384856</c:v>
                </c:pt>
                <c:pt idx="47">
                  <c:v>0.17199509161307813</c:v>
                </c:pt>
                <c:pt idx="48">
                  <c:v>0.18141614545388407</c:v>
                </c:pt>
                <c:pt idx="49">
                  <c:v>0.18116083829038288</c:v>
                </c:pt>
                <c:pt idx="50">
                  <c:v>0.18206936816825303</c:v>
                </c:pt>
                <c:pt idx="51">
                  <c:v>0.18203772830253073</c:v>
                </c:pt>
                <c:pt idx="52">
                  <c:v>0.17796001070048417</c:v>
                </c:pt>
                <c:pt idx="53">
                  <c:v>0.17161068721225847</c:v>
                </c:pt>
                <c:pt idx="54">
                  <c:v>0.15946690250601692</c:v>
                </c:pt>
                <c:pt idx="55">
                  <c:v>0.16693238896823526</c:v>
                </c:pt>
                <c:pt idx="56">
                  <c:v>0.16203655512661341</c:v>
                </c:pt>
                <c:pt idx="57">
                  <c:v>0.16440096482024669</c:v>
                </c:pt>
                <c:pt idx="58">
                  <c:v>0.16377260308333974</c:v>
                </c:pt>
                <c:pt idx="59">
                  <c:v>0.16783453533492732</c:v>
                </c:pt>
                <c:pt idx="60">
                  <c:v>0.16746740602776833</c:v>
                </c:pt>
                <c:pt idx="61">
                  <c:v>0.16261484820218497</c:v>
                </c:pt>
                <c:pt idx="62">
                  <c:v>0.16116861284529249</c:v>
                </c:pt>
                <c:pt idx="63">
                  <c:v>0.16387074825240733</c:v>
                </c:pt>
                <c:pt idx="64">
                  <c:v>0.16062790256501924</c:v>
                </c:pt>
                <c:pt idx="65">
                  <c:v>0.16127459945780509</c:v>
                </c:pt>
                <c:pt idx="66">
                  <c:v>0.15713882183531647</c:v>
                </c:pt>
                <c:pt idx="67">
                  <c:v>0.14407460222485224</c:v>
                </c:pt>
                <c:pt idx="68">
                  <c:v>0.14541545696999481</c:v>
                </c:pt>
                <c:pt idx="69">
                  <c:v>0.14484123465485088</c:v>
                </c:pt>
                <c:pt idx="70">
                  <c:v>0.14669560237768708</c:v>
                </c:pt>
                <c:pt idx="71">
                  <c:v>0.14350370469504692</c:v>
                </c:pt>
                <c:pt idx="72">
                  <c:v>0.13400028511838591</c:v>
                </c:pt>
                <c:pt idx="73">
                  <c:v>0.1315560070506181</c:v>
                </c:pt>
                <c:pt idx="74">
                  <c:v>0.12492331023192271</c:v>
                </c:pt>
                <c:pt idx="75">
                  <c:v>0.11575793102794463</c:v>
                </c:pt>
                <c:pt idx="76">
                  <c:v>0.11226040979487473</c:v>
                </c:pt>
                <c:pt idx="77">
                  <c:v>0.10853905194745739</c:v>
                </c:pt>
                <c:pt idx="78">
                  <c:v>0.11528018210604785</c:v>
                </c:pt>
                <c:pt idx="79">
                  <c:v>0.12103564915843035</c:v>
                </c:pt>
                <c:pt idx="80">
                  <c:v>0.11701581451017851</c:v>
                </c:pt>
                <c:pt idx="81">
                  <c:v>0.11288938326772691</c:v>
                </c:pt>
                <c:pt idx="82">
                  <c:v>0.1135890959657182</c:v>
                </c:pt>
                <c:pt idx="83">
                  <c:v>0.11294581993592723</c:v>
                </c:pt>
                <c:pt idx="84">
                  <c:v>0.11565972904734934</c:v>
                </c:pt>
                <c:pt idx="85">
                  <c:v>0.10801967418731762</c:v>
                </c:pt>
                <c:pt idx="86">
                  <c:v>0.10520243815705066</c:v>
                </c:pt>
                <c:pt idx="87">
                  <c:v>0.10101903756461916</c:v>
                </c:pt>
                <c:pt idx="88">
                  <c:v>0.10182758216277543</c:v>
                </c:pt>
                <c:pt idx="89">
                  <c:v>0.10019092450713418</c:v>
                </c:pt>
                <c:pt idx="90">
                  <c:v>9.5809871675809566E-2</c:v>
                </c:pt>
                <c:pt idx="91">
                  <c:v>8.4717071417977463E-2</c:v>
                </c:pt>
                <c:pt idx="92">
                  <c:v>7.7789378945200216E-2</c:v>
                </c:pt>
                <c:pt idx="93">
                  <c:v>7.0297628200709505E-2</c:v>
                </c:pt>
                <c:pt idx="94">
                  <c:v>6.1775910988992377E-2</c:v>
                </c:pt>
                <c:pt idx="95">
                  <c:v>5.2343445844622583E-2</c:v>
                </c:pt>
                <c:pt idx="96">
                  <c:v>3.2643591615759471E-2</c:v>
                </c:pt>
                <c:pt idx="97">
                  <c:v>2.6090408495502926E-2</c:v>
                </c:pt>
                <c:pt idx="98">
                  <c:v>2.1155921358775309E-2</c:v>
                </c:pt>
                <c:pt idx="99">
                  <c:v>9.7312929687034533E-3</c:v>
                </c:pt>
                <c:pt idx="100">
                  <c:v>2.4365987389960431E-3</c:v>
                </c:pt>
                <c:pt idx="101">
                  <c:v>-5.8689810104176621E-3</c:v>
                </c:pt>
                <c:pt idx="102">
                  <c:v>-1.6423604875728137E-2</c:v>
                </c:pt>
                <c:pt idx="103">
                  <c:v>-1.9341133911040087E-2</c:v>
                </c:pt>
                <c:pt idx="104">
                  <c:v>-2.2595934024793318E-2</c:v>
                </c:pt>
                <c:pt idx="105">
                  <c:v>-3.4607329259320752E-2</c:v>
                </c:pt>
                <c:pt idx="106">
                  <c:v>-3.8030649074240586E-2</c:v>
                </c:pt>
                <c:pt idx="107">
                  <c:v>-3.4222800142969634E-2</c:v>
                </c:pt>
                <c:pt idx="108">
                  <c:v>-2.5355629745172803E-2</c:v>
                </c:pt>
                <c:pt idx="109">
                  <c:v>-2.1711470304742631E-2</c:v>
                </c:pt>
                <c:pt idx="110">
                  <c:v>-2.5399685540068329E-2</c:v>
                </c:pt>
                <c:pt idx="111">
                  <c:v>-1.5928127580423279E-2</c:v>
                </c:pt>
                <c:pt idx="112">
                  <c:v>-1.9713423281144116E-2</c:v>
                </c:pt>
                <c:pt idx="113">
                  <c:v>-1.9762696626337561E-2</c:v>
                </c:pt>
                <c:pt idx="114">
                  <c:v>-1.8680572460889944E-2</c:v>
                </c:pt>
                <c:pt idx="115">
                  <c:v>-1.1914893617021249E-2</c:v>
                </c:pt>
                <c:pt idx="116">
                  <c:v>-1.0988615826111103E-2</c:v>
                </c:pt>
                <c:pt idx="117">
                  <c:v>-4.0194893272808008E-3</c:v>
                </c:pt>
                <c:pt idx="118">
                  <c:v>-1.6661719779813566E-3</c:v>
                </c:pt>
                <c:pt idx="119">
                  <c:v>-2.8303251533066121E-3</c:v>
                </c:pt>
                <c:pt idx="120">
                  <c:v>1.271980986618404E-3</c:v>
                </c:pt>
                <c:pt idx="121">
                  <c:v>6.9701863539419762E-3</c:v>
                </c:pt>
                <c:pt idx="122">
                  <c:v>1.2998815955872045E-2</c:v>
                </c:pt>
                <c:pt idx="123">
                  <c:v>1.5736455707098473E-2</c:v>
                </c:pt>
                <c:pt idx="124">
                  <c:v>2.2636395194358006E-2</c:v>
                </c:pt>
                <c:pt idx="125">
                  <c:v>3.3467960673236874E-2</c:v>
                </c:pt>
                <c:pt idx="126">
                  <c:v>3.8518559621887771E-2</c:v>
                </c:pt>
                <c:pt idx="127">
                  <c:v>3.5399115470211573E-2</c:v>
                </c:pt>
                <c:pt idx="128">
                  <c:v>4.2908268573628616E-2</c:v>
                </c:pt>
                <c:pt idx="129">
                  <c:v>5.1456601134133972E-2</c:v>
                </c:pt>
                <c:pt idx="130">
                  <c:v>5.0666445091714474E-2</c:v>
                </c:pt>
                <c:pt idx="131">
                  <c:v>5.6300076244701236E-2</c:v>
                </c:pt>
                <c:pt idx="132">
                  <c:v>5.7721951947817818E-2</c:v>
                </c:pt>
                <c:pt idx="133">
                  <c:v>5.434165222515297E-2</c:v>
                </c:pt>
                <c:pt idx="134">
                  <c:v>5.5690078852499436E-2</c:v>
                </c:pt>
                <c:pt idx="135">
                  <c:v>5.1856385252905479E-2</c:v>
                </c:pt>
                <c:pt idx="136">
                  <c:v>5.1601144189435733E-2</c:v>
                </c:pt>
                <c:pt idx="137">
                  <c:v>5.2649082337008712E-2</c:v>
                </c:pt>
                <c:pt idx="138">
                  <c:v>5.8822993248465405E-2</c:v>
                </c:pt>
                <c:pt idx="139">
                  <c:v>6.3945125593850571E-2</c:v>
                </c:pt>
                <c:pt idx="140">
                  <c:v>6.5551348078698002E-2</c:v>
                </c:pt>
                <c:pt idx="141">
                  <c:v>6.4564737475283795E-2</c:v>
                </c:pt>
                <c:pt idx="142">
                  <c:v>7.0493247609880072E-2</c:v>
                </c:pt>
                <c:pt idx="143">
                  <c:v>7.3066543162583208E-2</c:v>
                </c:pt>
                <c:pt idx="144">
                  <c:v>9.4897647418270781E-2</c:v>
                </c:pt>
                <c:pt idx="145">
                  <c:v>9.5068707468442204E-2</c:v>
                </c:pt>
                <c:pt idx="146">
                  <c:v>9.2593852963589018E-2</c:v>
                </c:pt>
                <c:pt idx="147">
                  <c:v>9.7332786933409077E-2</c:v>
                </c:pt>
                <c:pt idx="148">
                  <c:v>0.11347535804248965</c:v>
                </c:pt>
                <c:pt idx="149">
                  <c:v>0.12268081045134327</c:v>
                </c:pt>
                <c:pt idx="150">
                  <c:v>0.13407292386816549</c:v>
                </c:pt>
                <c:pt idx="151">
                  <c:v>0.14737558016145869</c:v>
                </c:pt>
                <c:pt idx="152">
                  <c:v>0.15597695786973342</c:v>
                </c:pt>
                <c:pt idx="153">
                  <c:v>0.15692810322129236</c:v>
                </c:pt>
                <c:pt idx="154">
                  <c:v>0.15969818207422914</c:v>
                </c:pt>
                <c:pt idx="155">
                  <c:v>0.1610174501359094</c:v>
                </c:pt>
                <c:pt idx="156">
                  <c:v>0.14600373925661336</c:v>
                </c:pt>
                <c:pt idx="157">
                  <c:v>0.15175200749841844</c:v>
                </c:pt>
                <c:pt idx="158">
                  <c:v>0.16113619791999789</c:v>
                </c:pt>
                <c:pt idx="159">
                  <c:v>0.16258391605110289</c:v>
                </c:pt>
                <c:pt idx="160">
                  <c:v>0.1634219501103884</c:v>
                </c:pt>
                <c:pt idx="161">
                  <c:v>0.16102234611640109</c:v>
                </c:pt>
                <c:pt idx="162">
                  <c:v>0.16185381573870838</c:v>
                </c:pt>
                <c:pt idx="163">
                  <c:v>0.16264911754180233</c:v>
                </c:pt>
                <c:pt idx="164">
                  <c:v>0.1611885523783001</c:v>
                </c:pt>
                <c:pt idx="165">
                  <c:v>0.16363574873412645</c:v>
                </c:pt>
                <c:pt idx="166">
                  <c:v>0.16427395664978306</c:v>
                </c:pt>
                <c:pt idx="167">
                  <c:v>0.16732088986878879</c:v>
                </c:pt>
                <c:pt idx="168">
                  <c:v>0.16584660780034377</c:v>
                </c:pt>
                <c:pt idx="169">
                  <c:v>0.16927521386323652</c:v>
                </c:pt>
                <c:pt idx="170">
                  <c:v>0.16879616477187676</c:v>
                </c:pt>
                <c:pt idx="171">
                  <c:v>0.1771136385975125</c:v>
                </c:pt>
                <c:pt idx="172">
                  <c:v>0.16937375908017249</c:v>
                </c:pt>
                <c:pt idx="173">
                  <c:v>0.16595284125684517</c:v>
                </c:pt>
                <c:pt idx="174">
                  <c:v>0.16151150879411058</c:v>
                </c:pt>
                <c:pt idx="175">
                  <c:v>0.15465338867358147</c:v>
                </c:pt>
                <c:pt idx="176">
                  <c:v>0.14436307368201118</c:v>
                </c:pt>
                <c:pt idx="177">
                  <c:v>0.14046170337532771</c:v>
                </c:pt>
                <c:pt idx="178">
                  <c:v>0.14775904302510012</c:v>
                </c:pt>
                <c:pt idx="179">
                  <c:v>0.13682007730313939</c:v>
                </c:pt>
                <c:pt idx="180">
                  <c:v>0.13150300516654312</c:v>
                </c:pt>
                <c:pt idx="181">
                  <c:v>0.12230098661309241</c:v>
                </c:pt>
                <c:pt idx="182">
                  <c:v>0.11483922340696706</c:v>
                </c:pt>
                <c:pt idx="183">
                  <c:v>0.10173708981737617</c:v>
                </c:pt>
                <c:pt idx="184">
                  <c:v>9.3989942816768313E-2</c:v>
                </c:pt>
                <c:pt idx="185">
                  <c:v>9.1914287586932764E-2</c:v>
                </c:pt>
                <c:pt idx="186">
                  <c:v>8.349037500698242E-2</c:v>
                </c:pt>
                <c:pt idx="187">
                  <c:v>7.434079609395372E-2</c:v>
                </c:pt>
                <c:pt idx="188">
                  <c:v>#N/A</c:v>
                </c:pt>
                <c:pt idx="18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D9-4AE2-A81E-FC798639DC51}"/>
            </c:ext>
          </c:extLst>
        </c:ser>
        <c:ser>
          <c:idx val="3"/>
          <c:order val="3"/>
          <c:tx>
            <c:strRef>
              <c:f>Crédito!$I$2</c:f>
              <c:strCache>
                <c:ptCount val="1"/>
                <c:pt idx="0">
                  <c:v>Concessão Crédito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Crédito!$J$101:$J$290</c:f>
              <c:numCache>
                <c:formatCode>_("R$"* #,##0.00_);_("R$"* \(#,##0.00\);_("R$"* "-"??_);_(@_)</c:formatCode>
                <c:ptCount val="190"/>
                <c:pt idx="48" formatCode="0.0%">
                  <c:v>0.12072579224127544</c:v>
                </c:pt>
                <c:pt idx="49" formatCode="0.0%">
                  <c:v>0.14213487006803383</c:v>
                </c:pt>
                <c:pt idx="50" formatCode="0.0%">
                  <c:v>0.12299136633176633</c:v>
                </c:pt>
                <c:pt idx="51" formatCode="0.0%">
                  <c:v>6.2516313142737756E-2</c:v>
                </c:pt>
                <c:pt idx="52" formatCode="0.0%">
                  <c:v>8.9472761044673499E-2</c:v>
                </c:pt>
                <c:pt idx="53" formatCode="0.0%">
                  <c:v>2.0201250801796133E-2</c:v>
                </c:pt>
                <c:pt idx="54" formatCode="0.0%">
                  <c:v>8.7194957110552362E-3</c:v>
                </c:pt>
                <c:pt idx="55" formatCode="0.0%">
                  <c:v>0.2229862740339239</c:v>
                </c:pt>
                <c:pt idx="56" formatCode="0.0%">
                  <c:v>5.7787238271932218E-2</c:v>
                </c:pt>
                <c:pt idx="57" formatCode="0.0%">
                  <c:v>7.9993618615833206E-2</c:v>
                </c:pt>
                <c:pt idx="58" formatCode="0.0%">
                  <c:v>0.1188113731252769</c:v>
                </c:pt>
                <c:pt idx="59" formatCode="0.0%">
                  <c:v>0.11079652606674539</c:v>
                </c:pt>
                <c:pt idx="60" formatCode="0.0%">
                  <c:v>5.0233978377170585E-2</c:v>
                </c:pt>
                <c:pt idx="61" formatCode="0.0%">
                  <c:v>0.16035895099665631</c:v>
                </c:pt>
                <c:pt idx="62" formatCode="0.0%">
                  <c:v>0.11769005276529221</c:v>
                </c:pt>
                <c:pt idx="63" formatCode="0.0%">
                  <c:v>0.14154523904080696</c:v>
                </c:pt>
                <c:pt idx="64" formatCode="0.0%">
                  <c:v>9.8389620254209609E-2</c:v>
                </c:pt>
                <c:pt idx="65" formatCode="0.0%">
                  <c:v>6.9396688921286254E-2</c:v>
                </c:pt>
                <c:pt idx="66" formatCode="0.0%">
                  <c:v>0.14370855010996575</c:v>
                </c:pt>
                <c:pt idx="67" formatCode="0.0%">
                  <c:v>4.0751602281413613E-2</c:v>
                </c:pt>
                <c:pt idx="68" formatCode="0.0%">
                  <c:v>6.8512993978686598E-2</c:v>
                </c:pt>
                <c:pt idx="69" formatCode="0.0%">
                  <c:v>0.11360552396983792</c:v>
                </c:pt>
                <c:pt idx="70" formatCode="0.0%">
                  <c:v>7.9454956344805261E-2</c:v>
                </c:pt>
                <c:pt idx="71" formatCode="0.0%">
                  <c:v>0.15129118746913139</c:v>
                </c:pt>
                <c:pt idx="72" formatCode="0.0%">
                  <c:v>6.3365244454950176E-2</c:v>
                </c:pt>
                <c:pt idx="73" formatCode="0.0%">
                  <c:v>1.6504314974628675E-2</c:v>
                </c:pt>
                <c:pt idx="74" formatCode="0.0%">
                  <c:v>-1.4222219113795287E-2</c:v>
                </c:pt>
                <c:pt idx="75" formatCode="0.0%">
                  <c:v>2.3746588288459547E-2</c:v>
                </c:pt>
                <c:pt idx="76" formatCode="0.0%">
                  <c:v>2.8706191863196562E-2</c:v>
                </c:pt>
                <c:pt idx="77" formatCode="0.0%">
                  <c:v>-1.6388683724126718E-3</c:v>
                </c:pt>
                <c:pt idx="78" formatCode="0.0%">
                  <c:v>0.10007252980230974</c:v>
                </c:pt>
                <c:pt idx="79" formatCode="0.0%">
                  <c:v>4.212202640527396E-2</c:v>
                </c:pt>
                <c:pt idx="80" formatCode="0.0%">
                  <c:v>8.5004726555917287E-3</c:v>
                </c:pt>
                <c:pt idx="81" formatCode="0.0%">
                  <c:v>3.9560100566069734E-2</c:v>
                </c:pt>
                <c:pt idx="82" formatCode="0.0%">
                  <c:v>-9.8497431341493247E-4</c:v>
                </c:pt>
                <c:pt idx="83" formatCode="0.0%">
                  <c:v>-0.11950926167093112</c:v>
                </c:pt>
                <c:pt idx="84" formatCode="0.0%">
                  <c:v>7.9140022377498065E-2</c:v>
                </c:pt>
                <c:pt idx="85" formatCode="0.0%">
                  <c:v>-1.6170758546307784E-2</c:v>
                </c:pt>
                <c:pt idx="86" formatCode="0.0%">
                  <c:v>-4.7269541033154283E-2</c:v>
                </c:pt>
                <c:pt idx="87" formatCode="0.0%">
                  <c:v>1.147001121076241E-2</c:v>
                </c:pt>
                <c:pt idx="88" formatCode="0.0%">
                  <c:v>-1.0068940824878636E-2</c:v>
                </c:pt>
                <c:pt idx="89" formatCode="0.0%">
                  <c:v>-4.1038966774999741E-2</c:v>
                </c:pt>
                <c:pt idx="90" formatCode="0.0%">
                  <c:v>-6.9069515823640737E-2</c:v>
                </c:pt>
                <c:pt idx="91" formatCode="0.0%">
                  <c:v>-0.11512553789855318</c:v>
                </c:pt>
                <c:pt idx="92" formatCode="0.0%">
                  <c:v>-2.9562645778685281E-2</c:v>
                </c:pt>
                <c:pt idx="93" formatCode="0.0%">
                  <c:v>-7.3352542664597342E-2</c:v>
                </c:pt>
                <c:pt idx="94" formatCode="0.0%">
                  <c:v>-0.14516210103040961</c:v>
                </c:pt>
                <c:pt idx="95" formatCode="0.0%">
                  <c:v>-1.5886895051658523E-2</c:v>
                </c:pt>
                <c:pt idx="96" formatCode="0.0%">
                  <c:v>-0.1064080336451807</c:v>
                </c:pt>
                <c:pt idx="97" formatCode="0.0%">
                  <c:v>-0.11242259488607742</c:v>
                </c:pt>
                <c:pt idx="98" formatCode="0.0%">
                  <c:v>-5.304782011326703E-2</c:v>
                </c:pt>
                <c:pt idx="99" formatCode="0.0%">
                  <c:v>-7.3796213553897649E-2</c:v>
                </c:pt>
                <c:pt idx="100" formatCode="0.0%">
                  <c:v>-0.13466343368135902</c:v>
                </c:pt>
                <c:pt idx="101" formatCode="0.0%">
                  <c:v>-3.2842947229440034E-2</c:v>
                </c:pt>
                <c:pt idx="102" formatCode="0.0%">
                  <c:v>-0.10080194092949601</c:v>
                </c:pt>
                <c:pt idx="103" formatCode="0.0%">
                  <c:v>-7.6797892423215552E-2</c:v>
                </c:pt>
                <c:pt idx="104" formatCode="0.0%">
                  <c:v>-4.0653815483566613E-2</c:v>
                </c:pt>
                <c:pt idx="105" formatCode="0.0%">
                  <c:v>-7.3020142825119261E-2</c:v>
                </c:pt>
                <c:pt idx="106" formatCode="0.0%">
                  <c:v>5.0173910290332913E-2</c:v>
                </c:pt>
                <c:pt idx="107" formatCode="0.0%">
                  <c:v>-8.2865137497071473E-2</c:v>
                </c:pt>
                <c:pt idx="108" formatCode="0.0%">
                  <c:v>5.4164537557485959E-2</c:v>
                </c:pt>
                <c:pt idx="109" formatCode="0.0%">
                  <c:v>-4.9100157310778547E-2</c:v>
                </c:pt>
                <c:pt idx="110" formatCode="0.0%">
                  <c:v>2.6057517635123872E-2</c:v>
                </c:pt>
                <c:pt idx="111" formatCode="0.0%">
                  <c:v>4.073176569137793E-2</c:v>
                </c:pt>
                <c:pt idx="112" formatCode="0.0%">
                  <c:v>2.6519497246970891E-2</c:v>
                </c:pt>
                <c:pt idx="113" formatCode="0.0%">
                  <c:v>5.5745160445421549E-2</c:v>
                </c:pt>
                <c:pt idx="114" formatCode="0.0%">
                  <c:v>1.727536372375571E-2</c:v>
                </c:pt>
                <c:pt idx="115" formatCode="0.0%">
                  <c:v>9.5065471573682059E-2</c:v>
                </c:pt>
                <c:pt idx="116" formatCode="0.0%">
                  <c:v>5.804878048780493E-2</c:v>
                </c:pt>
                <c:pt idx="117" formatCode="0.0%">
                  <c:v>5.6165102878383832E-2</c:v>
                </c:pt>
                <c:pt idx="118" formatCode="0.0%">
                  <c:v>0.10062708886055893</c:v>
                </c:pt>
                <c:pt idx="119" formatCode="0.0%">
                  <c:v>0.17997175590547387</c:v>
                </c:pt>
                <c:pt idx="120" formatCode="0.0%">
                  <c:v>2.6565444148422435E-2</c:v>
                </c:pt>
                <c:pt idx="121" formatCode="0.0%">
                  <c:v>0.22912333359662296</c:v>
                </c:pt>
                <c:pt idx="122" formatCode="0.0%">
                  <c:v>8.5606766073064167E-2</c:v>
                </c:pt>
                <c:pt idx="123" formatCode="0.0%">
                  <c:v>4.9482572763205113E-2</c:v>
                </c:pt>
                <c:pt idx="124" formatCode="0.0%">
                  <c:v>0.15747007524295031</c:v>
                </c:pt>
                <c:pt idx="125" formatCode="0.0%">
                  <c:v>0.1671446775400045</c:v>
                </c:pt>
                <c:pt idx="126" formatCode="0.0%">
                  <c:v>0.1019594608008576</c:v>
                </c:pt>
                <c:pt idx="127" formatCode="0.0%">
                  <c:v>0.14934265596533547</c:v>
                </c:pt>
                <c:pt idx="128" formatCode="0.0%">
                  <c:v>0.13605532503457818</c:v>
                </c:pt>
                <c:pt idx="129" formatCode="0.0%">
                  <c:v>0.11470401601433955</c:v>
                </c:pt>
                <c:pt idx="130" formatCode="0.0%">
                  <c:v>0.11141155477640208</c:v>
                </c:pt>
                <c:pt idx="131" formatCode="0.0%">
                  <c:v>0.16094470563727192</c:v>
                </c:pt>
                <c:pt idx="132" formatCode="0.0%">
                  <c:v>5.6839967621455045E-2</c:v>
                </c:pt>
                <c:pt idx="133" formatCode="0.0%">
                  <c:v>8.8168511245983572E-2</c:v>
                </c:pt>
                <c:pt idx="134" formatCode="0.0%">
                  <c:v>0.16474753607636039</c:v>
                </c:pt>
                <c:pt idx="135" formatCode="0.0%">
                  <c:v>9.2059807375603819E-2</c:v>
                </c:pt>
                <c:pt idx="136" formatCode="0.0%">
                  <c:v>0.18092308354990161</c:v>
                </c:pt>
                <c:pt idx="137" formatCode="0.0%">
                  <c:v>7.0232110248342083E-2</c:v>
                </c:pt>
                <c:pt idx="138" formatCode="0.0%">
                  <c:v>0.22501387217422009</c:v>
                </c:pt>
                <c:pt idx="139" formatCode="0.0%">
                  <c:v>0.15499627610843447</c:v>
                </c:pt>
                <c:pt idx="140" formatCode="0.0%">
                  <c:v>0.12664400528549113</c:v>
                </c:pt>
                <c:pt idx="141" formatCode="0.0%">
                  <c:v>0.18729789843717914</c:v>
                </c:pt>
                <c:pt idx="142" formatCode="0.0%">
                  <c:v>0.13209679634108995</c:v>
                </c:pt>
                <c:pt idx="143" formatCode="0.0%">
                  <c:v>8.1669416893311197E-2</c:v>
                </c:pt>
                <c:pt idx="144" formatCode="0.0%">
                  <c:v>0.32847909486089</c:v>
                </c:pt>
                <c:pt idx="145" formatCode="0.0%">
                  <c:v>-2.6860588721636769E-2</c:v>
                </c:pt>
                <c:pt idx="146" formatCode="0.0%">
                  <c:v>-0.13506829636409368</c:v>
                </c:pt>
                <c:pt idx="147" formatCode="0.0%">
                  <c:v>6.2703983897616222E-3</c:v>
                </c:pt>
                <c:pt idx="148" formatCode="0.0%">
                  <c:v>4.5125854506658181E-2</c:v>
                </c:pt>
                <c:pt idx="149" formatCode="0.0%">
                  <c:v>4.1567109832503668E-2</c:v>
                </c:pt>
                <c:pt idx="150" formatCode="0.0%">
                  <c:v>8.3024739472267628E-2</c:v>
                </c:pt>
                <c:pt idx="151" formatCode="0.0%">
                  <c:v>5.3355550546538844E-3</c:v>
                </c:pt>
                <c:pt idx="152" formatCode="0.0%">
                  <c:v>8.8839003979586328E-2</c:v>
                </c:pt>
                <c:pt idx="153" formatCode="0.0%">
                  <c:v>-1.0303392779469345E-2</c:v>
                </c:pt>
                <c:pt idx="154" formatCode="0.0%">
                  <c:v>-8.1769749671110947E-2</c:v>
                </c:pt>
                <c:pt idx="155" formatCode="0.0%">
                  <c:v>1.7395773360526334E-2</c:v>
                </c:pt>
                <c:pt idx="156" formatCode="0.0%">
                  <c:v>2.5843387051502242E-2</c:v>
                </c:pt>
                <c:pt idx="157" formatCode="0.0%">
                  <c:v>0.27533217130970411</c:v>
                </c:pt>
                <c:pt idx="158" formatCode="0.0%">
                  <c:v>0.40278283904243994</c:v>
                </c:pt>
                <c:pt idx="159" formatCode="0.0%">
                  <c:v>0.32620365841119892</c:v>
                </c:pt>
                <c:pt idx="160" formatCode="0.0%">
                  <c:v>0.21325511797741381</c:v>
                </c:pt>
                <c:pt idx="161" formatCode="0.0%">
                  <c:v>0.26082358957468377</c:v>
                </c:pt>
                <c:pt idx="162" formatCode="0.0%">
                  <c:v>0.21993156079411214</c:v>
                </c:pt>
                <c:pt idx="163" formatCode="0.0%">
                  <c:v>0.22212919576896772</c:v>
                </c:pt>
                <c:pt idx="164" formatCode="0.0%">
                  <c:v>0.22425565700674865</c:v>
                </c:pt>
                <c:pt idx="165" formatCode="0.0%">
                  <c:v>0.25925759448627184</c:v>
                </c:pt>
                <c:pt idx="166" formatCode="0.0%">
                  <c:v>0.38743755186370632</c:v>
                </c:pt>
                <c:pt idx="167" formatCode="0.0%">
                  <c:v>0.28069659408080461</c:v>
                </c:pt>
                <c:pt idx="168" formatCode="0.0%">
                  <c:v>0.26612666665023332</c:v>
                </c:pt>
                <c:pt idx="169" formatCode="0.0%">
                  <c:v>0.21721498909523484</c:v>
                </c:pt>
                <c:pt idx="170" formatCode="0.0%">
                  <c:v>0.2592476951014504</c:v>
                </c:pt>
                <c:pt idx="171" formatCode="0.0%">
                  <c:v>0.1853229243263943</c:v>
                </c:pt>
                <c:pt idx="172" formatCode="0.0%">
                  <c:v>0.17006582574635276</c:v>
                </c:pt>
                <c:pt idx="173" formatCode="0.0%">
                  <c:v>0.23934738024037849</c:v>
                </c:pt>
                <c:pt idx="174" formatCode="0.0%">
                  <c:v>0.17669543690768519</c:v>
                </c:pt>
                <c:pt idx="175" formatCode="0.0%">
                  <c:v>0.16448065097441811</c:v>
                </c:pt>
                <c:pt idx="176" formatCode="0.0%">
                  <c:v>0.10188830160943385</c:v>
                </c:pt>
                <c:pt idx="177" formatCode="0.0%">
                  <c:v>9.4965852033410236E-2</c:v>
                </c:pt>
                <c:pt idx="178" formatCode="0.0%">
                  <c:v>0.15852688009296112</c:v>
                </c:pt>
                <c:pt idx="179" formatCode="0.0%">
                  <c:v>7.1180178493415625E-2</c:v>
                </c:pt>
                <c:pt idx="180" formatCode="0.0%">
                  <c:v>4.0193442501669452E-2</c:v>
                </c:pt>
                <c:pt idx="181" formatCode="0.0%">
                  <c:v>-3.8569461517411585E-2</c:v>
                </c:pt>
                <c:pt idx="182" formatCode="0.0%">
                  <c:v>1.7949699582053169E-2</c:v>
                </c:pt>
                <c:pt idx="183" formatCode="0.0%">
                  <c:v>3.6026804560977288E-2</c:v>
                </c:pt>
                <c:pt idx="184" formatCode="0.0%">
                  <c:v>1.8233706953598272E-2</c:v>
                </c:pt>
                <c:pt idx="185" formatCode="0.0%">
                  <c:v>2.3346799914947924E-2</c:v>
                </c:pt>
                <c:pt idx="186" formatCode="0.0%">
                  <c:v>2.683323211512012E-2</c:v>
                </c:pt>
                <c:pt idx="187" formatCode="0.0%">
                  <c:v>7.4409106500426869E-2</c:v>
                </c:pt>
                <c:pt idx="188" formatCode="0.0%">
                  <c:v>#N/A</c:v>
                </c:pt>
                <c:pt idx="189" formatCode="0.0%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D9-4AE2-A81E-FC798639D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1"/>
          <c:tx>
            <c:strRef>
              <c:f>Recessões!$B$1</c:f>
              <c:strCache>
                <c:ptCount val="1"/>
                <c:pt idx="0">
                  <c:v>Recessão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val>
            <c:numRef>
              <c:f>Recessões!$B$37:$B$289</c:f>
              <c:numCache>
                <c:formatCode>General</c:formatCode>
                <c:ptCount val="2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1-43C8-8265-A0C22AC67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93951"/>
        <c:axId val="552993471"/>
      </c:areaChart>
      <c:lineChart>
        <c:grouping val="standard"/>
        <c:varyColors val="0"/>
        <c:ser>
          <c:idx val="1"/>
          <c:order val="0"/>
          <c:tx>
            <c:v>Variação M2</c:v>
          </c:tx>
          <c:spPr>
            <a:ln w="381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Crédito!$A$38:$A$290</c:f>
              <c:numCache>
                <c:formatCode>mmm\-yy</c:formatCode>
                <c:ptCount val="253"/>
                <c:pt idx="0">
                  <c:v>37591</c:v>
                </c:pt>
                <c:pt idx="1">
                  <c:v>37622</c:v>
                </c:pt>
                <c:pt idx="2">
                  <c:v>37653</c:v>
                </c:pt>
                <c:pt idx="3">
                  <c:v>37681</c:v>
                </c:pt>
                <c:pt idx="4">
                  <c:v>37712</c:v>
                </c:pt>
                <c:pt idx="5">
                  <c:v>37742</c:v>
                </c:pt>
                <c:pt idx="6">
                  <c:v>37773</c:v>
                </c:pt>
                <c:pt idx="7">
                  <c:v>37803</c:v>
                </c:pt>
                <c:pt idx="8">
                  <c:v>37834</c:v>
                </c:pt>
                <c:pt idx="9">
                  <c:v>37865</c:v>
                </c:pt>
                <c:pt idx="10">
                  <c:v>37895</c:v>
                </c:pt>
                <c:pt idx="11">
                  <c:v>37926</c:v>
                </c:pt>
                <c:pt idx="12">
                  <c:v>37956</c:v>
                </c:pt>
                <c:pt idx="13">
                  <c:v>37987</c:v>
                </c:pt>
                <c:pt idx="14">
                  <c:v>38018</c:v>
                </c:pt>
                <c:pt idx="15">
                  <c:v>38047</c:v>
                </c:pt>
                <c:pt idx="16">
                  <c:v>38078</c:v>
                </c:pt>
                <c:pt idx="17">
                  <c:v>38108</c:v>
                </c:pt>
                <c:pt idx="18">
                  <c:v>38139</c:v>
                </c:pt>
                <c:pt idx="19">
                  <c:v>38169</c:v>
                </c:pt>
                <c:pt idx="20">
                  <c:v>38200</c:v>
                </c:pt>
                <c:pt idx="21">
                  <c:v>38231</c:v>
                </c:pt>
                <c:pt idx="22">
                  <c:v>38261</c:v>
                </c:pt>
                <c:pt idx="23">
                  <c:v>38292</c:v>
                </c:pt>
                <c:pt idx="24">
                  <c:v>38322</c:v>
                </c:pt>
                <c:pt idx="25">
                  <c:v>38353</c:v>
                </c:pt>
                <c:pt idx="26">
                  <c:v>38384</c:v>
                </c:pt>
                <c:pt idx="27">
                  <c:v>38412</c:v>
                </c:pt>
                <c:pt idx="28">
                  <c:v>38443</c:v>
                </c:pt>
                <c:pt idx="29">
                  <c:v>38473</c:v>
                </c:pt>
                <c:pt idx="30">
                  <c:v>38504</c:v>
                </c:pt>
                <c:pt idx="31">
                  <c:v>38534</c:v>
                </c:pt>
                <c:pt idx="32">
                  <c:v>38565</c:v>
                </c:pt>
                <c:pt idx="33">
                  <c:v>38596</c:v>
                </c:pt>
                <c:pt idx="34">
                  <c:v>38626</c:v>
                </c:pt>
                <c:pt idx="35">
                  <c:v>38657</c:v>
                </c:pt>
                <c:pt idx="36">
                  <c:v>38687</c:v>
                </c:pt>
                <c:pt idx="37">
                  <c:v>38718</c:v>
                </c:pt>
                <c:pt idx="38">
                  <c:v>38749</c:v>
                </c:pt>
                <c:pt idx="39">
                  <c:v>38777</c:v>
                </c:pt>
                <c:pt idx="40">
                  <c:v>38808</c:v>
                </c:pt>
                <c:pt idx="41">
                  <c:v>38838</c:v>
                </c:pt>
                <c:pt idx="42">
                  <c:v>38869</c:v>
                </c:pt>
                <c:pt idx="43">
                  <c:v>38899</c:v>
                </c:pt>
                <c:pt idx="44">
                  <c:v>38930</c:v>
                </c:pt>
                <c:pt idx="45">
                  <c:v>38961</c:v>
                </c:pt>
                <c:pt idx="46">
                  <c:v>38991</c:v>
                </c:pt>
                <c:pt idx="47">
                  <c:v>39022</c:v>
                </c:pt>
                <c:pt idx="48">
                  <c:v>39052</c:v>
                </c:pt>
                <c:pt idx="49">
                  <c:v>39083</c:v>
                </c:pt>
                <c:pt idx="50">
                  <c:v>39114</c:v>
                </c:pt>
                <c:pt idx="51">
                  <c:v>39142</c:v>
                </c:pt>
                <c:pt idx="52">
                  <c:v>39173</c:v>
                </c:pt>
                <c:pt idx="53">
                  <c:v>39203</c:v>
                </c:pt>
                <c:pt idx="54">
                  <c:v>39234</c:v>
                </c:pt>
                <c:pt idx="55">
                  <c:v>39264</c:v>
                </c:pt>
                <c:pt idx="56">
                  <c:v>39295</c:v>
                </c:pt>
                <c:pt idx="57">
                  <c:v>39326</c:v>
                </c:pt>
                <c:pt idx="58">
                  <c:v>39356</c:v>
                </c:pt>
                <c:pt idx="59">
                  <c:v>39387</c:v>
                </c:pt>
                <c:pt idx="60">
                  <c:v>39417</c:v>
                </c:pt>
                <c:pt idx="61">
                  <c:v>39448</c:v>
                </c:pt>
                <c:pt idx="62">
                  <c:v>39479</c:v>
                </c:pt>
                <c:pt idx="63">
                  <c:v>39508</c:v>
                </c:pt>
                <c:pt idx="64">
                  <c:v>39539</c:v>
                </c:pt>
                <c:pt idx="65">
                  <c:v>39569</c:v>
                </c:pt>
                <c:pt idx="66">
                  <c:v>39600</c:v>
                </c:pt>
                <c:pt idx="67">
                  <c:v>39630</c:v>
                </c:pt>
                <c:pt idx="68">
                  <c:v>39661</c:v>
                </c:pt>
                <c:pt idx="69">
                  <c:v>39692</c:v>
                </c:pt>
                <c:pt idx="70">
                  <c:v>39722</c:v>
                </c:pt>
                <c:pt idx="71">
                  <c:v>39753</c:v>
                </c:pt>
                <c:pt idx="72">
                  <c:v>39783</c:v>
                </c:pt>
                <c:pt idx="73">
                  <c:v>39814</c:v>
                </c:pt>
                <c:pt idx="74">
                  <c:v>39845</c:v>
                </c:pt>
                <c:pt idx="75">
                  <c:v>39873</c:v>
                </c:pt>
                <c:pt idx="76">
                  <c:v>39904</c:v>
                </c:pt>
                <c:pt idx="77">
                  <c:v>39934</c:v>
                </c:pt>
                <c:pt idx="78">
                  <c:v>39965</c:v>
                </c:pt>
                <c:pt idx="79">
                  <c:v>39995</c:v>
                </c:pt>
                <c:pt idx="80">
                  <c:v>40026</c:v>
                </c:pt>
                <c:pt idx="81">
                  <c:v>40057</c:v>
                </c:pt>
                <c:pt idx="82">
                  <c:v>40087</c:v>
                </c:pt>
                <c:pt idx="83">
                  <c:v>40118</c:v>
                </c:pt>
                <c:pt idx="84">
                  <c:v>40148</c:v>
                </c:pt>
                <c:pt idx="85">
                  <c:v>40179</c:v>
                </c:pt>
                <c:pt idx="86">
                  <c:v>40210</c:v>
                </c:pt>
                <c:pt idx="87">
                  <c:v>40238</c:v>
                </c:pt>
                <c:pt idx="88">
                  <c:v>40269</c:v>
                </c:pt>
                <c:pt idx="89">
                  <c:v>40299</c:v>
                </c:pt>
                <c:pt idx="90">
                  <c:v>40330</c:v>
                </c:pt>
                <c:pt idx="91">
                  <c:v>40360</c:v>
                </c:pt>
                <c:pt idx="92">
                  <c:v>40391</c:v>
                </c:pt>
                <c:pt idx="93">
                  <c:v>40422</c:v>
                </c:pt>
                <c:pt idx="94">
                  <c:v>40452</c:v>
                </c:pt>
                <c:pt idx="95">
                  <c:v>40483</c:v>
                </c:pt>
                <c:pt idx="96">
                  <c:v>40513</c:v>
                </c:pt>
                <c:pt idx="97">
                  <c:v>40544</c:v>
                </c:pt>
                <c:pt idx="98">
                  <c:v>40575</c:v>
                </c:pt>
                <c:pt idx="99">
                  <c:v>40603</c:v>
                </c:pt>
                <c:pt idx="100">
                  <c:v>40634</c:v>
                </c:pt>
                <c:pt idx="101">
                  <c:v>40664</c:v>
                </c:pt>
                <c:pt idx="102">
                  <c:v>40695</c:v>
                </c:pt>
                <c:pt idx="103">
                  <c:v>40725</c:v>
                </c:pt>
                <c:pt idx="104">
                  <c:v>40756</c:v>
                </c:pt>
                <c:pt idx="105">
                  <c:v>40787</c:v>
                </c:pt>
                <c:pt idx="106">
                  <c:v>40817</c:v>
                </c:pt>
                <c:pt idx="107">
                  <c:v>40848</c:v>
                </c:pt>
                <c:pt idx="108">
                  <c:v>40878</c:v>
                </c:pt>
                <c:pt idx="109">
                  <c:v>40909</c:v>
                </c:pt>
                <c:pt idx="110">
                  <c:v>40940</c:v>
                </c:pt>
                <c:pt idx="111">
                  <c:v>40969</c:v>
                </c:pt>
                <c:pt idx="112">
                  <c:v>41000</c:v>
                </c:pt>
                <c:pt idx="113">
                  <c:v>41030</c:v>
                </c:pt>
                <c:pt idx="114">
                  <c:v>41061</c:v>
                </c:pt>
                <c:pt idx="115">
                  <c:v>41091</c:v>
                </c:pt>
                <c:pt idx="116">
                  <c:v>41122</c:v>
                </c:pt>
                <c:pt idx="117">
                  <c:v>41153</c:v>
                </c:pt>
                <c:pt idx="118">
                  <c:v>41183</c:v>
                </c:pt>
                <c:pt idx="119">
                  <c:v>41214</c:v>
                </c:pt>
                <c:pt idx="120">
                  <c:v>41244</c:v>
                </c:pt>
                <c:pt idx="121">
                  <c:v>41275</c:v>
                </c:pt>
                <c:pt idx="122">
                  <c:v>41306</c:v>
                </c:pt>
                <c:pt idx="123">
                  <c:v>41334</c:v>
                </c:pt>
                <c:pt idx="124">
                  <c:v>41365</c:v>
                </c:pt>
                <c:pt idx="125">
                  <c:v>41395</c:v>
                </c:pt>
                <c:pt idx="126">
                  <c:v>41426</c:v>
                </c:pt>
                <c:pt idx="127">
                  <c:v>41456</c:v>
                </c:pt>
                <c:pt idx="128">
                  <c:v>41487</c:v>
                </c:pt>
                <c:pt idx="129">
                  <c:v>41518</c:v>
                </c:pt>
                <c:pt idx="130">
                  <c:v>41548</c:v>
                </c:pt>
                <c:pt idx="131">
                  <c:v>41579</c:v>
                </c:pt>
                <c:pt idx="132">
                  <c:v>41609</c:v>
                </c:pt>
                <c:pt idx="133">
                  <c:v>41640</c:v>
                </c:pt>
                <c:pt idx="134">
                  <c:v>41671</c:v>
                </c:pt>
                <c:pt idx="135">
                  <c:v>41699</c:v>
                </c:pt>
                <c:pt idx="136">
                  <c:v>41730</c:v>
                </c:pt>
                <c:pt idx="137">
                  <c:v>41760</c:v>
                </c:pt>
                <c:pt idx="138">
                  <c:v>41791</c:v>
                </c:pt>
                <c:pt idx="139">
                  <c:v>41821</c:v>
                </c:pt>
                <c:pt idx="140">
                  <c:v>41852</c:v>
                </c:pt>
                <c:pt idx="141">
                  <c:v>41883</c:v>
                </c:pt>
                <c:pt idx="142">
                  <c:v>41913</c:v>
                </c:pt>
                <c:pt idx="143">
                  <c:v>41944</c:v>
                </c:pt>
                <c:pt idx="144">
                  <c:v>41974</c:v>
                </c:pt>
                <c:pt idx="145">
                  <c:v>42005</c:v>
                </c:pt>
                <c:pt idx="146">
                  <c:v>42036</c:v>
                </c:pt>
                <c:pt idx="147">
                  <c:v>42064</c:v>
                </c:pt>
                <c:pt idx="148">
                  <c:v>42095</c:v>
                </c:pt>
                <c:pt idx="149">
                  <c:v>42125</c:v>
                </c:pt>
                <c:pt idx="150">
                  <c:v>42156</c:v>
                </c:pt>
                <c:pt idx="151">
                  <c:v>42186</c:v>
                </c:pt>
                <c:pt idx="152">
                  <c:v>42217</c:v>
                </c:pt>
                <c:pt idx="153">
                  <c:v>42248</c:v>
                </c:pt>
                <c:pt idx="154">
                  <c:v>42278</c:v>
                </c:pt>
                <c:pt idx="155">
                  <c:v>42309</c:v>
                </c:pt>
                <c:pt idx="156">
                  <c:v>42339</c:v>
                </c:pt>
                <c:pt idx="157">
                  <c:v>42370</c:v>
                </c:pt>
                <c:pt idx="158">
                  <c:v>42401</c:v>
                </c:pt>
                <c:pt idx="159">
                  <c:v>42430</c:v>
                </c:pt>
                <c:pt idx="160">
                  <c:v>42461</c:v>
                </c:pt>
                <c:pt idx="161">
                  <c:v>42491</c:v>
                </c:pt>
                <c:pt idx="162">
                  <c:v>42522</c:v>
                </c:pt>
                <c:pt idx="163">
                  <c:v>42552</c:v>
                </c:pt>
                <c:pt idx="164">
                  <c:v>42583</c:v>
                </c:pt>
                <c:pt idx="165">
                  <c:v>42614</c:v>
                </c:pt>
                <c:pt idx="166">
                  <c:v>42644</c:v>
                </c:pt>
                <c:pt idx="167">
                  <c:v>42675</c:v>
                </c:pt>
                <c:pt idx="168">
                  <c:v>42705</c:v>
                </c:pt>
                <c:pt idx="169">
                  <c:v>42736</c:v>
                </c:pt>
                <c:pt idx="170">
                  <c:v>42767</c:v>
                </c:pt>
                <c:pt idx="171">
                  <c:v>42795</c:v>
                </c:pt>
                <c:pt idx="172">
                  <c:v>42826</c:v>
                </c:pt>
                <c:pt idx="173">
                  <c:v>42856</c:v>
                </c:pt>
                <c:pt idx="174">
                  <c:v>42887</c:v>
                </c:pt>
                <c:pt idx="175">
                  <c:v>42917</c:v>
                </c:pt>
                <c:pt idx="176">
                  <c:v>42948</c:v>
                </c:pt>
                <c:pt idx="177">
                  <c:v>42979</c:v>
                </c:pt>
                <c:pt idx="178">
                  <c:v>43009</c:v>
                </c:pt>
                <c:pt idx="179">
                  <c:v>43040</c:v>
                </c:pt>
                <c:pt idx="180">
                  <c:v>43070</c:v>
                </c:pt>
                <c:pt idx="181">
                  <c:v>43101</c:v>
                </c:pt>
                <c:pt idx="182">
                  <c:v>43132</c:v>
                </c:pt>
                <c:pt idx="183">
                  <c:v>43160</c:v>
                </c:pt>
                <c:pt idx="184">
                  <c:v>43191</c:v>
                </c:pt>
                <c:pt idx="185">
                  <c:v>43221</c:v>
                </c:pt>
                <c:pt idx="186">
                  <c:v>43252</c:v>
                </c:pt>
                <c:pt idx="187">
                  <c:v>43282</c:v>
                </c:pt>
                <c:pt idx="188">
                  <c:v>43313</c:v>
                </c:pt>
                <c:pt idx="189">
                  <c:v>43344</c:v>
                </c:pt>
                <c:pt idx="190">
                  <c:v>43374</c:v>
                </c:pt>
                <c:pt idx="191">
                  <c:v>43405</c:v>
                </c:pt>
                <c:pt idx="192">
                  <c:v>43435</c:v>
                </c:pt>
                <c:pt idx="193">
                  <c:v>43466</c:v>
                </c:pt>
                <c:pt idx="194">
                  <c:v>43497</c:v>
                </c:pt>
                <c:pt idx="195">
                  <c:v>43525</c:v>
                </c:pt>
                <c:pt idx="196">
                  <c:v>43556</c:v>
                </c:pt>
                <c:pt idx="197">
                  <c:v>43586</c:v>
                </c:pt>
                <c:pt idx="198">
                  <c:v>43617</c:v>
                </c:pt>
                <c:pt idx="199">
                  <c:v>43647</c:v>
                </c:pt>
                <c:pt idx="200">
                  <c:v>43678</c:v>
                </c:pt>
                <c:pt idx="201">
                  <c:v>43709</c:v>
                </c:pt>
                <c:pt idx="202">
                  <c:v>43739</c:v>
                </c:pt>
                <c:pt idx="203">
                  <c:v>43770</c:v>
                </c:pt>
                <c:pt idx="204">
                  <c:v>43800</c:v>
                </c:pt>
                <c:pt idx="205">
                  <c:v>43831</c:v>
                </c:pt>
                <c:pt idx="206">
                  <c:v>43862</c:v>
                </c:pt>
                <c:pt idx="207">
                  <c:v>43891</c:v>
                </c:pt>
                <c:pt idx="208">
                  <c:v>43922</c:v>
                </c:pt>
                <c:pt idx="209">
                  <c:v>43952</c:v>
                </c:pt>
                <c:pt idx="210">
                  <c:v>43983</c:v>
                </c:pt>
                <c:pt idx="211">
                  <c:v>44013</c:v>
                </c:pt>
                <c:pt idx="212">
                  <c:v>44044</c:v>
                </c:pt>
                <c:pt idx="213">
                  <c:v>44075</c:v>
                </c:pt>
                <c:pt idx="214">
                  <c:v>44105</c:v>
                </c:pt>
                <c:pt idx="215">
                  <c:v>44136</c:v>
                </c:pt>
                <c:pt idx="216">
                  <c:v>44166</c:v>
                </c:pt>
                <c:pt idx="217">
                  <c:v>44197</c:v>
                </c:pt>
                <c:pt idx="218">
                  <c:v>44228</c:v>
                </c:pt>
                <c:pt idx="219">
                  <c:v>44256</c:v>
                </c:pt>
                <c:pt idx="220">
                  <c:v>44287</c:v>
                </c:pt>
                <c:pt idx="221">
                  <c:v>44317</c:v>
                </c:pt>
                <c:pt idx="222">
                  <c:v>44348</c:v>
                </c:pt>
                <c:pt idx="223">
                  <c:v>44378</c:v>
                </c:pt>
                <c:pt idx="224">
                  <c:v>44409</c:v>
                </c:pt>
                <c:pt idx="225">
                  <c:v>44440</c:v>
                </c:pt>
                <c:pt idx="226">
                  <c:v>44470</c:v>
                </c:pt>
                <c:pt idx="227">
                  <c:v>44501</c:v>
                </c:pt>
                <c:pt idx="228">
                  <c:v>44531</c:v>
                </c:pt>
                <c:pt idx="229">
                  <c:v>44562</c:v>
                </c:pt>
                <c:pt idx="230">
                  <c:v>44593</c:v>
                </c:pt>
                <c:pt idx="231">
                  <c:v>44621</c:v>
                </c:pt>
                <c:pt idx="232">
                  <c:v>44652</c:v>
                </c:pt>
                <c:pt idx="233">
                  <c:v>44682</c:v>
                </c:pt>
                <c:pt idx="234">
                  <c:v>44713</c:v>
                </c:pt>
                <c:pt idx="235">
                  <c:v>44743</c:v>
                </c:pt>
                <c:pt idx="236">
                  <c:v>44774</c:v>
                </c:pt>
                <c:pt idx="237">
                  <c:v>44805</c:v>
                </c:pt>
                <c:pt idx="238">
                  <c:v>44835</c:v>
                </c:pt>
                <c:pt idx="239">
                  <c:v>44866</c:v>
                </c:pt>
                <c:pt idx="240">
                  <c:v>44896</c:v>
                </c:pt>
                <c:pt idx="241">
                  <c:v>44927</c:v>
                </c:pt>
                <c:pt idx="242">
                  <c:v>44958</c:v>
                </c:pt>
                <c:pt idx="243">
                  <c:v>44986</c:v>
                </c:pt>
                <c:pt idx="244">
                  <c:v>45017</c:v>
                </c:pt>
                <c:pt idx="245">
                  <c:v>45047</c:v>
                </c:pt>
                <c:pt idx="246">
                  <c:v>45078</c:v>
                </c:pt>
                <c:pt idx="247">
                  <c:v>45108</c:v>
                </c:pt>
                <c:pt idx="248">
                  <c:v>45139</c:v>
                </c:pt>
                <c:pt idx="249">
                  <c:v>45170</c:v>
                </c:pt>
                <c:pt idx="250">
                  <c:v>45200</c:v>
                </c:pt>
                <c:pt idx="251">
                  <c:v>45231</c:v>
                </c:pt>
                <c:pt idx="252">
                  <c:v>45261</c:v>
                </c:pt>
              </c:numCache>
            </c:numRef>
          </c:cat>
          <c:val>
            <c:numRef>
              <c:f>Crédito!$T$38:$T$290</c:f>
              <c:numCache>
                <c:formatCode>0.0%</c:formatCode>
                <c:ptCount val="253"/>
                <c:pt idx="0">
                  <c:v>0.234476927379482</c:v>
                </c:pt>
                <c:pt idx="1">
                  <c:v>0.2331237210174173</c:v>
                </c:pt>
                <c:pt idx="2">
                  <c:v>0.23832947889289846</c:v>
                </c:pt>
                <c:pt idx="3">
                  <c:v>0.18652529038619514</c:v>
                </c:pt>
                <c:pt idx="4">
                  <c:v>0.1831178003408187</c:v>
                </c:pt>
                <c:pt idx="5">
                  <c:v>0.18381522054875044</c:v>
                </c:pt>
                <c:pt idx="6">
                  <c:v>0.11913874449905326</c:v>
                </c:pt>
                <c:pt idx="7">
                  <c:v>8.9765097193513999E-2</c:v>
                </c:pt>
                <c:pt idx="8">
                  <c:v>4.9141085885352265E-2</c:v>
                </c:pt>
                <c:pt idx="9">
                  <c:v>3.399254525914408E-2</c:v>
                </c:pt>
                <c:pt idx="10">
                  <c:v>1.1027385020609959E-2</c:v>
                </c:pt>
                <c:pt idx="11">
                  <c:v>3.2382630770805054E-2</c:v>
                </c:pt>
                <c:pt idx="12">
                  <c:v>3.9730444225974493E-2</c:v>
                </c:pt>
                <c:pt idx="13">
                  <c:v>4.3758655621115361E-2</c:v>
                </c:pt>
                <c:pt idx="14">
                  <c:v>4.4693850406513747E-2</c:v>
                </c:pt>
                <c:pt idx="15">
                  <c:v>6.5405042767583632E-2</c:v>
                </c:pt>
                <c:pt idx="16">
                  <c:v>7.686122238640869E-2</c:v>
                </c:pt>
                <c:pt idx="17">
                  <c:v>0.10610882592836401</c:v>
                </c:pt>
                <c:pt idx="18">
                  <c:v>0.13338218450859363</c:v>
                </c:pt>
                <c:pt idx="19">
                  <c:v>0.14019538826306177</c:v>
                </c:pt>
                <c:pt idx="20">
                  <c:v>0.15558188909779735</c:v>
                </c:pt>
                <c:pt idx="21">
                  <c:v>0.16964778281235304</c:v>
                </c:pt>
                <c:pt idx="22">
                  <c:v>0.1910364384885046</c:v>
                </c:pt>
                <c:pt idx="23">
                  <c:v>0.17558247079790457</c:v>
                </c:pt>
                <c:pt idx="24">
                  <c:v>0.18929877022721553</c:v>
                </c:pt>
                <c:pt idx="25">
                  <c:v>0.20050664626994341</c:v>
                </c:pt>
                <c:pt idx="26">
                  <c:v>0.19928369242111521</c:v>
                </c:pt>
                <c:pt idx="27">
                  <c:v>0.21696847614272485</c:v>
                </c:pt>
                <c:pt idx="28">
                  <c:v>0.21300414173937088</c:v>
                </c:pt>
                <c:pt idx="29">
                  <c:v>0.17726935738066518</c:v>
                </c:pt>
                <c:pt idx="30">
                  <c:v>0.17305507313600987</c:v>
                </c:pt>
                <c:pt idx="31">
                  <c:v>0.17058317856066485</c:v>
                </c:pt>
                <c:pt idx="32">
                  <c:v>0.16728877115149943</c:v>
                </c:pt>
                <c:pt idx="33">
                  <c:v>0.17265539573022992</c:v>
                </c:pt>
                <c:pt idx="34">
                  <c:v>0.15815099171579261</c:v>
                </c:pt>
                <c:pt idx="35">
                  <c:v>0.16031241515660422</c:v>
                </c:pt>
                <c:pt idx="36">
                  <c:v>0.17302289389825565</c:v>
                </c:pt>
                <c:pt idx="37">
                  <c:v>0.15425740901551244</c:v>
                </c:pt>
                <c:pt idx="38">
                  <c:v>0.16209699721144433</c:v>
                </c:pt>
                <c:pt idx="39">
                  <c:v>0.14767126864573776</c:v>
                </c:pt>
                <c:pt idx="40">
                  <c:v>0.14878373602251727</c:v>
                </c:pt>
                <c:pt idx="41">
                  <c:v>0.17161096304087509</c:v>
                </c:pt>
                <c:pt idx="42">
                  <c:v>0.16644494956123568</c:v>
                </c:pt>
                <c:pt idx="43">
                  <c:v>0.16324221782670967</c:v>
                </c:pt>
                <c:pt idx="44">
                  <c:v>0.14905615586303145</c:v>
                </c:pt>
                <c:pt idx="45">
                  <c:v>0.13495481047271229</c:v>
                </c:pt>
                <c:pt idx="46">
                  <c:v>0.15264472549189212</c:v>
                </c:pt>
                <c:pt idx="47">
                  <c:v>0.15809837161358997</c:v>
                </c:pt>
                <c:pt idx="48">
                  <c:v>0.13213596929245686</c:v>
                </c:pt>
                <c:pt idx="49">
                  <c:v>0.13378144987942764</c:v>
                </c:pt>
                <c:pt idx="50">
                  <c:v>0.12022267202366455</c:v>
                </c:pt>
                <c:pt idx="51">
                  <c:v>0.11868435232519303</c:v>
                </c:pt>
                <c:pt idx="52">
                  <c:v>0.1283051174042007</c:v>
                </c:pt>
                <c:pt idx="53">
                  <c:v>0.11338689338234564</c:v>
                </c:pt>
                <c:pt idx="54">
                  <c:v>0.12363792029835952</c:v>
                </c:pt>
                <c:pt idx="55">
                  <c:v>0.12536933255409988</c:v>
                </c:pt>
                <c:pt idx="56">
                  <c:v>0.14749347736624463</c:v>
                </c:pt>
                <c:pt idx="57">
                  <c:v>0.16238213776701049</c:v>
                </c:pt>
                <c:pt idx="58">
                  <c:v>0.16096545463346734</c:v>
                </c:pt>
                <c:pt idx="59">
                  <c:v>0.15465947707717875</c:v>
                </c:pt>
                <c:pt idx="60">
                  <c:v>0.1857825424963</c:v>
                </c:pt>
                <c:pt idx="61">
                  <c:v>0.17711869482734843</c:v>
                </c:pt>
                <c:pt idx="62">
                  <c:v>0.18050948817481061</c:v>
                </c:pt>
                <c:pt idx="63">
                  <c:v>0.20735203328727603</c:v>
                </c:pt>
                <c:pt idx="64">
                  <c:v>0.24937222672089643</c:v>
                </c:pt>
                <c:pt idx="65">
                  <c:v>0.28248351469645594</c:v>
                </c:pt>
                <c:pt idx="66">
                  <c:v>0.29365603479972524</c:v>
                </c:pt>
                <c:pt idx="67">
                  <c:v>0.35291908061626698</c:v>
                </c:pt>
                <c:pt idx="68">
                  <c:v>0.38634163013173684</c:v>
                </c:pt>
                <c:pt idx="69">
                  <c:v>0.41372549590502006</c:v>
                </c:pt>
                <c:pt idx="70">
                  <c:v>0.42698583970747883</c:v>
                </c:pt>
                <c:pt idx="71">
                  <c:v>0.4303831513697931</c:v>
                </c:pt>
                <c:pt idx="72">
                  <c:v>0.39409024003024284</c:v>
                </c:pt>
                <c:pt idx="73">
                  <c:v>0.41444664956355548</c:v>
                </c:pt>
                <c:pt idx="74">
                  <c:v>0.41597278307382779</c:v>
                </c:pt>
                <c:pt idx="75">
                  <c:v>0.37639690306408125</c:v>
                </c:pt>
                <c:pt idx="76">
                  <c:v>0.32176442454685006</c:v>
                </c:pt>
                <c:pt idx="77">
                  <c:v>0.2893018139876784</c:v>
                </c:pt>
                <c:pt idx="78">
                  <c:v>0.27716781381617039</c:v>
                </c:pt>
                <c:pt idx="79">
                  <c:v>0.21387041013315322</c:v>
                </c:pt>
                <c:pt idx="80">
                  <c:v>0.16365745981514634</c:v>
                </c:pt>
                <c:pt idx="81">
                  <c:v>0.13638539699301711</c:v>
                </c:pt>
                <c:pt idx="82">
                  <c:v>0.10524206186480578</c:v>
                </c:pt>
                <c:pt idx="83">
                  <c:v>9.748844610401286E-2</c:v>
                </c:pt>
                <c:pt idx="84">
                  <c:v>9.1168954699390126E-2</c:v>
                </c:pt>
                <c:pt idx="85">
                  <c:v>9.0604364298589868E-2</c:v>
                </c:pt>
                <c:pt idx="86">
                  <c:v>8.7653950290108806E-2</c:v>
                </c:pt>
                <c:pt idx="87">
                  <c:v>0.10224613886818279</c:v>
                </c:pt>
                <c:pt idx="88">
                  <c:v>9.4307148740421676E-2</c:v>
                </c:pt>
                <c:pt idx="89">
                  <c:v>9.3422017144355385E-2</c:v>
                </c:pt>
                <c:pt idx="90">
                  <c:v>9.1121145832638417E-2</c:v>
                </c:pt>
                <c:pt idx="91">
                  <c:v>9.7491344674910829E-2</c:v>
                </c:pt>
                <c:pt idx="92">
                  <c:v>0.11303429879540028</c:v>
                </c:pt>
                <c:pt idx="93">
                  <c:v>0.12331657392548268</c:v>
                </c:pt>
                <c:pt idx="94">
                  <c:v>0.1384814153075633</c:v>
                </c:pt>
                <c:pt idx="95">
                  <c:v>0.1515297208643398</c:v>
                </c:pt>
                <c:pt idx="96">
                  <c:v>0.17037792097585847</c:v>
                </c:pt>
                <c:pt idx="97">
                  <c:v>0.17907424086292378</c:v>
                </c:pt>
                <c:pt idx="98">
                  <c:v>0.19250527077042023</c:v>
                </c:pt>
                <c:pt idx="99">
                  <c:v>0.20143964795030045</c:v>
                </c:pt>
                <c:pt idx="100">
                  <c:v>0.21225701795980889</c:v>
                </c:pt>
                <c:pt idx="101">
                  <c:v>0.21953606492979483</c:v>
                </c:pt>
                <c:pt idx="102">
                  <c:v>0.22263252846510184</c:v>
                </c:pt>
                <c:pt idx="103">
                  <c:v>0.2288617353085165</c:v>
                </c:pt>
                <c:pt idx="104">
                  <c:v>0.22592356548841508</c:v>
                </c:pt>
                <c:pt idx="105">
                  <c:v>0.22167793360559518</c:v>
                </c:pt>
                <c:pt idx="106">
                  <c:v>0.21562128464451225</c:v>
                </c:pt>
                <c:pt idx="107">
                  <c:v>0.20954701566996325</c:v>
                </c:pt>
                <c:pt idx="108">
                  <c:v>0.18876542947656461</c:v>
                </c:pt>
                <c:pt idx="109">
                  <c:v>0.18254094209171434</c:v>
                </c:pt>
                <c:pt idx="110">
                  <c:v>0.17068084875309775</c:v>
                </c:pt>
                <c:pt idx="111">
                  <c:v>0.15908881943843256</c:v>
                </c:pt>
                <c:pt idx="112">
                  <c:v>0.14960025600097904</c:v>
                </c:pt>
                <c:pt idx="113">
                  <c:v>0.14647514796568162</c:v>
                </c:pt>
                <c:pt idx="114">
                  <c:v>0.14018574144481533</c:v>
                </c:pt>
                <c:pt idx="115">
                  <c:v>0.13074411303327449</c:v>
                </c:pt>
                <c:pt idx="116">
                  <c:v>0.1219710262442657</c:v>
                </c:pt>
                <c:pt idx="117">
                  <c:v>0.11076104762483552</c:v>
                </c:pt>
                <c:pt idx="118">
                  <c:v>0.10879175324080048</c:v>
                </c:pt>
                <c:pt idx="119">
                  <c:v>9.7835437143724446E-2</c:v>
                </c:pt>
                <c:pt idx="120">
                  <c:v>8.6665923296934011E-2</c:v>
                </c:pt>
                <c:pt idx="121">
                  <c:v>7.7781388664893036E-2</c:v>
                </c:pt>
                <c:pt idx="122">
                  <c:v>7.2881971157351622E-2</c:v>
                </c:pt>
                <c:pt idx="123">
                  <c:v>8.2487731727359348E-2</c:v>
                </c:pt>
                <c:pt idx="124">
                  <c:v>8.38159842403019E-2</c:v>
                </c:pt>
                <c:pt idx="125">
                  <c:v>8.4421515689280024E-2</c:v>
                </c:pt>
                <c:pt idx="126">
                  <c:v>9.2127834264587927E-2</c:v>
                </c:pt>
                <c:pt idx="127">
                  <c:v>9.0009069328171432E-2</c:v>
                </c:pt>
                <c:pt idx="128">
                  <c:v>9.1632615998136879E-2</c:v>
                </c:pt>
                <c:pt idx="129">
                  <c:v>8.8973343256273596E-2</c:v>
                </c:pt>
                <c:pt idx="130">
                  <c:v>9.2381121700555235E-2</c:v>
                </c:pt>
                <c:pt idx="131">
                  <c:v>0.10294690686569008</c:v>
                </c:pt>
                <c:pt idx="132">
                  <c:v>0.10741091933835989</c:v>
                </c:pt>
                <c:pt idx="133">
                  <c:v>0.12594168201132971</c:v>
                </c:pt>
                <c:pt idx="134">
                  <c:v>0.1371179425801401</c:v>
                </c:pt>
                <c:pt idx="135">
                  <c:v>0.12371643757215067</c:v>
                </c:pt>
                <c:pt idx="136">
                  <c:v>0.13305830068458024</c:v>
                </c:pt>
                <c:pt idx="137">
                  <c:v>0.12636310039920517</c:v>
                </c:pt>
                <c:pt idx="138">
                  <c:v>0.11547432567859506</c:v>
                </c:pt>
                <c:pt idx="139">
                  <c:v>0.11561850412158736</c:v>
                </c:pt>
                <c:pt idx="140">
                  <c:v>0.1134218790662378</c:v>
                </c:pt>
                <c:pt idx="141">
                  <c:v>0.11507166507176514</c:v>
                </c:pt>
                <c:pt idx="142">
                  <c:v>0.11430701934948861</c:v>
                </c:pt>
                <c:pt idx="143">
                  <c:v>0.10637700688707996</c:v>
                </c:pt>
                <c:pt idx="144">
                  <c:v>0.10123779047635151</c:v>
                </c:pt>
                <c:pt idx="145">
                  <c:v>9.8028598689998692E-2</c:v>
                </c:pt>
                <c:pt idx="146">
                  <c:v>8.983950282531028E-2</c:v>
                </c:pt>
                <c:pt idx="147">
                  <c:v>8.8954191647734548E-2</c:v>
                </c:pt>
                <c:pt idx="148">
                  <c:v>7.9105707948862403E-2</c:v>
                </c:pt>
                <c:pt idx="149">
                  <c:v>7.6591056244462496E-2</c:v>
                </c:pt>
                <c:pt idx="150">
                  <c:v>6.7743750259995794E-2</c:v>
                </c:pt>
                <c:pt idx="151">
                  <c:v>6.8362827674947502E-2</c:v>
                </c:pt>
                <c:pt idx="152">
                  <c:v>6.0002775153483512E-2</c:v>
                </c:pt>
                <c:pt idx="153">
                  <c:v>5.8618642416582434E-2</c:v>
                </c:pt>
                <c:pt idx="154">
                  <c:v>6.1650339483821925E-2</c:v>
                </c:pt>
                <c:pt idx="155">
                  <c:v>5.7146418197179694E-2</c:v>
                </c:pt>
                <c:pt idx="156">
                  <c:v>6.7538542164660154E-2</c:v>
                </c:pt>
                <c:pt idx="157">
                  <c:v>6.2980441827180433E-2</c:v>
                </c:pt>
                <c:pt idx="158">
                  <c:v>6.1170582836904019E-2</c:v>
                </c:pt>
                <c:pt idx="159">
                  <c:v>5.419006517027003E-2</c:v>
                </c:pt>
                <c:pt idx="160">
                  <c:v>5.5437548803334735E-2</c:v>
                </c:pt>
                <c:pt idx="161">
                  <c:v>5.4109870542461413E-2</c:v>
                </c:pt>
                <c:pt idx="162">
                  <c:v>5.7864271066149886E-2</c:v>
                </c:pt>
                <c:pt idx="163">
                  <c:v>5.6560365764557918E-2</c:v>
                </c:pt>
                <c:pt idx="164">
                  <c:v>6.1608637900480989E-2</c:v>
                </c:pt>
                <c:pt idx="165">
                  <c:v>5.2768437630605014E-2</c:v>
                </c:pt>
                <c:pt idx="166">
                  <c:v>4.6336937901478858E-2</c:v>
                </c:pt>
                <c:pt idx="167">
                  <c:v>5.1860391625725644E-2</c:v>
                </c:pt>
                <c:pt idx="168">
                  <c:v>4.795021105933972E-2</c:v>
                </c:pt>
                <c:pt idx="169">
                  <c:v>3.9138384697625206E-2</c:v>
                </c:pt>
                <c:pt idx="170">
                  <c:v>4.3522535036621957E-2</c:v>
                </c:pt>
                <c:pt idx="171">
                  <c:v>4.8490272700436154E-2</c:v>
                </c:pt>
                <c:pt idx="172">
                  <c:v>5.6346842783846052E-2</c:v>
                </c:pt>
                <c:pt idx="173">
                  <c:v>6.4740860386225174E-2</c:v>
                </c:pt>
                <c:pt idx="174">
                  <c:v>7.2606005367201965E-2</c:v>
                </c:pt>
                <c:pt idx="175">
                  <c:v>6.7272243900876161E-2</c:v>
                </c:pt>
                <c:pt idx="176">
                  <c:v>6.9846924573388147E-2</c:v>
                </c:pt>
                <c:pt idx="177">
                  <c:v>7.5594635637564078E-2</c:v>
                </c:pt>
                <c:pt idx="178">
                  <c:v>6.7833283167772818E-2</c:v>
                </c:pt>
                <c:pt idx="179">
                  <c:v>6.4985761990887791E-2</c:v>
                </c:pt>
                <c:pt idx="180">
                  <c:v>5.5448448640800896E-2</c:v>
                </c:pt>
                <c:pt idx="181">
                  <c:v>6.252730961199493E-2</c:v>
                </c:pt>
                <c:pt idx="182">
                  <c:v>6.4320415642446616E-2</c:v>
                </c:pt>
                <c:pt idx="183">
                  <c:v>8.1741115998372527E-2</c:v>
                </c:pt>
                <c:pt idx="184">
                  <c:v>7.4933108215226252E-2</c:v>
                </c:pt>
                <c:pt idx="185">
                  <c:v>7.1899830356195293E-2</c:v>
                </c:pt>
                <c:pt idx="186">
                  <c:v>7.6325158989050124E-2</c:v>
                </c:pt>
                <c:pt idx="187">
                  <c:v>7.8316758297575673E-2</c:v>
                </c:pt>
                <c:pt idx="188">
                  <c:v>8.3439604867009409E-2</c:v>
                </c:pt>
                <c:pt idx="189">
                  <c:v>9.4552289228715836E-2</c:v>
                </c:pt>
                <c:pt idx="190">
                  <c:v>9.6428857352937047E-2</c:v>
                </c:pt>
                <c:pt idx="191">
                  <c:v>8.853535879136043E-2</c:v>
                </c:pt>
                <c:pt idx="192">
                  <c:v>0.10442721055316517</c:v>
                </c:pt>
                <c:pt idx="193">
                  <c:v>9.5542136164010083E-2</c:v>
                </c:pt>
                <c:pt idx="194">
                  <c:v>9.1402599188120215E-2</c:v>
                </c:pt>
                <c:pt idx="195">
                  <c:v>8.301030542809662E-2</c:v>
                </c:pt>
                <c:pt idx="196">
                  <c:v>8.7057279485461159E-2</c:v>
                </c:pt>
                <c:pt idx="197">
                  <c:v>8.3061628313343849E-2</c:v>
                </c:pt>
                <c:pt idx="198">
                  <c:v>7.2405322663636085E-2</c:v>
                </c:pt>
                <c:pt idx="199">
                  <c:v>7.4285467307134256E-2</c:v>
                </c:pt>
                <c:pt idx="200">
                  <c:v>6.9125119526517675E-2</c:v>
                </c:pt>
                <c:pt idx="201">
                  <c:v>6.7278263666763261E-2</c:v>
                </c:pt>
                <c:pt idx="202">
                  <c:v>7.5096294873398639E-2</c:v>
                </c:pt>
                <c:pt idx="203">
                  <c:v>8.6444086021262967E-2</c:v>
                </c:pt>
                <c:pt idx="204">
                  <c:v>8.7022473694083446E-2</c:v>
                </c:pt>
                <c:pt idx="205">
                  <c:v>8.9534697527562601E-2</c:v>
                </c:pt>
                <c:pt idx="206">
                  <c:v>9.0940723386007116E-2</c:v>
                </c:pt>
                <c:pt idx="207">
                  <c:v>0.13533452288506109</c:v>
                </c:pt>
                <c:pt idx="208">
                  <c:v>0.19569074294378486</c:v>
                </c:pt>
                <c:pt idx="209">
                  <c:v>0.23806041465146088</c:v>
                </c:pt>
                <c:pt idx="210">
                  <c:v>0.26066495482662355</c:v>
                </c:pt>
                <c:pt idx="211">
                  <c:v>0.28783021036861811</c:v>
                </c:pt>
                <c:pt idx="212">
                  <c:v>0.29086367061383234</c:v>
                </c:pt>
                <c:pt idx="213">
                  <c:v>0.30048713505435676</c:v>
                </c:pt>
                <c:pt idx="214">
                  <c:v>0.31241811431947908</c:v>
                </c:pt>
                <c:pt idx="215">
                  <c:v>0.30445322670197883</c:v>
                </c:pt>
                <c:pt idx="216">
                  <c:v>0.28998909887870017</c:v>
                </c:pt>
                <c:pt idx="217">
                  <c:v>0.28166368926464225</c:v>
                </c:pt>
                <c:pt idx="218">
                  <c:v>0.27616338382764316</c:v>
                </c:pt>
                <c:pt idx="219">
                  <c:v>0.2261698021450278</c:v>
                </c:pt>
                <c:pt idx="220">
                  <c:v>0.16167823947147086</c:v>
                </c:pt>
                <c:pt idx="221">
                  <c:v>0.11879719965940572</c:v>
                </c:pt>
                <c:pt idx="222">
                  <c:v>0.1177130762396279</c:v>
                </c:pt>
                <c:pt idx="223">
                  <c:v>0.10572874601670801</c:v>
                </c:pt>
                <c:pt idx="224">
                  <c:v>0.10457535317870414</c:v>
                </c:pt>
                <c:pt idx="225">
                  <c:v>9.185602697895856E-2</c:v>
                </c:pt>
                <c:pt idx="226">
                  <c:v>7.3145415352243504E-2</c:v>
                </c:pt>
                <c:pt idx="227">
                  <c:v>6.7611149689148498E-2</c:v>
                </c:pt>
                <c:pt idx="228">
                  <c:v>8.0522385299574895E-2</c:v>
                </c:pt>
                <c:pt idx="229">
                  <c:v>8.2401533287476347E-2</c:v>
                </c:pt>
                <c:pt idx="230">
                  <c:v>9.979745753377145E-2</c:v>
                </c:pt>
                <c:pt idx="231">
                  <c:v>0.11067487320175817</c:v>
                </c:pt>
                <c:pt idx="232">
                  <c:v>0.12575528315166906</c:v>
                </c:pt>
                <c:pt idx="233">
                  <c:v>0.14379959846230461</c:v>
                </c:pt>
                <c:pt idx="234">
                  <c:v>0.13952762524418616</c:v>
                </c:pt>
                <c:pt idx="235">
                  <c:v>0.14052135100870289</c:v>
                </c:pt>
                <c:pt idx="236">
                  <c:v>0.1514089372787264</c:v>
                </c:pt>
                <c:pt idx="237">
                  <c:v>0.15835630221171493</c:v>
                </c:pt>
                <c:pt idx="238">
                  <c:v>0.16539051230718549</c:v>
                </c:pt>
                <c:pt idx="239">
                  <c:v>0.18475482760028639</c:v>
                </c:pt>
                <c:pt idx="240">
                  <c:v>0.18117432571713454</c:v>
                </c:pt>
                <c:pt idx="241">
                  <c:v>0.19677809943090341</c:v>
                </c:pt>
                <c:pt idx="242">
                  <c:v>0.19270957695343682</c:v>
                </c:pt>
                <c:pt idx="243">
                  <c:v>0.19587736788617671</c:v>
                </c:pt>
                <c:pt idx="244">
                  <c:v>0.18459533592913369</c:v>
                </c:pt>
                <c:pt idx="245">
                  <c:v>0.17530759338474922</c:v>
                </c:pt>
                <c:pt idx="246">
                  <c:v>0.1740508136603558</c:v>
                </c:pt>
                <c:pt idx="247">
                  <c:v>0.16881341765397329</c:v>
                </c:pt>
                <c:pt idx="248">
                  <c:v>0.17008765134147552</c:v>
                </c:pt>
                <c:pt idx="249">
                  <c:v>0.16413982242172809</c:v>
                </c:pt>
                <c:pt idx="250">
                  <c:v>0.1593155224128564</c:v>
                </c:pt>
                <c:pt idx="251">
                  <c:v>#N/A</c:v>
                </c:pt>
                <c:pt idx="25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1-43C8-8265-A0C22AC67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552993471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552993951"/>
        <c:crosses val="max"/>
        <c:crossBetween val="between"/>
      </c:valAx>
      <c:catAx>
        <c:axId val="552993951"/>
        <c:scaling>
          <c:orientation val="minMax"/>
        </c:scaling>
        <c:delete val="1"/>
        <c:axPos val="b"/>
        <c:majorTickMark val="out"/>
        <c:minorTickMark val="none"/>
        <c:tickLblPos val="nextTo"/>
        <c:crossAx val="5529934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2"/>
          <c:order val="1"/>
          <c:tx>
            <c:strRef>
              <c:f>Recessões!$B$1</c:f>
              <c:strCache>
                <c:ptCount val="1"/>
                <c:pt idx="0">
                  <c:v>Recessão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cat>
            <c:numRef>
              <c:f>Recessões!$A$59:$A$289</c:f>
              <c:numCache>
                <c:formatCode>[$-416]mmm\-yy;@</c:formatCode>
                <c:ptCount val="231"/>
                <c:pt idx="0">
                  <c:v>38261</c:v>
                </c:pt>
                <c:pt idx="1">
                  <c:v>38292</c:v>
                </c:pt>
                <c:pt idx="2">
                  <c:v>38322</c:v>
                </c:pt>
                <c:pt idx="3">
                  <c:v>38353</c:v>
                </c:pt>
                <c:pt idx="4">
                  <c:v>38384</c:v>
                </c:pt>
                <c:pt idx="5">
                  <c:v>38412</c:v>
                </c:pt>
                <c:pt idx="6">
                  <c:v>38443</c:v>
                </c:pt>
                <c:pt idx="7">
                  <c:v>38473</c:v>
                </c:pt>
                <c:pt idx="8">
                  <c:v>38504</c:v>
                </c:pt>
                <c:pt idx="9">
                  <c:v>38534</c:v>
                </c:pt>
                <c:pt idx="10">
                  <c:v>38565</c:v>
                </c:pt>
                <c:pt idx="11">
                  <c:v>38596</c:v>
                </c:pt>
                <c:pt idx="12">
                  <c:v>38626</c:v>
                </c:pt>
                <c:pt idx="13">
                  <c:v>38657</c:v>
                </c:pt>
                <c:pt idx="14">
                  <c:v>38687</c:v>
                </c:pt>
                <c:pt idx="15">
                  <c:v>38718</c:v>
                </c:pt>
                <c:pt idx="16">
                  <c:v>38749</c:v>
                </c:pt>
                <c:pt idx="17">
                  <c:v>38777</c:v>
                </c:pt>
                <c:pt idx="18">
                  <c:v>38808</c:v>
                </c:pt>
                <c:pt idx="19">
                  <c:v>38838</c:v>
                </c:pt>
                <c:pt idx="20">
                  <c:v>38869</c:v>
                </c:pt>
                <c:pt idx="21">
                  <c:v>38899</c:v>
                </c:pt>
                <c:pt idx="22">
                  <c:v>38930</c:v>
                </c:pt>
                <c:pt idx="23">
                  <c:v>38961</c:v>
                </c:pt>
                <c:pt idx="24">
                  <c:v>38991</c:v>
                </c:pt>
                <c:pt idx="25">
                  <c:v>39022</c:v>
                </c:pt>
                <c:pt idx="26">
                  <c:v>39052</c:v>
                </c:pt>
                <c:pt idx="27">
                  <c:v>39083</c:v>
                </c:pt>
                <c:pt idx="28">
                  <c:v>39114</c:v>
                </c:pt>
                <c:pt idx="29">
                  <c:v>39142</c:v>
                </c:pt>
                <c:pt idx="30">
                  <c:v>39173</c:v>
                </c:pt>
                <c:pt idx="31">
                  <c:v>39203</c:v>
                </c:pt>
                <c:pt idx="32">
                  <c:v>39234</c:v>
                </c:pt>
                <c:pt idx="33">
                  <c:v>39264</c:v>
                </c:pt>
                <c:pt idx="34">
                  <c:v>39295</c:v>
                </c:pt>
                <c:pt idx="35">
                  <c:v>39326</c:v>
                </c:pt>
                <c:pt idx="36">
                  <c:v>39356</c:v>
                </c:pt>
                <c:pt idx="37">
                  <c:v>39387</c:v>
                </c:pt>
                <c:pt idx="38">
                  <c:v>39417</c:v>
                </c:pt>
                <c:pt idx="39">
                  <c:v>39448</c:v>
                </c:pt>
                <c:pt idx="40">
                  <c:v>39479</c:v>
                </c:pt>
                <c:pt idx="41">
                  <c:v>39508</c:v>
                </c:pt>
                <c:pt idx="42">
                  <c:v>39539</c:v>
                </c:pt>
                <c:pt idx="43">
                  <c:v>39569</c:v>
                </c:pt>
                <c:pt idx="44">
                  <c:v>39600</c:v>
                </c:pt>
                <c:pt idx="45">
                  <c:v>39630</c:v>
                </c:pt>
                <c:pt idx="46">
                  <c:v>39661</c:v>
                </c:pt>
                <c:pt idx="47">
                  <c:v>39692</c:v>
                </c:pt>
                <c:pt idx="48">
                  <c:v>39722</c:v>
                </c:pt>
                <c:pt idx="49">
                  <c:v>39753</c:v>
                </c:pt>
                <c:pt idx="50">
                  <c:v>39783</c:v>
                </c:pt>
                <c:pt idx="51">
                  <c:v>39814</c:v>
                </c:pt>
                <c:pt idx="52">
                  <c:v>39845</c:v>
                </c:pt>
                <c:pt idx="53">
                  <c:v>39873</c:v>
                </c:pt>
                <c:pt idx="54">
                  <c:v>39904</c:v>
                </c:pt>
                <c:pt idx="55">
                  <c:v>39934</c:v>
                </c:pt>
                <c:pt idx="56">
                  <c:v>39965</c:v>
                </c:pt>
                <c:pt idx="57">
                  <c:v>39995</c:v>
                </c:pt>
                <c:pt idx="58">
                  <c:v>40026</c:v>
                </c:pt>
                <c:pt idx="59">
                  <c:v>40057</c:v>
                </c:pt>
                <c:pt idx="60">
                  <c:v>40087</c:v>
                </c:pt>
                <c:pt idx="61">
                  <c:v>40118</c:v>
                </c:pt>
                <c:pt idx="62">
                  <c:v>40148</c:v>
                </c:pt>
                <c:pt idx="63">
                  <c:v>40179</c:v>
                </c:pt>
                <c:pt idx="64">
                  <c:v>40210</c:v>
                </c:pt>
                <c:pt idx="65">
                  <c:v>40238</c:v>
                </c:pt>
                <c:pt idx="66">
                  <c:v>40269</c:v>
                </c:pt>
                <c:pt idx="67">
                  <c:v>40299</c:v>
                </c:pt>
                <c:pt idx="68">
                  <c:v>40330</c:v>
                </c:pt>
                <c:pt idx="69">
                  <c:v>40360</c:v>
                </c:pt>
                <c:pt idx="70">
                  <c:v>40391</c:v>
                </c:pt>
                <c:pt idx="71">
                  <c:v>40422</c:v>
                </c:pt>
                <c:pt idx="72">
                  <c:v>40452</c:v>
                </c:pt>
                <c:pt idx="73">
                  <c:v>40483</c:v>
                </c:pt>
                <c:pt idx="74">
                  <c:v>40513</c:v>
                </c:pt>
                <c:pt idx="75">
                  <c:v>40544</c:v>
                </c:pt>
                <c:pt idx="76">
                  <c:v>40575</c:v>
                </c:pt>
                <c:pt idx="77">
                  <c:v>40603</c:v>
                </c:pt>
                <c:pt idx="78">
                  <c:v>40634</c:v>
                </c:pt>
                <c:pt idx="79">
                  <c:v>40664</c:v>
                </c:pt>
                <c:pt idx="80">
                  <c:v>40695</c:v>
                </c:pt>
                <c:pt idx="81">
                  <c:v>40725</c:v>
                </c:pt>
                <c:pt idx="82">
                  <c:v>40756</c:v>
                </c:pt>
                <c:pt idx="83">
                  <c:v>40787</c:v>
                </c:pt>
                <c:pt idx="84">
                  <c:v>40817</c:v>
                </c:pt>
                <c:pt idx="85">
                  <c:v>40848</c:v>
                </c:pt>
                <c:pt idx="86">
                  <c:v>40878</c:v>
                </c:pt>
                <c:pt idx="87">
                  <c:v>40909</c:v>
                </c:pt>
                <c:pt idx="88">
                  <c:v>40940</c:v>
                </c:pt>
                <c:pt idx="89">
                  <c:v>40969</c:v>
                </c:pt>
                <c:pt idx="90">
                  <c:v>41000</c:v>
                </c:pt>
                <c:pt idx="91">
                  <c:v>41030</c:v>
                </c:pt>
                <c:pt idx="92">
                  <c:v>41061</c:v>
                </c:pt>
                <c:pt idx="93">
                  <c:v>41091</c:v>
                </c:pt>
                <c:pt idx="94">
                  <c:v>41122</c:v>
                </c:pt>
                <c:pt idx="95">
                  <c:v>41153</c:v>
                </c:pt>
                <c:pt idx="96">
                  <c:v>41183</c:v>
                </c:pt>
                <c:pt idx="97">
                  <c:v>41214</c:v>
                </c:pt>
                <c:pt idx="98">
                  <c:v>41244</c:v>
                </c:pt>
                <c:pt idx="99">
                  <c:v>41275</c:v>
                </c:pt>
                <c:pt idx="100">
                  <c:v>41306</c:v>
                </c:pt>
                <c:pt idx="101">
                  <c:v>41334</c:v>
                </c:pt>
                <c:pt idx="102">
                  <c:v>41365</c:v>
                </c:pt>
                <c:pt idx="103">
                  <c:v>41395</c:v>
                </c:pt>
                <c:pt idx="104">
                  <c:v>41426</c:v>
                </c:pt>
                <c:pt idx="105">
                  <c:v>41456</c:v>
                </c:pt>
                <c:pt idx="106">
                  <c:v>41487</c:v>
                </c:pt>
                <c:pt idx="107">
                  <c:v>41518</c:v>
                </c:pt>
                <c:pt idx="108">
                  <c:v>41548</c:v>
                </c:pt>
                <c:pt idx="109">
                  <c:v>41579</c:v>
                </c:pt>
                <c:pt idx="110">
                  <c:v>41609</c:v>
                </c:pt>
                <c:pt idx="111">
                  <c:v>41640</c:v>
                </c:pt>
                <c:pt idx="112">
                  <c:v>41671</c:v>
                </c:pt>
                <c:pt idx="113">
                  <c:v>41699</c:v>
                </c:pt>
                <c:pt idx="114">
                  <c:v>41730</c:v>
                </c:pt>
                <c:pt idx="115">
                  <c:v>41760</c:v>
                </c:pt>
                <c:pt idx="116">
                  <c:v>41791</c:v>
                </c:pt>
                <c:pt idx="117">
                  <c:v>41821</c:v>
                </c:pt>
                <c:pt idx="118">
                  <c:v>41852</c:v>
                </c:pt>
                <c:pt idx="119">
                  <c:v>41883</c:v>
                </c:pt>
                <c:pt idx="120">
                  <c:v>41913</c:v>
                </c:pt>
                <c:pt idx="121">
                  <c:v>41944</c:v>
                </c:pt>
                <c:pt idx="122">
                  <c:v>41974</c:v>
                </c:pt>
                <c:pt idx="123">
                  <c:v>42005</c:v>
                </c:pt>
                <c:pt idx="124">
                  <c:v>42036</c:v>
                </c:pt>
                <c:pt idx="125">
                  <c:v>42064</c:v>
                </c:pt>
                <c:pt idx="126">
                  <c:v>42095</c:v>
                </c:pt>
                <c:pt idx="127">
                  <c:v>42125</c:v>
                </c:pt>
                <c:pt idx="128">
                  <c:v>42156</c:v>
                </c:pt>
                <c:pt idx="129">
                  <c:v>42186</c:v>
                </c:pt>
                <c:pt idx="130">
                  <c:v>42217</c:v>
                </c:pt>
                <c:pt idx="131">
                  <c:v>42248</c:v>
                </c:pt>
                <c:pt idx="132">
                  <c:v>42278</c:v>
                </c:pt>
                <c:pt idx="133">
                  <c:v>42309</c:v>
                </c:pt>
                <c:pt idx="134">
                  <c:v>42339</c:v>
                </c:pt>
                <c:pt idx="135">
                  <c:v>42370</c:v>
                </c:pt>
                <c:pt idx="136">
                  <c:v>42401</c:v>
                </c:pt>
                <c:pt idx="137">
                  <c:v>42430</c:v>
                </c:pt>
                <c:pt idx="138">
                  <c:v>42461</c:v>
                </c:pt>
                <c:pt idx="139">
                  <c:v>42491</c:v>
                </c:pt>
                <c:pt idx="140">
                  <c:v>42522</c:v>
                </c:pt>
                <c:pt idx="141">
                  <c:v>42552</c:v>
                </c:pt>
                <c:pt idx="142">
                  <c:v>42583</c:v>
                </c:pt>
                <c:pt idx="143">
                  <c:v>42614</c:v>
                </c:pt>
                <c:pt idx="144">
                  <c:v>42644</c:v>
                </c:pt>
                <c:pt idx="145">
                  <c:v>42675</c:v>
                </c:pt>
                <c:pt idx="146">
                  <c:v>42705</c:v>
                </c:pt>
                <c:pt idx="147">
                  <c:v>42736</c:v>
                </c:pt>
                <c:pt idx="148">
                  <c:v>42767</c:v>
                </c:pt>
                <c:pt idx="149">
                  <c:v>42795</c:v>
                </c:pt>
                <c:pt idx="150">
                  <c:v>42826</c:v>
                </c:pt>
                <c:pt idx="151">
                  <c:v>42856</c:v>
                </c:pt>
                <c:pt idx="152">
                  <c:v>42887</c:v>
                </c:pt>
                <c:pt idx="153">
                  <c:v>42917</c:v>
                </c:pt>
                <c:pt idx="154">
                  <c:v>42948</c:v>
                </c:pt>
                <c:pt idx="155">
                  <c:v>42979</c:v>
                </c:pt>
                <c:pt idx="156">
                  <c:v>43009</c:v>
                </c:pt>
                <c:pt idx="157">
                  <c:v>43040</c:v>
                </c:pt>
                <c:pt idx="158">
                  <c:v>43070</c:v>
                </c:pt>
                <c:pt idx="159">
                  <c:v>43101</c:v>
                </c:pt>
                <c:pt idx="160">
                  <c:v>43132</c:v>
                </c:pt>
                <c:pt idx="161">
                  <c:v>43160</c:v>
                </c:pt>
                <c:pt idx="162">
                  <c:v>43191</c:v>
                </c:pt>
                <c:pt idx="163">
                  <c:v>43221</c:v>
                </c:pt>
                <c:pt idx="164">
                  <c:v>43252</c:v>
                </c:pt>
                <c:pt idx="165">
                  <c:v>43282</c:v>
                </c:pt>
                <c:pt idx="166">
                  <c:v>43313</c:v>
                </c:pt>
                <c:pt idx="167">
                  <c:v>43344</c:v>
                </c:pt>
                <c:pt idx="168">
                  <c:v>43374</c:v>
                </c:pt>
                <c:pt idx="169">
                  <c:v>43405</c:v>
                </c:pt>
                <c:pt idx="170">
                  <c:v>43435</c:v>
                </c:pt>
                <c:pt idx="171">
                  <c:v>43466</c:v>
                </c:pt>
                <c:pt idx="172">
                  <c:v>43497</c:v>
                </c:pt>
                <c:pt idx="173">
                  <c:v>43525</c:v>
                </c:pt>
                <c:pt idx="174">
                  <c:v>43556</c:v>
                </c:pt>
                <c:pt idx="175">
                  <c:v>43586</c:v>
                </c:pt>
                <c:pt idx="176">
                  <c:v>43617</c:v>
                </c:pt>
                <c:pt idx="177">
                  <c:v>43647</c:v>
                </c:pt>
                <c:pt idx="178">
                  <c:v>43678</c:v>
                </c:pt>
                <c:pt idx="179">
                  <c:v>43709</c:v>
                </c:pt>
                <c:pt idx="180">
                  <c:v>43739</c:v>
                </c:pt>
                <c:pt idx="181">
                  <c:v>43770</c:v>
                </c:pt>
                <c:pt idx="182">
                  <c:v>43800</c:v>
                </c:pt>
                <c:pt idx="183">
                  <c:v>43831</c:v>
                </c:pt>
                <c:pt idx="184">
                  <c:v>43862</c:v>
                </c:pt>
                <c:pt idx="185">
                  <c:v>43891</c:v>
                </c:pt>
                <c:pt idx="186">
                  <c:v>43922</c:v>
                </c:pt>
                <c:pt idx="187">
                  <c:v>43952</c:v>
                </c:pt>
                <c:pt idx="188">
                  <c:v>43983</c:v>
                </c:pt>
                <c:pt idx="189">
                  <c:v>44013</c:v>
                </c:pt>
                <c:pt idx="190">
                  <c:v>44044</c:v>
                </c:pt>
                <c:pt idx="191">
                  <c:v>44075</c:v>
                </c:pt>
                <c:pt idx="192">
                  <c:v>44105</c:v>
                </c:pt>
                <c:pt idx="193">
                  <c:v>44136</c:v>
                </c:pt>
                <c:pt idx="194">
                  <c:v>44166</c:v>
                </c:pt>
                <c:pt idx="195">
                  <c:v>44197</c:v>
                </c:pt>
                <c:pt idx="196">
                  <c:v>44228</c:v>
                </c:pt>
                <c:pt idx="197">
                  <c:v>44256</c:v>
                </c:pt>
                <c:pt idx="198">
                  <c:v>44287</c:v>
                </c:pt>
                <c:pt idx="199">
                  <c:v>44317</c:v>
                </c:pt>
                <c:pt idx="200">
                  <c:v>44348</c:v>
                </c:pt>
                <c:pt idx="201">
                  <c:v>44378</c:v>
                </c:pt>
                <c:pt idx="202">
                  <c:v>44409</c:v>
                </c:pt>
                <c:pt idx="203">
                  <c:v>44440</c:v>
                </c:pt>
                <c:pt idx="204">
                  <c:v>44470</c:v>
                </c:pt>
                <c:pt idx="205">
                  <c:v>44501</c:v>
                </c:pt>
                <c:pt idx="206">
                  <c:v>44531</c:v>
                </c:pt>
                <c:pt idx="207">
                  <c:v>44562</c:v>
                </c:pt>
                <c:pt idx="208">
                  <c:v>44593</c:v>
                </c:pt>
                <c:pt idx="209">
                  <c:v>44621</c:v>
                </c:pt>
                <c:pt idx="210">
                  <c:v>44652</c:v>
                </c:pt>
                <c:pt idx="211">
                  <c:v>44682</c:v>
                </c:pt>
                <c:pt idx="212">
                  <c:v>44713</c:v>
                </c:pt>
                <c:pt idx="213">
                  <c:v>44743</c:v>
                </c:pt>
                <c:pt idx="214">
                  <c:v>44774</c:v>
                </c:pt>
                <c:pt idx="215">
                  <c:v>44805</c:v>
                </c:pt>
                <c:pt idx="216">
                  <c:v>44835</c:v>
                </c:pt>
                <c:pt idx="217">
                  <c:v>44866</c:v>
                </c:pt>
                <c:pt idx="218">
                  <c:v>44896</c:v>
                </c:pt>
                <c:pt idx="219">
                  <c:v>44927</c:v>
                </c:pt>
                <c:pt idx="220">
                  <c:v>44958</c:v>
                </c:pt>
                <c:pt idx="221">
                  <c:v>44986</c:v>
                </c:pt>
                <c:pt idx="222">
                  <c:v>45017</c:v>
                </c:pt>
                <c:pt idx="223">
                  <c:v>45047</c:v>
                </c:pt>
                <c:pt idx="224">
                  <c:v>45078</c:v>
                </c:pt>
                <c:pt idx="225">
                  <c:v>45108</c:v>
                </c:pt>
                <c:pt idx="226">
                  <c:v>45139</c:v>
                </c:pt>
                <c:pt idx="227">
                  <c:v>45170</c:v>
                </c:pt>
                <c:pt idx="228">
                  <c:v>45200</c:v>
                </c:pt>
                <c:pt idx="229">
                  <c:v>45231</c:v>
                </c:pt>
                <c:pt idx="230">
                  <c:v>45261</c:v>
                </c:pt>
              </c:numCache>
            </c:numRef>
          </c:cat>
          <c:val>
            <c:numRef>
              <c:f>Recessões!$B$134:$B$289</c:f>
              <c:numCache>
                <c:formatCode>General</c:formatCode>
                <c:ptCount val="1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D5-429F-B86D-42E8B033E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0669200"/>
        <c:axId val="670643280"/>
      </c:areaChart>
      <c:lineChart>
        <c:grouping val="standard"/>
        <c:varyColors val="0"/>
        <c:ser>
          <c:idx val="1"/>
          <c:order val="0"/>
          <c:tx>
            <c:strRef>
              <c:f>Atividade!$N$2</c:f>
              <c:strCache>
                <c:ptCount val="1"/>
                <c:pt idx="0">
                  <c:v>IBC-Br Anual (ok)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Atividade!$A$99:$A$254</c:f>
              <c:numCache>
                <c:formatCode>[$-416]mmm\-yy;@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Atividade!$N$99:$N$254</c:f>
              <c:numCache>
                <c:formatCode>0.00%</c:formatCode>
                <c:ptCount val="156"/>
                <c:pt idx="0">
                  <c:v>8.1754065774900922E-2</c:v>
                </c:pt>
                <c:pt idx="1">
                  <c:v>7.6361503030163494E-2</c:v>
                </c:pt>
                <c:pt idx="2">
                  <c:v>6.9935809023638121E-2</c:v>
                </c:pt>
                <c:pt idx="3">
                  <c:v>6.3129952419081078E-2</c:v>
                </c:pt>
                <c:pt idx="4">
                  <c:v>5.8567088782028598E-2</c:v>
                </c:pt>
                <c:pt idx="5">
                  <c:v>5.5241220967592007E-2</c:v>
                </c:pt>
                <c:pt idx="6">
                  <c:v>5.135916754267137E-2</c:v>
                </c:pt>
                <c:pt idx="7">
                  <c:v>4.7681166021418676E-2</c:v>
                </c:pt>
                <c:pt idx="8">
                  <c:v>4.2898351593594529E-2</c:v>
                </c:pt>
                <c:pt idx="9">
                  <c:v>3.9044495469428654E-2</c:v>
                </c:pt>
                <c:pt idx="10">
                  <c:v>3.3912421444871554E-2</c:v>
                </c:pt>
                <c:pt idx="11">
                  <c:v>3.1113559117172174E-2</c:v>
                </c:pt>
                <c:pt idx="12">
                  <c:v>2.6418965597080717E-2</c:v>
                </c:pt>
                <c:pt idx="13">
                  <c:v>2.2783375975866133E-2</c:v>
                </c:pt>
                <c:pt idx="14">
                  <c:v>1.9468846810133545E-2</c:v>
                </c:pt>
                <c:pt idx="15">
                  <c:v>1.694916590583596E-2</c:v>
                </c:pt>
                <c:pt idx="16">
                  <c:v>1.4676197524930962E-2</c:v>
                </c:pt>
                <c:pt idx="17">
                  <c:v>1.2033708177574348E-2</c:v>
                </c:pt>
                <c:pt idx="18">
                  <c:v>9.7322531113262969E-3</c:v>
                </c:pt>
                <c:pt idx="19">
                  <c:v>8.526626751103503E-3</c:v>
                </c:pt>
                <c:pt idx="20">
                  <c:v>8.1426027027365257E-3</c:v>
                </c:pt>
                <c:pt idx="21">
                  <c:v>8.2952096749877666E-3</c:v>
                </c:pt>
                <c:pt idx="22">
                  <c:v>8.3867451028134619E-3</c:v>
                </c:pt>
                <c:pt idx="23">
                  <c:v>8.9505563901105256E-3</c:v>
                </c:pt>
                <c:pt idx="24">
                  <c:v>1.3238727413706455E-2</c:v>
                </c:pt>
                <c:pt idx="25">
                  <c:v>1.5372350279255117E-2</c:v>
                </c:pt>
                <c:pt idx="26">
                  <c:v>1.8835306719838758E-2</c:v>
                </c:pt>
                <c:pt idx="27">
                  <c:v>2.2227402419902731E-2</c:v>
                </c:pt>
                <c:pt idx="28">
                  <c:v>2.396894111082265E-2</c:v>
                </c:pt>
                <c:pt idx="29">
                  <c:v>2.4589975399150015E-2</c:v>
                </c:pt>
                <c:pt idx="30">
                  <c:v>2.5405540253000864E-2</c:v>
                </c:pt>
                <c:pt idx="31">
                  <c:v>2.5729740270340935E-2</c:v>
                </c:pt>
                <c:pt idx="32">
                  <c:v>2.6888979913907079E-2</c:v>
                </c:pt>
                <c:pt idx="33">
                  <c:v>2.6789342053689307E-2</c:v>
                </c:pt>
                <c:pt idx="34">
                  <c:v>2.7591719258344694E-2</c:v>
                </c:pt>
                <c:pt idx="35">
                  <c:v>2.8317431933364001E-2</c:v>
                </c:pt>
                <c:pt idx="36">
                  <c:v>2.668560084294273E-2</c:v>
                </c:pt>
                <c:pt idx="37">
                  <c:v>2.7175437660206563E-2</c:v>
                </c:pt>
                <c:pt idx="38">
                  <c:v>2.5824263197347375E-2</c:v>
                </c:pt>
                <c:pt idx="39">
                  <c:v>2.3029382164019212E-2</c:v>
                </c:pt>
                <c:pt idx="40">
                  <c:v>2.0282174373441209E-2</c:v>
                </c:pt>
                <c:pt idx="41">
                  <c:v>1.7005652838528312E-2</c:v>
                </c:pt>
                <c:pt idx="42">
                  <c:v>1.3878846867612907E-2</c:v>
                </c:pt>
                <c:pt idx="43">
                  <c:v>1.1319254877138585E-2</c:v>
                </c:pt>
                <c:pt idx="44">
                  <c:v>8.0164168293971882E-3</c:v>
                </c:pt>
                <c:pt idx="45">
                  <c:v>4.7630500035973451E-3</c:v>
                </c:pt>
                <c:pt idx="46">
                  <c:v>1.0745938292097597E-3</c:v>
                </c:pt>
                <c:pt idx="47">
                  <c:v>-2.9452075069852832E-3</c:v>
                </c:pt>
                <c:pt idx="48">
                  <c:v>-6.6399161203118118E-3</c:v>
                </c:pt>
                <c:pt idx="49">
                  <c:v>-1.1269422413916911E-2</c:v>
                </c:pt>
                <c:pt idx="50">
                  <c:v>-1.5132661948877468E-2</c:v>
                </c:pt>
                <c:pt idx="51">
                  <c:v>-1.8472225582362074E-2</c:v>
                </c:pt>
                <c:pt idx="52">
                  <c:v>-2.1251256871070046E-2</c:v>
                </c:pt>
                <c:pt idx="53">
                  <c:v>-2.1842913262540602E-2</c:v>
                </c:pt>
                <c:pt idx="54">
                  <c:v>-2.415328681704455E-2</c:v>
                </c:pt>
                <c:pt idx="55">
                  <c:v>-2.7217210204451708E-2</c:v>
                </c:pt>
                <c:pt idx="56">
                  <c:v>-3.1148505097737811E-2</c:v>
                </c:pt>
                <c:pt idx="57">
                  <c:v>-3.3478635050409815E-2</c:v>
                </c:pt>
                <c:pt idx="58">
                  <c:v>-3.6998468079378226E-2</c:v>
                </c:pt>
                <c:pt idx="59">
                  <c:v>-4.1214518211765444E-2</c:v>
                </c:pt>
                <c:pt idx="60">
                  <c:v>-4.4924057164524939E-2</c:v>
                </c:pt>
                <c:pt idx="61">
                  <c:v>-4.7686739970665991E-2</c:v>
                </c:pt>
                <c:pt idx="62">
                  <c:v>-5.0755255161176627E-2</c:v>
                </c:pt>
                <c:pt idx="63">
                  <c:v>-5.2283652729400824E-2</c:v>
                </c:pt>
                <c:pt idx="64">
                  <c:v>-5.3383526852593642E-2</c:v>
                </c:pt>
                <c:pt idx="65">
                  <c:v>-5.4103133673288582E-2</c:v>
                </c:pt>
                <c:pt idx="66">
                  <c:v>-5.2924774082474112E-2</c:v>
                </c:pt>
                <c:pt idx="67">
                  <c:v>-5.2079576311389625E-2</c:v>
                </c:pt>
                <c:pt idx="68">
                  <c:v>-4.9727576008569412E-2</c:v>
                </c:pt>
                <c:pt idx="69">
                  <c:v>-4.9205476607668337E-2</c:v>
                </c:pt>
                <c:pt idx="70">
                  <c:v>-4.6419713155532512E-2</c:v>
                </c:pt>
                <c:pt idx="71">
                  <c:v>-4.3225389794968865E-2</c:v>
                </c:pt>
                <c:pt idx="72">
                  <c:v>-3.8972213914647225E-2</c:v>
                </c:pt>
                <c:pt idx="73">
                  <c:v>-3.3916768523172103E-2</c:v>
                </c:pt>
                <c:pt idx="74">
                  <c:v>-2.801417664178309E-2</c:v>
                </c:pt>
                <c:pt idx="75">
                  <c:v>-2.310540903344659E-2</c:v>
                </c:pt>
                <c:pt idx="76">
                  <c:v>-1.8347998160991214E-2</c:v>
                </c:pt>
                <c:pt idx="77">
                  <c:v>-1.4513110182422156E-2</c:v>
                </c:pt>
                <c:pt idx="78">
                  <c:v>-1.0931278000802283E-2</c:v>
                </c:pt>
                <c:pt idx="79">
                  <c:v>-6.6732002010030473E-3</c:v>
                </c:pt>
                <c:pt idx="80">
                  <c:v>-2.9076732866897916E-3</c:v>
                </c:pt>
                <c:pt idx="81">
                  <c:v>2.0650523888869252E-3</c:v>
                </c:pt>
                <c:pt idx="82">
                  <c:v>6.0787180971379013E-3</c:v>
                </c:pt>
                <c:pt idx="83">
                  <c:v>1.1999904106835777E-2</c:v>
                </c:pt>
                <c:pt idx="84">
                  <c:v>1.5602017784902869E-2</c:v>
                </c:pt>
                <c:pt idx="85">
                  <c:v>1.6321297249855388E-2</c:v>
                </c:pt>
                <c:pt idx="86">
                  <c:v>1.6564124718465151E-2</c:v>
                </c:pt>
                <c:pt idx="87">
                  <c:v>1.7275297497372444E-2</c:v>
                </c:pt>
                <c:pt idx="88">
                  <c:v>1.5451182903861549E-2</c:v>
                </c:pt>
                <c:pt idx="89">
                  <c:v>1.5473029998126497E-2</c:v>
                </c:pt>
                <c:pt idx="90">
                  <c:v>1.5237226460578216E-2</c:v>
                </c:pt>
                <c:pt idx="91">
                  <c:v>1.6081067717555946E-2</c:v>
                </c:pt>
                <c:pt idx="92">
                  <c:v>1.637502965424777E-2</c:v>
                </c:pt>
                <c:pt idx="93">
                  <c:v>1.6132572367984432E-2</c:v>
                </c:pt>
                <c:pt idx="94">
                  <c:v>1.5935845034930379E-2</c:v>
                </c:pt>
                <c:pt idx="95">
                  <c:v>1.304809094478602E-2</c:v>
                </c:pt>
                <c:pt idx="96">
                  <c:v>1.1817842803899803E-2</c:v>
                </c:pt>
                <c:pt idx="97">
                  <c:v>1.1548483284519961E-2</c:v>
                </c:pt>
                <c:pt idx="98">
                  <c:v>1.1053206344549815E-2</c:v>
                </c:pt>
                <c:pt idx="99">
                  <c:v>9.6216553165626908E-3</c:v>
                </c:pt>
                <c:pt idx="100">
                  <c:v>1.4302685021129987E-2</c:v>
                </c:pt>
                <c:pt idx="101">
                  <c:v>1.4311629955003477E-2</c:v>
                </c:pt>
                <c:pt idx="102">
                  <c:v>1.3618767516502761E-2</c:v>
                </c:pt>
                <c:pt idx="103">
                  <c:v>1.1200597467365051E-2</c:v>
                </c:pt>
                <c:pt idx="104">
                  <c:v>1.0158593772884231E-2</c:v>
                </c:pt>
                <c:pt idx="105">
                  <c:v>9.964807885028645E-3</c:v>
                </c:pt>
                <c:pt idx="106">
                  <c:v>9.0811801641769354E-3</c:v>
                </c:pt>
                <c:pt idx="107">
                  <c:v>8.4776561835251396E-3</c:v>
                </c:pt>
                <c:pt idx="108">
                  <c:v>7.7857558274045764E-3</c:v>
                </c:pt>
                <c:pt idx="109">
                  <c:v>8.4603356520182773E-3</c:v>
                </c:pt>
                <c:pt idx="110">
                  <c:v>3.7540710547443088E-3</c:v>
                </c:pt>
                <c:pt idx="111">
                  <c:v>-7.99478640607478E-3</c:v>
                </c:pt>
                <c:pt idx="112">
                  <c:v>-2.2040522317700817E-2</c:v>
                </c:pt>
                <c:pt idx="113">
                  <c:v>-3.0055626390711299E-2</c:v>
                </c:pt>
                <c:pt idx="114">
                  <c:v>-3.4695929466005797E-2</c:v>
                </c:pt>
                <c:pt idx="115">
                  <c:v>-3.7012578033511719E-2</c:v>
                </c:pt>
                <c:pt idx="116">
                  <c:v>-3.8921038770644595E-2</c:v>
                </c:pt>
                <c:pt idx="117">
                  <c:v>-4.091420612073518E-2</c:v>
                </c:pt>
                <c:pt idx="118">
                  <c:v>-4.2035263537865068E-2</c:v>
                </c:pt>
                <c:pt idx="119">
                  <c:v>-4.1849729985679769E-2</c:v>
                </c:pt>
                <c:pt idx="120">
                  <c:v>-4.2144016717967164E-2</c:v>
                </c:pt>
                <c:pt idx="121">
                  <c:v>-4.2513025008918619E-2</c:v>
                </c:pt>
                <c:pt idx="122">
                  <c:v>-3.4132547416852926E-2</c:v>
                </c:pt>
                <c:pt idx="123">
                  <c:v>-7.6726688089356065E-3</c:v>
                </c:pt>
                <c:pt idx="124">
                  <c:v>1.5166769515482154E-2</c:v>
                </c:pt>
                <c:pt idx="125">
                  <c:v>3.0178011390763638E-2</c:v>
                </c:pt>
                <c:pt idx="126">
                  <c:v>3.9424056582983348E-2</c:v>
                </c:pt>
                <c:pt idx="127">
                  <c:v>4.5339424771947245E-2</c:v>
                </c:pt>
                <c:pt idx="128">
                  <c:v>4.8014844975343328E-2</c:v>
                </c:pt>
                <c:pt idx="129">
                  <c:v>4.8971316498494288E-2</c:v>
                </c:pt>
                <c:pt idx="130">
                  <c:v>5.0461591172392774E-2</c:v>
                </c:pt>
                <c:pt idx="131">
                  <c:v>5.1314726047221426E-2</c:v>
                </c:pt>
                <c:pt idx="132">
                  <c:v>5.1356186607693997E-2</c:v>
                </c:pt>
                <c:pt idx="133">
                  <c:v>5.0467774276416251E-2</c:v>
                </c:pt>
                <c:pt idx="134">
                  <c:v>5.0208381772431261E-2</c:v>
                </c:pt>
                <c:pt idx="135">
                  <c:v>3.8426625024390232E-2</c:v>
                </c:pt>
                <c:pt idx="136">
                  <c:v>2.8340428351942643E-2</c:v>
                </c:pt>
                <c:pt idx="137">
                  <c:v>2.3210263537682897E-2</c:v>
                </c:pt>
                <c:pt idx="138">
                  <c:v>2.3149538471392905E-2</c:v>
                </c:pt>
                <c:pt idx="139">
                  <c:v>2.3624521033535583E-2</c:v>
                </c:pt>
                <c:pt idx="140">
                  <c:v>2.5829969536568159E-2</c:v>
                </c:pt>
                <c:pt idx="141">
                  <c:v>2.8417458506421384E-2</c:v>
                </c:pt>
                <c:pt idx="142">
                  <c:v>2.8202634222035367E-2</c:v>
                </c:pt>
                <c:pt idx="143">
                  <c:v>2.8177316137219677E-2</c:v>
                </c:pt>
                <c:pt idx="144">
                  <c:v>3.011342425000647E-2</c:v>
                </c:pt>
                <c:pt idx="145">
                  <c:v>3.4553176134808829E-2</c:v>
                </c:pt>
                <c:pt idx="146">
                  <c:v>3.4331208270703704E-2</c:v>
                </c:pt>
                <c:pt idx="147">
                  <c:v>3.5950653285364433E-2</c:v>
                </c:pt>
                <c:pt idx="148">
                  <c:v>3.6051412968392517E-2</c:v>
                </c:pt>
                <c:pt idx="149">
                  <c:v>3.5318978327814367E-2</c:v>
                </c:pt>
                <c:pt idx="150">
                  <c:v>3.1215485246835335E-2</c:v>
                </c:pt>
                <c:pt idx="151">
                  <c:v>2.8376374537854226E-2</c:v>
                </c:pt>
                <c:pt idx="152">
                  <c:v>2.5823193828422058E-2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5-429F-B86D-42E8B033E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ax val="0.1"/>
          <c:min val="-0.1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6706432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670669200"/>
        <c:crosses val="max"/>
        <c:crossBetween val="between"/>
      </c:valAx>
      <c:dateAx>
        <c:axId val="670669200"/>
        <c:scaling>
          <c:orientation val="minMax"/>
        </c:scaling>
        <c:delete val="1"/>
        <c:axPos val="b"/>
        <c:numFmt formatCode="[$-416]mmm\-yy;@" sourceLinked="1"/>
        <c:majorTickMark val="out"/>
        <c:minorTickMark val="none"/>
        <c:tickLblPos val="nextTo"/>
        <c:crossAx val="670643280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1"/>
          <c:tx>
            <c:strRef>
              <c:f>Recessões!$B$1</c:f>
              <c:strCache>
                <c:ptCount val="1"/>
                <c:pt idx="0">
                  <c:v>Recessão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cat>
            <c:numRef>
              <c:f>Recessões!$A$158:$A$289</c:f>
              <c:numCache>
                <c:formatCode>[$-416]mmm\-yy;@</c:formatCode>
                <c:ptCount val="13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</c:numCache>
            </c:numRef>
          </c:cat>
          <c:val>
            <c:numRef>
              <c:f>Recessões!$B$158:$B$289</c:f>
              <c:numCache>
                <c:formatCode>General</c:formatCode>
                <c:ptCount val="1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28-45EF-99C2-48848A6DB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94911"/>
        <c:axId val="552996351"/>
      </c:areaChart>
      <c:lineChart>
        <c:grouping val="standard"/>
        <c:varyColors val="0"/>
        <c:ser>
          <c:idx val="1"/>
          <c:order val="0"/>
          <c:tx>
            <c:v>Índice de Custo do Crédito</c:v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Recessões!$A$158:$A$289</c:f>
              <c:numCache>
                <c:formatCode>[$-416]mmm\-yy;@</c:formatCode>
                <c:ptCount val="13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</c:numCache>
            </c:numRef>
          </c:cat>
          <c:val>
            <c:numRef>
              <c:f>Crédito!$K$159:$K$290</c:f>
              <c:numCache>
                <c:formatCode>0.00</c:formatCode>
                <c:ptCount val="132"/>
                <c:pt idx="0">
                  <c:v>19.940000000000001</c:v>
                </c:pt>
                <c:pt idx="1">
                  <c:v>19.98</c:v>
                </c:pt>
                <c:pt idx="2">
                  <c:v>19.73</c:v>
                </c:pt>
                <c:pt idx="3">
                  <c:v>19.559999999999999</c:v>
                </c:pt>
                <c:pt idx="4">
                  <c:v>19.29</c:v>
                </c:pt>
                <c:pt idx="5">
                  <c:v>19.149999999999999</c:v>
                </c:pt>
                <c:pt idx="6">
                  <c:v>19.04</c:v>
                </c:pt>
                <c:pt idx="7">
                  <c:v>18.97</c:v>
                </c:pt>
                <c:pt idx="8">
                  <c:v>19.07</c:v>
                </c:pt>
                <c:pt idx="9">
                  <c:v>19.02</c:v>
                </c:pt>
                <c:pt idx="10">
                  <c:v>19.02</c:v>
                </c:pt>
                <c:pt idx="11">
                  <c:v>18.72</c:v>
                </c:pt>
                <c:pt idx="12">
                  <c:v>18.87</c:v>
                </c:pt>
                <c:pt idx="13">
                  <c:v>19.18</c:v>
                </c:pt>
                <c:pt idx="14">
                  <c:v>19.190000000000001</c:v>
                </c:pt>
                <c:pt idx="15">
                  <c:v>19.239999999999998</c:v>
                </c:pt>
                <c:pt idx="16">
                  <c:v>19.27</c:v>
                </c:pt>
                <c:pt idx="17">
                  <c:v>19.420000000000002</c:v>
                </c:pt>
                <c:pt idx="18">
                  <c:v>19.29</c:v>
                </c:pt>
                <c:pt idx="19">
                  <c:v>19.309999999999999</c:v>
                </c:pt>
                <c:pt idx="20">
                  <c:v>19.29</c:v>
                </c:pt>
                <c:pt idx="21">
                  <c:v>19.32</c:v>
                </c:pt>
                <c:pt idx="22">
                  <c:v>19.36</c:v>
                </c:pt>
                <c:pt idx="23">
                  <c:v>19.12</c:v>
                </c:pt>
                <c:pt idx="24">
                  <c:v>19.420000000000002</c:v>
                </c:pt>
                <c:pt idx="25">
                  <c:v>19.760000000000002</c:v>
                </c:pt>
                <c:pt idx="26">
                  <c:v>19.8</c:v>
                </c:pt>
                <c:pt idx="27">
                  <c:v>20.04</c:v>
                </c:pt>
                <c:pt idx="28">
                  <c:v>20.18</c:v>
                </c:pt>
                <c:pt idx="29">
                  <c:v>20.420000000000002</c:v>
                </c:pt>
                <c:pt idx="30">
                  <c:v>20.51</c:v>
                </c:pt>
                <c:pt idx="31">
                  <c:v>20.68</c:v>
                </c:pt>
                <c:pt idx="32">
                  <c:v>20.92</c:v>
                </c:pt>
                <c:pt idx="33">
                  <c:v>21.15</c:v>
                </c:pt>
                <c:pt idx="34">
                  <c:v>21.43</c:v>
                </c:pt>
                <c:pt idx="35">
                  <c:v>21.15</c:v>
                </c:pt>
                <c:pt idx="36">
                  <c:v>21.52</c:v>
                </c:pt>
                <c:pt idx="37">
                  <c:v>21.87</c:v>
                </c:pt>
                <c:pt idx="38">
                  <c:v>22.01</c:v>
                </c:pt>
                <c:pt idx="39">
                  <c:v>22.22</c:v>
                </c:pt>
                <c:pt idx="40">
                  <c:v>22.29</c:v>
                </c:pt>
                <c:pt idx="41">
                  <c:v>22.45</c:v>
                </c:pt>
                <c:pt idx="42">
                  <c:v>22.49</c:v>
                </c:pt>
                <c:pt idx="43">
                  <c:v>22.58</c:v>
                </c:pt>
                <c:pt idx="44">
                  <c:v>22.76</c:v>
                </c:pt>
                <c:pt idx="45">
                  <c:v>22.91</c:v>
                </c:pt>
                <c:pt idx="46">
                  <c:v>22.9</c:v>
                </c:pt>
                <c:pt idx="47">
                  <c:v>22.56</c:v>
                </c:pt>
                <c:pt idx="48">
                  <c:v>22.84</c:v>
                </c:pt>
                <c:pt idx="49">
                  <c:v>22.98</c:v>
                </c:pt>
                <c:pt idx="50">
                  <c:v>22.73</c:v>
                </c:pt>
                <c:pt idx="51">
                  <c:v>22.46</c:v>
                </c:pt>
                <c:pt idx="52">
                  <c:v>22.28</c:v>
                </c:pt>
                <c:pt idx="53">
                  <c:v>22.07</c:v>
                </c:pt>
                <c:pt idx="54">
                  <c:v>22.07</c:v>
                </c:pt>
                <c:pt idx="55">
                  <c:v>21.94</c:v>
                </c:pt>
                <c:pt idx="56">
                  <c:v>21.65</c:v>
                </c:pt>
                <c:pt idx="57">
                  <c:v>21.74</c:v>
                </c:pt>
                <c:pt idx="58">
                  <c:v>21.68</c:v>
                </c:pt>
                <c:pt idx="59">
                  <c:v>21.15</c:v>
                </c:pt>
                <c:pt idx="60">
                  <c:v>21.33</c:v>
                </c:pt>
                <c:pt idx="61">
                  <c:v>21.51</c:v>
                </c:pt>
                <c:pt idx="62">
                  <c:v>21.3</c:v>
                </c:pt>
                <c:pt idx="63">
                  <c:v>21.28</c:v>
                </c:pt>
                <c:pt idx="64">
                  <c:v>21</c:v>
                </c:pt>
                <c:pt idx="65">
                  <c:v>20.94</c:v>
                </c:pt>
                <c:pt idx="66">
                  <c:v>20.78</c:v>
                </c:pt>
                <c:pt idx="67">
                  <c:v>20.65</c:v>
                </c:pt>
                <c:pt idx="68">
                  <c:v>20.64</c:v>
                </c:pt>
                <c:pt idx="69">
                  <c:v>20.76</c:v>
                </c:pt>
                <c:pt idx="70">
                  <c:v>20.77</c:v>
                </c:pt>
                <c:pt idx="71">
                  <c:v>20.420000000000002</c:v>
                </c:pt>
                <c:pt idx="72">
                  <c:v>20.76</c:v>
                </c:pt>
                <c:pt idx="73">
                  <c:v>20.97</c:v>
                </c:pt>
                <c:pt idx="74">
                  <c:v>20.95</c:v>
                </c:pt>
                <c:pt idx="75">
                  <c:v>21.16</c:v>
                </c:pt>
                <c:pt idx="76">
                  <c:v>21.13</c:v>
                </c:pt>
                <c:pt idx="77">
                  <c:v>21.29</c:v>
                </c:pt>
                <c:pt idx="78">
                  <c:v>21.24</c:v>
                </c:pt>
                <c:pt idx="79">
                  <c:v>21.15</c:v>
                </c:pt>
                <c:pt idx="80">
                  <c:v>21.02</c:v>
                </c:pt>
                <c:pt idx="81">
                  <c:v>20.9</c:v>
                </c:pt>
                <c:pt idx="82">
                  <c:v>20.75</c:v>
                </c:pt>
                <c:pt idx="83">
                  <c:v>20.28</c:v>
                </c:pt>
                <c:pt idx="84">
                  <c:v>20.14</c:v>
                </c:pt>
                <c:pt idx="85">
                  <c:v>20.25</c:v>
                </c:pt>
                <c:pt idx="86">
                  <c:v>20.059999999999999</c:v>
                </c:pt>
                <c:pt idx="87">
                  <c:v>19.760000000000002</c:v>
                </c:pt>
                <c:pt idx="88">
                  <c:v>19.2</c:v>
                </c:pt>
                <c:pt idx="89">
                  <c:v>18.68</c:v>
                </c:pt>
                <c:pt idx="90">
                  <c:v>18.239999999999998</c:v>
                </c:pt>
                <c:pt idx="91">
                  <c:v>17.84</c:v>
                </c:pt>
                <c:pt idx="92">
                  <c:v>17.399999999999999</c:v>
                </c:pt>
                <c:pt idx="93">
                  <c:v>17.239999999999998</c:v>
                </c:pt>
                <c:pt idx="94">
                  <c:v>17.03</c:v>
                </c:pt>
                <c:pt idx="95">
                  <c:v>16.73</c:v>
                </c:pt>
                <c:pt idx="96">
                  <c:v>17</c:v>
                </c:pt>
                <c:pt idx="97">
                  <c:v>17.149999999999999</c:v>
                </c:pt>
                <c:pt idx="98">
                  <c:v>17.09</c:v>
                </c:pt>
                <c:pt idx="99">
                  <c:v>17.149999999999999</c:v>
                </c:pt>
                <c:pt idx="100">
                  <c:v>17.18</c:v>
                </c:pt>
                <c:pt idx="101">
                  <c:v>17.260000000000002</c:v>
                </c:pt>
                <c:pt idx="102">
                  <c:v>17.28</c:v>
                </c:pt>
                <c:pt idx="103">
                  <c:v>17.440000000000001</c:v>
                </c:pt>
                <c:pt idx="104">
                  <c:v>17.63</c:v>
                </c:pt>
                <c:pt idx="105">
                  <c:v>17.940000000000001</c:v>
                </c:pt>
                <c:pt idx="106">
                  <c:v>18.22</c:v>
                </c:pt>
                <c:pt idx="107">
                  <c:v>18.309999999999999</c:v>
                </c:pt>
                <c:pt idx="108">
                  <c:v>18.93</c:v>
                </c:pt>
                <c:pt idx="109">
                  <c:v>19.36</c:v>
                </c:pt>
                <c:pt idx="110">
                  <c:v>19.46</c:v>
                </c:pt>
                <c:pt idx="111">
                  <c:v>19.899999999999999</c:v>
                </c:pt>
                <c:pt idx="112">
                  <c:v>20.13</c:v>
                </c:pt>
                <c:pt idx="113">
                  <c:v>20.41</c:v>
                </c:pt>
                <c:pt idx="114">
                  <c:v>20.77</c:v>
                </c:pt>
                <c:pt idx="115">
                  <c:v>21.01</c:v>
                </c:pt>
                <c:pt idx="116">
                  <c:v>21.23</c:v>
                </c:pt>
                <c:pt idx="117">
                  <c:v>21.43</c:v>
                </c:pt>
                <c:pt idx="118">
                  <c:v>21.61</c:v>
                </c:pt>
                <c:pt idx="119">
                  <c:v>21.52</c:v>
                </c:pt>
                <c:pt idx="120">
                  <c:v>21.97</c:v>
                </c:pt>
                <c:pt idx="121">
                  <c:v>22.27</c:v>
                </c:pt>
                <c:pt idx="122">
                  <c:v>22.1</c:v>
                </c:pt>
                <c:pt idx="123">
                  <c:v>22.43</c:v>
                </c:pt>
                <c:pt idx="124">
                  <c:v>22.5</c:v>
                </c:pt>
                <c:pt idx="125">
                  <c:v>22.5</c:v>
                </c:pt>
                <c:pt idx="126">
                  <c:v>22.45</c:v>
                </c:pt>
                <c:pt idx="127">
                  <c:v>22.48</c:v>
                </c:pt>
                <c:pt idx="128">
                  <c:v>22.37</c:v>
                </c:pt>
                <c:pt idx="129">
                  <c:v>22.07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28-45EF-99C2-48848A6DB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in val="16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552996351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552994911"/>
        <c:crosses val="max"/>
        <c:crossBetween val="between"/>
      </c:valAx>
      <c:dateAx>
        <c:axId val="552994911"/>
        <c:scaling>
          <c:orientation val="minMax"/>
        </c:scaling>
        <c:delete val="1"/>
        <c:axPos val="b"/>
        <c:numFmt formatCode="[$-416]mmm\-yy;@" sourceLinked="1"/>
        <c:majorTickMark val="out"/>
        <c:minorTickMark val="none"/>
        <c:tickLblPos val="nextTo"/>
        <c:crossAx val="552996351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2"/>
          <c:order val="1"/>
          <c:tx>
            <c:strRef>
              <c:f>Recessões!$B$1</c:f>
              <c:strCache>
                <c:ptCount val="1"/>
                <c:pt idx="0">
                  <c:v>Recessão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cat>
            <c:numRef>
              <c:f>Recessões!$A$146:$A$289</c:f>
              <c:numCache>
                <c:formatCode>[$-416]mmm\-yy;@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Recessões!$B$146:$B$289</c:f>
              <c:numCache>
                <c:formatCode>General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44-421D-AA3E-82FB4A3B4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0669200"/>
        <c:axId val="670643280"/>
      </c:areaChart>
      <c:lineChart>
        <c:grouping val="standard"/>
        <c:varyColors val="0"/>
        <c:ser>
          <c:idx val="1"/>
          <c:order val="0"/>
          <c:tx>
            <c:strRef>
              <c:f>Atividade!$J$2</c:f>
              <c:strCache>
                <c:ptCount val="1"/>
                <c:pt idx="0">
                  <c:v>Vendas no Varejo Anual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Recessões!$A$146:$A$289</c:f>
              <c:numCache>
                <c:formatCode>[$-416]mmm\-yy;@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Atividade!$J$111:$J$254</c:f>
              <c:numCache>
                <c:formatCode>0.00%</c:formatCode>
                <c:ptCount val="144"/>
                <c:pt idx="0">
                  <c:v>8.3078371381501537E-2</c:v>
                </c:pt>
                <c:pt idx="1">
                  <c:v>8.9842833685198187E-2</c:v>
                </c:pt>
                <c:pt idx="2">
                  <c:v>8.4955957348168631E-2</c:v>
                </c:pt>
                <c:pt idx="3">
                  <c:v>8.6398334489937723E-2</c:v>
                </c:pt>
                <c:pt idx="4">
                  <c:v>7.2721026110856624E-2</c:v>
                </c:pt>
                <c:pt idx="5">
                  <c:v>8.6553853190029839E-2</c:v>
                </c:pt>
                <c:pt idx="6">
                  <c:v>8.8241983170343374E-2</c:v>
                </c:pt>
                <c:pt idx="7">
                  <c:v>9.2774105311146604E-2</c:v>
                </c:pt>
                <c:pt idx="8">
                  <c:v>8.8712422007940939E-2</c:v>
                </c:pt>
                <c:pt idx="9">
                  <c:v>9.0599841251842728E-2</c:v>
                </c:pt>
                <c:pt idx="10">
                  <c:v>7.2780203784570618E-2</c:v>
                </c:pt>
                <c:pt idx="11">
                  <c:v>6.8590455049944543E-2</c:v>
                </c:pt>
                <c:pt idx="12">
                  <c:v>4.291612342459783E-2</c:v>
                </c:pt>
                <c:pt idx="13">
                  <c:v>3.1855359448988319E-2</c:v>
                </c:pt>
                <c:pt idx="14">
                  <c:v>3.2368336716162904E-2</c:v>
                </c:pt>
                <c:pt idx="15">
                  <c:v>3.4387309698711732E-2</c:v>
                </c:pt>
                <c:pt idx="16">
                  <c:v>4.3557168784029043E-2</c:v>
                </c:pt>
                <c:pt idx="17">
                  <c:v>3.1042828580448267E-2</c:v>
                </c:pt>
                <c:pt idx="18">
                  <c:v>5.0888192267502408E-2</c:v>
                </c:pt>
                <c:pt idx="19">
                  <c:v>5.4443053817271547E-2</c:v>
                </c:pt>
                <c:pt idx="20">
                  <c:v>5.5746587475252518E-2</c:v>
                </c:pt>
                <c:pt idx="21">
                  <c:v>4.7411104179662988E-2</c:v>
                </c:pt>
                <c:pt idx="22">
                  <c:v>5.0829767247677848E-2</c:v>
                </c:pt>
                <c:pt idx="23">
                  <c:v>5.3593685085168152E-2</c:v>
                </c:pt>
                <c:pt idx="24">
                  <c:v>5.833941035524548E-2</c:v>
                </c:pt>
                <c:pt idx="25">
                  <c:v>5.8614935335836504E-2</c:v>
                </c:pt>
                <c:pt idx="26">
                  <c:v>4.3356788079470077E-2</c:v>
                </c:pt>
                <c:pt idx="27">
                  <c:v>4.0654590366405952E-2</c:v>
                </c:pt>
                <c:pt idx="28">
                  <c:v>3.7851662404092101E-2</c:v>
                </c:pt>
                <c:pt idx="29">
                  <c:v>2.3678301694223247E-2</c:v>
                </c:pt>
                <c:pt idx="30">
                  <c:v>-8.6506910609525089E-3</c:v>
                </c:pt>
                <c:pt idx="31">
                  <c:v>1.3847675568743334E-3</c:v>
                </c:pt>
                <c:pt idx="32">
                  <c:v>7.895775759969581E-4</c:v>
                </c:pt>
                <c:pt idx="33">
                  <c:v>1.3599364701211147E-2</c:v>
                </c:pt>
                <c:pt idx="34">
                  <c:v>1.4700039729836911E-2</c:v>
                </c:pt>
                <c:pt idx="35">
                  <c:v>-2.2673501577287203E-3</c:v>
                </c:pt>
                <c:pt idx="36">
                  <c:v>-2.4608721330839911E-3</c:v>
                </c:pt>
                <c:pt idx="37">
                  <c:v>-1.3891625615763514E-2</c:v>
                </c:pt>
                <c:pt idx="38">
                  <c:v>-5.8514331052266222E-3</c:v>
                </c:pt>
                <c:pt idx="39">
                  <c:v>-3.4912471565621606E-2</c:v>
                </c:pt>
                <c:pt idx="40">
                  <c:v>-3.4992607195662884E-2</c:v>
                </c:pt>
                <c:pt idx="41">
                  <c:v>-3.6590229312063793E-2</c:v>
                </c:pt>
                <c:pt idx="42">
                  <c:v>-4.142427281845551E-2</c:v>
                </c:pt>
                <c:pt idx="43">
                  <c:v>-6.1932042670881038E-2</c:v>
                </c:pt>
                <c:pt idx="44">
                  <c:v>-6.4990138067061221E-2</c:v>
                </c:pt>
                <c:pt idx="45">
                  <c:v>-6.453824307119771E-2</c:v>
                </c:pt>
                <c:pt idx="46">
                  <c:v>-7.5861393891934248E-2</c:v>
                </c:pt>
                <c:pt idx="47">
                  <c:v>-6.9953561900997885E-2</c:v>
                </c:pt>
                <c:pt idx="48">
                  <c:v>-9.6704164199723719E-2</c:v>
                </c:pt>
                <c:pt idx="49">
                  <c:v>-7.5731841342791428E-2</c:v>
                </c:pt>
                <c:pt idx="50">
                  <c:v>-8.5494812450119695E-2</c:v>
                </c:pt>
                <c:pt idx="51">
                  <c:v>-5.9540889526542351E-2</c:v>
                </c:pt>
                <c:pt idx="52">
                  <c:v>-7.0888661899897953E-2</c:v>
                </c:pt>
                <c:pt idx="53">
                  <c:v>-5.8573941840008192E-2</c:v>
                </c:pt>
                <c:pt idx="54">
                  <c:v>-5.5875274667782637E-2</c:v>
                </c:pt>
                <c:pt idx="55">
                  <c:v>-5.4543540065283724E-2</c:v>
                </c:pt>
                <c:pt idx="56">
                  <c:v>-6.0436662799282836E-2</c:v>
                </c:pt>
                <c:pt idx="57">
                  <c:v>-6.5012562814070307E-2</c:v>
                </c:pt>
                <c:pt idx="58">
                  <c:v>-5.6455883910602633E-2</c:v>
                </c:pt>
                <c:pt idx="59">
                  <c:v>-5.4817805163072331E-2</c:v>
                </c:pt>
                <c:pt idx="60">
                  <c:v>3.3864977059208101E-3</c:v>
                </c:pt>
                <c:pt idx="61">
                  <c:v>-4.8643389903794132E-3</c:v>
                </c:pt>
                <c:pt idx="62">
                  <c:v>-1.2217737536816875E-2</c:v>
                </c:pt>
                <c:pt idx="63">
                  <c:v>5.7753078348043996E-3</c:v>
                </c:pt>
                <c:pt idx="64">
                  <c:v>1.5391380826737189E-2</c:v>
                </c:pt>
                <c:pt idx="65">
                  <c:v>2.7811366384522307E-2</c:v>
                </c:pt>
                <c:pt idx="66">
                  <c:v>3.3580848941593633E-2</c:v>
                </c:pt>
                <c:pt idx="67">
                  <c:v>3.129524445929377E-2</c:v>
                </c:pt>
                <c:pt idx="68">
                  <c:v>4.950606196677132E-2</c:v>
                </c:pt>
                <c:pt idx="69">
                  <c:v>4.2100548650766845E-2</c:v>
                </c:pt>
                <c:pt idx="70">
                  <c:v>4.973057925460278E-2</c:v>
                </c:pt>
                <c:pt idx="71">
                  <c:v>5.2264808362369353E-2</c:v>
                </c:pt>
                <c:pt idx="72">
                  <c:v>2.3843222645618001E-2</c:v>
                </c:pt>
                <c:pt idx="73">
                  <c:v>1.824896806430587E-2</c:v>
                </c:pt>
                <c:pt idx="74">
                  <c:v>4.8812810601877477E-2</c:v>
                </c:pt>
                <c:pt idx="75">
                  <c:v>4.5828819068255644E-2</c:v>
                </c:pt>
                <c:pt idx="76">
                  <c:v>2.5877003031615331E-2</c:v>
                </c:pt>
                <c:pt idx="77">
                  <c:v>5.775401069518793E-3</c:v>
                </c:pt>
                <c:pt idx="78">
                  <c:v>-2.3589963542783865E-3</c:v>
                </c:pt>
                <c:pt idx="79">
                  <c:v>3.0669546436285167E-2</c:v>
                </c:pt>
                <c:pt idx="80">
                  <c:v>1.0482404535244516E-2</c:v>
                </c:pt>
                <c:pt idx="81">
                  <c:v>1.1711614913505919E-2</c:v>
                </c:pt>
                <c:pt idx="82">
                  <c:v>3.6894449791466055E-2</c:v>
                </c:pt>
                <c:pt idx="83">
                  <c:v>1.4847254860072656E-2</c:v>
                </c:pt>
                <c:pt idx="84">
                  <c:v>2.2330923011484316E-2</c:v>
                </c:pt>
                <c:pt idx="85">
                  <c:v>1.9628760401109391E-2</c:v>
                </c:pt>
                <c:pt idx="86">
                  <c:v>9.687269664104381E-3</c:v>
                </c:pt>
                <c:pt idx="87">
                  <c:v>-5.3869263441417292E-3</c:v>
                </c:pt>
                <c:pt idx="88">
                  <c:v>4.9604221635883849E-3</c:v>
                </c:pt>
                <c:pt idx="89">
                  <c:v>8.7196937473414948E-3</c:v>
                </c:pt>
                <c:pt idx="90">
                  <c:v>2.6870163370593225E-2</c:v>
                </c:pt>
                <c:pt idx="91">
                  <c:v>1.3621123218776621E-3</c:v>
                </c:pt>
                <c:pt idx="92">
                  <c:v>3.2073674182280021E-2</c:v>
                </c:pt>
                <c:pt idx="93">
                  <c:v>3.9188615123194603E-2</c:v>
                </c:pt>
                <c:pt idx="94">
                  <c:v>1.6604785478547823E-2</c:v>
                </c:pt>
                <c:pt idx="95">
                  <c:v>4.2837596042521797E-2</c:v>
                </c:pt>
                <c:pt idx="96">
                  <c:v>1.9658830871645439E-2</c:v>
                </c:pt>
                <c:pt idx="97">
                  <c:v>2.762084118016328E-2</c:v>
                </c:pt>
                <c:pt idx="98">
                  <c:v>-1.7520075086036146E-2</c:v>
                </c:pt>
                <c:pt idx="99">
                  <c:v>-0.17185709821893547</c:v>
                </c:pt>
                <c:pt idx="100">
                  <c:v>-7.7294685990338174E-2</c:v>
                </c:pt>
                <c:pt idx="101">
                  <c:v>3.3733923676999567E-3</c:v>
                </c:pt>
                <c:pt idx="102">
                  <c:v>4.2913962738120093E-2</c:v>
                </c:pt>
                <c:pt idx="103">
                  <c:v>7.1779847232395166E-2</c:v>
                </c:pt>
                <c:pt idx="104">
                  <c:v>6.1538461538461542E-2</c:v>
                </c:pt>
                <c:pt idx="105">
                  <c:v>6.7961165048543659E-2</c:v>
                </c:pt>
                <c:pt idx="106">
                  <c:v>5.8942883230191701E-2</c:v>
                </c:pt>
                <c:pt idx="107">
                  <c:v>8.9826402906743041E-3</c:v>
                </c:pt>
                <c:pt idx="108">
                  <c:v>4.3864123227581597E-3</c:v>
                </c:pt>
                <c:pt idx="109">
                  <c:v>7.3304825901039372E-3</c:v>
                </c:pt>
                <c:pt idx="110">
                  <c:v>1.2737501326823164E-2</c:v>
                </c:pt>
                <c:pt idx="111">
                  <c:v>0.23493900138347357</c:v>
                </c:pt>
                <c:pt idx="112">
                  <c:v>0.15490553152742992</c:v>
                </c:pt>
                <c:pt idx="113">
                  <c:v>5.3897877705400221E-2</c:v>
                </c:pt>
                <c:pt idx="114">
                  <c:v>4.6266559614612568E-2</c:v>
                </c:pt>
                <c:pt idx="115">
                  <c:v>-3.0947964463536093E-2</c:v>
                </c:pt>
                <c:pt idx="116">
                  <c:v>-5.342995169082132E-2</c:v>
                </c:pt>
                <c:pt idx="117">
                  <c:v>-6.124401913875599E-2</c:v>
                </c:pt>
                <c:pt idx="118">
                  <c:v>-4.84767196780993E-2</c:v>
                </c:pt>
                <c:pt idx="119">
                  <c:v>-2.330699209762932E-2</c:v>
                </c:pt>
                <c:pt idx="120">
                  <c:v>-6.804793824903399E-3</c:v>
                </c:pt>
                <c:pt idx="121">
                  <c:v>8.8942793612289961E-3</c:v>
                </c:pt>
                <c:pt idx="122">
                  <c:v>5.1986164972225302E-2</c:v>
                </c:pt>
                <c:pt idx="123">
                  <c:v>3.1164069660861715E-2</c:v>
                </c:pt>
                <c:pt idx="124">
                  <c:v>6.8985907164686999E-4</c:v>
                </c:pt>
                <c:pt idx="125">
                  <c:v>-5.1839298175655468E-3</c:v>
                </c:pt>
                <c:pt idx="126">
                  <c:v>-4.4316546762590003E-2</c:v>
                </c:pt>
                <c:pt idx="127">
                  <c:v>5.8432399758210352E-3</c:v>
                </c:pt>
                <c:pt idx="128">
                  <c:v>3.0213330611411848E-2</c:v>
                </c:pt>
                <c:pt idx="129">
                  <c:v>3.1702344546381322E-2</c:v>
                </c:pt>
                <c:pt idx="130">
                  <c:v>1.2585581957309744E-2</c:v>
                </c:pt>
                <c:pt idx="131">
                  <c:v>2.765260139287129E-3</c:v>
                </c:pt>
                <c:pt idx="132">
                  <c:v>3.9165558850598137E-2</c:v>
                </c:pt>
                <c:pt idx="133">
                  <c:v>1.773191745141256E-2</c:v>
                </c:pt>
                <c:pt idx="134">
                  <c:v>2.0324798246487807E-2</c:v>
                </c:pt>
                <c:pt idx="135">
                  <c:v>1.244444444444448E-2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44-421D-AA3E-82FB4A3B4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6706432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670669200"/>
        <c:crosses val="max"/>
        <c:crossBetween val="between"/>
      </c:valAx>
      <c:dateAx>
        <c:axId val="670669200"/>
        <c:scaling>
          <c:orientation val="minMax"/>
        </c:scaling>
        <c:delete val="1"/>
        <c:axPos val="b"/>
        <c:numFmt formatCode="[$-416]mmm\-yy;@" sourceLinked="1"/>
        <c:majorTickMark val="out"/>
        <c:minorTickMark val="none"/>
        <c:tickLblPos val="nextTo"/>
        <c:crossAx val="670643280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Atividade!$I$2</c:f>
              <c:strCache>
                <c:ptCount val="1"/>
                <c:pt idx="0">
                  <c:v>Vendas no Varejo Mensal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 Nova" panose="020B05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Atividade!$A$231:$A$254</c:f>
              <c:numCache>
                <c:formatCode>[$-416]mmm\-yy;@</c:formatCode>
                <c:ptCount val="24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</c:numCache>
            </c:numRef>
          </c:cat>
          <c:val>
            <c:numRef>
              <c:f>Atividade!$I$231:$I$254</c:f>
              <c:numCache>
                <c:formatCode>0.0%</c:formatCode>
                <c:ptCount val="24"/>
                <c:pt idx="0">
                  <c:v>1.5362556329374666E-3</c:v>
                </c:pt>
                <c:pt idx="1">
                  <c:v>2.0758768790264615E-2</c:v>
                </c:pt>
                <c:pt idx="2">
                  <c:v>5.5099178521340608E-3</c:v>
                </c:pt>
                <c:pt idx="3">
                  <c:v>8.7675600278966925E-3</c:v>
                </c:pt>
                <c:pt idx="4">
                  <c:v>2.8641975308643097E-3</c:v>
                </c:pt>
                <c:pt idx="5">
                  <c:v>-1.7234587354737041E-2</c:v>
                </c:pt>
                <c:pt idx="6">
                  <c:v>-1.603367070848849E-3</c:v>
                </c:pt>
                <c:pt idx="7">
                  <c:v>2.1077988557665073E-3</c:v>
                </c:pt>
                <c:pt idx="8">
                  <c:v>1.0917467948718063E-2</c:v>
                </c:pt>
                <c:pt idx="9">
                  <c:v>2.774199940552835E-3</c:v>
                </c:pt>
                <c:pt idx="10">
                  <c:v>-6.3234858215591716E-3</c:v>
                </c:pt>
                <c:pt idx="11">
                  <c:v>-2.6449239335786023E-2</c:v>
                </c:pt>
                <c:pt idx="12">
                  <c:v>3.7891941579001109E-2</c:v>
                </c:pt>
                <c:pt idx="13">
                  <c:v>-2.9521747687466515E-4</c:v>
                </c:pt>
                <c:pt idx="14">
                  <c:v>8.0716605965154287E-3</c:v>
                </c:pt>
                <c:pt idx="15">
                  <c:v>9.7646714188082129E-4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AE-4EB2-BF97-4FCA34BB9E9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28998512"/>
        <c:axId val="1229000176"/>
      </c:bar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Juro NTN-B 2035</c:v>
          </c:tx>
          <c:spPr>
            <a:ln w="476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'NTN-B Principal'!$A$2:$A$781</c:f>
              <c:numCache>
                <c:formatCode>[$-416]mmm\-yy;@</c:formatCode>
                <c:ptCount val="780"/>
                <c:pt idx="0">
                  <c:v>44013</c:v>
                </c:pt>
                <c:pt idx="1">
                  <c:v>44014</c:v>
                </c:pt>
                <c:pt idx="2">
                  <c:v>44015</c:v>
                </c:pt>
                <c:pt idx="3">
                  <c:v>44018</c:v>
                </c:pt>
                <c:pt idx="4">
                  <c:v>44019</c:v>
                </c:pt>
                <c:pt idx="5">
                  <c:v>44020</c:v>
                </c:pt>
                <c:pt idx="6">
                  <c:v>44021</c:v>
                </c:pt>
                <c:pt idx="7">
                  <c:v>44022</c:v>
                </c:pt>
                <c:pt idx="8">
                  <c:v>44025</c:v>
                </c:pt>
                <c:pt idx="9">
                  <c:v>44026</c:v>
                </c:pt>
                <c:pt idx="10">
                  <c:v>44027</c:v>
                </c:pt>
                <c:pt idx="11">
                  <c:v>44028</c:v>
                </c:pt>
                <c:pt idx="12">
                  <c:v>44029</c:v>
                </c:pt>
                <c:pt idx="13">
                  <c:v>44032</c:v>
                </c:pt>
                <c:pt idx="14">
                  <c:v>44033</c:v>
                </c:pt>
                <c:pt idx="15">
                  <c:v>44034</c:v>
                </c:pt>
                <c:pt idx="16">
                  <c:v>44035</c:v>
                </c:pt>
                <c:pt idx="17">
                  <c:v>44036</c:v>
                </c:pt>
                <c:pt idx="18">
                  <c:v>44039</c:v>
                </c:pt>
                <c:pt idx="19">
                  <c:v>44040</c:v>
                </c:pt>
                <c:pt idx="20">
                  <c:v>44041</c:v>
                </c:pt>
                <c:pt idx="21">
                  <c:v>44042</c:v>
                </c:pt>
                <c:pt idx="22">
                  <c:v>44043</c:v>
                </c:pt>
                <c:pt idx="23">
                  <c:v>44046</c:v>
                </c:pt>
                <c:pt idx="24">
                  <c:v>44047</c:v>
                </c:pt>
                <c:pt idx="25">
                  <c:v>44048</c:v>
                </c:pt>
                <c:pt idx="26">
                  <c:v>44049</c:v>
                </c:pt>
                <c:pt idx="27">
                  <c:v>44050</c:v>
                </c:pt>
                <c:pt idx="28">
                  <c:v>44053</c:v>
                </c:pt>
                <c:pt idx="29">
                  <c:v>44054</c:v>
                </c:pt>
                <c:pt idx="30">
                  <c:v>44055</c:v>
                </c:pt>
                <c:pt idx="31">
                  <c:v>44056</c:v>
                </c:pt>
                <c:pt idx="32">
                  <c:v>44057</c:v>
                </c:pt>
                <c:pt idx="33">
                  <c:v>44060</c:v>
                </c:pt>
                <c:pt idx="34">
                  <c:v>44061</c:v>
                </c:pt>
                <c:pt idx="35">
                  <c:v>44062</c:v>
                </c:pt>
                <c:pt idx="36">
                  <c:v>44063</c:v>
                </c:pt>
                <c:pt idx="37">
                  <c:v>44064</c:v>
                </c:pt>
                <c:pt idx="38">
                  <c:v>44067</c:v>
                </c:pt>
                <c:pt idx="39">
                  <c:v>44068</c:v>
                </c:pt>
                <c:pt idx="40">
                  <c:v>44069</c:v>
                </c:pt>
                <c:pt idx="41">
                  <c:v>44070</c:v>
                </c:pt>
                <c:pt idx="42">
                  <c:v>44071</c:v>
                </c:pt>
                <c:pt idx="43">
                  <c:v>44074</c:v>
                </c:pt>
                <c:pt idx="44">
                  <c:v>44075</c:v>
                </c:pt>
                <c:pt idx="45">
                  <c:v>44076</c:v>
                </c:pt>
                <c:pt idx="46">
                  <c:v>44077</c:v>
                </c:pt>
                <c:pt idx="47">
                  <c:v>44078</c:v>
                </c:pt>
                <c:pt idx="48">
                  <c:v>44082</c:v>
                </c:pt>
                <c:pt idx="49">
                  <c:v>44083</c:v>
                </c:pt>
                <c:pt idx="50">
                  <c:v>44084</c:v>
                </c:pt>
                <c:pt idx="51">
                  <c:v>44085</c:v>
                </c:pt>
                <c:pt idx="52">
                  <c:v>44088</c:v>
                </c:pt>
                <c:pt idx="53">
                  <c:v>44089</c:v>
                </c:pt>
                <c:pt idx="54">
                  <c:v>44090</c:v>
                </c:pt>
                <c:pt idx="55">
                  <c:v>44091</c:v>
                </c:pt>
                <c:pt idx="56">
                  <c:v>44092</c:v>
                </c:pt>
                <c:pt idx="57">
                  <c:v>44095</c:v>
                </c:pt>
                <c:pt idx="58">
                  <c:v>44096</c:v>
                </c:pt>
                <c:pt idx="59">
                  <c:v>44097</c:v>
                </c:pt>
                <c:pt idx="60">
                  <c:v>44098</c:v>
                </c:pt>
                <c:pt idx="61">
                  <c:v>44099</c:v>
                </c:pt>
                <c:pt idx="62">
                  <c:v>44102</c:v>
                </c:pt>
                <c:pt idx="63">
                  <c:v>44103</c:v>
                </c:pt>
                <c:pt idx="64">
                  <c:v>44104</c:v>
                </c:pt>
                <c:pt idx="65">
                  <c:v>44105</c:v>
                </c:pt>
                <c:pt idx="66">
                  <c:v>44106</c:v>
                </c:pt>
                <c:pt idx="67">
                  <c:v>44109</c:v>
                </c:pt>
                <c:pt idx="68">
                  <c:v>44110</c:v>
                </c:pt>
                <c:pt idx="69">
                  <c:v>44111</c:v>
                </c:pt>
                <c:pt idx="70">
                  <c:v>44112</c:v>
                </c:pt>
                <c:pt idx="71">
                  <c:v>44113</c:v>
                </c:pt>
                <c:pt idx="72">
                  <c:v>44117</c:v>
                </c:pt>
                <c:pt idx="73">
                  <c:v>44118</c:v>
                </c:pt>
                <c:pt idx="74">
                  <c:v>44119</c:v>
                </c:pt>
                <c:pt idx="75">
                  <c:v>44120</c:v>
                </c:pt>
                <c:pt idx="76">
                  <c:v>44123</c:v>
                </c:pt>
                <c:pt idx="77">
                  <c:v>44124</c:v>
                </c:pt>
                <c:pt idx="78">
                  <c:v>44125</c:v>
                </c:pt>
                <c:pt idx="79">
                  <c:v>44126</c:v>
                </c:pt>
                <c:pt idx="80">
                  <c:v>44127</c:v>
                </c:pt>
                <c:pt idx="81">
                  <c:v>44130</c:v>
                </c:pt>
                <c:pt idx="82">
                  <c:v>44131</c:v>
                </c:pt>
                <c:pt idx="83">
                  <c:v>44132</c:v>
                </c:pt>
                <c:pt idx="84">
                  <c:v>44133</c:v>
                </c:pt>
                <c:pt idx="85">
                  <c:v>44134</c:v>
                </c:pt>
                <c:pt idx="86">
                  <c:v>44138</c:v>
                </c:pt>
                <c:pt idx="87">
                  <c:v>44139</c:v>
                </c:pt>
                <c:pt idx="88">
                  <c:v>44140</c:v>
                </c:pt>
                <c:pt idx="89">
                  <c:v>44141</c:v>
                </c:pt>
                <c:pt idx="90">
                  <c:v>44144</c:v>
                </c:pt>
                <c:pt idx="91">
                  <c:v>44145</c:v>
                </c:pt>
                <c:pt idx="92">
                  <c:v>44146</c:v>
                </c:pt>
                <c:pt idx="93">
                  <c:v>44147</c:v>
                </c:pt>
                <c:pt idx="94">
                  <c:v>44148</c:v>
                </c:pt>
                <c:pt idx="95">
                  <c:v>44151</c:v>
                </c:pt>
                <c:pt idx="96">
                  <c:v>44152</c:v>
                </c:pt>
                <c:pt idx="97">
                  <c:v>44153</c:v>
                </c:pt>
                <c:pt idx="98">
                  <c:v>44154</c:v>
                </c:pt>
                <c:pt idx="99">
                  <c:v>44155</c:v>
                </c:pt>
                <c:pt idx="100">
                  <c:v>44158</c:v>
                </c:pt>
                <c:pt idx="101">
                  <c:v>44159</c:v>
                </c:pt>
                <c:pt idx="102">
                  <c:v>44160</c:v>
                </c:pt>
                <c:pt idx="103">
                  <c:v>44161</c:v>
                </c:pt>
                <c:pt idx="104">
                  <c:v>44162</c:v>
                </c:pt>
                <c:pt idx="105">
                  <c:v>44165</c:v>
                </c:pt>
                <c:pt idx="106">
                  <c:v>44166</c:v>
                </c:pt>
                <c:pt idx="107">
                  <c:v>44167</c:v>
                </c:pt>
                <c:pt idx="108">
                  <c:v>44168</c:v>
                </c:pt>
                <c:pt idx="109">
                  <c:v>44169</c:v>
                </c:pt>
                <c:pt idx="110">
                  <c:v>44172</c:v>
                </c:pt>
                <c:pt idx="111">
                  <c:v>44173</c:v>
                </c:pt>
                <c:pt idx="112">
                  <c:v>44174</c:v>
                </c:pt>
                <c:pt idx="113">
                  <c:v>44175</c:v>
                </c:pt>
                <c:pt idx="114">
                  <c:v>44176</c:v>
                </c:pt>
                <c:pt idx="115">
                  <c:v>44179</c:v>
                </c:pt>
                <c:pt idx="116">
                  <c:v>44180</c:v>
                </c:pt>
                <c:pt idx="117">
                  <c:v>44181</c:v>
                </c:pt>
                <c:pt idx="118">
                  <c:v>44182</c:v>
                </c:pt>
                <c:pt idx="119">
                  <c:v>44183</c:v>
                </c:pt>
                <c:pt idx="120">
                  <c:v>44186</c:v>
                </c:pt>
                <c:pt idx="121">
                  <c:v>44187</c:v>
                </c:pt>
                <c:pt idx="122">
                  <c:v>44188</c:v>
                </c:pt>
                <c:pt idx="123">
                  <c:v>44193</c:v>
                </c:pt>
                <c:pt idx="124">
                  <c:v>44194</c:v>
                </c:pt>
                <c:pt idx="125">
                  <c:v>44195</c:v>
                </c:pt>
                <c:pt idx="126">
                  <c:v>44200</c:v>
                </c:pt>
                <c:pt idx="127">
                  <c:v>44201</c:v>
                </c:pt>
                <c:pt idx="128">
                  <c:v>44202</c:v>
                </c:pt>
                <c:pt idx="129">
                  <c:v>44203</c:v>
                </c:pt>
                <c:pt idx="130">
                  <c:v>44204</c:v>
                </c:pt>
                <c:pt idx="131">
                  <c:v>44207</c:v>
                </c:pt>
                <c:pt idx="132">
                  <c:v>44208</c:v>
                </c:pt>
                <c:pt idx="133">
                  <c:v>44209</c:v>
                </c:pt>
                <c:pt idx="134">
                  <c:v>44210</c:v>
                </c:pt>
                <c:pt idx="135">
                  <c:v>44211</c:v>
                </c:pt>
                <c:pt idx="136">
                  <c:v>44214</c:v>
                </c:pt>
                <c:pt idx="137">
                  <c:v>44215</c:v>
                </c:pt>
                <c:pt idx="138">
                  <c:v>44216</c:v>
                </c:pt>
                <c:pt idx="139">
                  <c:v>44217</c:v>
                </c:pt>
                <c:pt idx="140">
                  <c:v>44218</c:v>
                </c:pt>
                <c:pt idx="141">
                  <c:v>44222</c:v>
                </c:pt>
                <c:pt idx="142">
                  <c:v>44223</c:v>
                </c:pt>
                <c:pt idx="143">
                  <c:v>44224</c:v>
                </c:pt>
                <c:pt idx="144">
                  <c:v>44225</c:v>
                </c:pt>
                <c:pt idx="145">
                  <c:v>44228</c:v>
                </c:pt>
                <c:pt idx="146">
                  <c:v>44229</c:v>
                </c:pt>
                <c:pt idx="147">
                  <c:v>44230</c:v>
                </c:pt>
                <c:pt idx="148">
                  <c:v>44231</c:v>
                </c:pt>
                <c:pt idx="149">
                  <c:v>44232</c:v>
                </c:pt>
                <c:pt idx="150">
                  <c:v>44235</c:v>
                </c:pt>
                <c:pt idx="151">
                  <c:v>44236</c:v>
                </c:pt>
                <c:pt idx="152">
                  <c:v>44237</c:v>
                </c:pt>
                <c:pt idx="153">
                  <c:v>44238</c:v>
                </c:pt>
                <c:pt idx="154">
                  <c:v>44239</c:v>
                </c:pt>
                <c:pt idx="155">
                  <c:v>44244</c:v>
                </c:pt>
                <c:pt idx="156">
                  <c:v>44245</c:v>
                </c:pt>
                <c:pt idx="157">
                  <c:v>44246</c:v>
                </c:pt>
                <c:pt idx="158">
                  <c:v>44249</c:v>
                </c:pt>
                <c:pt idx="159">
                  <c:v>44250</c:v>
                </c:pt>
                <c:pt idx="160">
                  <c:v>44251</c:v>
                </c:pt>
                <c:pt idx="161">
                  <c:v>44252</c:v>
                </c:pt>
                <c:pt idx="162">
                  <c:v>44253</c:v>
                </c:pt>
                <c:pt idx="163">
                  <c:v>44256</c:v>
                </c:pt>
                <c:pt idx="164">
                  <c:v>44257</c:v>
                </c:pt>
                <c:pt idx="165">
                  <c:v>44258</c:v>
                </c:pt>
                <c:pt idx="166">
                  <c:v>44259</c:v>
                </c:pt>
                <c:pt idx="167">
                  <c:v>44260</c:v>
                </c:pt>
                <c:pt idx="168">
                  <c:v>44263</c:v>
                </c:pt>
                <c:pt idx="169">
                  <c:v>44264</c:v>
                </c:pt>
                <c:pt idx="170">
                  <c:v>44265</c:v>
                </c:pt>
                <c:pt idx="171">
                  <c:v>44266</c:v>
                </c:pt>
                <c:pt idx="172">
                  <c:v>44267</c:v>
                </c:pt>
                <c:pt idx="173">
                  <c:v>44270</c:v>
                </c:pt>
                <c:pt idx="174">
                  <c:v>44271</c:v>
                </c:pt>
                <c:pt idx="175">
                  <c:v>44272</c:v>
                </c:pt>
                <c:pt idx="176">
                  <c:v>44273</c:v>
                </c:pt>
                <c:pt idx="177">
                  <c:v>44274</c:v>
                </c:pt>
                <c:pt idx="178">
                  <c:v>44277</c:v>
                </c:pt>
                <c:pt idx="179">
                  <c:v>44278</c:v>
                </c:pt>
                <c:pt idx="180">
                  <c:v>44279</c:v>
                </c:pt>
                <c:pt idx="181">
                  <c:v>44280</c:v>
                </c:pt>
                <c:pt idx="182">
                  <c:v>44281</c:v>
                </c:pt>
                <c:pt idx="183">
                  <c:v>44284</c:v>
                </c:pt>
                <c:pt idx="184">
                  <c:v>44285</c:v>
                </c:pt>
                <c:pt idx="185">
                  <c:v>44286</c:v>
                </c:pt>
                <c:pt idx="186">
                  <c:v>44287</c:v>
                </c:pt>
                <c:pt idx="187">
                  <c:v>44291</c:v>
                </c:pt>
                <c:pt idx="188">
                  <c:v>44292</c:v>
                </c:pt>
                <c:pt idx="189">
                  <c:v>44293</c:v>
                </c:pt>
                <c:pt idx="190">
                  <c:v>44294</c:v>
                </c:pt>
                <c:pt idx="191">
                  <c:v>44295</c:v>
                </c:pt>
                <c:pt idx="192">
                  <c:v>44298</c:v>
                </c:pt>
                <c:pt idx="193">
                  <c:v>44299</c:v>
                </c:pt>
                <c:pt idx="194">
                  <c:v>44300</c:v>
                </c:pt>
                <c:pt idx="195">
                  <c:v>44301</c:v>
                </c:pt>
                <c:pt idx="196">
                  <c:v>44302</c:v>
                </c:pt>
                <c:pt idx="197">
                  <c:v>44305</c:v>
                </c:pt>
                <c:pt idx="198">
                  <c:v>44306</c:v>
                </c:pt>
                <c:pt idx="199">
                  <c:v>44308</c:v>
                </c:pt>
                <c:pt idx="200">
                  <c:v>44309</c:v>
                </c:pt>
                <c:pt idx="201">
                  <c:v>44312</c:v>
                </c:pt>
                <c:pt idx="202">
                  <c:v>44313</c:v>
                </c:pt>
                <c:pt idx="203">
                  <c:v>44314</c:v>
                </c:pt>
                <c:pt idx="204">
                  <c:v>44315</c:v>
                </c:pt>
                <c:pt idx="205">
                  <c:v>44316</c:v>
                </c:pt>
                <c:pt idx="206">
                  <c:v>44319</c:v>
                </c:pt>
                <c:pt idx="207">
                  <c:v>44320</c:v>
                </c:pt>
                <c:pt idx="208">
                  <c:v>44321</c:v>
                </c:pt>
                <c:pt idx="209">
                  <c:v>44322</c:v>
                </c:pt>
                <c:pt idx="210">
                  <c:v>44323</c:v>
                </c:pt>
                <c:pt idx="211">
                  <c:v>44326</c:v>
                </c:pt>
                <c:pt idx="212">
                  <c:v>44327</c:v>
                </c:pt>
                <c:pt idx="213">
                  <c:v>44328</c:v>
                </c:pt>
                <c:pt idx="214">
                  <c:v>44329</c:v>
                </c:pt>
                <c:pt idx="215">
                  <c:v>44330</c:v>
                </c:pt>
                <c:pt idx="216">
                  <c:v>44333</c:v>
                </c:pt>
                <c:pt idx="217">
                  <c:v>44334</c:v>
                </c:pt>
                <c:pt idx="218">
                  <c:v>44335</c:v>
                </c:pt>
                <c:pt idx="219">
                  <c:v>44336</c:v>
                </c:pt>
                <c:pt idx="220">
                  <c:v>44337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44347</c:v>
                </c:pt>
                <c:pt idx="227">
                  <c:v>44348</c:v>
                </c:pt>
                <c:pt idx="228">
                  <c:v>44349</c:v>
                </c:pt>
                <c:pt idx="229">
                  <c:v>44351</c:v>
                </c:pt>
                <c:pt idx="230">
                  <c:v>44354</c:v>
                </c:pt>
                <c:pt idx="231">
                  <c:v>44355</c:v>
                </c:pt>
                <c:pt idx="232">
                  <c:v>44356</c:v>
                </c:pt>
                <c:pt idx="233">
                  <c:v>44357</c:v>
                </c:pt>
                <c:pt idx="234">
                  <c:v>44358</c:v>
                </c:pt>
                <c:pt idx="235">
                  <c:v>44361</c:v>
                </c:pt>
                <c:pt idx="236">
                  <c:v>44362</c:v>
                </c:pt>
                <c:pt idx="237">
                  <c:v>44363</c:v>
                </c:pt>
                <c:pt idx="238">
                  <c:v>44364</c:v>
                </c:pt>
                <c:pt idx="239">
                  <c:v>44365</c:v>
                </c:pt>
                <c:pt idx="240">
                  <c:v>44368</c:v>
                </c:pt>
                <c:pt idx="241">
                  <c:v>44369</c:v>
                </c:pt>
                <c:pt idx="242">
                  <c:v>44370</c:v>
                </c:pt>
                <c:pt idx="243">
                  <c:v>44371</c:v>
                </c:pt>
                <c:pt idx="244">
                  <c:v>44372</c:v>
                </c:pt>
                <c:pt idx="245">
                  <c:v>44375</c:v>
                </c:pt>
                <c:pt idx="246">
                  <c:v>44376</c:v>
                </c:pt>
                <c:pt idx="247">
                  <c:v>44377</c:v>
                </c:pt>
                <c:pt idx="248">
                  <c:v>44378</c:v>
                </c:pt>
                <c:pt idx="249">
                  <c:v>44379</c:v>
                </c:pt>
                <c:pt idx="250">
                  <c:v>44382</c:v>
                </c:pt>
                <c:pt idx="251">
                  <c:v>44383</c:v>
                </c:pt>
                <c:pt idx="252">
                  <c:v>44384</c:v>
                </c:pt>
                <c:pt idx="253">
                  <c:v>44385</c:v>
                </c:pt>
                <c:pt idx="254">
                  <c:v>44389</c:v>
                </c:pt>
                <c:pt idx="255">
                  <c:v>44390</c:v>
                </c:pt>
                <c:pt idx="256">
                  <c:v>44391</c:v>
                </c:pt>
                <c:pt idx="257">
                  <c:v>44392</c:v>
                </c:pt>
                <c:pt idx="258">
                  <c:v>44393</c:v>
                </c:pt>
                <c:pt idx="259">
                  <c:v>44396</c:v>
                </c:pt>
                <c:pt idx="260">
                  <c:v>44397</c:v>
                </c:pt>
                <c:pt idx="261">
                  <c:v>44398</c:v>
                </c:pt>
                <c:pt idx="262">
                  <c:v>44399</c:v>
                </c:pt>
                <c:pt idx="263">
                  <c:v>44400</c:v>
                </c:pt>
                <c:pt idx="264">
                  <c:v>44403</c:v>
                </c:pt>
                <c:pt idx="265">
                  <c:v>44404</c:v>
                </c:pt>
                <c:pt idx="266">
                  <c:v>44405</c:v>
                </c:pt>
                <c:pt idx="267">
                  <c:v>44406</c:v>
                </c:pt>
                <c:pt idx="268">
                  <c:v>44407</c:v>
                </c:pt>
                <c:pt idx="269">
                  <c:v>44410</c:v>
                </c:pt>
                <c:pt idx="270">
                  <c:v>44411</c:v>
                </c:pt>
                <c:pt idx="271">
                  <c:v>44412</c:v>
                </c:pt>
                <c:pt idx="272">
                  <c:v>44413</c:v>
                </c:pt>
                <c:pt idx="273">
                  <c:v>44414</c:v>
                </c:pt>
                <c:pt idx="274">
                  <c:v>44417</c:v>
                </c:pt>
                <c:pt idx="275">
                  <c:v>44418</c:v>
                </c:pt>
                <c:pt idx="276">
                  <c:v>44419</c:v>
                </c:pt>
                <c:pt idx="277">
                  <c:v>44420</c:v>
                </c:pt>
                <c:pt idx="278">
                  <c:v>44421</c:v>
                </c:pt>
                <c:pt idx="279">
                  <c:v>44424</c:v>
                </c:pt>
                <c:pt idx="280">
                  <c:v>44425</c:v>
                </c:pt>
                <c:pt idx="281">
                  <c:v>44426</c:v>
                </c:pt>
                <c:pt idx="282">
                  <c:v>44427</c:v>
                </c:pt>
                <c:pt idx="283">
                  <c:v>44428</c:v>
                </c:pt>
                <c:pt idx="284">
                  <c:v>44431</c:v>
                </c:pt>
                <c:pt idx="285">
                  <c:v>44432</c:v>
                </c:pt>
                <c:pt idx="286">
                  <c:v>44433</c:v>
                </c:pt>
                <c:pt idx="287">
                  <c:v>44434</c:v>
                </c:pt>
                <c:pt idx="288">
                  <c:v>44435</c:v>
                </c:pt>
                <c:pt idx="289">
                  <c:v>44438</c:v>
                </c:pt>
                <c:pt idx="290">
                  <c:v>44439</c:v>
                </c:pt>
                <c:pt idx="291">
                  <c:v>44440</c:v>
                </c:pt>
                <c:pt idx="292">
                  <c:v>44441</c:v>
                </c:pt>
                <c:pt idx="293">
                  <c:v>44442</c:v>
                </c:pt>
                <c:pt idx="294">
                  <c:v>44445</c:v>
                </c:pt>
                <c:pt idx="295">
                  <c:v>44447</c:v>
                </c:pt>
                <c:pt idx="296">
                  <c:v>44448</c:v>
                </c:pt>
                <c:pt idx="297">
                  <c:v>44449</c:v>
                </c:pt>
                <c:pt idx="298">
                  <c:v>44452</c:v>
                </c:pt>
                <c:pt idx="299">
                  <c:v>44453</c:v>
                </c:pt>
                <c:pt idx="300">
                  <c:v>44454</c:v>
                </c:pt>
                <c:pt idx="301">
                  <c:v>44455</c:v>
                </c:pt>
                <c:pt idx="302">
                  <c:v>44456</c:v>
                </c:pt>
                <c:pt idx="303">
                  <c:v>44459</c:v>
                </c:pt>
                <c:pt idx="304">
                  <c:v>44460</c:v>
                </c:pt>
                <c:pt idx="305">
                  <c:v>44461</c:v>
                </c:pt>
                <c:pt idx="306">
                  <c:v>44462</c:v>
                </c:pt>
                <c:pt idx="307">
                  <c:v>44463</c:v>
                </c:pt>
                <c:pt idx="308">
                  <c:v>44466</c:v>
                </c:pt>
                <c:pt idx="309">
                  <c:v>44467</c:v>
                </c:pt>
                <c:pt idx="310">
                  <c:v>44468</c:v>
                </c:pt>
                <c:pt idx="311">
                  <c:v>44469</c:v>
                </c:pt>
                <c:pt idx="312">
                  <c:v>44470</c:v>
                </c:pt>
                <c:pt idx="313">
                  <c:v>44473</c:v>
                </c:pt>
                <c:pt idx="314">
                  <c:v>44474</c:v>
                </c:pt>
                <c:pt idx="315">
                  <c:v>44475</c:v>
                </c:pt>
                <c:pt idx="316">
                  <c:v>44476</c:v>
                </c:pt>
                <c:pt idx="317">
                  <c:v>44477</c:v>
                </c:pt>
                <c:pt idx="318">
                  <c:v>44480</c:v>
                </c:pt>
                <c:pt idx="319">
                  <c:v>44482</c:v>
                </c:pt>
                <c:pt idx="320">
                  <c:v>44483</c:v>
                </c:pt>
                <c:pt idx="321">
                  <c:v>44484</c:v>
                </c:pt>
                <c:pt idx="322">
                  <c:v>44487</c:v>
                </c:pt>
                <c:pt idx="323">
                  <c:v>44488</c:v>
                </c:pt>
                <c:pt idx="324">
                  <c:v>44489</c:v>
                </c:pt>
                <c:pt idx="325">
                  <c:v>44490</c:v>
                </c:pt>
                <c:pt idx="326">
                  <c:v>44491</c:v>
                </c:pt>
                <c:pt idx="327">
                  <c:v>44494</c:v>
                </c:pt>
                <c:pt idx="328">
                  <c:v>44495</c:v>
                </c:pt>
                <c:pt idx="329">
                  <c:v>44496</c:v>
                </c:pt>
                <c:pt idx="330">
                  <c:v>44497</c:v>
                </c:pt>
                <c:pt idx="331">
                  <c:v>44498</c:v>
                </c:pt>
                <c:pt idx="332">
                  <c:v>44501</c:v>
                </c:pt>
                <c:pt idx="333">
                  <c:v>44503</c:v>
                </c:pt>
                <c:pt idx="334">
                  <c:v>44504</c:v>
                </c:pt>
                <c:pt idx="335">
                  <c:v>44505</c:v>
                </c:pt>
                <c:pt idx="336">
                  <c:v>44508</c:v>
                </c:pt>
                <c:pt idx="337">
                  <c:v>44509</c:v>
                </c:pt>
                <c:pt idx="338">
                  <c:v>44510</c:v>
                </c:pt>
                <c:pt idx="339">
                  <c:v>44511</c:v>
                </c:pt>
                <c:pt idx="340">
                  <c:v>44512</c:v>
                </c:pt>
                <c:pt idx="341">
                  <c:v>44516</c:v>
                </c:pt>
                <c:pt idx="342">
                  <c:v>44517</c:v>
                </c:pt>
                <c:pt idx="343">
                  <c:v>44518</c:v>
                </c:pt>
                <c:pt idx="344">
                  <c:v>44519</c:v>
                </c:pt>
                <c:pt idx="345">
                  <c:v>44522</c:v>
                </c:pt>
                <c:pt idx="346">
                  <c:v>44523</c:v>
                </c:pt>
                <c:pt idx="347">
                  <c:v>44524</c:v>
                </c:pt>
                <c:pt idx="348">
                  <c:v>44525</c:v>
                </c:pt>
                <c:pt idx="349">
                  <c:v>44526</c:v>
                </c:pt>
                <c:pt idx="350">
                  <c:v>44529</c:v>
                </c:pt>
                <c:pt idx="351">
                  <c:v>44530</c:v>
                </c:pt>
                <c:pt idx="352">
                  <c:v>44531</c:v>
                </c:pt>
                <c:pt idx="353">
                  <c:v>44532</c:v>
                </c:pt>
                <c:pt idx="354">
                  <c:v>44533</c:v>
                </c:pt>
                <c:pt idx="355">
                  <c:v>44536</c:v>
                </c:pt>
                <c:pt idx="356">
                  <c:v>44537</c:v>
                </c:pt>
                <c:pt idx="357">
                  <c:v>44538</c:v>
                </c:pt>
                <c:pt idx="358">
                  <c:v>44539</c:v>
                </c:pt>
                <c:pt idx="359">
                  <c:v>44540</c:v>
                </c:pt>
                <c:pt idx="360">
                  <c:v>44543</c:v>
                </c:pt>
                <c:pt idx="361">
                  <c:v>44544</c:v>
                </c:pt>
                <c:pt idx="362">
                  <c:v>44545</c:v>
                </c:pt>
                <c:pt idx="363">
                  <c:v>44546</c:v>
                </c:pt>
                <c:pt idx="364">
                  <c:v>44547</c:v>
                </c:pt>
                <c:pt idx="365">
                  <c:v>44550</c:v>
                </c:pt>
                <c:pt idx="366">
                  <c:v>44551</c:v>
                </c:pt>
                <c:pt idx="367">
                  <c:v>44552</c:v>
                </c:pt>
                <c:pt idx="368">
                  <c:v>44553</c:v>
                </c:pt>
                <c:pt idx="369">
                  <c:v>44557</c:v>
                </c:pt>
                <c:pt idx="370">
                  <c:v>44558</c:v>
                </c:pt>
                <c:pt idx="371">
                  <c:v>44559</c:v>
                </c:pt>
                <c:pt idx="372">
                  <c:v>44560</c:v>
                </c:pt>
                <c:pt idx="373">
                  <c:v>44564</c:v>
                </c:pt>
                <c:pt idx="374">
                  <c:v>44565</c:v>
                </c:pt>
                <c:pt idx="375">
                  <c:v>44566</c:v>
                </c:pt>
                <c:pt idx="376">
                  <c:v>44567</c:v>
                </c:pt>
                <c:pt idx="377">
                  <c:v>44568</c:v>
                </c:pt>
                <c:pt idx="378">
                  <c:v>44571</c:v>
                </c:pt>
                <c:pt idx="379">
                  <c:v>44572</c:v>
                </c:pt>
                <c:pt idx="380">
                  <c:v>44573</c:v>
                </c:pt>
                <c:pt idx="381">
                  <c:v>44574</c:v>
                </c:pt>
                <c:pt idx="382">
                  <c:v>44575</c:v>
                </c:pt>
                <c:pt idx="383">
                  <c:v>44578</c:v>
                </c:pt>
                <c:pt idx="384">
                  <c:v>44579</c:v>
                </c:pt>
                <c:pt idx="385">
                  <c:v>44580</c:v>
                </c:pt>
                <c:pt idx="386">
                  <c:v>44581</c:v>
                </c:pt>
                <c:pt idx="387">
                  <c:v>44582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44592</c:v>
                </c:pt>
                <c:pt idx="394">
                  <c:v>44593</c:v>
                </c:pt>
                <c:pt idx="395">
                  <c:v>44594</c:v>
                </c:pt>
                <c:pt idx="396">
                  <c:v>44595</c:v>
                </c:pt>
                <c:pt idx="397">
                  <c:v>44596</c:v>
                </c:pt>
                <c:pt idx="398">
                  <c:v>44599</c:v>
                </c:pt>
                <c:pt idx="399">
                  <c:v>44600</c:v>
                </c:pt>
                <c:pt idx="400">
                  <c:v>44601</c:v>
                </c:pt>
                <c:pt idx="401">
                  <c:v>44602</c:v>
                </c:pt>
                <c:pt idx="402">
                  <c:v>44603</c:v>
                </c:pt>
                <c:pt idx="403">
                  <c:v>44606</c:v>
                </c:pt>
                <c:pt idx="404">
                  <c:v>44607</c:v>
                </c:pt>
                <c:pt idx="405">
                  <c:v>44608</c:v>
                </c:pt>
                <c:pt idx="406">
                  <c:v>44609</c:v>
                </c:pt>
                <c:pt idx="407">
                  <c:v>44610</c:v>
                </c:pt>
                <c:pt idx="408">
                  <c:v>44613</c:v>
                </c:pt>
                <c:pt idx="409">
                  <c:v>44614</c:v>
                </c:pt>
                <c:pt idx="410">
                  <c:v>44615</c:v>
                </c:pt>
                <c:pt idx="411">
                  <c:v>44616</c:v>
                </c:pt>
                <c:pt idx="412">
                  <c:v>44617</c:v>
                </c:pt>
                <c:pt idx="413">
                  <c:v>44622</c:v>
                </c:pt>
                <c:pt idx="414">
                  <c:v>44623</c:v>
                </c:pt>
                <c:pt idx="415">
                  <c:v>44624</c:v>
                </c:pt>
                <c:pt idx="416">
                  <c:v>44627</c:v>
                </c:pt>
                <c:pt idx="417">
                  <c:v>44628</c:v>
                </c:pt>
                <c:pt idx="418">
                  <c:v>44629</c:v>
                </c:pt>
                <c:pt idx="419">
                  <c:v>44630</c:v>
                </c:pt>
                <c:pt idx="420">
                  <c:v>44631</c:v>
                </c:pt>
                <c:pt idx="421">
                  <c:v>44634</c:v>
                </c:pt>
                <c:pt idx="422">
                  <c:v>44635</c:v>
                </c:pt>
                <c:pt idx="423">
                  <c:v>44636</c:v>
                </c:pt>
                <c:pt idx="424">
                  <c:v>44637</c:v>
                </c:pt>
                <c:pt idx="425">
                  <c:v>44638</c:v>
                </c:pt>
                <c:pt idx="426">
                  <c:v>44641</c:v>
                </c:pt>
                <c:pt idx="427">
                  <c:v>44642</c:v>
                </c:pt>
                <c:pt idx="428">
                  <c:v>44643</c:v>
                </c:pt>
                <c:pt idx="429">
                  <c:v>44644</c:v>
                </c:pt>
                <c:pt idx="430">
                  <c:v>44645</c:v>
                </c:pt>
                <c:pt idx="431">
                  <c:v>44648</c:v>
                </c:pt>
                <c:pt idx="432">
                  <c:v>44649</c:v>
                </c:pt>
                <c:pt idx="433">
                  <c:v>44650</c:v>
                </c:pt>
                <c:pt idx="434">
                  <c:v>44651</c:v>
                </c:pt>
                <c:pt idx="435">
                  <c:v>44652</c:v>
                </c:pt>
                <c:pt idx="436">
                  <c:v>44655</c:v>
                </c:pt>
                <c:pt idx="437">
                  <c:v>44656</c:v>
                </c:pt>
                <c:pt idx="438">
                  <c:v>44657</c:v>
                </c:pt>
                <c:pt idx="439">
                  <c:v>44658</c:v>
                </c:pt>
                <c:pt idx="440">
                  <c:v>44659</c:v>
                </c:pt>
                <c:pt idx="441">
                  <c:v>44662</c:v>
                </c:pt>
                <c:pt idx="442">
                  <c:v>44663</c:v>
                </c:pt>
                <c:pt idx="443">
                  <c:v>44664</c:v>
                </c:pt>
                <c:pt idx="444">
                  <c:v>44665</c:v>
                </c:pt>
                <c:pt idx="445">
                  <c:v>44669</c:v>
                </c:pt>
                <c:pt idx="446">
                  <c:v>44670</c:v>
                </c:pt>
                <c:pt idx="447">
                  <c:v>44671</c:v>
                </c:pt>
                <c:pt idx="448">
                  <c:v>44673</c:v>
                </c:pt>
                <c:pt idx="449">
                  <c:v>44676</c:v>
                </c:pt>
                <c:pt idx="450">
                  <c:v>44677</c:v>
                </c:pt>
                <c:pt idx="451">
                  <c:v>44678</c:v>
                </c:pt>
                <c:pt idx="452">
                  <c:v>44679</c:v>
                </c:pt>
                <c:pt idx="453">
                  <c:v>44680</c:v>
                </c:pt>
                <c:pt idx="454">
                  <c:v>44683</c:v>
                </c:pt>
                <c:pt idx="455">
                  <c:v>44684</c:v>
                </c:pt>
                <c:pt idx="456">
                  <c:v>44685</c:v>
                </c:pt>
                <c:pt idx="457">
                  <c:v>44686</c:v>
                </c:pt>
                <c:pt idx="458">
                  <c:v>44687</c:v>
                </c:pt>
                <c:pt idx="459">
                  <c:v>44690</c:v>
                </c:pt>
                <c:pt idx="460">
                  <c:v>44691</c:v>
                </c:pt>
                <c:pt idx="461">
                  <c:v>44692</c:v>
                </c:pt>
                <c:pt idx="462">
                  <c:v>44693</c:v>
                </c:pt>
                <c:pt idx="463">
                  <c:v>44694</c:v>
                </c:pt>
                <c:pt idx="464">
                  <c:v>44697</c:v>
                </c:pt>
                <c:pt idx="465">
                  <c:v>44698</c:v>
                </c:pt>
                <c:pt idx="466">
                  <c:v>44699</c:v>
                </c:pt>
                <c:pt idx="467">
                  <c:v>44700</c:v>
                </c:pt>
                <c:pt idx="468">
                  <c:v>44701</c:v>
                </c:pt>
                <c:pt idx="469">
                  <c:v>44704</c:v>
                </c:pt>
                <c:pt idx="470">
                  <c:v>44705</c:v>
                </c:pt>
                <c:pt idx="471">
                  <c:v>44706</c:v>
                </c:pt>
                <c:pt idx="472">
                  <c:v>44707</c:v>
                </c:pt>
                <c:pt idx="473">
                  <c:v>44708</c:v>
                </c:pt>
                <c:pt idx="474">
                  <c:v>44711</c:v>
                </c:pt>
                <c:pt idx="475">
                  <c:v>44712</c:v>
                </c:pt>
                <c:pt idx="476">
                  <c:v>44713</c:v>
                </c:pt>
                <c:pt idx="477">
                  <c:v>44714</c:v>
                </c:pt>
                <c:pt idx="478">
                  <c:v>44715</c:v>
                </c:pt>
                <c:pt idx="479">
                  <c:v>44718</c:v>
                </c:pt>
                <c:pt idx="480">
                  <c:v>44719</c:v>
                </c:pt>
                <c:pt idx="481">
                  <c:v>44720</c:v>
                </c:pt>
                <c:pt idx="482">
                  <c:v>44721</c:v>
                </c:pt>
                <c:pt idx="483">
                  <c:v>44722</c:v>
                </c:pt>
                <c:pt idx="484">
                  <c:v>44725</c:v>
                </c:pt>
                <c:pt idx="485">
                  <c:v>44726</c:v>
                </c:pt>
                <c:pt idx="486">
                  <c:v>44727</c:v>
                </c:pt>
                <c:pt idx="487">
                  <c:v>44729</c:v>
                </c:pt>
                <c:pt idx="488">
                  <c:v>44732</c:v>
                </c:pt>
                <c:pt idx="489">
                  <c:v>44733</c:v>
                </c:pt>
                <c:pt idx="490">
                  <c:v>44734</c:v>
                </c:pt>
                <c:pt idx="491">
                  <c:v>44735</c:v>
                </c:pt>
                <c:pt idx="492">
                  <c:v>44736</c:v>
                </c:pt>
                <c:pt idx="493">
                  <c:v>44739</c:v>
                </c:pt>
                <c:pt idx="494">
                  <c:v>44740</c:v>
                </c:pt>
                <c:pt idx="495">
                  <c:v>44741</c:v>
                </c:pt>
                <c:pt idx="496">
                  <c:v>44742</c:v>
                </c:pt>
                <c:pt idx="497">
                  <c:v>44743</c:v>
                </c:pt>
                <c:pt idx="498">
                  <c:v>44746</c:v>
                </c:pt>
                <c:pt idx="499">
                  <c:v>44747</c:v>
                </c:pt>
                <c:pt idx="500">
                  <c:v>44748</c:v>
                </c:pt>
                <c:pt idx="501">
                  <c:v>44749</c:v>
                </c:pt>
                <c:pt idx="502">
                  <c:v>44750</c:v>
                </c:pt>
                <c:pt idx="503">
                  <c:v>44753</c:v>
                </c:pt>
                <c:pt idx="504">
                  <c:v>44754</c:v>
                </c:pt>
                <c:pt idx="505">
                  <c:v>44755</c:v>
                </c:pt>
                <c:pt idx="506">
                  <c:v>44756</c:v>
                </c:pt>
                <c:pt idx="507">
                  <c:v>44757</c:v>
                </c:pt>
                <c:pt idx="508">
                  <c:v>44760</c:v>
                </c:pt>
                <c:pt idx="509">
                  <c:v>44761</c:v>
                </c:pt>
                <c:pt idx="510">
                  <c:v>44762</c:v>
                </c:pt>
                <c:pt idx="511">
                  <c:v>44763</c:v>
                </c:pt>
                <c:pt idx="512">
                  <c:v>44764</c:v>
                </c:pt>
                <c:pt idx="513">
                  <c:v>44767</c:v>
                </c:pt>
                <c:pt idx="514">
                  <c:v>44768</c:v>
                </c:pt>
                <c:pt idx="515">
                  <c:v>44769</c:v>
                </c:pt>
                <c:pt idx="516">
                  <c:v>44770</c:v>
                </c:pt>
                <c:pt idx="517">
                  <c:v>44771</c:v>
                </c:pt>
                <c:pt idx="518">
                  <c:v>44774</c:v>
                </c:pt>
                <c:pt idx="519">
                  <c:v>44775</c:v>
                </c:pt>
                <c:pt idx="520">
                  <c:v>44776</c:v>
                </c:pt>
                <c:pt idx="521">
                  <c:v>44777</c:v>
                </c:pt>
                <c:pt idx="522">
                  <c:v>44778</c:v>
                </c:pt>
                <c:pt idx="523">
                  <c:v>44781</c:v>
                </c:pt>
                <c:pt idx="524">
                  <c:v>44782</c:v>
                </c:pt>
                <c:pt idx="525">
                  <c:v>44783</c:v>
                </c:pt>
                <c:pt idx="526">
                  <c:v>44784</c:v>
                </c:pt>
                <c:pt idx="527">
                  <c:v>44785</c:v>
                </c:pt>
                <c:pt idx="528">
                  <c:v>44788</c:v>
                </c:pt>
                <c:pt idx="529">
                  <c:v>44789</c:v>
                </c:pt>
                <c:pt idx="530">
                  <c:v>44790</c:v>
                </c:pt>
                <c:pt idx="531">
                  <c:v>44791</c:v>
                </c:pt>
                <c:pt idx="532">
                  <c:v>44792</c:v>
                </c:pt>
                <c:pt idx="533">
                  <c:v>44795</c:v>
                </c:pt>
                <c:pt idx="534">
                  <c:v>44796</c:v>
                </c:pt>
                <c:pt idx="535">
                  <c:v>44797</c:v>
                </c:pt>
                <c:pt idx="536">
                  <c:v>44798</c:v>
                </c:pt>
                <c:pt idx="537">
                  <c:v>44799</c:v>
                </c:pt>
                <c:pt idx="538">
                  <c:v>44802</c:v>
                </c:pt>
                <c:pt idx="539">
                  <c:v>44803</c:v>
                </c:pt>
                <c:pt idx="540">
                  <c:v>44804</c:v>
                </c:pt>
                <c:pt idx="541">
                  <c:v>44805</c:v>
                </c:pt>
                <c:pt idx="542">
                  <c:v>44806</c:v>
                </c:pt>
                <c:pt idx="543">
                  <c:v>44809</c:v>
                </c:pt>
                <c:pt idx="544">
                  <c:v>44810</c:v>
                </c:pt>
                <c:pt idx="545">
                  <c:v>44812</c:v>
                </c:pt>
                <c:pt idx="546">
                  <c:v>44813</c:v>
                </c:pt>
                <c:pt idx="547">
                  <c:v>44816</c:v>
                </c:pt>
                <c:pt idx="548">
                  <c:v>44817</c:v>
                </c:pt>
                <c:pt idx="549">
                  <c:v>44818</c:v>
                </c:pt>
                <c:pt idx="550">
                  <c:v>44819</c:v>
                </c:pt>
                <c:pt idx="551">
                  <c:v>44820</c:v>
                </c:pt>
                <c:pt idx="552">
                  <c:v>44823</c:v>
                </c:pt>
                <c:pt idx="553">
                  <c:v>44824</c:v>
                </c:pt>
                <c:pt idx="554">
                  <c:v>44825</c:v>
                </c:pt>
                <c:pt idx="555">
                  <c:v>44826</c:v>
                </c:pt>
                <c:pt idx="556">
                  <c:v>44827</c:v>
                </c:pt>
                <c:pt idx="557">
                  <c:v>44830</c:v>
                </c:pt>
                <c:pt idx="558">
                  <c:v>44831</c:v>
                </c:pt>
                <c:pt idx="559">
                  <c:v>44832</c:v>
                </c:pt>
                <c:pt idx="560">
                  <c:v>44833</c:v>
                </c:pt>
                <c:pt idx="561">
                  <c:v>44834</c:v>
                </c:pt>
                <c:pt idx="562">
                  <c:v>44837</c:v>
                </c:pt>
                <c:pt idx="563">
                  <c:v>44838</c:v>
                </c:pt>
                <c:pt idx="564">
                  <c:v>44839</c:v>
                </c:pt>
                <c:pt idx="565">
                  <c:v>44840</c:v>
                </c:pt>
                <c:pt idx="566">
                  <c:v>44841</c:v>
                </c:pt>
                <c:pt idx="567">
                  <c:v>44844</c:v>
                </c:pt>
                <c:pt idx="568">
                  <c:v>44845</c:v>
                </c:pt>
                <c:pt idx="569">
                  <c:v>44847</c:v>
                </c:pt>
                <c:pt idx="570">
                  <c:v>44848</c:v>
                </c:pt>
                <c:pt idx="571">
                  <c:v>44851</c:v>
                </c:pt>
                <c:pt idx="572">
                  <c:v>44852</c:v>
                </c:pt>
                <c:pt idx="573">
                  <c:v>44853</c:v>
                </c:pt>
                <c:pt idx="574">
                  <c:v>44854</c:v>
                </c:pt>
                <c:pt idx="575">
                  <c:v>44855</c:v>
                </c:pt>
                <c:pt idx="576">
                  <c:v>44858</c:v>
                </c:pt>
                <c:pt idx="577">
                  <c:v>44859</c:v>
                </c:pt>
                <c:pt idx="578">
                  <c:v>44860</c:v>
                </c:pt>
                <c:pt idx="579">
                  <c:v>44861</c:v>
                </c:pt>
                <c:pt idx="580">
                  <c:v>44862</c:v>
                </c:pt>
                <c:pt idx="581">
                  <c:v>44865</c:v>
                </c:pt>
                <c:pt idx="582">
                  <c:v>44866</c:v>
                </c:pt>
                <c:pt idx="583">
                  <c:v>44868</c:v>
                </c:pt>
                <c:pt idx="584">
                  <c:v>44869</c:v>
                </c:pt>
                <c:pt idx="585">
                  <c:v>44872</c:v>
                </c:pt>
                <c:pt idx="586">
                  <c:v>44873</c:v>
                </c:pt>
                <c:pt idx="587">
                  <c:v>44874</c:v>
                </c:pt>
                <c:pt idx="588">
                  <c:v>44875</c:v>
                </c:pt>
                <c:pt idx="589">
                  <c:v>44876</c:v>
                </c:pt>
                <c:pt idx="590">
                  <c:v>44879</c:v>
                </c:pt>
                <c:pt idx="591">
                  <c:v>44881</c:v>
                </c:pt>
                <c:pt idx="592">
                  <c:v>44882</c:v>
                </c:pt>
                <c:pt idx="593">
                  <c:v>44883</c:v>
                </c:pt>
                <c:pt idx="594">
                  <c:v>44886</c:v>
                </c:pt>
                <c:pt idx="595">
                  <c:v>44887</c:v>
                </c:pt>
                <c:pt idx="596">
                  <c:v>44888</c:v>
                </c:pt>
                <c:pt idx="597">
                  <c:v>44889</c:v>
                </c:pt>
                <c:pt idx="598">
                  <c:v>44890</c:v>
                </c:pt>
                <c:pt idx="599">
                  <c:v>44893</c:v>
                </c:pt>
                <c:pt idx="600">
                  <c:v>44894</c:v>
                </c:pt>
                <c:pt idx="601">
                  <c:v>44895</c:v>
                </c:pt>
                <c:pt idx="602">
                  <c:v>44896</c:v>
                </c:pt>
                <c:pt idx="603">
                  <c:v>44897</c:v>
                </c:pt>
                <c:pt idx="604">
                  <c:v>44900</c:v>
                </c:pt>
                <c:pt idx="605">
                  <c:v>44901</c:v>
                </c:pt>
                <c:pt idx="606">
                  <c:v>44902</c:v>
                </c:pt>
                <c:pt idx="607">
                  <c:v>44903</c:v>
                </c:pt>
                <c:pt idx="608">
                  <c:v>44904</c:v>
                </c:pt>
                <c:pt idx="609">
                  <c:v>44907</c:v>
                </c:pt>
                <c:pt idx="610">
                  <c:v>44908</c:v>
                </c:pt>
                <c:pt idx="611">
                  <c:v>44909</c:v>
                </c:pt>
                <c:pt idx="612">
                  <c:v>44910</c:v>
                </c:pt>
                <c:pt idx="613">
                  <c:v>44911</c:v>
                </c:pt>
                <c:pt idx="614">
                  <c:v>44914</c:v>
                </c:pt>
                <c:pt idx="615">
                  <c:v>44915</c:v>
                </c:pt>
                <c:pt idx="616">
                  <c:v>44916</c:v>
                </c:pt>
                <c:pt idx="617">
                  <c:v>44917</c:v>
                </c:pt>
                <c:pt idx="618">
                  <c:v>44918</c:v>
                </c:pt>
                <c:pt idx="619">
                  <c:v>44921</c:v>
                </c:pt>
                <c:pt idx="620">
                  <c:v>44922</c:v>
                </c:pt>
                <c:pt idx="621">
                  <c:v>44923</c:v>
                </c:pt>
                <c:pt idx="622">
                  <c:v>44924</c:v>
                </c:pt>
                <c:pt idx="623">
                  <c:v>44928</c:v>
                </c:pt>
                <c:pt idx="624">
                  <c:v>44929</c:v>
                </c:pt>
                <c:pt idx="625">
                  <c:v>44930</c:v>
                </c:pt>
                <c:pt idx="626">
                  <c:v>44931</c:v>
                </c:pt>
                <c:pt idx="627">
                  <c:v>44932</c:v>
                </c:pt>
                <c:pt idx="628">
                  <c:v>44935</c:v>
                </c:pt>
                <c:pt idx="629">
                  <c:v>44936</c:v>
                </c:pt>
                <c:pt idx="630">
                  <c:v>44937</c:v>
                </c:pt>
                <c:pt idx="631">
                  <c:v>44938</c:v>
                </c:pt>
                <c:pt idx="632">
                  <c:v>44939</c:v>
                </c:pt>
                <c:pt idx="633">
                  <c:v>44942</c:v>
                </c:pt>
                <c:pt idx="634">
                  <c:v>44943</c:v>
                </c:pt>
                <c:pt idx="635">
                  <c:v>44944</c:v>
                </c:pt>
                <c:pt idx="636">
                  <c:v>44945</c:v>
                </c:pt>
                <c:pt idx="637">
                  <c:v>44946</c:v>
                </c:pt>
                <c:pt idx="638">
                  <c:v>44949</c:v>
                </c:pt>
                <c:pt idx="639">
                  <c:v>44950</c:v>
                </c:pt>
                <c:pt idx="640">
                  <c:v>44951</c:v>
                </c:pt>
                <c:pt idx="641">
                  <c:v>44952</c:v>
                </c:pt>
                <c:pt idx="642">
                  <c:v>44953</c:v>
                </c:pt>
                <c:pt idx="643">
                  <c:v>44956</c:v>
                </c:pt>
                <c:pt idx="644">
                  <c:v>44957</c:v>
                </c:pt>
                <c:pt idx="645">
                  <c:v>44958</c:v>
                </c:pt>
                <c:pt idx="646">
                  <c:v>44959</c:v>
                </c:pt>
                <c:pt idx="647">
                  <c:v>44960</c:v>
                </c:pt>
                <c:pt idx="648">
                  <c:v>44963</c:v>
                </c:pt>
                <c:pt idx="649">
                  <c:v>44964</c:v>
                </c:pt>
                <c:pt idx="650">
                  <c:v>44965</c:v>
                </c:pt>
                <c:pt idx="651">
                  <c:v>44966</c:v>
                </c:pt>
                <c:pt idx="652">
                  <c:v>44967</c:v>
                </c:pt>
                <c:pt idx="653">
                  <c:v>44970</c:v>
                </c:pt>
                <c:pt idx="654">
                  <c:v>44971</c:v>
                </c:pt>
                <c:pt idx="655">
                  <c:v>44972</c:v>
                </c:pt>
                <c:pt idx="656">
                  <c:v>44973</c:v>
                </c:pt>
                <c:pt idx="657">
                  <c:v>44974</c:v>
                </c:pt>
                <c:pt idx="658">
                  <c:v>44979</c:v>
                </c:pt>
                <c:pt idx="659">
                  <c:v>44980</c:v>
                </c:pt>
                <c:pt idx="660">
                  <c:v>44981</c:v>
                </c:pt>
                <c:pt idx="661">
                  <c:v>44984</c:v>
                </c:pt>
                <c:pt idx="662">
                  <c:v>44985</c:v>
                </c:pt>
                <c:pt idx="663">
                  <c:v>44986</c:v>
                </c:pt>
                <c:pt idx="664">
                  <c:v>44987</c:v>
                </c:pt>
                <c:pt idx="665">
                  <c:v>44988</c:v>
                </c:pt>
                <c:pt idx="666">
                  <c:v>44991</c:v>
                </c:pt>
                <c:pt idx="667">
                  <c:v>44992</c:v>
                </c:pt>
                <c:pt idx="668">
                  <c:v>44993</c:v>
                </c:pt>
                <c:pt idx="669">
                  <c:v>44994</c:v>
                </c:pt>
                <c:pt idx="670">
                  <c:v>44995</c:v>
                </c:pt>
                <c:pt idx="671">
                  <c:v>44998</c:v>
                </c:pt>
                <c:pt idx="672">
                  <c:v>44999</c:v>
                </c:pt>
                <c:pt idx="673">
                  <c:v>45000</c:v>
                </c:pt>
                <c:pt idx="674">
                  <c:v>45001</c:v>
                </c:pt>
                <c:pt idx="675">
                  <c:v>45002</c:v>
                </c:pt>
                <c:pt idx="676">
                  <c:v>45005</c:v>
                </c:pt>
                <c:pt idx="677">
                  <c:v>45006</c:v>
                </c:pt>
                <c:pt idx="678">
                  <c:v>45007</c:v>
                </c:pt>
                <c:pt idx="679">
                  <c:v>45008</c:v>
                </c:pt>
                <c:pt idx="680">
                  <c:v>45009</c:v>
                </c:pt>
                <c:pt idx="681">
                  <c:v>45012</c:v>
                </c:pt>
                <c:pt idx="682">
                  <c:v>45013</c:v>
                </c:pt>
                <c:pt idx="683">
                  <c:v>45014</c:v>
                </c:pt>
                <c:pt idx="684">
                  <c:v>45015</c:v>
                </c:pt>
                <c:pt idx="685">
                  <c:v>45016</c:v>
                </c:pt>
                <c:pt idx="686">
                  <c:v>45019</c:v>
                </c:pt>
                <c:pt idx="687">
                  <c:v>45020</c:v>
                </c:pt>
                <c:pt idx="688">
                  <c:v>45021</c:v>
                </c:pt>
                <c:pt idx="689">
                  <c:v>45022</c:v>
                </c:pt>
                <c:pt idx="690">
                  <c:v>45026</c:v>
                </c:pt>
                <c:pt idx="691">
                  <c:v>45027</c:v>
                </c:pt>
                <c:pt idx="692">
                  <c:v>45028</c:v>
                </c:pt>
                <c:pt idx="693">
                  <c:v>45029</c:v>
                </c:pt>
                <c:pt idx="694">
                  <c:v>45030</c:v>
                </c:pt>
                <c:pt idx="695">
                  <c:v>45033</c:v>
                </c:pt>
                <c:pt idx="696">
                  <c:v>45034</c:v>
                </c:pt>
                <c:pt idx="697">
                  <c:v>45035</c:v>
                </c:pt>
                <c:pt idx="698">
                  <c:v>45036</c:v>
                </c:pt>
                <c:pt idx="699">
                  <c:v>45040</c:v>
                </c:pt>
                <c:pt idx="700">
                  <c:v>45041</c:v>
                </c:pt>
                <c:pt idx="701">
                  <c:v>45042</c:v>
                </c:pt>
                <c:pt idx="702">
                  <c:v>45043</c:v>
                </c:pt>
                <c:pt idx="703">
                  <c:v>45044</c:v>
                </c:pt>
                <c:pt idx="704">
                  <c:v>45048</c:v>
                </c:pt>
                <c:pt idx="705">
                  <c:v>45049</c:v>
                </c:pt>
                <c:pt idx="706">
                  <c:v>45050</c:v>
                </c:pt>
                <c:pt idx="707">
                  <c:v>45051</c:v>
                </c:pt>
                <c:pt idx="708">
                  <c:v>45054</c:v>
                </c:pt>
                <c:pt idx="709">
                  <c:v>45055</c:v>
                </c:pt>
                <c:pt idx="710">
                  <c:v>45056</c:v>
                </c:pt>
                <c:pt idx="711">
                  <c:v>45057</c:v>
                </c:pt>
                <c:pt idx="712">
                  <c:v>45058</c:v>
                </c:pt>
                <c:pt idx="713">
                  <c:v>45061</c:v>
                </c:pt>
                <c:pt idx="714">
                  <c:v>45062</c:v>
                </c:pt>
                <c:pt idx="715">
                  <c:v>45063</c:v>
                </c:pt>
                <c:pt idx="716">
                  <c:v>45064</c:v>
                </c:pt>
                <c:pt idx="717">
                  <c:v>45065</c:v>
                </c:pt>
                <c:pt idx="718">
                  <c:v>45068</c:v>
                </c:pt>
                <c:pt idx="719">
                  <c:v>45069</c:v>
                </c:pt>
                <c:pt idx="720">
                  <c:v>45070</c:v>
                </c:pt>
                <c:pt idx="721">
                  <c:v>45071</c:v>
                </c:pt>
                <c:pt idx="722">
                  <c:v>45072</c:v>
                </c:pt>
                <c:pt idx="723">
                  <c:v>45075</c:v>
                </c:pt>
                <c:pt idx="724">
                  <c:v>45076</c:v>
                </c:pt>
                <c:pt idx="725">
                  <c:v>45077</c:v>
                </c:pt>
                <c:pt idx="726">
                  <c:v>45078</c:v>
                </c:pt>
                <c:pt idx="727">
                  <c:v>45079</c:v>
                </c:pt>
                <c:pt idx="728">
                  <c:v>45082</c:v>
                </c:pt>
                <c:pt idx="729">
                  <c:v>45083</c:v>
                </c:pt>
                <c:pt idx="730">
                  <c:v>45084</c:v>
                </c:pt>
                <c:pt idx="731">
                  <c:v>45086</c:v>
                </c:pt>
                <c:pt idx="732">
                  <c:v>45089</c:v>
                </c:pt>
                <c:pt idx="733">
                  <c:v>45090</c:v>
                </c:pt>
                <c:pt idx="734">
                  <c:v>45091</c:v>
                </c:pt>
                <c:pt idx="735">
                  <c:v>45092</c:v>
                </c:pt>
                <c:pt idx="736">
                  <c:v>45093</c:v>
                </c:pt>
                <c:pt idx="737">
                  <c:v>45096</c:v>
                </c:pt>
                <c:pt idx="738">
                  <c:v>45097</c:v>
                </c:pt>
                <c:pt idx="739">
                  <c:v>45098</c:v>
                </c:pt>
                <c:pt idx="740">
                  <c:v>45099</c:v>
                </c:pt>
                <c:pt idx="741">
                  <c:v>45100</c:v>
                </c:pt>
                <c:pt idx="742">
                  <c:v>45103</c:v>
                </c:pt>
                <c:pt idx="743">
                  <c:v>45104</c:v>
                </c:pt>
                <c:pt idx="744">
                  <c:v>45105</c:v>
                </c:pt>
                <c:pt idx="745">
                  <c:v>45106</c:v>
                </c:pt>
                <c:pt idx="746">
                  <c:v>45107</c:v>
                </c:pt>
                <c:pt idx="747">
                  <c:v>45110</c:v>
                </c:pt>
                <c:pt idx="748">
                  <c:v>45111</c:v>
                </c:pt>
                <c:pt idx="749">
                  <c:v>45112</c:v>
                </c:pt>
                <c:pt idx="750">
                  <c:v>45113</c:v>
                </c:pt>
                <c:pt idx="751">
                  <c:v>45114</c:v>
                </c:pt>
                <c:pt idx="752">
                  <c:v>45117</c:v>
                </c:pt>
                <c:pt idx="753">
                  <c:v>45118</c:v>
                </c:pt>
                <c:pt idx="754">
                  <c:v>45119</c:v>
                </c:pt>
                <c:pt idx="755">
                  <c:v>45120</c:v>
                </c:pt>
                <c:pt idx="756">
                  <c:v>45121</c:v>
                </c:pt>
                <c:pt idx="757">
                  <c:v>45124</c:v>
                </c:pt>
                <c:pt idx="758">
                  <c:v>45125</c:v>
                </c:pt>
                <c:pt idx="759">
                  <c:v>45126</c:v>
                </c:pt>
                <c:pt idx="760">
                  <c:v>45127</c:v>
                </c:pt>
                <c:pt idx="761">
                  <c:v>45128</c:v>
                </c:pt>
                <c:pt idx="762">
                  <c:v>45131</c:v>
                </c:pt>
                <c:pt idx="763">
                  <c:v>45132</c:v>
                </c:pt>
                <c:pt idx="764">
                  <c:v>45133</c:v>
                </c:pt>
                <c:pt idx="765">
                  <c:v>45134</c:v>
                </c:pt>
                <c:pt idx="766">
                  <c:v>45135</c:v>
                </c:pt>
                <c:pt idx="767">
                  <c:v>45138</c:v>
                </c:pt>
                <c:pt idx="768">
                  <c:v>45139</c:v>
                </c:pt>
                <c:pt idx="769">
                  <c:v>45140</c:v>
                </c:pt>
                <c:pt idx="770">
                  <c:v>45141</c:v>
                </c:pt>
                <c:pt idx="771">
                  <c:v>45142</c:v>
                </c:pt>
                <c:pt idx="772">
                  <c:v>45145</c:v>
                </c:pt>
                <c:pt idx="773">
                  <c:v>45146</c:v>
                </c:pt>
                <c:pt idx="774">
                  <c:v>45147</c:v>
                </c:pt>
                <c:pt idx="775">
                  <c:v>45148</c:v>
                </c:pt>
                <c:pt idx="776">
                  <c:v>45149</c:v>
                </c:pt>
                <c:pt idx="777">
                  <c:v>45152</c:v>
                </c:pt>
                <c:pt idx="778">
                  <c:v>45153</c:v>
                </c:pt>
                <c:pt idx="779">
                  <c:v>45154</c:v>
                </c:pt>
              </c:numCache>
            </c:numRef>
          </c:cat>
          <c:val>
            <c:numRef>
              <c:f>'NTN-B Principal'!$B$2:$B$781</c:f>
              <c:numCache>
                <c:formatCode>0.00%</c:formatCode>
                <c:ptCount val="780"/>
                <c:pt idx="0">
                  <c:v>4.0099999999999997E-2</c:v>
                </c:pt>
                <c:pt idx="1">
                  <c:v>3.9599999999999996E-2</c:v>
                </c:pt>
                <c:pt idx="2">
                  <c:v>3.9199999999999999E-2</c:v>
                </c:pt>
                <c:pt idx="3">
                  <c:v>3.8300000000000001E-2</c:v>
                </c:pt>
                <c:pt idx="4">
                  <c:v>3.8699999999999998E-2</c:v>
                </c:pt>
                <c:pt idx="5">
                  <c:v>3.9100000000000003E-2</c:v>
                </c:pt>
                <c:pt idx="6">
                  <c:v>3.8800000000000001E-2</c:v>
                </c:pt>
                <c:pt idx="7">
                  <c:v>3.7900000000000003E-2</c:v>
                </c:pt>
                <c:pt idx="8">
                  <c:v>3.7200000000000004E-2</c:v>
                </c:pt>
                <c:pt idx="9">
                  <c:v>3.7599999999999995E-2</c:v>
                </c:pt>
                <c:pt idx="10">
                  <c:v>3.73E-2</c:v>
                </c:pt>
                <c:pt idx="11">
                  <c:v>3.73E-2</c:v>
                </c:pt>
                <c:pt idx="12">
                  <c:v>3.6400000000000002E-2</c:v>
                </c:pt>
                <c:pt idx="13">
                  <c:v>3.5799999999999998E-2</c:v>
                </c:pt>
                <c:pt idx="14">
                  <c:v>3.6299999999999999E-2</c:v>
                </c:pt>
                <c:pt idx="15">
                  <c:v>3.6000000000000004E-2</c:v>
                </c:pt>
                <c:pt idx="16">
                  <c:v>3.6000000000000004E-2</c:v>
                </c:pt>
                <c:pt idx="17">
                  <c:v>3.5499999999999997E-2</c:v>
                </c:pt>
                <c:pt idx="18">
                  <c:v>3.56E-2</c:v>
                </c:pt>
                <c:pt idx="19">
                  <c:v>3.5299999999999998E-2</c:v>
                </c:pt>
                <c:pt idx="20">
                  <c:v>3.5000000000000003E-2</c:v>
                </c:pt>
                <c:pt idx="21">
                  <c:v>3.5400000000000001E-2</c:v>
                </c:pt>
                <c:pt idx="22">
                  <c:v>3.4000000000000002E-2</c:v>
                </c:pt>
                <c:pt idx="23">
                  <c:v>3.4000000000000002E-2</c:v>
                </c:pt>
                <c:pt idx="24">
                  <c:v>3.4000000000000002E-2</c:v>
                </c:pt>
                <c:pt idx="25">
                  <c:v>3.3799999999999997E-2</c:v>
                </c:pt>
                <c:pt idx="26">
                  <c:v>3.5099999999999999E-2</c:v>
                </c:pt>
                <c:pt idx="27">
                  <c:v>3.4599999999999999E-2</c:v>
                </c:pt>
                <c:pt idx="28">
                  <c:v>3.5099999999999999E-2</c:v>
                </c:pt>
                <c:pt idx="29">
                  <c:v>3.6200000000000003E-2</c:v>
                </c:pt>
                <c:pt idx="30">
                  <c:v>3.7000000000000005E-2</c:v>
                </c:pt>
                <c:pt idx="31">
                  <c:v>3.6499999999999998E-2</c:v>
                </c:pt>
                <c:pt idx="32">
                  <c:v>3.8100000000000002E-2</c:v>
                </c:pt>
                <c:pt idx="33">
                  <c:v>3.7699999999999997E-2</c:v>
                </c:pt>
                <c:pt idx="34">
                  <c:v>3.6299999999999999E-2</c:v>
                </c:pt>
                <c:pt idx="35">
                  <c:v>3.61E-2</c:v>
                </c:pt>
                <c:pt idx="36">
                  <c:v>3.8300000000000001E-2</c:v>
                </c:pt>
                <c:pt idx="37">
                  <c:v>3.6799999999999999E-2</c:v>
                </c:pt>
                <c:pt idx="38">
                  <c:v>3.6000000000000004E-2</c:v>
                </c:pt>
                <c:pt idx="39">
                  <c:v>3.6799999999999999E-2</c:v>
                </c:pt>
                <c:pt idx="40">
                  <c:v>3.7000000000000005E-2</c:v>
                </c:pt>
                <c:pt idx="41">
                  <c:v>3.6799999999999999E-2</c:v>
                </c:pt>
                <c:pt idx="42">
                  <c:v>3.6699999999999997E-2</c:v>
                </c:pt>
                <c:pt idx="43">
                  <c:v>3.7200000000000004E-2</c:v>
                </c:pt>
                <c:pt idx="44">
                  <c:v>3.7499999999999999E-2</c:v>
                </c:pt>
                <c:pt idx="45">
                  <c:v>3.7100000000000001E-2</c:v>
                </c:pt>
                <c:pt idx="46">
                  <c:v>3.7200000000000004E-2</c:v>
                </c:pt>
                <c:pt idx="47">
                  <c:v>3.6499999999999998E-2</c:v>
                </c:pt>
                <c:pt idx="48">
                  <c:v>3.7499999999999999E-2</c:v>
                </c:pt>
                <c:pt idx="49">
                  <c:v>3.7000000000000005E-2</c:v>
                </c:pt>
                <c:pt idx="50">
                  <c:v>3.73E-2</c:v>
                </c:pt>
                <c:pt idx="51">
                  <c:v>3.7900000000000003E-2</c:v>
                </c:pt>
                <c:pt idx="52">
                  <c:v>3.7699999999999997E-2</c:v>
                </c:pt>
                <c:pt idx="53">
                  <c:v>3.7999999999999999E-2</c:v>
                </c:pt>
                <c:pt idx="54">
                  <c:v>3.8300000000000001E-2</c:v>
                </c:pt>
                <c:pt idx="55">
                  <c:v>3.9E-2</c:v>
                </c:pt>
                <c:pt idx="56">
                  <c:v>3.9E-2</c:v>
                </c:pt>
                <c:pt idx="57">
                  <c:v>4.1200000000000001E-2</c:v>
                </c:pt>
                <c:pt idx="58">
                  <c:v>4.0199999999999993E-2</c:v>
                </c:pt>
                <c:pt idx="59">
                  <c:v>4.0199999999999993E-2</c:v>
                </c:pt>
                <c:pt idx="60">
                  <c:v>4.07E-2</c:v>
                </c:pt>
                <c:pt idx="61">
                  <c:v>3.9699999999999999E-2</c:v>
                </c:pt>
                <c:pt idx="62">
                  <c:v>3.9300000000000002E-2</c:v>
                </c:pt>
                <c:pt idx="63">
                  <c:v>4.1900000000000007E-2</c:v>
                </c:pt>
                <c:pt idx="64">
                  <c:v>4.1399999999999999E-2</c:v>
                </c:pt>
                <c:pt idx="65">
                  <c:v>4.0999999999999995E-2</c:v>
                </c:pt>
                <c:pt idx="66">
                  <c:v>4.0099999999999997E-2</c:v>
                </c:pt>
                <c:pt idx="67">
                  <c:v>4.2199999999999994E-2</c:v>
                </c:pt>
                <c:pt idx="68">
                  <c:v>4.0999999999999995E-2</c:v>
                </c:pt>
                <c:pt idx="69">
                  <c:v>4.1900000000000007E-2</c:v>
                </c:pt>
                <c:pt idx="70">
                  <c:v>4.2300000000000004E-2</c:v>
                </c:pt>
                <c:pt idx="71">
                  <c:v>4.1299999999999996E-2</c:v>
                </c:pt>
                <c:pt idx="72">
                  <c:v>4.0500000000000001E-2</c:v>
                </c:pt>
                <c:pt idx="73">
                  <c:v>4.0399999999999998E-2</c:v>
                </c:pt>
                <c:pt idx="74">
                  <c:v>4.1200000000000001E-2</c:v>
                </c:pt>
                <c:pt idx="75">
                  <c:v>4.1200000000000001E-2</c:v>
                </c:pt>
                <c:pt idx="76">
                  <c:v>4.0500000000000001E-2</c:v>
                </c:pt>
                <c:pt idx="77">
                  <c:v>4.0099999999999997E-2</c:v>
                </c:pt>
                <c:pt idx="78">
                  <c:v>4.0199999999999993E-2</c:v>
                </c:pt>
                <c:pt idx="79">
                  <c:v>4.0500000000000001E-2</c:v>
                </c:pt>
                <c:pt idx="80">
                  <c:v>4.0399999999999998E-2</c:v>
                </c:pt>
                <c:pt idx="81">
                  <c:v>4.1100000000000005E-2</c:v>
                </c:pt>
                <c:pt idx="82">
                  <c:v>4.1299999999999996E-2</c:v>
                </c:pt>
                <c:pt idx="83">
                  <c:v>4.2300000000000004E-2</c:v>
                </c:pt>
                <c:pt idx="84">
                  <c:v>4.1799999999999997E-2</c:v>
                </c:pt>
                <c:pt idx="85">
                  <c:v>4.1799999999999997E-2</c:v>
                </c:pt>
                <c:pt idx="86">
                  <c:v>4.1299999999999996E-2</c:v>
                </c:pt>
                <c:pt idx="87">
                  <c:v>4.1299999999999996E-2</c:v>
                </c:pt>
                <c:pt idx="88">
                  <c:v>4.1100000000000005E-2</c:v>
                </c:pt>
                <c:pt idx="89">
                  <c:v>4.0599999999999997E-2</c:v>
                </c:pt>
                <c:pt idx="90">
                  <c:v>3.9E-2</c:v>
                </c:pt>
                <c:pt idx="91">
                  <c:v>3.9E-2</c:v>
                </c:pt>
                <c:pt idx="92">
                  <c:v>4.0599999999999997E-2</c:v>
                </c:pt>
                <c:pt idx="93">
                  <c:v>4.0399999999999998E-2</c:v>
                </c:pt>
                <c:pt idx="94">
                  <c:v>4.0999999999999995E-2</c:v>
                </c:pt>
                <c:pt idx="95">
                  <c:v>4.0300000000000002E-2</c:v>
                </c:pt>
                <c:pt idx="96">
                  <c:v>4.1200000000000001E-2</c:v>
                </c:pt>
                <c:pt idx="97">
                  <c:v>4.1299999999999996E-2</c:v>
                </c:pt>
                <c:pt idx="98">
                  <c:v>4.2000000000000003E-2</c:v>
                </c:pt>
                <c:pt idx="99">
                  <c:v>4.1399999999999999E-2</c:v>
                </c:pt>
                <c:pt idx="100">
                  <c:v>4.2099999999999999E-2</c:v>
                </c:pt>
                <c:pt idx="101">
                  <c:v>4.2000000000000003E-2</c:v>
                </c:pt>
                <c:pt idx="102">
                  <c:v>4.1599999999999998E-2</c:v>
                </c:pt>
                <c:pt idx="103">
                  <c:v>4.1399999999999999E-2</c:v>
                </c:pt>
                <c:pt idx="104">
                  <c:v>4.0500000000000001E-2</c:v>
                </c:pt>
                <c:pt idx="105">
                  <c:v>4.0099999999999997E-2</c:v>
                </c:pt>
                <c:pt idx="106">
                  <c:v>0.04</c:v>
                </c:pt>
                <c:pt idx="107">
                  <c:v>3.9399999999999998E-2</c:v>
                </c:pt>
                <c:pt idx="108">
                  <c:v>3.9399999999999998E-2</c:v>
                </c:pt>
                <c:pt idx="109">
                  <c:v>3.8599999999999995E-2</c:v>
                </c:pt>
                <c:pt idx="110">
                  <c:v>3.8100000000000002E-2</c:v>
                </c:pt>
                <c:pt idx="111">
                  <c:v>3.85E-2</c:v>
                </c:pt>
                <c:pt idx="112">
                  <c:v>3.8100000000000002E-2</c:v>
                </c:pt>
                <c:pt idx="113">
                  <c:v>3.7400000000000003E-2</c:v>
                </c:pt>
                <c:pt idx="114">
                  <c:v>3.7100000000000001E-2</c:v>
                </c:pt>
                <c:pt idx="115">
                  <c:v>3.6200000000000003E-2</c:v>
                </c:pt>
                <c:pt idx="116">
                  <c:v>3.5699999999999996E-2</c:v>
                </c:pt>
                <c:pt idx="117">
                  <c:v>3.5299999999999998E-2</c:v>
                </c:pt>
                <c:pt idx="118">
                  <c:v>3.49E-2</c:v>
                </c:pt>
                <c:pt idx="119">
                  <c:v>3.5099999999999999E-2</c:v>
                </c:pt>
                <c:pt idx="120">
                  <c:v>3.5499999999999997E-2</c:v>
                </c:pt>
                <c:pt idx="121">
                  <c:v>3.4700000000000002E-2</c:v>
                </c:pt>
                <c:pt idx="122">
                  <c:v>3.4500000000000003E-2</c:v>
                </c:pt>
                <c:pt idx="123">
                  <c:v>3.44E-2</c:v>
                </c:pt>
                <c:pt idx="124">
                  <c:v>3.4200000000000001E-2</c:v>
                </c:pt>
                <c:pt idx="125">
                  <c:v>3.4000000000000002E-2</c:v>
                </c:pt>
                <c:pt idx="126">
                  <c:v>3.3799999999999997E-2</c:v>
                </c:pt>
                <c:pt idx="127">
                  <c:v>3.4000000000000002E-2</c:v>
                </c:pt>
                <c:pt idx="128">
                  <c:v>3.5099999999999999E-2</c:v>
                </c:pt>
                <c:pt idx="129">
                  <c:v>3.49E-2</c:v>
                </c:pt>
                <c:pt idx="130">
                  <c:v>3.5200000000000002E-2</c:v>
                </c:pt>
                <c:pt idx="131">
                  <c:v>3.6200000000000003E-2</c:v>
                </c:pt>
                <c:pt idx="132">
                  <c:v>3.6499999999999998E-2</c:v>
                </c:pt>
                <c:pt idx="133">
                  <c:v>3.5699999999999996E-2</c:v>
                </c:pt>
                <c:pt idx="134">
                  <c:v>3.5799999999999998E-2</c:v>
                </c:pt>
                <c:pt idx="135">
                  <c:v>3.5699999999999996E-2</c:v>
                </c:pt>
                <c:pt idx="136">
                  <c:v>3.6000000000000004E-2</c:v>
                </c:pt>
                <c:pt idx="137">
                  <c:v>3.5799999999999998E-2</c:v>
                </c:pt>
                <c:pt idx="138">
                  <c:v>3.7100000000000001E-2</c:v>
                </c:pt>
                <c:pt idx="139">
                  <c:v>3.6799999999999999E-2</c:v>
                </c:pt>
                <c:pt idx="140">
                  <c:v>3.78E-2</c:v>
                </c:pt>
                <c:pt idx="141">
                  <c:v>3.7200000000000004E-2</c:v>
                </c:pt>
                <c:pt idx="142">
                  <c:v>3.7400000000000003E-2</c:v>
                </c:pt>
                <c:pt idx="143">
                  <c:v>3.7000000000000005E-2</c:v>
                </c:pt>
                <c:pt idx="144">
                  <c:v>3.5799999999999998E-2</c:v>
                </c:pt>
                <c:pt idx="145">
                  <c:v>3.5099999999999999E-2</c:v>
                </c:pt>
                <c:pt idx="146">
                  <c:v>3.5799999999999998E-2</c:v>
                </c:pt>
                <c:pt idx="147">
                  <c:v>3.5699999999999996E-2</c:v>
                </c:pt>
                <c:pt idx="148">
                  <c:v>3.5099999999999999E-2</c:v>
                </c:pt>
                <c:pt idx="149">
                  <c:v>3.5499999999999997E-2</c:v>
                </c:pt>
                <c:pt idx="150">
                  <c:v>3.5499999999999997E-2</c:v>
                </c:pt>
                <c:pt idx="151">
                  <c:v>3.6000000000000004E-2</c:v>
                </c:pt>
                <c:pt idx="152">
                  <c:v>3.6400000000000002E-2</c:v>
                </c:pt>
                <c:pt idx="153">
                  <c:v>3.5799999999999998E-2</c:v>
                </c:pt>
                <c:pt idx="154">
                  <c:v>3.6200000000000003E-2</c:v>
                </c:pt>
                <c:pt idx="155">
                  <c:v>3.6799999999999999E-2</c:v>
                </c:pt>
                <c:pt idx="156">
                  <c:v>3.6400000000000002E-2</c:v>
                </c:pt>
                <c:pt idx="157">
                  <c:v>3.6900000000000002E-2</c:v>
                </c:pt>
                <c:pt idx="158">
                  <c:v>3.8300000000000001E-2</c:v>
                </c:pt>
                <c:pt idx="159">
                  <c:v>3.73E-2</c:v>
                </c:pt>
                <c:pt idx="160">
                  <c:v>3.7699999999999997E-2</c:v>
                </c:pt>
                <c:pt idx="161">
                  <c:v>3.9E-2</c:v>
                </c:pt>
                <c:pt idx="162">
                  <c:v>3.7999999999999999E-2</c:v>
                </c:pt>
                <c:pt idx="163">
                  <c:v>3.9E-2</c:v>
                </c:pt>
                <c:pt idx="164">
                  <c:v>3.9900000000000005E-2</c:v>
                </c:pt>
                <c:pt idx="165">
                  <c:v>0.04</c:v>
                </c:pt>
                <c:pt idx="166">
                  <c:v>3.7100000000000001E-2</c:v>
                </c:pt>
                <c:pt idx="167">
                  <c:v>3.8300000000000001E-2</c:v>
                </c:pt>
                <c:pt idx="168">
                  <c:v>3.7499999999999999E-2</c:v>
                </c:pt>
                <c:pt idx="169">
                  <c:v>3.8199999999999998E-2</c:v>
                </c:pt>
                <c:pt idx="170">
                  <c:v>3.7400000000000003E-2</c:v>
                </c:pt>
                <c:pt idx="171">
                  <c:v>3.6900000000000002E-2</c:v>
                </c:pt>
                <c:pt idx="172">
                  <c:v>3.7900000000000003E-2</c:v>
                </c:pt>
                <c:pt idx="173">
                  <c:v>3.7599999999999995E-2</c:v>
                </c:pt>
                <c:pt idx="174">
                  <c:v>3.73E-2</c:v>
                </c:pt>
                <c:pt idx="175">
                  <c:v>3.7900000000000003E-2</c:v>
                </c:pt>
                <c:pt idx="176">
                  <c:v>3.7200000000000004E-2</c:v>
                </c:pt>
                <c:pt idx="177">
                  <c:v>3.8199999999999998E-2</c:v>
                </c:pt>
                <c:pt idx="178">
                  <c:v>3.9900000000000005E-2</c:v>
                </c:pt>
                <c:pt idx="179">
                  <c:v>4.0599999999999997E-2</c:v>
                </c:pt>
                <c:pt idx="180">
                  <c:v>4.0599999999999997E-2</c:v>
                </c:pt>
                <c:pt idx="181">
                  <c:v>4.2599999999999999E-2</c:v>
                </c:pt>
                <c:pt idx="182">
                  <c:v>4.0800000000000003E-2</c:v>
                </c:pt>
                <c:pt idx="183">
                  <c:v>4.0899999999999999E-2</c:v>
                </c:pt>
                <c:pt idx="184">
                  <c:v>0.04</c:v>
                </c:pt>
                <c:pt idx="185">
                  <c:v>4.07E-2</c:v>
                </c:pt>
                <c:pt idx="186">
                  <c:v>4.0599999999999997E-2</c:v>
                </c:pt>
                <c:pt idx="187">
                  <c:v>4.0800000000000003E-2</c:v>
                </c:pt>
                <c:pt idx="188">
                  <c:v>4.0800000000000003E-2</c:v>
                </c:pt>
                <c:pt idx="189">
                  <c:v>4.1200000000000001E-2</c:v>
                </c:pt>
                <c:pt idx="190">
                  <c:v>4.0800000000000003E-2</c:v>
                </c:pt>
                <c:pt idx="191">
                  <c:v>4.0899999999999999E-2</c:v>
                </c:pt>
                <c:pt idx="192">
                  <c:v>4.0999999999999995E-2</c:v>
                </c:pt>
                <c:pt idx="193">
                  <c:v>4.1200000000000001E-2</c:v>
                </c:pt>
                <c:pt idx="194">
                  <c:v>4.1799999999999997E-2</c:v>
                </c:pt>
                <c:pt idx="195">
                  <c:v>4.1799999999999997E-2</c:v>
                </c:pt>
                <c:pt idx="196">
                  <c:v>4.1200000000000001E-2</c:v>
                </c:pt>
                <c:pt idx="197">
                  <c:v>4.0999999999999995E-2</c:v>
                </c:pt>
                <c:pt idx="198">
                  <c:v>4.1799999999999997E-2</c:v>
                </c:pt>
                <c:pt idx="199">
                  <c:v>4.1700000000000001E-2</c:v>
                </c:pt>
                <c:pt idx="200">
                  <c:v>4.0800000000000003E-2</c:v>
                </c:pt>
                <c:pt idx="201">
                  <c:v>4.07E-2</c:v>
                </c:pt>
                <c:pt idx="202">
                  <c:v>3.9599999999999996E-2</c:v>
                </c:pt>
                <c:pt idx="203">
                  <c:v>3.9800000000000002E-2</c:v>
                </c:pt>
                <c:pt idx="204">
                  <c:v>4.0199999999999993E-2</c:v>
                </c:pt>
                <c:pt idx="205">
                  <c:v>3.9699999999999999E-2</c:v>
                </c:pt>
                <c:pt idx="206">
                  <c:v>4.1299999999999996E-2</c:v>
                </c:pt>
                <c:pt idx="207">
                  <c:v>4.0800000000000003E-2</c:v>
                </c:pt>
                <c:pt idx="208">
                  <c:v>4.2000000000000003E-2</c:v>
                </c:pt>
                <c:pt idx="209">
                  <c:v>4.2000000000000003E-2</c:v>
                </c:pt>
                <c:pt idx="210">
                  <c:v>4.2599999999999999E-2</c:v>
                </c:pt>
                <c:pt idx="211">
                  <c:v>4.1900000000000007E-2</c:v>
                </c:pt>
                <c:pt idx="212">
                  <c:v>4.2000000000000003E-2</c:v>
                </c:pt>
                <c:pt idx="213">
                  <c:v>4.1700000000000001E-2</c:v>
                </c:pt>
                <c:pt idx="214">
                  <c:v>4.1700000000000001E-2</c:v>
                </c:pt>
                <c:pt idx="215">
                  <c:v>4.1700000000000001E-2</c:v>
                </c:pt>
                <c:pt idx="216">
                  <c:v>4.2199999999999994E-2</c:v>
                </c:pt>
                <c:pt idx="217">
                  <c:v>4.0999999999999995E-2</c:v>
                </c:pt>
                <c:pt idx="218">
                  <c:v>4.2999999999999997E-2</c:v>
                </c:pt>
                <c:pt idx="219">
                  <c:v>4.2099999999999999E-2</c:v>
                </c:pt>
                <c:pt idx="220">
                  <c:v>4.2099999999999999E-2</c:v>
                </c:pt>
                <c:pt idx="221">
                  <c:v>4.2099999999999999E-2</c:v>
                </c:pt>
                <c:pt idx="222">
                  <c:v>4.2000000000000003E-2</c:v>
                </c:pt>
                <c:pt idx="223">
                  <c:v>4.24E-2</c:v>
                </c:pt>
                <c:pt idx="224">
                  <c:v>4.2500000000000003E-2</c:v>
                </c:pt>
                <c:pt idx="225">
                  <c:v>4.2199999999999994E-2</c:v>
                </c:pt>
                <c:pt idx="226">
                  <c:v>4.1799999999999997E-2</c:v>
                </c:pt>
                <c:pt idx="227">
                  <c:v>4.1299999999999996E-2</c:v>
                </c:pt>
                <c:pt idx="228">
                  <c:v>4.1599999999999998E-2</c:v>
                </c:pt>
                <c:pt idx="229">
                  <c:v>4.1100000000000005E-2</c:v>
                </c:pt>
                <c:pt idx="230">
                  <c:v>4.0599999999999997E-2</c:v>
                </c:pt>
                <c:pt idx="231">
                  <c:v>4.07E-2</c:v>
                </c:pt>
                <c:pt idx="232">
                  <c:v>4.0599999999999997E-2</c:v>
                </c:pt>
                <c:pt idx="233">
                  <c:v>4.0800000000000003E-2</c:v>
                </c:pt>
                <c:pt idx="234">
                  <c:v>4.0999999999999995E-2</c:v>
                </c:pt>
                <c:pt idx="235">
                  <c:v>4.1500000000000002E-2</c:v>
                </c:pt>
                <c:pt idx="236">
                  <c:v>4.0999999999999995E-2</c:v>
                </c:pt>
                <c:pt idx="237">
                  <c:v>4.1399999999999999E-2</c:v>
                </c:pt>
                <c:pt idx="238">
                  <c:v>4.0300000000000002E-2</c:v>
                </c:pt>
                <c:pt idx="239">
                  <c:v>4.1700000000000001E-2</c:v>
                </c:pt>
                <c:pt idx="240">
                  <c:v>4.1900000000000007E-2</c:v>
                </c:pt>
                <c:pt idx="241">
                  <c:v>4.2300000000000004E-2</c:v>
                </c:pt>
                <c:pt idx="242">
                  <c:v>4.2000000000000003E-2</c:v>
                </c:pt>
                <c:pt idx="243">
                  <c:v>4.1700000000000001E-2</c:v>
                </c:pt>
                <c:pt idx="244">
                  <c:v>4.1299999999999996E-2</c:v>
                </c:pt>
                <c:pt idx="245">
                  <c:v>4.2000000000000003E-2</c:v>
                </c:pt>
                <c:pt idx="246">
                  <c:v>4.0999999999999995E-2</c:v>
                </c:pt>
                <c:pt idx="247">
                  <c:v>4.1399999999999999E-2</c:v>
                </c:pt>
                <c:pt idx="248">
                  <c:v>4.1500000000000002E-2</c:v>
                </c:pt>
                <c:pt idx="249">
                  <c:v>4.1299999999999996E-2</c:v>
                </c:pt>
                <c:pt idx="250">
                  <c:v>4.1100000000000005E-2</c:v>
                </c:pt>
                <c:pt idx="251">
                  <c:v>4.1200000000000001E-2</c:v>
                </c:pt>
                <c:pt idx="252">
                  <c:v>4.0800000000000003E-2</c:v>
                </c:pt>
                <c:pt idx="253">
                  <c:v>4.0999999999999995E-2</c:v>
                </c:pt>
                <c:pt idx="254">
                  <c:v>4.2000000000000003E-2</c:v>
                </c:pt>
                <c:pt idx="255">
                  <c:v>4.2000000000000003E-2</c:v>
                </c:pt>
                <c:pt idx="256">
                  <c:v>4.1700000000000001E-2</c:v>
                </c:pt>
                <c:pt idx="257">
                  <c:v>4.2000000000000003E-2</c:v>
                </c:pt>
                <c:pt idx="258">
                  <c:v>4.0999999999999995E-2</c:v>
                </c:pt>
                <c:pt idx="259">
                  <c:v>4.1200000000000001E-2</c:v>
                </c:pt>
                <c:pt idx="260">
                  <c:v>4.0800000000000003E-2</c:v>
                </c:pt>
                <c:pt idx="261">
                  <c:v>4.0800000000000003E-2</c:v>
                </c:pt>
                <c:pt idx="262">
                  <c:v>4.0999999999999995E-2</c:v>
                </c:pt>
                <c:pt idx="263">
                  <c:v>4.1100000000000005E-2</c:v>
                </c:pt>
                <c:pt idx="264">
                  <c:v>4.1200000000000001E-2</c:v>
                </c:pt>
                <c:pt idx="265">
                  <c:v>4.1900000000000007E-2</c:v>
                </c:pt>
                <c:pt idx="266">
                  <c:v>4.2199999999999994E-2</c:v>
                </c:pt>
                <c:pt idx="267">
                  <c:v>4.2300000000000004E-2</c:v>
                </c:pt>
                <c:pt idx="268">
                  <c:v>4.2500000000000003E-2</c:v>
                </c:pt>
                <c:pt idx="269">
                  <c:v>4.2999999999999997E-2</c:v>
                </c:pt>
                <c:pt idx="270">
                  <c:v>4.4000000000000004E-2</c:v>
                </c:pt>
                <c:pt idx="271">
                  <c:v>4.2500000000000003E-2</c:v>
                </c:pt>
                <c:pt idx="272">
                  <c:v>4.2699999999999995E-2</c:v>
                </c:pt>
                <c:pt idx="273">
                  <c:v>4.4500000000000005E-2</c:v>
                </c:pt>
                <c:pt idx="274">
                  <c:v>4.4299999999999999E-2</c:v>
                </c:pt>
                <c:pt idx="275">
                  <c:v>4.4900000000000002E-2</c:v>
                </c:pt>
                <c:pt idx="276">
                  <c:v>4.4600000000000001E-2</c:v>
                </c:pt>
                <c:pt idx="277">
                  <c:v>4.5199999999999997E-2</c:v>
                </c:pt>
                <c:pt idx="278">
                  <c:v>4.6199999999999998E-2</c:v>
                </c:pt>
                <c:pt idx="279">
                  <c:v>4.7100000000000003E-2</c:v>
                </c:pt>
                <c:pt idx="280">
                  <c:v>4.7500000000000001E-2</c:v>
                </c:pt>
                <c:pt idx="281">
                  <c:v>4.7699999999999992E-2</c:v>
                </c:pt>
                <c:pt idx="282">
                  <c:v>4.9500000000000002E-2</c:v>
                </c:pt>
                <c:pt idx="283">
                  <c:v>4.8799999999999996E-2</c:v>
                </c:pt>
                <c:pt idx="284">
                  <c:v>4.8000000000000001E-2</c:v>
                </c:pt>
                <c:pt idx="285">
                  <c:v>4.7500000000000001E-2</c:v>
                </c:pt>
                <c:pt idx="286">
                  <c:v>4.7100000000000003E-2</c:v>
                </c:pt>
                <c:pt idx="287">
                  <c:v>4.5400000000000003E-2</c:v>
                </c:pt>
                <c:pt idx="288">
                  <c:v>4.5999999999999999E-2</c:v>
                </c:pt>
                <c:pt idx="289">
                  <c:v>4.5700000000000005E-2</c:v>
                </c:pt>
                <c:pt idx="290">
                  <c:v>4.6199999999999998E-2</c:v>
                </c:pt>
                <c:pt idx="291">
                  <c:v>4.6699999999999998E-2</c:v>
                </c:pt>
                <c:pt idx="292">
                  <c:v>4.6600000000000003E-2</c:v>
                </c:pt>
                <c:pt idx="293">
                  <c:v>4.6699999999999998E-2</c:v>
                </c:pt>
                <c:pt idx="294">
                  <c:v>4.7300000000000002E-2</c:v>
                </c:pt>
                <c:pt idx="295">
                  <c:v>4.7699999999999992E-2</c:v>
                </c:pt>
                <c:pt idx="296">
                  <c:v>4.8799999999999996E-2</c:v>
                </c:pt>
                <c:pt idx="297">
                  <c:v>4.7300000000000002E-2</c:v>
                </c:pt>
                <c:pt idx="298">
                  <c:v>4.6500000000000007E-2</c:v>
                </c:pt>
                <c:pt idx="299">
                  <c:v>4.7E-2</c:v>
                </c:pt>
                <c:pt idx="300">
                  <c:v>4.6600000000000003E-2</c:v>
                </c:pt>
                <c:pt idx="301">
                  <c:v>4.6600000000000003E-2</c:v>
                </c:pt>
                <c:pt idx="302">
                  <c:v>4.7300000000000002E-2</c:v>
                </c:pt>
                <c:pt idx="303">
                  <c:v>4.82E-2</c:v>
                </c:pt>
                <c:pt idx="304">
                  <c:v>4.6699999999999998E-2</c:v>
                </c:pt>
                <c:pt idx="305">
                  <c:v>4.7100000000000003E-2</c:v>
                </c:pt>
                <c:pt idx="306">
                  <c:v>4.7E-2</c:v>
                </c:pt>
                <c:pt idx="307">
                  <c:v>4.8600000000000004E-2</c:v>
                </c:pt>
                <c:pt idx="308">
                  <c:v>4.8499999999999995E-2</c:v>
                </c:pt>
                <c:pt idx="309">
                  <c:v>4.9000000000000002E-2</c:v>
                </c:pt>
                <c:pt idx="310">
                  <c:v>4.8600000000000004E-2</c:v>
                </c:pt>
                <c:pt idx="311">
                  <c:v>4.8799999999999996E-2</c:v>
                </c:pt>
                <c:pt idx="312">
                  <c:v>4.9299999999999997E-2</c:v>
                </c:pt>
                <c:pt idx="313">
                  <c:v>4.8799999999999996E-2</c:v>
                </c:pt>
                <c:pt idx="314">
                  <c:v>4.9200000000000001E-2</c:v>
                </c:pt>
                <c:pt idx="315">
                  <c:v>5.0099999999999999E-2</c:v>
                </c:pt>
                <c:pt idx="316">
                  <c:v>4.9299999999999997E-2</c:v>
                </c:pt>
                <c:pt idx="317">
                  <c:v>4.9200000000000001E-2</c:v>
                </c:pt>
                <c:pt idx="318">
                  <c:v>5.0099999999999999E-2</c:v>
                </c:pt>
                <c:pt idx="319">
                  <c:v>4.9599999999999998E-2</c:v>
                </c:pt>
                <c:pt idx="320">
                  <c:v>4.9400000000000006E-2</c:v>
                </c:pt>
                <c:pt idx="321">
                  <c:v>5.0300000000000004E-2</c:v>
                </c:pt>
                <c:pt idx="322">
                  <c:v>5.0999999999999997E-2</c:v>
                </c:pt>
                <c:pt idx="323">
                  <c:v>5.2300000000000006E-2</c:v>
                </c:pt>
                <c:pt idx="324">
                  <c:v>5.1699999999999996E-2</c:v>
                </c:pt>
                <c:pt idx="325">
                  <c:v>5.4699999999999999E-2</c:v>
                </c:pt>
                <c:pt idx="326">
                  <c:v>5.4299999999999994E-2</c:v>
                </c:pt>
                <c:pt idx="327">
                  <c:v>5.3899999999999997E-2</c:v>
                </c:pt>
                <c:pt idx="328">
                  <c:v>5.4800000000000001E-2</c:v>
                </c:pt>
                <c:pt idx="329">
                  <c:v>5.4699999999999999E-2</c:v>
                </c:pt>
                <c:pt idx="330">
                  <c:v>5.5300000000000002E-2</c:v>
                </c:pt>
                <c:pt idx="331">
                  <c:v>5.6500000000000002E-2</c:v>
                </c:pt>
                <c:pt idx="332">
                  <c:v>5.4100000000000002E-2</c:v>
                </c:pt>
                <c:pt idx="333">
                  <c:v>5.5800000000000002E-2</c:v>
                </c:pt>
                <c:pt idx="334">
                  <c:v>5.2000000000000005E-2</c:v>
                </c:pt>
                <c:pt idx="335">
                  <c:v>5.2900000000000003E-2</c:v>
                </c:pt>
                <c:pt idx="336">
                  <c:v>5.3200000000000004E-2</c:v>
                </c:pt>
                <c:pt idx="337">
                  <c:v>5.2199999999999996E-2</c:v>
                </c:pt>
                <c:pt idx="338">
                  <c:v>5.2699999999999997E-2</c:v>
                </c:pt>
                <c:pt idx="339">
                  <c:v>5.1799999999999999E-2</c:v>
                </c:pt>
                <c:pt idx="340">
                  <c:v>5.21E-2</c:v>
                </c:pt>
                <c:pt idx="341">
                  <c:v>5.1500000000000004E-2</c:v>
                </c:pt>
                <c:pt idx="342">
                  <c:v>5.2699999999999997E-2</c:v>
                </c:pt>
                <c:pt idx="343">
                  <c:v>5.2199999999999996E-2</c:v>
                </c:pt>
                <c:pt idx="344">
                  <c:v>5.1900000000000002E-2</c:v>
                </c:pt>
                <c:pt idx="345">
                  <c:v>5.2000000000000005E-2</c:v>
                </c:pt>
                <c:pt idx="346">
                  <c:v>5.2600000000000001E-2</c:v>
                </c:pt>
                <c:pt idx="347">
                  <c:v>5.1799999999999999E-2</c:v>
                </c:pt>
                <c:pt idx="348">
                  <c:v>5.1399999999999994E-2</c:v>
                </c:pt>
                <c:pt idx="349">
                  <c:v>5.21E-2</c:v>
                </c:pt>
                <c:pt idx="350">
                  <c:v>5.2000000000000005E-2</c:v>
                </c:pt>
                <c:pt idx="351">
                  <c:v>5.1500000000000004E-2</c:v>
                </c:pt>
                <c:pt idx="352">
                  <c:v>5.0599999999999999E-2</c:v>
                </c:pt>
                <c:pt idx="353">
                  <c:v>5.2300000000000006E-2</c:v>
                </c:pt>
                <c:pt idx="354">
                  <c:v>5.1299999999999998E-2</c:v>
                </c:pt>
                <c:pt idx="355">
                  <c:v>5.1500000000000004E-2</c:v>
                </c:pt>
                <c:pt idx="356">
                  <c:v>5.1799999999999999E-2</c:v>
                </c:pt>
                <c:pt idx="357">
                  <c:v>5.1399999999999994E-2</c:v>
                </c:pt>
                <c:pt idx="358">
                  <c:v>5.0599999999999999E-2</c:v>
                </c:pt>
                <c:pt idx="359">
                  <c:v>5.0799999999999998E-2</c:v>
                </c:pt>
                <c:pt idx="360">
                  <c:v>4.9400000000000006E-2</c:v>
                </c:pt>
                <c:pt idx="361">
                  <c:v>4.9599999999999998E-2</c:v>
                </c:pt>
                <c:pt idx="362">
                  <c:v>5.0599999999999999E-2</c:v>
                </c:pt>
                <c:pt idx="363">
                  <c:v>5.0099999999999999E-2</c:v>
                </c:pt>
                <c:pt idx="364">
                  <c:v>5.1200000000000002E-2</c:v>
                </c:pt>
                <c:pt idx="365">
                  <c:v>5.2400000000000002E-2</c:v>
                </c:pt>
                <c:pt idx="366">
                  <c:v>5.1299999999999998E-2</c:v>
                </c:pt>
                <c:pt idx="367">
                  <c:v>5.1200000000000002E-2</c:v>
                </c:pt>
                <c:pt idx="368">
                  <c:v>5.0499999999999996E-2</c:v>
                </c:pt>
                <c:pt idx="369">
                  <c:v>5.1699999999999996E-2</c:v>
                </c:pt>
                <c:pt idx="370">
                  <c:v>5.1500000000000004E-2</c:v>
                </c:pt>
                <c:pt idx="371">
                  <c:v>5.1699999999999996E-2</c:v>
                </c:pt>
                <c:pt idx="372">
                  <c:v>5.1799999999999999E-2</c:v>
                </c:pt>
                <c:pt idx="373">
                  <c:v>5.2400000000000002E-2</c:v>
                </c:pt>
                <c:pt idx="374">
                  <c:v>5.2600000000000001E-2</c:v>
                </c:pt>
                <c:pt idx="375">
                  <c:v>5.3099999999999994E-2</c:v>
                </c:pt>
                <c:pt idx="376">
                  <c:v>5.4699999999999999E-2</c:v>
                </c:pt>
                <c:pt idx="377">
                  <c:v>5.5E-2</c:v>
                </c:pt>
                <c:pt idx="378">
                  <c:v>5.5500000000000001E-2</c:v>
                </c:pt>
                <c:pt idx="379">
                  <c:v>5.6500000000000002E-2</c:v>
                </c:pt>
                <c:pt idx="380">
                  <c:v>5.6799999999999996E-2</c:v>
                </c:pt>
                <c:pt idx="381">
                  <c:v>5.6900000000000006E-2</c:v>
                </c:pt>
                <c:pt idx="382">
                  <c:v>5.62E-2</c:v>
                </c:pt>
                <c:pt idx="383">
                  <c:v>5.6299999999999996E-2</c:v>
                </c:pt>
                <c:pt idx="384">
                  <c:v>5.6600000000000004E-2</c:v>
                </c:pt>
                <c:pt idx="385">
                  <c:v>5.6600000000000004E-2</c:v>
                </c:pt>
                <c:pt idx="386">
                  <c:v>5.6500000000000002E-2</c:v>
                </c:pt>
                <c:pt idx="387">
                  <c:v>5.6900000000000006E-2</c:v>
                </c:pt>
                <c:pt idx="388">
                  <c:v>5.62E-2</c:v>
                </c:pt>
                <c:pt idx="389">
                  <c:v>5.5899999999999998E-2</c:v>
                </c:pt>
                <c:pt idx="390">
                  <c:v>5.5899999999999998E-2</c:v>
                </c:pt>
                <c:pt idx="391">
                  <c:v>5.6799999999999996E-2</c:v>
                </c:pt>
                <c:pt idx="392">
                  <c:v>5.6100000000000004E-2</c:v>
                </c:pt>
                <c:pt idx="393">
                  <c:v>5.6500000000000002E-2</c:v>
                </c:pt>
                <c:pt idx="394">
                  <c:v>5.5599999999999997E-2</c:v>
                </c:pt>
                <c:pt idx="395">
                  <c:v>5.57E-2</c:v>
                </c:pt>
                <c:pt idx="396">
                  <c:v>5.5300000000000002E-2</c:v>
                </c:pt>
                <c:pt idx="397">
                  <c:v>5.5599999999999997E-2</c:v>
                </c:pt>
                <c:pt idx="398">
                  <c:v>5.5599999999999997E-2</c:v>
                </c:pt>
                <c:pt idx="399">
                  <c:v>5.5399999999999998E-2</c:v>
                </c:pt>
                <c:pt idx="400">
                  <c:v>5.5199999999999999E-2</c:v>
                </c:pt>
                <c:pt idx="401">
                  <c:v>5.6299999999999996E-2</c:v>
                </c:pt>
                <c:pt idx="402">
                  <c:v>5.6299999999999996E-2</c:v>
                </c:pt>
                <c:pt idx="403">
                  <c:v>5.6600000000000004E-2</c:v>
                </c:pt>
                <c:pt idx="404">
                  <c:v>5.6299999999999996E-2</c:v>
                </c:pt>
                <c:pt idx="405">
                  <c:v>5.5300000000000002E-2</c:v>
                </c:pt>
                <c:pt idx="406">
                  <c:v>5.5800000000000002E-2</c:v>
                </c:pt>
                <c:pt idx="407">
                  <c:v>5.6500000000000002E-2</c:v>
                </c:pt>
                <c:pt idx="408">
                  <c:v>5.7200000000000001E-2</c:v>
                </c:pt>
                <c:pt idx="409">
                  <c:v>5.67E-2</c:v>
                </c:pt>
                <c:pt idx="410">
                  <c:v>5.7300000000000004E-2</c:v>
                </c:pt>
                <c:pt idx="411">
                  <c:v>5.8099999999999999E-2</c:v>
                </c:pt>
                <c:pt idx="412">
                  <c:v>5.6799999999999996E-2</c:v>
                </c:pt>
                <c:pt idx="413">
                  <c:v>5.6799999999999996E-2</c:v>
                </c:pt>
                <c:pt idx="414">
                  <c:v>5.7699999999999994E-2</c:v>
                </c:pt>
                <c:pt idx="415">
                  <c:v>5.7699999999999994E-2</c:v>
                </c:pt>
                <c:pt idx="416">
                  <c:v>5.8799999999999998E-2</c:v>
                </c:pt>
                <c:pt idx="417">
                  <c:v>5.8700000000000002E-2</c:v>
                </c:pt>
                <c:pt idx="418">
                  <c:v>5.79E-2</c:v>
                </c:pt>
                <c:pt idx="419">
                  <c:v>5.8600000000000006E-2</c:v>
                </c:pt>
                <c:pt idx="420">
                  <c:v>5.7800000000000004E-2</c:v>
                </c:pt>
                <c:pt idx="421">
                  <c:v>5.9000000000000004E-2</c:v>
                </c:pt>
                <c:pt idx="422">
                  <c:v>5.8299999999999998E-2</c:v>
                </c:pt>
                <c:pt idx="423">
                  <c:v>5.8499999999999996E-2</c:v>
                </c:pt>
                <c:pt idx="424">
                  <c:v>5.8600000000000006E-2</c:v>
                </c:pt>
                <c:pt idx="425">
                  <c:v>5.8200000000000002E-2</c:v>
                </c:pt>
                <c:pt idx="426">
                  <c:v>5.7800000000000004E-2</c:v>
                </c:pt>
                <c:pt idx="427">
                  <c:v>5.7500000000000002E-2</c:v>
                </c:pt>
                <c:pt idx="428">
                  <c:v>5.6399999999999999E-2</c:v>
                </c:pt>
                <c:pt idx="429">
                  <c:v>5.6299999999999996E-2</c:v>
                </c:pt>
                <c:pt idx="430">
                  <c:v>5.4400000000000004E-2</c:v>
                </c:pt>
                <c:pt idx="431">
                  <c:v>5.3699999999999998E-2</c:v>
                </c:pt>
                <c:pt idx="432">
                  <c:v>5.3899999999999997E-2</c:v>
                </c:pt>
                <c:pt idx="433">
                  <c:v>5.4699999999999999E-2</c:v>
                </c:pt>
                <c:pt idx="434">
                  <c:v>5.4400000000000004E-2</c:v>
                </c:pt>
                <c:pt idx="435">
                  <c:v>5.4600000000000003E-2</c:v>
                </c:pt>
                <c:pt idx="436">
                  <c:v>5.3699999999999998E-2</c:v>
                </c:pt>
                <c:pt idx="437">
                  <c:v>5.3699999999999998E-2</c:v>
                </c:pt>
                <c:pt idx="438">
                  <c:v>5.4600000000000003E-2</c:v>
                </c:pt>
                <c:pt idx="439">
                  <c:v>5.4000000000000006E-2</c:v>
                </c:pt>
                <c:pt idx="440">
                  <c:v>5.4199999999999998E-2</c:v>
                </c:pt>
                <c:pt idx="441">
                  <c:v>5.5099999999999996E-2</c:v>
                </c:pt>
                <c:pt idx="442">
                  <c:v>5.5800000000000002E-2</c:v>
                </c:pt>
                <c:pt idx="443">
                  <c:v>5.5800000000000002E-2</c:v>
                </c:pt>
                <c:pt idx="444">
                  <c:v>5.6399999999999999E-2</c:v>
                </c:pt>
                <c:pt idx="445">
                  <c:v>5.67E-2</c:v>
                </c:pt>
                <c:pt idx="446">
                  <c:v>5.5800000000000002E-2</c:v>
                </c:pt>
                <c:pt idx="447">
                  <c:v>5.5999999999999994E-2</c:v>
                </c:pt>
                <c:pt idx="448">
                  <c:v>5.6600000000000004E-2</c:v>
                </c:pt>
                <c:pt idx="449">
                  <c:v>5.6299999999999996E-2</c:v>
                </c:pt>
                <c:pt idx="450">
                  <c:v>5.6100000000000004E-2</c:v>
                </c:pt>
                <c:pt idx="451">
                  <c:v>5.6100000000000004E-2</c:v>
                </c:pt>
                <c:pt idx="452">
                  <c:v>5.6399999999999999E-2</c:v>
                </c:pt>
                <c:pt idx="453">
                  <c:v>5.62E-2</c:v>
                </c:pt>
                <c:pt idx="454">
                  <c:v>5.6299999999999996E-2</c:v>
                </c:pt>
                <c:pt idx="455">
                  <c:v>5.6600000000000004E-2</c:v>
                </c:pt>
                <c:pt idx="456">
                  <c:v>5.74E-2</c:v>
                </c:pt>
                <c:pt idx="457">
                  <c:v>5.6299999999999996E-2</c:v>
                </c:pt>
                <c:pt idx="458">
                  <c:v>5.7200000000000001E-2</c:v>
                </c:pt>
                <c:pt idx="459">
                  <c:v>5.7800000000000004E-2</c:v>
                </c:pt>
                <c:pt idx="460">
                  <c:v>5.7300000000000004E-2</c:v>
                </c:pt>
                <c:pt idx="461">
                  <c:v>5.8400000000000001E-2</c:v>
                </c:pt>
                <c:pt idx="462">
                  <c:v>5.8400000000000001E-2</c:v>
                </c:pt>
                <c:pt idx="463">
                  <c:v>5.7599999999999998E-2</c:v>
                </c:pt>
                <c:pt idx="464">
                  <c:v>5.7200000000000001E-2</c:v>
                </c:pt>
                <c:pt idx="465">
                  <c:v>5.5899999999999998E-2</c:v>
                </c:pt>
                <c:pt idx="466">
                  <c:v>5.6299999999999996E-2</c:v>
                </c:pt>
                <c:pt idx="467">
                  <c:v>5.62E-2</c:v>
                </c:pt>
                <c:pt idx="468">
                  <c:v>5.6399999999999999E-2</c:v>
                </c:pt>
                <c:pt idx="469">
                  <c:v>5.6100000000000004E-2</c:v>
                </c:pt>
                <c:pt idx="470">
                  <c:v>5.7300000000000004E-2</c:v>
                </c:pt>
                <c:pt idx="471">
                  <c:v>5.7999999999999996E-2</c:v>
                </c:pt>
                <c:pt idx="472">
                  <c:v>5.74E-2</c:v>
                </c:pt>
                <c:pt idx="473">
                  <c:v>5.6900000000000006E-2</c:v>
                </c:pt>
                <c:pt idx="474">
                  <c:v>5.6900000000000006E-2</c:v>
                </c:pt>
                <c:pt idx="475">
                  <c:v>5.74E-2</c:v>
                </c:pt>
                <c:pt idx="476">
                  <c:v>5.7200000000000001E-2</c:v>
                </c:pt>
                <c:pt idx="477">
                  <c:v>5.7500000000000002E-2</c:v>
                </c:pt>
                <c:pt idx="478">
                  <c:v>5.7500000000000002E-2</c:v>
                </c:pt>
                <c:pt idx="479">
                  <c:v>5.7300000000000004E-2</c:v>
                </c:pt>
                <c:pt idx="480">
                  <c:v>5.79E-2</c:v>
                </c:pt>
                <c:pt idx="481">
                  <c:v>5.8099999999999999E-2</c:v>
                </c:pt>
                <c:pt idx="482">
                  <c:v>5.6900000000000006E-2</c:v>
                </c:pt>
                <c:pt idx="483">
                  <c:v>5.67E-2</c:v>
                </c:pt>
                <c:pt idx="484">
                  <c:v>5.7699999999999994E-2</c:v>
                </c:pt>
                <c:pt idx="485">
                  <c:v>5.7000000000000002E-2</c:v>
                </c:pt>
                <c:pt idx="486">
                  <c:v>5.74E-2</c:v>
                </c:pt>
                <c:pt idx="487">
                  <c:v>5.7099999999999998E-2</c:v>
                </c:pt>
                <c:pt idx="488">
                  <c:v>5.6299999999999996E-2</c:v>
                </c:pt>
                <c:pt idx="489">
                  <c:v>5.67E-2</c:v>
                </c:pt>
                <c:pt idx="490">
                  <c:v>5.7200000000000001E-2</c:v>
                </c:pt>
                <c:pt idx="491">
                  <c:v>5.7500000000000002E-2</c:v>
                </c:pt>
                <c:pt idx="492">
                  <c:v>5.7500000000000002E-2</c:v>
                </c:pt>
                <c:pt idx="493">
                  <c:v>5.7800000000000004E-2</c:v>
                </c:pt>
                <c:pt idx="494">
                  <c:v>5.9000000000000004E-2</c:v>
                </c:pt>
                <c:pt idx="495">
                  <c:v>5.91E-2</c:v>
                </c:pt>
                <c:pt idx="496">
                  <c:v>5.8899999999999994E-2</c:v>
                </c:pt>
                <c:pt idx="497">
                  <c:v>5.8600000000000006E-2</c:v>
                </c:pt>
                <c:pt idx="498">
                  <c:v>5.9400000000000001E-2</c:v>
                </c:pt>
                <c:pt idx="499">
                  <c:v>5.9800000000000006E-2</c:v>
                </c:pt>
                <c:pt idx="500">
                  <c:v>6.0100000000000001E-2</c:v>
                </c:pt>
                <c:pt idx="501">
                  <c:v>6.0299999999999999E-2</c:v>
                </c:pt>
                <c:pt idx="502">
                  <c:v>6.0700000000000004E-2</c:v>
                </c:pt>
                <c:pt idx="503">
                  <c:v>6.2699999999999992E-2</c:v>
                </c:pt>
                <c:pt idx="504">
                  <c:v>6.2400000000000004E-2</c:v>
                </c:pt>
                <c:pt idx="505">
                  <c:v>6.1799999999999994E-2</c:v>
                </c:pt>
                <c:pt idx="506">
                  <c:v>6.2199999999999998E-2</c:v>
                </c:pt>
                <c:pt idx="507">
                  <c:v>6.0700000000000004E-2</c:v>
                </c:pt>
                <c:pt idx="508">
                  <c:v>6.0700000000000004E-2</c:v>
                </c:pt>
                <c:pt idx="509">
                  <c:v>6.2199999999999998E-2</c:v>
                </c:pt>
                <c:pt idx="510">
                  <c:v>6.2600000000000003E-2</c:v>
                </c:pt>
                <c:pt idx="511">
                  <c:v>6.2100000000000002E-2</c:v>
                </c:pt>
                <c:pt idx="512">
                  <c:v>6.1699999999999998E-2</c:v>
                </c:pt>
                <c:pt idx="513">
                  <c:v>6.1500000000000006E-2</c:v>
                </c:pt>
                <c:pt idx="514">
                  <c:v>6.1900000000000004E-2</c:v>
                </c:pt>
                <c:pt idx="515">
                  <c:v>6.2899999999999998E-2</c:v>
                </c:pt>
                <c:pt idx="516">
                  <c:v>6.2400000000000004E-2</c:v>
                </c:pt>
                <c:pt idx="517">
                  <c:v>6.2199999999999998E-2</c:v>
                </c:pt>
                <c:pt idx="518">
                  <c:v>6.2100000000000002E-2</c:v>
                </c:pt>
                <c:pt idx="519">
                  <c:v>6.1900000000000004E-2</c:v>
                </c:pt>
                <c:pt idx="520">
                  <c:v>6.2199999999999998E-2</c:v>
                </c:pt>
                <c:pt idx="521">
                  <c:v>6.1399999999999996E-2</c:v>
                </c:pt>
                <c:pt idx="522">
                  <c:v>5.9500000000000004E-2</c:v>
                </c:pt>
                <c:pt idx="523">
                  <c:v>5.9299999999999999E-2</c:v>
                </c:pt>
                <c:pt idx="524">
                  <c:v>5.8499999999999996E-2</c:v>
                </c:pt>
                <c:pt idx="525">
                  <c:v>5.8899999999999994E-2</c:v>
                </c:pt>
                <c:pt idx="526">
                  <c:v>5.8299999999999998E-2</c:v>
                </c:pt>
                <c:pt idx="527">
                  <c:v>5.8899999999999994E-2</c:v>
                </c:pt>
                <c:pt idx="528">
                  <c:v>5.8200000000000002E-2</c:v>
                </c:pt>
                <c:pt idx="529">
                  <c:v>5.7000000000000002E-2</c:v>
                </c:pt>
                <c:pt idx="530">
                  <c:v>5.8600000000000006E-2</c:v>
                </c:pt>
                <c:pt idx="531">
                  <c:v>5.7699999999999994E-2</c:v>
                </c:pt>
                <c:pt idx="532">
                  <c:v>5.8499999999999996E-2</c:v>
                </c:pt>
                <c:pt idx="533">
                  <c:v>5.8499999999999996E-2</c:v>
                </c:pt>
                <c:pt idx="534">
                  <c:v>5.8600000000000006E-2</c:v>
                </c:pt>
                <c:pt idx="535">
                  <c:v>5.7999999999999996E-2</c:v>
                </c:pt>
                <c:pt idx="536">
                  <c:v>5.8200000000000002E-2</c:v>
                </c:pt>
                <c:pt idx="537">
                  <c:v>5.7999999999999996E-2</c:v>
                </c:pt>
                <c:pt idx="538">
                  <c:v>5.8700000000000002E-2</c:v>
                </c:pt>
                <c:pt idx="539">
                  <c:v>5.9200000000000003E-2</c:v>
                </c:pt>
                <c:pt idx="540">
                  <c:v>5.9200000000000003E-2</c:v>
                </c:pt>
                <c:pt idx="541">
                  <c:v>5.9299999999999999E-2</c:v>
                </c:pt>
                <c:pt idx="542">
                  <c:v>5.79E-2</c:v>
                </c:pt>
                <c:pt idx="543">
                  <c:v>5.79E-2</c:v>
                </c:pt>
                <c:pt idx="544">
                  <c:v>5.7999999999999996E-2</c:v>
                </c:pt>
                <c:pt idx="545">
                  <c:v>5.7500000000000002E-2</c:v>
                </c:pt>
                <c:pt idx="546">
                  <c:v>5.7300000000000004E-2</c:v>
                </c:pt>
                <c:pt idx="547">
                  <c:v>5.7599999999999998E-2</c:v>
                </c:pt>
                <c:pt idx="548">
                  <c:v>5.8499999999999996E-2</c:v>
                </c:pt>
                <c:pt idx="549">
                  <c:v>5.9200000000000003E-2</c:v>
                </c:pt>
                <c:pt idx="550">
                  <c:v>5.9299999999999999E-2</c:v>
                </c:pt>
                <c:pt idx="551">
                  <c:v>5.8799999999999998E-2</c:v>
                </c:pt>
                <c:pt idx="552">
                  <c:v>5.91E-2</c:v>
                </c:pt>
                <c:pt idx="553">
                  <c:v>5.8200000000000002E-2</c:v>
                </c:pt>
                <c:pt idx="554">
                  <c:v>5.7500000000000002E-2</c:v>
                </c:pt>
                <c:pt idx="555">
                  <c:v>5.7099999999999998E-2</c:v>
                </c:pt>
                <c:pt idx="556">
                  <c:v>5.7500000000000002E-2</c:v>
                </c:pt>
                <c:pt idx="557">
                  <c:v>5.8200000000000002E-2</c:v>
                </c:pt>
                <c:pt idx="558">
                  <c:v>5.6399999999999999E-2</c:v>
                </c:pt>
                <c:pt idx="559">
                  <c:v>5.8099999999999999E-2</c:v>
                </c:pt>
                <c:pt idx="560">
                  <c:v>5.7999999999999996E-2</c:v>
                </c:pt>
                <c:pt idx="561">
                  <c:v>5.7300000000000004E-2</c:v>
                </c:pt>
                <c:pt idx="562">
                  <c:v>5.5199999999999999E-2</c:v>
                </c:pt>
                <c:pt idx="563">
                  <c:v>5.62E-2</c:v>
                </c:pt>
                <c:pt idx="564">
                  <c:v>5.6900000000000006E-2</c:v>
                </c:pt>
                <c:pt idx="565">
                  <c:v>5.6600000000000004E-2</c:v>
                </c:pt>
                <c:pt idx="566">
                  <c:v>5.74E-2</c:v>
                </c:pt>
                <c:pt idx="567">
                  <c:v>5.7599999999999998E-2</c:v>
                </c:pt>
                <c:pt idx="568">
                  <c:v>5.8099999999999999E-2</c:v>
                </c:pt>
                <c:pt idx="569">
                  <c:v>5.7500000000000002E-2</c:v>
                </c:pt>
                <c:pt idx="570">
                  <c:v>5.7800000000000004E-2</c:v>
                </c:pt>
                <c:pt idx="571">
                  <c:v>5.74E-2</c:v>
                </c:pt>
                <c:pt idx="572">
                  <c:v>5.7599999999999998E-2</c:v>
                </c:pt>
                <c:pt idx="573">
                  <c:v>5.7800000000000004E-2</c:v>
                </c:pt>
                <c:pt idx="574">
                  <c:v>5.7500000000000002E-2</c:v>
                </c:pt>
                <c:pt idx="575">
                  <c:v>5.7800000000000004E-2</c:v>
                </c:pt>
                <c:pt idx="576">
                  <c:v>5.79E-2</c:v>
                </c:pt>
                <c:pt idx="577">
                  <c:v>5.7699999999999994E-2</c:v>
                </c:pt>
                <c:pt idx="578">
                  <c:v>5.7599999999999998E-2</c:v>
                </c:pt>
                <c:pt idx="579">
                  <c:v>5.7800000000000004E-2</c:v>
                </c:pt>
                <c:pt idx="580">
                  <c:v>5.8700000000000002E-2</c:v>
                </c:pt>
                <c:pt idx="581">
                  <c:v>5.8499999999999996E-2</c:v>
                </c:pt>
                <c:pt idx="582">
                  <c:v>5.7200000000000001E-2</c:v>
                </c:pt>
                <c:pt idx="583">
                  <c:v>5.7500000000000002E-2</c:v>
                </c:pt>
                <c:pt idx="584">
                  <c:v>5.7699999999999994E-2</c:v>
                </c:pt>
                <c:pt idx="585">
                  <c:v>5.8400000000000001E-2</c:v>
                </c:pt>
                <c:pt idx="586">
                  <c:v>5.9400000000000001E-2</c:v>
                </c:pt>
                <c:pt idx="587">
                  <c:v>5.9000000000000004E-2</c:v>
                </c:pt>
                <c:pt idx="588">
                  <c:v>6.2400000000000004E-2</c:v>
                </c:pt>
                <c:pt idx="589">
                  <c:v>6.2699999999999992E-2</c:v>
                </c:pt>
                <c:pt idx="590">
                  <c:v>5.9400000000000001E-2</c:v>
                </c:pt>
                <c:pt idx="591">
                  <c:v>6.0899999999999996E-2</c:v>
                </c:pt>
                <c:pt idx="592">
                  <c:v>6.2199999999999998E-2</c:v>
                </c:pt>
                <c:pt idx="593">
                  <c:v>5.9200000000000003E-2</c:v>
                </c:pt>
                <c:pt idx="594">
                  <c:v>6.0100000000000001E-2</c:v>
                </c:pt>
                <c:pt idx="595">
                  <c:v>6.0499999999999998E-2</c:v>
                </c:pt>
                <c:pt idx="596">
                  <c:v>6.2199999999999998E-2</c:v>
                </c:pt>
                <c:pt idx="597">
                  <c:v>6.1100000000000002E-2</c:v>
                </c:pt>
                <c:pt idx="598">
                  <c:v>6.1900000000000004E-2</c:v>
                </c:pt>
                <c:pt idx="599">
                  <c:v>6.1699999999999998E-2</c:v>
                </c:pt>
                <c:pt idx="600">
                  <c:v>6.1100000000000002E-2</c:v>
                </c:pt>
                <c:pt idx="601">
                  <c:v>5.9900000000000002E-2</c:v>
                </c:pt>
                <c:pt idx="602">
                  <c:v>5.9800000000000006E-2</c:v>
                </c:pt>
                <c:pt idx="603">
                  <c:v>5.8400000000000001E-2</c:v>
                </c:pt>
                <c:pt idx="604">
                  <c:v>5.9500000000000004E-2</c:v>
                </c:pt>
                <c:pt idx="605">
                  <c:v>6.0199999999999997E-2</c:v>
                </c:pt>
                <c:pt idx="606">
                  <c:v>6.08E-2</c:v>
                </c:pt>
                <c:pt idx="607">
                  <c:v>6.1699999999999998E-2</c:v>
                </c:pt>
                <c:pt idx="608">
                  <c:v>6.08E-2</c:v>
                </c:pt>
                <c:pt idx="609">
                  <c:v>6.2199999999999998E-2</c:v>
                </c:pt>
                <c:pt idx="610">
                  <c:v>6.2899999999999998E-2</c:v>
                </c:pt>
                <c:pt idx="611">
                  <c:v>6.4199999999999993E-2</c:v>
                </c:pt>
                <c:pt idx="612">
                  <c:v>6.25E-2</c:v>
                </c:pt>
                <c:pt idx="613">
                  <c:v>6.3399999999999998E-2</c:v>
                </c:pt>
                <c:pt idx="614">
                  <c:v>6.3600000000000004E-2</c:v>
                </c:pt>
                <c:pt idx="615">
                  <c:v>6.3500000000000001E-2</c:v>
                </c:pt>
                <c:pt idx="616">
                  <c:v>6.2600000000000003E-2</c:v>
                </c:pt>
                <c:pt idx="617">
                  <c:v>6.3500000000000001E-2</c:v>
                </c:pt>
                <c:pt idx="618">
                  <c:v>6.1900000000000004E-2</c:v>
                </c:pt>
                <c:pt idx="619">
                  <c:v>6.1900000000000004E-2</c:v>
                </c:pt>
                <c:pt idx="620">
                  <c:v>6.1799999999999994E-2</c:v>
                </c:pt>
                <c:pt idx="621">
                  <c:v>6.08E-2</c:v>
                </c:pt>
                <c:pt idx="622">
                  <c:v>6.0100000000000001E-2</c:v>
                </c:pt>
                <c:pt idx="623">
                  <c:v>6.1399999999999996E-2</c:v>
                </c:pt>
                <c:pt idx="624">
                  <c:v>6.1799999999999994E-2</c:v>
                </c:pt>
                <c:pt idx="625">
                  <c:v>6.2899999999999998E-2</c:v>
                </c:pt>
                <c:pt idx="626">
                  <c:v>6.2300000000000001E-2</c:v>
                </c:pt>
                <c:pt idx="627">
                  <c:v>6.2300000000000001E-2</c:v>
                </c:pt>
                <c:pt idx="628">
                  <c:v>6.3E-2</c:v>
                </c:pt>
                <c:pt idx="629">
                  <c:v>6.2300000000000001E-2</c:v>
                </c:pt>
                <c:pt idx="630">
                  <c:v>6.1900000000000004E-2</c:v>
                </c:pt>
                <c:pt idx="631">
                  <c:v>6.0100000000000001E-2</c:v>
                </c:pt>
                <c:pt idx="632">
                  <c:v>6.08E-2</c:v>
                </c:pt>
                <c:pt idx="633">
                  <c:v>6.0899999999999996E-2</c:v>
                </c:pt>
                <c:pt idx="634">
                  <c:v>6.1399999999999996E-2</c:v>
                </c:pt>
                <c:pt idx="635">
                  <c:v>6.1100000000000002E-2</c:v>
                </c:pt>
                <c:pt idx="636">
                  <c:v>6.3299999999999995E-2</c:v>
                </c:pt>
                <c:pt idx="637">
                  <c:v>6.1699999999999998E-2</c:v>
                </c:pt>
                <c:pt idx="638">
                  <c:v>6.3200000000000006E-2</c:v>
                </c:pt>
                <c:pt idx="639">
                  <c:v>6.3600000000000004E-2</c:v>
                </c:pt>
                <c:pt idx="640">
                  <c:v>6.2400000000000004E-2</c:v>
                </c:pt>
                <c:pt idx="641">
                  <c:v>6.3299999999999995E-2</c:v>
                </c:pt>
                <c:pt idx="642">
                  <c:v>6.3600000000000004E-2</c:v>
                </c:pt>
                <c:pt idx="643">
                  <c:v>6.3399999999999998E-2</c:v>
                </c:pt>
                <c:pt idx="644">
                  <c:v>6.4199999999999993E-2</c:v>
                </c:pt>
                <c:pt idx="645">
                  <c:v>6.4199999999999993E-2</c:v>
                </c:pt>
                <c:pt idx="646">
                  <c:v>6.3500000000000001E-2</c:v>
                </c:pt>
                <c:pt idx="647">
                  <c:v>6.5299999999999997E-2</c:v>
                </c:pt>
                <c:pt idx="648">
                  <c:v>6.5099999999999991E-2</c:v>
                </c:pt>
                <c:pt idx="649">
                  <c:v>6.3500000000000001E-2</c:v>
                </c:pt>
                <c:pt idx="650">
                  <c:v>6.3899999999999998E-2</c:v>
                </c:pt>
                <c:pt idx="651">
                  <c:v>6.3299999999999995E-2</c:v>
                </c:pt>
                <c:pt idx="652">
                  <c:v>6.4399999999999999E-2</c:v>
                </c:pt>
                <c:pt idx="653">
                  <c:v>6.3700000000000007E-2</c:v>
                </c:pt>
                <c:pt idx="654">
                  <c:v>6.3200000000000006E-2</c:v>
                </c:pt>
                <c:pt idx="655">
                  <c:v>6.3200000000000006E-2</c:v>
                </c:pt>
                <c:pt idx="656">
                  <c:v>6.2800000000000009E-2</c:v>
                </c:pt>
                <c:pt idx="657">
                  <c:v>6.2E-2</c:v>
                </c:pt>
                <c:pt idx="658">
                  <c:v>6.2300000000000001E-2</c:v>
                </c:pt>
                <c:pt idx="659">
                  <c:v>6.3E-2</c:v>
                </c:pt>
                <c:pt idx="660">
                  <c:v>6.3200000000000006E-2</c:v>
                </c:pt>
                <c:pt idx="661">
                  <c:v>6.3099999999999989E-2</c:v>
                </c:pt>
                <c:pt idx="662">
                  <c:v>6.4000000000000001E-2</c:v>
                </c:pt>
                <c:pt idx="663">
                  <c:v>6.4500000000000002E-2</c:v>
                </c:pt>
                <c:pt idx="664">
                  <c:v>6.4500000000000002E-2</c:v>
                </c:pt>
                <c:pt idx="665">
                  <c:v>6.5000000000000002E-2</c:v>
                </c:pt>
                <c:pt idx="666">
                  <c:v>6.4299999999999996E-2</c:v>
                </c:pt>
                <c:pt idx="667">
                  <c:v>6.4699999999999994E-2</c:v>
                </c:pt>
                <c:pt idx="668">
                  <c:v>6.4899999999999999E-2</c:v>
                </c:pt>
                <c:pt idx="669">
                  <c:v>6.3799999999999996E-2</c:v>
                </c:pt>
                <c:pt idx="670">
                  <c:v>6.3899999999999998E-2</c:v>
                </c:pt>
                <c:pt idx="671">
                  <c:v>6.3299999999999995E-2</c:v>
                </c:pt>
                <c:pt idx="672">
                  <c:v>6.3600000000000004E-2</c:v>
                </c:pt>
                <c:pt idx="673">
                  <c:v>6.4500000000000002E-2</c:v>
                </c:pt>
                <c:pt idx="674">
                  <c:v>6.3600000000000004E-2</c:v>
                </c:pt>
                <c:pt idx="675">
                  <c:v>6.3600000000000004E-2</c:v>
                </c:pt>
                <c:pt idx="676">
                  <c:v>6.3E-2</c:v>
                </c:pt>
                <c:pt idx="677">
                  <c:v>6.3299999999999995E-2</c:v>
                </c:pt>
                <c:pt idx="678">
                  <c:v>6.3600000000000004E-2</c:v>
                </c:pt>
                <c:pt idx="679">
                  <c:v>6.2800000000000009E-2</c:v>
                </c:pt>
                <c:pt idx="680">
                  <c:v>6.1699999999999998E-2</c:v>
                </c:pt>
                <c:pt idx="681">
                  <c:v>6.2100000000000002E-2</c:v>
                </c:pt>
                <c:pt idx="682">
                  <c:v>6.1100000000000002E-2</c:v>
                </c:pt>
                <c:pt idx="683">
                  <c:v>6.0899999999999996E-2</c:v>
                </c:pt>
                <c:pt idx="684">
                  <c:v>6.0999999999999999E-2</c:v>
                </c:pt>
                <c:pt idx="685">
                  <c:v>6.13E-2</c:v>
                </c:pt>
                <c:pt idx="686">
                  <c:v>6.1900000000000004E-2</c:v>
                </c:pt>
                <c:pt idx="687">
                  <c:v>6.1100000000000002E-2</c:v>
                </c:pt>
                <c:pt idx="688">
                  <c:v>6.13E-2</c:v>
                </c:pt>
                <c:pt idx="689">
                  <c:v>6.0899999999999996E-2</c:v>
                </c:pt>
                <c:pt idx="690">
                  <c:v>6.1399999999999996E-2</c:v>
                </c:pt>
                <c:pt idx="691">
                  <c:v>6.13E-2</c:v>
                </c:pt>
                <c:pt idx="692">
                  <c:v>6.13E-2</c:v>
                </c:pt>
                <c:pt idx="693">
                  <c:v>6.1200000000000004E-2</c:v>
                </c:pt>
                <c:pt idx="694">
                  <c:v>0.06</c:v>
                </c:pt>
                <c:pt idx="695">
                  <c:v>5.96E-2</c:v>
                </c:pt>
                <c:pt idx="696">
                  <c:v>5.9200000000000003E-2</c:v>
                </c:pt>
                <c:pt idx="697">
                  <c:v>6.13E-2</c:v>
                </c:pt>
                <c:pt idx="698">
                  <c:v>6.0599999999999994E-2</c:v>
                </c:pt>
                <c:pt idx="699">
                  <c:v>6.0400000000000002E-2</c:v>
                </c:pt>
                <c:pt idx="700">
                  <c:v>5.96E-2</c:v>
                </c:pt>
                <c:pt idx="701">
                  <c:v>5.9800000000000006E-2</c:v>
                </c:pt>
                <c:pt idx="702">
                  <c:v>5.8899999999999994E-2</c:v>
                </c:pt>
                <c:pt idx="703">
                  <c:v>5.9800000000000006E-2</c:v>
                </c:pt>
                <c:pt idx="704">
                  <c:v>5.9699999999999996E-2</c:v>
                </c:pt>
                <c:pt idx="705">
                  <c:v>5.9500000000000004E-2</c:v>
                </c:pt>
                <c:pt idx="706">
                  <c:v>5.9400000000000001E-2</c:v>
                </c:pt>
                <c:pt idx="707">
                  <c:v>5.9500000000000004E-2</c:v>
                </c:pt>
                <c:pt idx="708">
                  <c:v>5.8400000000000001E-2</c:v>
                </c:pt>
                <c:pt idx="709">
                  <c:v>5.8700000000000002E-2</c:v>
                </c:pt>
                <c:pt idx="710">
                  <c:v>5.9000000000000004E-2</c:v>
                </c:pt>
                <c:pt idx="711">
                  <c:v>5.7999999999999996E-2</c:v>
                </c:pt>
                <c:pt idx="712">
                  <c:v>5.7599999999999998E-2</c:v>
                </c:pt>
                <c:pt idx="713">
                  <c:v>5.7099999999999998E-2</c:v>
                </c:pt>
                <c:pt idx="714">
                  <c:v>5.6299999999999996E-2</c:v>
                </c:pt>
                <c:pt idx="715">
                  <c:v>5.7200000000000001E-2</c:v>
                </c:pt>
                <c:pt idx="716">
                  <c:v>5.5899999999999998E-2</c:v>
                </c:pt>
                <c:pt idx="717">
                  <c:v>5.6399999999999999E-2</c:v>
                </c:pt>
                <c:pt idx="718">
                  <c:v>5.5999999999999994E-2</c:v>
                </c:pt>
                <c:pt idx="719">
                  <c:v>5.67E-2</c:v>
                </c:pt>
                <c:pt idx="720">
                  <c:v>5.5599999999999997E-2</c:v>
                </c:pt>
                <c:pt idx="721">
                  <c:v>5.5199999999999999E-2</c:v>
                </c:pt>
                <c:pt idx="722">
                  <c:v>5.5500000000000001E-2</c:v>
                </c:pt>
                <c:pt idx="723">
                  <c:v>5.4699999999999999E-2</c:v>
                </c:pt>
                <c:pt idx="724">
                  <c:v>5.45E-2</c:v>
                </c:pt>
                <c:pt idx="725">
                  <c:v>5.5199999999999999E-2</c:v>
                </c:pt>
                <c:pt idx="726">
                  <c:v>5.5399999999999998E-2</c:v>
                </c:pt>
                <c:pt idx="727">
                  <c:v>5.4800000000000001E-2</c:v>
                </c:pt>
                <c:pt idx="728">
                  <c:v>5.45E-2</c:v>
                </c:pt>
                <c:pt idx="729">
                  <c:v>5.3499999999999999E-2</c:v>
                </c:pt>
                <c:pt idx="730">
                  <c:v>5.28E-2</c:v>
                </c:pt>
                <c:pt idx="731">
                  <c:v>5.3899999999999997E-2</c:v>
                </c:pt>
                <c:pt idx="732">
                  <c:v>5.3600000000000002E-2</c:v>
                </c:pt>
                <c:pt idx="733">
                  <c:v>5.4699999999999999E-2</c:v>
                </c:pt>
                <c:pt idx="734">
                  <c:v>5.5E-2</c:v>
                </c:pt>
                <c:pt idx="735">
                  <c:v>5.3800000000000001E-2</c:v>
                </c:pt>
                <c:pt idx="736">
                  <c:v>5.4699999999999999E-2</c:v>
                </c:pt>
                <c:pt idx="737">
                  <c:v>5.3899999999999997E-2</c:v>
                </c:pt>
                <c:pt idx="738">
                  <c:v>5.3800000000000001E-2</c:v>
                </c:pt>
                <c:pt idx="739">
                  <c:v>5.4000000000000006E-2</c:v>
                </c:pt>
                <c:pt idx="740">
                  <c:v>5.3099999999999994E-2</c:v>
                </c:pt>
                <c:pt idx="741">
                  <c:v>5.3200000000000004E-2</c:v>
                </c:pt>
                <c:pt idx="742">
                  <c:v>5.2900000000000003E-2</c:v>
                </c:pt>
                <c:pt idx="743">
                  <c:v>5.2999999999999999E-2</c:v>
                </c:pt>
                <c:pt idx="744">
                  <c:v>5.3600000000000002E-2</c:v>
                </c:pt>
                <c:pt idx="745">
                  <c:v>5.4100000000000002E-2</c:v>
                </c:pt>
                <c:pt idx="746">
                  <c:v>5.2499999999999998E-2</c:v>
                </c:pt>
                <c:pt idx="747">
                  <c:v>5.1200000000000002E-2</c:v>
                </c:pt>
                <c:pt idx="748">
                  <c:v>5.1799999999999999E-2</c:v>
                </c:pt>
                <c:pt idx="749">
                  <c:v>5.2499999999999998E-2</c:v>
                </c:pt>
                <c:pt idx="750">
                  <c:v>5.2999999999999999E-2</c:v>
                </c:pt>
                <c:pt idx="751">
                  <c:v>5.2199999999999996E-2</c:v>
                </c:pt>
                <c:pt idx="752">
                  <c:v>5.2699999999999997E-2</c:v>
                </c:pt>
                <c:pt idx="753">
                  <c:v>5.3200000000000004E-2</c:v>
                </c:pt>
                <c:pt idx="754">
                  <c:v>5.2300000000000006E-2</c:v>
                </c:pt>
                <c:pt idx="755">
                  <c:v>5.2499999999999998E-2</c:v>
                </c:pt>
                <c:pt idx="756">
                  <c:v>5.2400000000000002E-2</c:v>
                </c:pt>
                <c:pt idx="757">
                  <c:v>5.2699999999999997E-2</c:v>
                </c:pt>
                <c:pt idx="758">
                  <c:v>5.2499999999999998E-2</c:v>
                </c:pt>
                <c:pt idx="759">
                  <c:v>5.2600000000000001E-2</c:v>
                </c:pt>
                <c:pt idx="760">
                  <c:v>5.28E-2</c:v>
                </c:pt>
                <c:pt idx="761">
                  <c:v>5.2499999999999998E-2</c:v>
                </c:pt>
                <c:pt idx="762">
                  <c:v>5.2600000000000001E-2</c:v>
                </c:pt>
                <c:pt idx="763">
                  <c:v>5.2300000000000006E-2</c:v>
                </c:pt>
                <c:pt idx="764">
                  <c:v>5.2600000000000001E-2</c:v>
                </c:pt>
                <c:pt idx="765">
                  <c:v>5.2999999999999999E-2</c:v>
                </c:pt>
                <c:pt idx="766">
                  <c:v>5.2199999999999996E-2</c:v>
                </c:pt>
                <c:pt idx="767">
                  <c:v>5.2300000000000006E-2</c:v>
                </c:pt>
                <c:pt idx="768">
                  <c:v>5.2000000000000005E-2</c:v>
                </c:pt>
                <c:pt idx="769">
                  <c:v>5.16E-2</c:v>
                </c:pt>
                <c:pt idx="770">
                  <c:v>5.1399999999999994E-2</c:v>
                </c:pt>
                <c:pt idx="771">
                  <c:v>5.1799999999999999E-2</c:v>
                </c:pt>
                <c:pt idx="772">
                  <c:v>5.1799999999999999E-2</c:v>
                </c:pt>
                <c:pt idx="773">
                  <c:v>5.1500000000000004E-2</c:v>
                </c:pt>
                <c:pt idx="774">
                  <c:v>5.1500000000000004E-2</c:v>
                </c:pt>
                <c:pt idx="775">
                  <c:v>5.1299999999999998E-2</c:v>
                </c:pt>
                <c:pt idx="776">
                  <c:v>5.0999999999999997E-2</c:v>
                </c:pt>
                <c:pt idx="777">
                  <c:v>5.16E-2</c:v>
                </c:pt>
                <c:pt idx="778">
                  <c:v>5.1200000000000002E-2</c:v>
                </c:pt>
                <c:pt idx="779">
                  <c:v>5.1100000000000007E-2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C0-4E39-89AC-C4301300F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lineChart>
        <c:grouping val="standard"/>
        <c:varyColors val="0"/>
        <c:ser>
          <c:idx val="1"/>
          <c:order val="1"/>
          <c:tx>
            <c:v>IFIX</c:v>
          </c:tx>
          <c:spPr>
            <a:ln w="476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'NTN-B Principal'!$A$2:$A$781</c:f>
              <c:numCache>
                <c:formatCode>[$-416]mmm\-yy;@</c:formatCode>
                <c:ptCount val="780"/>
                <c:pt idx="0">
                  <c:v>44013</c:v>
                </c:pt>
                <c:pt idx="1">
                  <c:v>44014</c:v>
                </c:pt>
                <c:pt idx="2">
                  <c:v>44015</c:v>
                </c:pt>
                <c:pt idx="3">
                  <c:v>44018</c:v>
                </c:pt>
                <c:pt idx="4">
                  <c:v>44019</c:v>
                </c:pt>
                <c:pt idx="5">
                  <c:v>44020</c:v>
                </c:pt>
                <c:pt idx="6">
                  <c:v>44021</c:v>
                </c:pt>
                <c:pt idx="7">
                  <c:v>44022</c:v>
                </c:pt>
                <c:pt idx="8">
                  <c:v>44025</c:v>
                </c:pt>
                <c:pt idx="9">
                  <c:v>44026</c:v>
                </c:pt>
                <c:pt idx="10">
                  <c:v>44027</c:v>
                </c:pt>
                <c:pt idx="11">
                  <c:v>44028</c:v>
                </c:pt>
                <c:pt idx="12">
                  <c:v>44029</c:v>
                </c:pt>
                <c:pt idx="13">
                  <c:v>44032</c:v>
                </c:pt>
                <c:pt idx="14">
                  <c:v>44033</c:v>
                </c:pt>
                <c:pt idx="15">
                  <c:v>44034</c:v>
                </c:pt>
                <c:pt idx="16">
                  <c:v>44035</c:v>
                </c:pt>
                <c:pt idx="17">
                  <c:v>44036</c:v>
                </c:pt>
                <c:pt idx="18">
                  <c:v>44039</c:v>
                </c:pt>
                <c:pt idx="19">
                  <c:v>44040</c:v>
                </c:pt>
                <c:pt idx="20">
                  <c:v>44041</c:v>
                </c:pt>
                <c:pt idx="21">
                  <c:v>44042</c:v>
                </c:pt>
                <c:pt idx="22">
                  <c:v>44043</c:v>
                </c:pt>
                <c:pt idx="23">
                  <c:v>44046</c:v>
                </c:pt>
                <c:pt idx="24">
                  <c:v>44047</c:v>
                </c:pt>
                <c:pt idx="25">
                  <c:v>44048</c:v>
                </c:pt>
                <c:pt idx="26">
                  <c:v>44049</c:v>
                </c:pt>
                <c:pt idx="27">
                  <c:v>44050</c:v>
                </c:pt>
                <c:pt idx="28">
                  <c:v>44053</c:v>
                </c:pt>
                <c:pt idx="29">
                  <c:v>44054</c:v>
                </c:pt>
                <c:pt idx="30">
                  <c:v>44055</c:v>
                </c:pt>
                <c:pt idx="31">
                  <c:v>44056</c:v>
                </c:pt>
                <c:pt idx="32">
                  <c:v>44057</c:v>
                </c:pt>
                <c:pt idx="33">
                  <c:v>44060</c:v>
                </c:pt>
                <c:pt idx="34">
                  <c:v>44061</c:v>
                </c:pt>
                <c:pt idx="35">
                  <c:v>44062</c:v>
                </c:pt>
                <c:pt idx="36">
                  <c:v>44063</c:v>
                </c:pt>
                <c:pt idx="37">
                  <c:v>44064</c:v>
                </c:pt>
                <c:pt idx="38">
                  <c:v>44067</c:v>
                </c:pt>
                <c:pt idx="39">
                  <c:v>44068</c:v>
                </c:pt>
                <c:pt idx="40">
                  <c:v>44069</c:v>
                </c:pt>
                <c:pt idx="41">
                  <c:v>44070</c:v>
                </c:pt>
                <c:pt idx="42">
                  <c:v>44071</c:v>
                </c:pt>
                <c:pt idx="43">
                  <c:v>44074</c:v>
                </c:pt>
                <c:pt idx="44">
                  <c:v>44075</c:v>
                </c:pt>
                <c:pt idx="45">
                  <c:v>44076</c:v>
                </c:pt>
                <c:pt idx="46">
                  <c:v>44077</c:v>
                </c:pt>
                <c:pt idx="47">
                  <c:v>44078</c:v>
                </c:pt>
                <c:pt idx="48">
                  <c:v>44082</c:v>
                </c:pt>
                <c:pt idx="49">
                  <c:v>44083</c:v>
                </c:pt>
                <c:pt idx="50">
                  <c:v>44084</c:v>
                </c:pt>
                <c:pt idx="51">
                  <c:v>44085</c:v>
                </c:pt>
                <c:pt idx="52">
                  <c:v>44088</c:v>
                </c:pt>
                <c:pt idx="53">
                  <c:v>44089</c:v>
                </c:pt>
                <c:pt idx="54">
                  <c:v>44090</c:v>
                </c:pt>
                <c:pt idx="55">
                  <c:v>44091</c:v>
                </c:pt>
                <c:pt idx="56">
                  <c:v>44092</c:v>
                </c:pt>
                <c:pt idx="57">
                  <c:v>44095</c:v>
                </c:pt>
                <c:pt idx="58">
                  <c:v>44096</c:v>
                </c:pt>
                <c:pt idx="59">
                  <c:v>44097</c:v>
                </c:pt>
                <c:pt idx="60">
                  <c:v>44098</c:v>
                </c:pt>
                <c:pt idx="61">
                  <c:v>44099</c:v>
                </c:pt>
                <c:pt idx="62">
                  <c:v>44102</c:v>
                </c:pt>
                <c:pt idx="63">
                  <c:v>44103</c:v>
                </c:pt>
                <c:pt idx="64">
                  <c:v>44104</c:v>
                </c:pt>
                <c:pt idx="65">
                  <c:v>44105</c:v>
                </c:pt>
                <c:pt idx="66">
                  <c:v>44106</c:v>
                </c:pt>
                <c:pt idx="67">
                  <c:v>44109</c:v>
                </c:pt>
                <c:pt idx="68">
                  <c:v>44110</c:v>
                </c:pt>
                <c:pt idx="69">
                  <c:v>44111</c:v>
                </c:pt>
                <c:pt idx="70">
                  <c:v>44112</c:v>
                </c:pt>
                <c:pt idx="71">
                  <c:v>44113</c:v>
                </c:pt>
                <c:pt idx="72">
                  <c:v>44117</c:v>
                </c:pt>
                <c:pt idx="73">
                  <c:v>44118</c:v>
                </c:pt>
                <c:pt idx="74">
                  <c:v>44119</c:v>
                </c:pt>
                <c:pt idx="75">
                  <c:v>44120</c:v>
                </c:pt>
                <c:pt idx="76">
                  <c:v>44123</c:v>
                </c:pt>
                <c:pt idx="77">
                  <c:v>44124</c:v>
                </c:pt>
                <c:pt idx="78">
                  <c:v>44125</c:v>
                </c:pt>
                <c:pt idx="79">
                  <c:v>44126</c:v>
                </c:pt>
                <c:pt idx="80">
                  <c:v>44127</c:v>
                </c:pt>
                <c:pt idx="81">
                  <c:v>44130</c:v>
                </c:pt>
                <c:pt idx="82">
                  <c:v>44131</c:v>
                </c:pt>
                <c:pt idx="83">
                  <c:v>44132</c:v>
                </c:pt>
                <c:pt idx="84">
                  <c:v>44133</c:v>
                </c:pt>
                <c:pt idx="85">
                  <c:v>44134</c:v>
                </c:pt>
                <c:pt idx="86">
                  <c:v>44138</c:v>
                </c:pt>
                <c:pt idx="87">
                  <c:v>44139</c:v>
                </c:pt>
                <c:pt idx="88">
                  <c:v>44140</c:v>
                </c:pt>
                <c:pt idx="89">
                  <c:v>44141</c:v>
                </c:pt>
                <c:pt idx="90">
                  <c:v>44144</c:v>
                </c:pt>
                <c:pt idx="91">
                  <c:v>44145</c:v>
                </c:pt>
                <c:pt idx="92">
                  <c:v>44146</c:v>
                </c:pt>
                <c:pt idx="93">
                  <c:v>44147</c:v>
                </c:pt>
                <c:pt idx="94">
                  <c:v>44148</c:v>
                </c:pt>
                <c:pt idx="95">
                  <c:v>44151</c:v>
                </c:pt>
                <c:pt idx="96">
                  <c:v>44152</c:v>
                </c:pt>
                <c:pt idx="97">
                  <c:v>44153</c:v>
                </c:pt>
                <c:pt idx="98">
                  <c:v>44154</c:v>
                </c:pt>
                <c:pt idx="99">
                  <c:v>44155</c:v>
                </c:pt>
                <c:pt idx="100">
                  <c:v>44158</c:v>
                </c:pt>
                <c:pt idx="101">
                  <c:v>44159</c:v>
                </c:pt>
                <c:pt idx="102">
                  <c:v>44160</c:v>
                </c:pt>
                <c:pt idx="103">
                  <c:v>44161</c:v>
                </c:pt>
                <c:pt idx="104">
                  <c:v>44162</c:v>
                </c:pt>
                <c:pt idx="105">
                  <c:v>44165</c:v>
                </c:pt>
                <c:pt idx="106">
                  <c:v>44166</c:v>
                </c:pt>
                <c:pt idx="107">
                  <c:v>44167</c:v>
                </c:pt>
                <c:pt idx="108">
                  <c:v>44168</c:v>
                </c:pt>
                <c:pt idx="109">
                  <c:v>44169</c:v>
                </c:pt>
                <c:pt idx="110">
                  <c:v>44172</c:v>
                </c:pt>
                <c:pt idx="111">
                  <c:v>44173</c:v>
                </c:pt>
                <c:pt idx="112">
                  <c:v>44174</c:v>
                </c:pt>
                <c:pt idx="113">
                  <c:v>44175</c:v>
                </c:pt>
                <c:pt idx="114">
                  <c:v>44176</c:v>
                </c:pt>
                <c:pt idx="115">
                  <c:v>44179</c:v>
                </c:pt>
                <c:pt idx="116">
                  <c:v>44180</c:v>
                </c:pt>
                <c:pt idx="117">
                  <c:v>44181</c:v>
                </c:pt>
                <c:pt idx="118">
                  <c:v>44182</c:v>
                </c:pt>
                <c:pt idx="119">
                  <c:v>44183</c:v>
                </c:pt>
                <c:pt idx="120">
                  <c:v>44186</c:v>
                </c:pt>
                <c:pt idx="121">
                  <c:v>44187</c:v>
                </c:pt>
                <c:pt idx="122">
                  <c:v>44188</c:v>
                </c:pt>
                <c:pt idx="123">
                  <c:v>44193</c:v>
                </c:pt>
                <c:pt idx="124">
                  <c:v>44194</c:v>
                </c:pt>
                <c:pt idx="125">
                  <c:v>44195</c:v>
                </c:pt>
                <c:pt idx="126">
                  <c:v>44200</c:v>
                </c:pt>
                <c:pt idx="127">
                  <c:v>44201</c:v>
                </c:pt>
                <c:pt idx="128">
                  <c:v>44202</c:v>
                </c:pt>
                <c:pt idx="129">
                  <c:v>44203</c:v>
                </c:pt>
                <c:pt idx="130">
                  <c:v>44204</c:v>
                </c:pt>
                <c:pt idx="131">
                  <c:v>44207</c:v>
                </c:pt>
                <c:pt idx="132">
                  <c:v>44208</c:v>
                </c:pt>
                <c:pt idx="133">
                  <c:v>44209</c:v>
                </c:pt>
                <c:pt idx="134">
                  <c:v>44210</c:v>
                </c:pt>
                <c:pt idx="135">
                  <c:v>44211</c:v>
                </c:pt>
                <c:pt idx="136">
                  <c:v>44214</c:v>
                </c:pt>
                <c:pt idx="137">
                  <c:v>44215</c:v>
                </c:pt>
                <c:pt idx="138">
                  <c:v>44216</c:v>
                </c:pt>
                <c:pt idx="139">
                  <c:v>44217</c:v>
                </c:pt>
                <c:pt idx="140">
                  <c:v>44218</c:v>
                </c:pt>
                <c:pt idx="141">
                  <c:v>44222</c:v>
                </c:pt>
                <c:pt idx="142">
                  <c:v>44223</c:v>
                </c:pt>
                <c:pt idx="143">
                  <c:v>44224</c:v>
                </c:pt>
                <c:pt idx="144">
                  <c:v>44225</c:v>
                </c:pt>
                <c:pt idx="145">
                  <c:v>44228</c:v>
                </c:pt>
                <c:pt idx="146">
                  <c:v>44229</c:v>
                </c:pt>
                <c:pt idx="147">
                  <c:v>44230</c:v>
                </c:pt>
                <c:pt idx="148">
                  <c:v>44231</c:v>
                </c:pt>
                <c:pt idx="149">
                  <c:v>44232</c:v>
                </c:pt>
                <c:pt idx="150">
                  <c:v>44235</c:v>
                </c:pt>
                <c:pt idx="151">
                  <c:v>44236</c:v>
                </c:pt>
                <c:pt idx="152">
                  <c:v>44237</c:v>
                </c:pt>
                <c:pt idx="153">
                  <c:v>44238</c:v>
                </c:pt>
                <c:pt idx="154">
                  <c:v>44239</c:v>
                </c:pt>
                <c:pt idx="155">
                  <c:v>44244</c:v>
                </c:pt>
                <c:pt idx="156">
                  <c:v>44245</c:v>
                </c:pt>
                <c:pt idx="157">
                  <c:v>44246</c:v>
                </c:pt>
                <c:pt idx="158">
                  <c:v>44249</c:v>
                </c:pt>
                <c:pt idx="159">
                  <c:v>44250</c:v>
                </c:pt>
                <c:pt idx="160">
                  <c:v>44251</c:v>
                </c:pt>
                <c:pt idx="161">
                  <c:v>44252</c:v>
                </c:pt>
                <c:pt idx="162">
                  <c:v>44253</c:v>
                </c:pt>
                <c:pt idx="163">
                  <c:v>44256</c:v>
                </c:pt>
                <c:pt idx="164">
                  <c:v>44257</c:v>
                </c:pt>
                <c:pt idx="165">
                  <c:v>44258</c:v>
                </c:pt>
                <c:pt idx="166">
                  <c:v>44259</c:v>
                </c:pt>
                <c:pt idx="167">
                  <c:v>44260</c:v>
                </c:pt>
                <c:pt idx="168">
                  <c:v>44263</c:v>
                </c:pt>
                <c:pt idx="169">
                  <c:v>44264</c:v>
                </c:pt>
                <c:pt idx="170">
                  <c:v>44265</c:v>
                </c:pt>
                <c:pt idx="171">
                  <c:v>44266</c:v>
                </c:pt>
                <c:pt idx="172">
                  <c:v>44267</c:v>
                </c:pt>
                <c:pt idx="173">
                  <c:v>44270</c:v>
                </c:pt>
                <c:pt idx="174">
                  <c:v>44271</c:v>
                </c:pt>
                <c:pt idx="175">
                  <c:v>44272</c:v>
                </c:pt>
                <c:pt idx="176">
                  <c:v>44273</c:v>
                </c:pt>
                <c:pt idx="177">
                  <c:v>44274</c:v>
                </c:pt>
                <c:pt idx="178">
                  <c:v>44277</c:v>
                </c:pt>
                <c:pt idx="179">
                  <c:v>44278</c:v>
                </c:pt>
                <c:pt idx="180">
                  <c:v>44279</c:v>
                </c:pt>
                <c:pt idx="181">
                  <c:v>44280</c:v>
                </c:pt>
                <c:pt idx="182">
                  <c:v>44281</c:v>
                </c:pt>
                <c:pt idx="183">
                  <c:v>44284</c:v>
                </c:pt>
                <c:pt idx="184">
                  <c:v>44285</c:v>
                </c:pt>
                <c:pt idx="185">
                  <c:v>44286</c:v>
                </c:pt>
                <c:pt idx="186">
                  <c:v>44287</c:v>
                </c:pt>
                <c:pt idx="187">
                  <c:v>44291</c:v>
                </c:pt>
                <c:pt idx="188">
                  <c:v>44292</c:v>
                </c:pt>
                <c:pt idx="189">
                  <c:v>44293</c:v>
                </c:pt>
                <c:pt idx="190">
                  <c:v>44294</c:v>
                </c:pt>
                <c:pt idx="191">
                  <c:v>44295</c:v>
                </c:pt>
                <c:pt idx="192">
                  <c:v>44298</c:v>
                </c:pt>
                <c:pt idx="193">
                  <c:v>44299</c:v>
                </c:pt>
                <c:pt idx="194">
                  <c:v>44300</c:v>
                </c:pt>
                <c:pt idx="195">
                  <c:v>44301</c:v>
                </c:pt>
                <c:pt idx="196">
                  <c:v>44302</c:v>
                </c:pt>
                <c:pt idx="197">
                  <c:v>44305</c:v>
                </c:pt>
                <c:pt idx="198">
                  <c:v>44306</c:v>
                </c:pt>
                <c:pt idx="199">
                  <c:v>44308</c:v>
                </c:pt>
                <c:pt idx="200">
                  <c:v>44309</c:v>
                </c:pt>
                <c:pt idx="201">
                  <c:v>44312</c:v>
                </c:pt>
                <c:pt idx="202">
                  <c:v>44313</c:v>
                </c:pt>
                <c:pt idx="203">
                  <c:v>44314</c:v>
                </c:pt>
                <c:pt idx="204">
                  <c:v>44315</c:v>
                </c:pt>
                <c:pt idx="205">
                  <c:v>44316</c:v>
                </c:pt>
                <c:pt idx="206">
                  <c:v>44319</c:v>
                </c:pt>
                <c:pt idx="207">
                  <c:v>44320</c:v>
                </c:pt>
                <c:pt idx="208">
                  <c:v>44321</c:v>
                </c:pt>
                <c:pt idx="209">
                  <c:v>44322</c:v>
                </c:pt>
                <c:pt idx="210">
                  <c:v>44323</c:v>
                </c:pt>
                <c:pt idx="211">
                  <c:v>44326</c:v>
                </c:pt>
                <c:pt idx="212">
                  <c:v>44327</c:v>
                </c:pt>
                <c:pt idx="213">
                  <c:v>44328</c:v>
                </c:pt>
                <c:pt idx="214">
                  <c:v>44329</c:v>
                </c:pt>
                <c:pt idx="215">
                  <c:v>44330</c:v>
                </c:pt>
                <c:pt idx="216">
                  <c:v>44333</c:v>
                </c:pt>
                <c:pt idx="217">
                  <c:v>44334</c:v>
                </c:pt>
                <c:pt idx="218">
                  <c:v>44335</c:v>
                </c:pt>
                <c:pt idx="219">
                  <c:v>44336</c:v>
                </c:pt>
                <c:pt idx="220">
                  <c:v>44337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44347</c:v>
                </c:pt>
                <c:pt idx="227">
                  <c:v>44348</c:v>
                </c:pt>
                <c:pt idx="228">
                  <c:v>44349</c:v>
                </c:pt>
                <c:pt idx="229">
                  <c:v>44351</c:v>
                </c:pt>
                <c:pt idx="230">
                  <c:v>44354</c:v>
                </c:pt>
                <c:pt idx="231">
                  <c:v>44355</c:v>
                </c:pt>
                <c:pt idx="232">
                  <c:v>44356</c:v>
                </c:pt>
                <c:pt idx="233">
                  <c:v>44357</c:v>
                </c:pt>
                <c:pt idx="234">
                  <c:v>44358</c:v>
                </c:pt>
                <c:pt idx="235">
                  <c:v>44361</c:v>
                </c:pt>
                <c:pt idx="236">
                  <c:v>44362</c:v>
                </c:pt>
                <c:pt idx="237">
                  <c:v>44363</c:v>
                </c:pt>
                <c:pt idx="238">
                  <c:v>44364</c:v>
                </c:pt>
                <c:pt idx="239">
                  <c:v>44365</c:v>
                </c:pt>
                <c:pt idx="240">
                  <c:v>44368</c:v>
                </c:pt>
                <c:pt idx="241">
                  <c:v>44369</c:v>
                </c:pt>
                <c:pt idx="242">
                  <c:v>44370</c:v>
                </c:pt>
                <c:pt idx="243">
                  <c:v>44371</c:v>
                </c:pt>
                <c:pt idx="244">
                  <c:v>44372</c:v>
                </c:pt>
                <c:pt idx="245">
                  <c:v>44375</c:v>
                </c:pt>
                <c:pt idx="246">
                  <c:v>44376</c:v>
                </c:pt>
                <c:pt idx="247">
                  <c:v>44377</c:v>
                </c:pt>
                <c:pt idx="248">
                  <c:v>44378</c:v>
                </c:pt>
                <c:pt idx="249">
                  <c:v>44379</c:v>
                </c:pt>
                <c:pt idx="250">
                  <c:v>44382</c:v>
                </c:pt>
                <c:pt idx="251">
                  <c:v>44383</c:v>
                </c:pt>
                <c:pt idx="252">
                  <c:v>44384</c:v>
                </c:pt>
                <c:pt idx="253">
                  <c:v>44385</c:v>
                </c:pt>
                <c:pt idx="254">
                  <c:v>44389</c:v>
                </c:pt>
                <c:pt idx="255">
                  <c:v>44390</c:v>
                </c:pt>
                <c:pt idx="256">
                  <c:v>44391</c:v>
                </c:pt>
                <c:pt idx="257">
                  <c:v>44392</c:v>
                </c:pt>
                <c:pt idx="258">
                  <c:v>44393</c:v>
                </c:pt>
                <c:pt idx="259">
                  <c:v>44396</c:v>
                </c:pt>
                <c:pt idx="260">
                  <c:v>44397</c:v>
                </c:pt>
                <c:pt idx="261">
                  <c:v>44398</c:v>
                </c:pt>
                <c:pt idx="262">
                  <c:v>44399</c:v>
                </c:pt>
                <c:pt idx="263">
                  <c:v>44400</c:v>
                </c:pt>
                <c:pt idx="264">
                  <c:v>44403</c:v>
                </c:pt>
                <c:pt idx="265">
                  <c:v>44404</c:v>
                </c:pt>
                <c:pt idx="266">
                  <c:v>44405</c:v>
                </c:pt>
                <c:pt idx="267">
                  <c:v>44406</c:v>
                </c:pt>
                <c:pt idx="268">
                  <c:v>44407</c:v>
                </c:pt>
                <c:pt idx="269">
                  <c:v>44410</c:v>
                </c:pt>
                <c:pt idx="270">
                  <c:v>44411</c:v>
                </c:pt>
                <c:pt idx="271">
                  <c:v>44412</c:v>
                </c:pt>
                <c:pt idx="272">
                  <c:v>44413</c:v>
                </c:pt>
                <c:pt idx="273">
                  <c:v>44414</c:v>
                </c:pt>
                <c:pt idx="274">
                  <c:v>44417</c:v>
                </c:pt>
                <c:pt idx="275">
                  <c:v>44418</c:v>
                </c:pt>
                <c:pt idx="276">
                  <c:v>44419</c:v>
                </c:pt>
                <c:pt idx="277">
                  <c:v>44420</c:v>
                </c:pt>
                <c:pt idx="278">
                  <c:v>44421</c:v>
                </c:pt>
                <c:pt idx="279">
                  <c:v>44424</c:v>
                </c:pt>
                <c:pt idx="280">
                  <c:v>44425</c:v>
                </c:pt>
                <c:pt idx="281">
                  <c:v>44426</c:v>
                </c:pt>
                <c:pt idx="282">
                  <c:v>44427</c:v>
                </c:pt>
                <c:pt idx="283">
                  <c:v>44428</c:v>
                </c:pt>
                <c:pt idx="284">
                  <c:v>44431</c:v>
                </c:pt>
                <c:pt idx="285">
                  <c:v>44432</c:v>
                </c:pt>
                <c:pt idx="286">
                  <c:v>44433</c:v>
                </c:pt>
                <c:pt idx="287">
                  <c:v>44434</c:v>
                </c:pt>
                <c:pt idx="288">
                  <c:v>44435</c:v>
                </c:pt>
                <c:pt idx="289">
                  <c:v>44438</c:v>
                </c:pt>
                <c:pt idx="290">
                  <c:v>44439</c:v>
                </c:pt>
                <c:pt idx="291">
                  <c:v>44440</c:v>
                </c:pt>
                <c:pt idx="292">
                  <c:v>44441</c:v>
                </c:pt>
                <c:pt idx="293">
                  <c:v>44442</c:v>
                </c:pt>
                <c:pt idx="294">
                  <c:v>44445</c:v>
                </c:pt>
                <c:pt idx="295">
                  <c:v>44447</c:v>
                </c:pt>
                <c:pt idx="296">
                  <c:v>44448</c:v>
                </c:pt>
                <c:pt idx="297">
                  <c:v>44449</c:v>
                </c:pt>
                <c:pt idx="298">
                  <c:v>44452</c:v>
                </c:pt>
                <c:pt idx="299">
                  <c:v>44453</c:v>
                </c:pt>
                <c:pt idx="300">
                  <c:v>44454</c:v>
                </c:pt>
                <c:pt idx="301">
                  <c:v>44455</c:v>
                </c:pt>
                <c:pt idx="302">
                  <c:v>44456</c:v>
                </c:pt>
                <c:pt idx="303">
                  <c:v>44459</c:v>
                </c:pt>
                <c:pt idx="304">
                  <c:v>44460</c:v>
                </c:pt>
                <c:pt idx="305">
                  <c:v>44461</c:v>
                </c:pt>
                <c:pt idx="306">
                  <c:v>44462</c:v>
                </c:pt>
                <c:pt idx="307">
                  <c:v>44463</c:v>
                </c:pt>
                <c:pt idx="308">
                  <c:v>44466</c:v>
                </c:pt>
                <c:pt idx="309">
                  <c:v>44467</c:v>
                </c:pt>
                <c:pt idx="310">
                  <c:v>44468</c:v>
                </c:pt>
                <c:pt idx="311">
                  <c:v>44469</c:v>
                </c:pt>
                <c:pt idx="312">
                  <c:v>44470</c:v>
                </c:pt>
                <c:pt idx="313">
                  <c:v>44473</c:v>
                </c:pt>
                <c:pt idx="314">
                  <c:v>44474</c:v>
                </c:pt>
                <c:pt idx="315">
                  <c:v>44475</c:v>
                </c:pt>
                <c:pt idx="316">
                  <c:v>44476</c:v>
                </c:pt>
                <c:pt idx="317">
                  <c:v>44477</c:v>
                </c:pt>
                <c:pt idx="318">
                  <c:v>44480</c:v>
                </c:pt>
                <c:pt idx="319">
                  <c:v>44482</c:v>
                </c:pt>
                <c:pt idx="320">
                  <c:v>44483</c:v>
                </c:pt>
                <c:pt idx="321">
                  <c:v>44484</c:v>
                </c:pt>
                <c:pt idx="322">
                  <c:v>44487</c:v>
                </c:pt>
                <c:pt idx="323">
                  <c:v>44488</c:v>
                </c:pt>
                <c:pt idx="324">
                  <c:v>44489</c:v>
                </c:pt>
                <c:pt idx="325">
                  <c:v>44490</c:v>
                </c:pt>
                <c:pt idx="326">
                  <c:v>44491</c:v>
                </c:pt>
                <c:pt idx="327">
                  <c:v>44494</c:v>
                </c:pt>
                <c:pt idx="328">
                  <c:v>44495</c:v>
                </c:pt>
                <c:pt idx="329">
                  <c:v>44496</c:v>
                </c:pt>
                <c:pt idx="330">
                  <c:v>44497</c:v>
                </c:pt>
                <c:pt idx="331">
                  <c:v>44498</c:v>
                </c:pt>
                <c:pt idx="332">
                  <c:v>44501</c:v>
                </c:pt>
                <c:pt idx="333">
                  <c:v>44503</c:v>
                </c:pt>
                <c:pt idx="334">
                  <c:v>44504</c:v>
                </c:pt>
                <c:pt idx="335">
                  <c:v>44505</c:v>
                </c:pt>
                <c:pt idx="336">
                  <c:v>44508</c:v>
                </c:pt>
                <c:pt idx="337">
                  <c:v>44509</c:v>
                </c:pt>
                <c:pt idx="338">
                  <c:v>44510</c:v>
                </c:pt>
                <c:pt idx="339">
                  <c:v>44511</c:v>
                </c:pt>
                <c:pt idx="340">
                  <c:v>44512</c:v>
                </c:pt>
                <c:pt idx="341">
                  <c:v>44516</c:v>
                </c:pt>
                <c:pt idx="342">
                  <c:v>44517</c:v>
                </c:pt>
                <c:pt idx="343">
                  <c:v>44518</c:v>
                </c:pt>
                <c:pt idx="344">
                  <c:v>44519</c:v>
                </c:pt>
                <c:pt idx="345">
                  <c:v>44522</c:v>
                </c:pt>
                <c:pt idx="346">
                  <c:v>44523</c:v>
                </c:pt>
                <c:pt idx="347">
                  <c:v>44524</c:v>
                </c:pt>
                <c:pt idx="348">
                  <c:v>44525</c:v>
                </c:pt>
                <c:pt idx="349">
                  <c:v>44526</c:v>
                </c:pt>
                <c:pt idx="350">
                  <c:v>44529</c:v>
                </c:pt>
                <c:pt idx="351">
                  <c:v>44530</c:v>
                </c:pt>
                <c:pt idx="352">
                  <c:v>44531</c:v>
                </c:pt>
                <c:pt idx="353">
                  <c:v>44532</c:v>
                </c:pt>
                <c:pt idx="354">
                  <c:v>44533</c:v>
                </c:pt>
                <c:pt idx="355">
                  <c:v>44536</c:v>
                </c:pt>
                <c:pt idx="356">
                  <c:v>44537</c:v>
                </c:pt>
                <c:pt idx="357">
                  <c:v>44538</c:v>
                </c:pt>
                <c:pt idx="358">
                  <c:v>44539</c:v>
                </c:pt>
                <c:pt idx="359">
                  <c:v>44540</c:v>
                </c:pt>
                <c:pt idx="360">
                  <c:v>44543</c:v>
                </c:pt>
                <c:pt idx="361">
                  <c:v>44544</c:v>
                </c:pt>
                <c:pt idx="362">
                  <c:v>44545</c:v>
                </c:pt>
                <c:pt idx="363">
                  <c:v>44546</c:v>
                </c:pt>
                <c:pt idx="364">
                  <c:v>44547</c:v>
                </c:pt>
                <c:pt idx="365">
                  <c:v>44550</c:v>
                </c:pt>
                <c:pt idx="366">
                  <c:v>44551</c:v>
                </c:pt>
                <c:pt idx="367">
                  <c:v>44552</c:v>
                </c:pt>
                <c:pt idx="368">
                  <c:v>44553</c:v>
                </c:pt>
                <c:pt idx="369">
                  <c:v>44557</c:v>
                </c:pt>
                <c:pt idx="370">
                  <c:v>44558</c:v>
                </c:pt>
                <c:pt idx="371">
                  <c:v>44559</c:v>
                </c:pt>
                <c:pt idx="372">
                  <c:v>44560</c:v>
                </c:pt>
                <c:pt idx="373">
                  <c:v>44564</c:v>
                </c:pt>
                <c:pt idx="374">
                  <c:v>44565</c:v>
                </c:pt>
                <c:pt idx="375">
                  <c:v>44566</c:v>
                </c:pt>
                <c:pt idx="376">
                  <c:v>44567</c:v>
                </c:pt>
                <c:pt idx="377">
                  <c:v>44568</c:v>
                </c:pt>
                <c:pt idx="378">
                  <c:v>44571</c:v>
                </c:pt>
                <c:pt idx="379">
                  <c:v>44572</c:v>
                </c:pt>
                <c:pt idx="380">
                  <c:v>44573</c:v>
                </c:pt>
                <c:pt idx="381">
                  <c:v>44574</c:v>
                </c:pt>
                <c:pt idx="382">
                  <c:v>44575</c:v>
                </c:pt>
                <c:pt idx="383">
                  <c:v>44578</c:v>
                </c:pt>
                <c:pt idx="384">
                  <c:v>44579</c:v>
                </c:pt>
                <c:pt idx="385">
                  <c:v>44580</c:v>
                </c:pt>
                <c:pt idx="386">
                  <c:v>44581</c:v>
                </c:pt>
                <c:pt idx="387">
                  <c:v>44582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44592</c:v>
                </c:pt>
                <c:pt idx="394">
                  <c:v>44593</c:v>
                </c:pt>
                <c:pt idx="395">
                  <c:v>44594</c:v>
                </c:pt>
                <c:pt idx="396">
                  <c:v>44595</c:v>
                </c:pt>
                <c:pt idx="397">
                  <c:v>44596</c:v>
                </c:pt>
                <c:pt idx="398">
                  <c:v>44599</c:v>
                </c:pt>
                <c:pt idx="399">
                  <c:v>44600</c:v>
                </c:pt>
                <c:pt idx="400">
                  <c:v>44601</c:v>
                </c:pt>
                <c:pt idx="401">
                  <c:v>44602</c:v>
                </c:pt>
                <c:pt idx="402">
                  <c:v>44603</c:v>
                </c:pt>
                <c:pt idx="403">
                  <c:v>44606</c:v>
                </c:pt>
                <c:pt idx="404">
                  <c:v>44607</c:v>
                </c:pt>
                <c:pt idx="405">
                  <c:v>44608</c:v>
                </c:pt>
                <c:pt idx="406">
                  <c:v>44609</c:v>
                </c:pt>
                <c:pt idx="407">
                  <c:v>44610</c:v>
                </c:pt>
                <c:pt idx="408">
                  <c:v>44613</c:v>
                </c:pt>
                <c:pt idx="409">
                  <c:v>44614</c:v>
                </c:pt>
                <c:pt idx="410">
                  <c:v>44615</c:v>
                </c:pt>
                <c:pt idx="411">
                  <c:v>44616</c:v>
                </c:pt>
                <c:pt idx="412">
                  <c:v>44617</c:v>
                </c:pt>
                <c:pt idx="413">
                  <c:v>44622</c:v>
                </c:pt>
                <c:pt idx="414">
                  <c:v>44623</c:v>
                </c:pt>
                <c:pt idx="415">
                  <c:v>44624</c:v>
                </c:pt>
                <c:pt idx="416">
                  <c:v>44627</c:v>
                </c:pt>
                <c:pt idx="417">
                  <c:v>44628</c:v>
                </c:pt>
                <c:pt idx="418">
                  <c:v>44629</c:v>
                </c:pt>
                <c:pt idx="419">
                  <c:v>44630</c:v>
                </c:pt>
                <c:pt idx="420">
                  <c:v>44631</c:v>
                </c:pt>
                <c:pt idx="421">
                  <c:v>44634</c:v>
                </c:pt>
                <c:pt idx="422">
                  <c:v>44635</c:v>
                </c:pt>
                <c:pt idx="423">
                  <c:v>44636</c:v>
                </c:pt>
                <c:pt idx="424">
                  <c:v>44637</c:v>
                </c:pt>
                <c:pt idx="425">
                  <c:v>44638</c:v>
                </c:pt>
                <c:pt idx="426">
                  <c:v>44641</c:v>
                </c:pt>
                <c:pt idx="427">
                  <c:v>44642</c:v>
                </c:pt>
                <c:pt idx="428">
                  <c:v>44643</c:v>
                </c:pt>
                <c:pt idx="429">
                  <c:v>44644</c:v>
                </c:pt>
                <c:pt idx="430">
                  <c:v>44645</c:v>
                </c:pt>
                <c:pt idx="431">
                  <c:v>44648</c:v>
                </c:pt>
                <c:pt idx="432">
                  <c:v>44649</c:v>
                </c:pt>
                <c:pt idx="433">
                  <c:v>44650</c:v>
                </c:pt>
                <c:pt idx="434">
                  <c:v>44651</c:v>
                </c:pt>
                <c:pt idx="435">
                  <c:v>44652</c:v>
                </c:pt>
                <c:pt idx="436">
                  <c:v>44655</c:v>
                </c:pt>
                <c:pt idx="437">
                  <c:v>44656</c:v>
                </c:pt>
                <c:pt idx="438">
                  <c:v>44657</c:v>
                </c:pt>
                <c:pt idx="439">
                  <c:v>44658</c:v>
                </c:pt>
                <c:pt idx="440">
                  <c:v>44659</c:v>
                </c:pt>
                <c:pt idx="441">
                  <c:v>44662</c:v>
                </c:pt>
                <c:pt idx="442">
                  <c:v>44663</c:v>
                </c:pt>
                <c:pt idx="443">
                  <c:v>44664</c:v>
                </c:pt>
                <c:pt idx="444">
                  <c:v>44665</c:v>
                </c:pt>
                <c:pt idx="445">
                  <c:v>44669</c:v>
                </c:pt>
                <c:pt idx="446">
                  <c:v>44670</c:v>
                </c:pt>
                <c:pt idx="447">
                  <c:v>44671</c:v>
                </c:pt>
                <c:pt idx="448">
                  <c:v>44673</c:v>
                </c:pt>
                <c:pt idx="449">
                  <c:v>44676</c:v>
                </c:pt>
                <c:pt idx="450">
                  <c:v>44677</c:v>
                </c:pt>
                <c:pt idx="451">
                  <c:v>44678</c:v>
                </c:pt>
                <c:pt idx="452">
                  <c:v>44679</c:v>
                </c:pt>
                <c:pt idx="453">
                  <c:v>44680</c:v>
                </c:pt>
                <c:pt idx="454">
                  <c:v>44683</c:v>
                </c:pt>
                <c:pt idx="455">
                  <c:v>44684</c:v>
                </c:pt>
                <c:pt idx="456">
                  <c:v>44685</c:v>
                </c:pt>
                <c:pt idx="457">
                  <c:v>44686</c:v>
                </c:pt>
                <c:pt idx="458">
                  <c:v>44687</c:v>
                </c:pt>
                <c:pt idx="459">
                  <c:v>44690</c:v>
                </c:pt>
                <c:pt idx="460">
                  <c:v>44691</c:v>
                </c:pt>
                <c:pt idx="461">
                  <c:v>44692</c:v>
                </c:pt>
                <c:pt idx="462">
                  <c:v>44693</c:v>
                </c:pt>
                <c:pt idx="463">
                  <c:v>44694</c:v>
                </c:pt>
                <c:pt idx="464">
                  <c:v>44697</c:v>
                </c:pt>
                <c:pt idx="465">
                  <c:v>44698</c:v>
                </c:pt>
                <c:pt idx="466">
                  <c:v>44699</c:v>
                </c:pt>
                <c:pt idx="467">
                  <c:v>44700</c:v>
                </c:pt>
                <c:pt idx="468">
                  <c:v>44701</c:v>
                </c:pt>
                <c:pt idx="469">
                  <c:v>44704</c:v>
                </c:pt>
                <c:pt idx="470">
                  <c:v>44705</c:v>
                </c:pt>
                <c:pt idx="471">
                  <c:v>44706</c:v>
                </c:pt>
                <c:pt idx="472">
                  <c:v>44707</c:v>
                </c:pt>
                <c:pt idx="473">
                  <c:v>44708</c:v>
                </c:pt>
                <c:pt idx="474">
                  <c:v>44711</c:v>
                </c:pt>
                <c:pt idx="475">
                  <c:v>44712</c:v>
                </c:pt>
                <c:pt idx="476">
                  <c:v>44713</c:v>
                </c:pt>
                <c:pt idx="477">
                  <c:v>44714</c:v>
                </c:pt>
                <c:pt idx="478">
                  <c:v>44715</c:v>
                </c:pt>
                <c:pt idx="479">
                  <c:v>44718</c:v>
                </c:pt>
                <c:pt idx="480">
                  <c:v>44719</c:v>
                </c:pt>
                <c:pt idx="481">
                  <c:v>44720</c:v>
                </c:pt>
                <c:pt idx="482">
                  <c:v>44721</c:v>
                </c:pt>
                <c:pt idx="483">
                  <c:v>44722</c:v>
                </c:pt>
                <c:pt idx="484">
                  <c:v>44725</c:v>
                </c:pt>
                <c:pt idx="485">
                  <c:v>44726</c:v>
                </c:pt>
                <c:pt idx="486">
                  <c:v>44727</c:v>
                </c:pt>
                <c:pt idx="487">
                  <c:v>44729</c:v>
                </c:pt>
                <c:pt idx="488">
                  <c:v>44732</c:v>
                </c:pt>
                <c:pt idx="489">
                  <c:v>44733</c:v>
                </c:pt>
                <c:pt idx="490">
                  <c:v>44734</c:v>
                </c:pt>
                <c:pt idx="491">
                  <c:v>44735</c:v>
                </c:pt>
                <c:pt idx="492">
                  <c:v>44736</c:v>
                </c:pt>
                <c:pt idx="493">
                  <c:v>44739</c:v>
                </c:pt>
                <c:pt idx="494">
                  <c:v>44740</c:v>
                </c:pt>
                <c:pt idx="495">
                  <c:v>44741</c:v>
                </c:pt>
                <c:pt idx="496">
                  <c:v>44742</c:v>
                </c:pt>
                <c:pt idx="497">
                  <c:v>44743</c:v>
                </c:pt>
                <c:pt idx="498">
                  <c:v>44746</c:v>
                </c:pt>
                <c:pt idx="499">
                  <c:v>44747</c:v>
                </c:pt>
                <c:pt idx="500">
                  <c:v>44748</c:v>
                </c:pt>
                <c:pt idx="501">
                  <c:v>44749</c:v>
                </c:pt>
                <c:pt idx="502">
                  <c:v>44750</c:v>
                </c:pt>
                <c:pt idx="503">
                  <c:v>44753</c:v>
                </c:pt>
                <c:pt idx="504">
                  <c:v>44754</c:v>
                </c:pt>
                <c:pt idx="505">
                  <c:v>44755</c:v>
                </c:pt>
                <c:pt idx="506">
                  <c:v>44756</c:v>
                </c:pt>
                <c:pt idx="507">
                  <c:v>44757</c:v>
                </c:pt>
                <c:pt idx="508">
                  <c:v>44760</c:v>
                </c:pt>
                <c:pt idx="509">
                  <c:v>44761</c:v>
                </c:pt>
                <c:pt idx="510">
                  <c:v>44762</c:v>
                </c:pt>
                <c:pt idx="511">
                  <c:v>44763</c:v>
                </c:pt>
                <c:pt idx="512">
                  <c:v>44764</c:v>
                </c:pt>
                <c:pt idx="513">
                  <c:v>44767</c:v>
                </c:pt>
                <c:pt idx="514">
                  <c:v>44768</c:v>
                </c:pt>
                <c:pt idx="515">
                  <c:v>44769</c:v>
                </c:pt>
                <c:pt idx="516">
                  <c:v>44770</c:v>
                </c:pt>
                <c:pt idx="517">
                  <c:v>44771</c:v>
                </c:pt>
                <c:pt idx="518">
                  <c:v>44774</c:v>
                </c:pt>
                <c:pt idx="519">
                  <c:v>44775</c:v>
                </c:pt>
                <c:pt idx="520">
                  <c:v>44776</c:v>
                </c:pt>
                <c:pt idx="521">
                  <c:v>44777</c:v>
                </c:pt>
                <c:pt idx="522">
                  <c:v>44778</c:v>
                </c:pt>
                <c:pt idx="523">
                  <c:v>44781</c:v>
                </c:pt>
                <c:pt idx="524">
                  <c:v>44782</c:v>
                </c:pt>
                <c:pt idx="525">
                  <c:v>44783</c:v>
                </c:pt>
                <c:pt idx="526">
                  <c:v>44784</c:v>
                </c:pt>
                <c:pt idx="527">
                  <c:v>44785</c:v>
                </c:pt>
                <c:pt idx="528">
                  <c:v>44788</c:v>
                </c:pt>
                <c:pt idx="529">
                  <c:v>44789</c:v>
                </c:pt>
                <c:pt idx="530">
                  <c:v>44790</c:v>
                </c:pt>
                <c:pt idx="531">
                  <c:v>44791</c:v>
                </c:pt>
                <c:pt idx="532">
                  <c:v>44792</c:v>
                </c:pt>
                <c:pt idx="533">
                  <c:v>44795</c:v>
                </c:pt>
                <c:pt idx="534">
                  <c:v>44796</c:v>
                </c:pt>
                <c:pt idx="535">
                  <c:v>44797</c:v>
                </c:pt>
                <c:pt idx="536">
                  <c:v>44798</c:v>
                </c:pt>
                <c:pt idx="537">
                  <c:v>44799</c:v>
                </c:pt>
                <c:pt idx="538">
                  <c:v>44802</c:v>
                </c:pt>
                <c:pt idx="539">
                  <c:v>44803</c:v>
                </c:pt>
                <c:pt idx="540">
                  <c:v>44804</c:v>
                </c:pt>
                <c:pt idx="541">
                  <c:v>44805</c:v>
                </c:pt>
                <c:pt idx="542">
                  <c:v>44806</c:v>
                </c:pt>
                <c:pt idx="543">
                  <c:v>44809</c:v>
                </c:pt>
                <c:pt idx="544">
                  <c:v>44810</c:v>
                </c:pt>
                <c:pt idx="545">
                  <c:v>44812</c:v>
                </c:pt>
                <c:pt idx="546">
                  <c:v>44813</c:v>
                </c:pt>
                <c:pt idx="547">
                  <c:v>44816</c:v>
                </c:pt>
                <c:pt idx="548">
                  <c:v>44817</c:v>
                </c:pt>
                <c:pt idx="549">
                  <c:v>44818</c:v>
                </c:pt>
                <c:pt idx="550">
                  <c:v>44819</c:v>
                </c:pt>
                <c:pt idx="551">
                  <c:v>44820</c:v>
                </c:pt>
                <c:pt idx="552">
                  <c:v>44823</c:v>
                </c:pt>
                <c:pt idx="553">
                  <c:v>44824</c:v>
                </c:pt>
                <c:pt idx="554">
                  <c:v>44825</c:v>
                </c:pt>
                <c:pt idx="555">
                  <c:v>44826</c:v>
                </c:pt>
                <c:pt idx="556">
                  <c:v>44827</c:v>
                </c:pt>
                <c:pt idx="557">
                  <c:v>44830</c:v>
                </c:pt>
                <c:pt idx="558">
                  <c:v>44831</c:v>
                </c:pt>
                <c:pt idx="559">
                  <c:v>44832</c:v>
                </c:pt>
                <c:pt idx="560">
                  <c:v>44833</c:v>
                </c:pt>
                <c:pt idx="561">
                  <c:v>44834</c:v>
                </c:pt>
                <c:pt idx="562">
                  <c:v>44837</c:v>
                </c:pt>
                <c:pt idx="563">
                  <c:v>44838</c:v>
                </c:pt>
                <c:pt idx="564">
                  <c:v>44839</c:v>
                </c:pt>
                <c:pt idx="565">
                  <c:v>44840</c:v>
                </c:pt>
                <c:pt idx="566">
                  <c:v>44841</c:v>
                </c:pt>
                <c:pt idx="567">
                  <c:v>44844</c:v>
                </c:pt>
                <c:pt idx="568">
                  <c:v>44845</c:v>
                </c:pt>
                <c:pt idx="569">
                  <c:v>44847</c:v>
                </c:pt>
                <c:pt idx="570">
                  <c:v>44848</c:v>
                </c:pt>
                <c:pt idx="571">
                  <c:v>44851</c:v>
                </c:pt>
                <c:pt idx="572">
                  <c:v>44852</c:v>
                </c:pt>
                <c:pt idx="573">
                  <c:v>44853</c:v>
                </c:pt>
                <c:pt idx="574">
                  <c:v>44854</c:v>
                </c:pt>
                <c:pt idx="575">
                  <c:v>44855</c:v>
                </c:pt>
                <c:pt idx="576">
                  <c:v>44858</c:v>
                </c:pt>
                <c:pt idx="577">
                  <c:v>44859</c:v>
                </c:pt>
                <c:pt idx="578">
                  <c:v>44860</c:v>
                </c:pt>
                <c:pt idx="579">
                  <c:v>44861</c:v>
                </c:pt>
                <c:pt idx="580">
                  <c:v>44862</c:v>
                </c:pt>
                <c:pt idx="581">
                  <c:v>44865</c:v>
                </c:pt>
                <c:pt idx="582">
                  <c:v>44866</c:v>
                </c:pt>
                <c:pt idx="583">
                  <c:v>44868</c:v>
                </c:pt>
                <c:pt idx="584">
                  <c:v>44869</c:v>
                </c:pt>
                <c:pt idx="585">
                  <c:v>44872</c:v>
                </c:pt>
                <c:pt idx="586">
                  <c:v>44873</c:v>
                </c:pt>
                <c:pt idx="587">
                  <c:v>44874</c:v>
                </c:pt>
                <c:pt idx="588">
                  <c:v>44875</c:v>
                </c:pt>
                <c:pt idx="589">
                  <c:v>44876</c:v>
                </c:pt>
                <c:pt idx="590">
                  <c:v>44879</c:v>
                </c:pt>
                <c:pt idx="591">
                  <c:v>44881</c:v>
                </c:pt>
                <c:pt idx="592">
                  <c:v>44882</c:v>
                </c:pt>
                <c:pt idx="593">
                  <c:v>44883</c:v>
                </c:pt>
                <c:pt idx="594">
                  <c:v>44886</c:v>
                </c:pt>
                <c:pt idx="595">
                  <c:v>44887</c:v>
                </c:pt>
                <c:pt idx="596">
                  <c:v>44888</c:v>
                </c:pt>
                <c:pt idx="597">
                  <c:v>44889</c:v>
                </c:pt>
                <c:pt idx="598">
                  <c:v>44890</c:v>
                </c:pt>
                <c:pt idx="599">
                  <c:v>44893</c:v>
                </c:pt>
                <c:pt idx="600">
                  <c:v>44894</c:v>
                </c:pt>
                <c:pt idx="601">
                  <c:v>44895</c:v>
                </c:pt>
                <c:pt idx="602">
                  <c:v>44896</c:v>
                </c:pt>
                <c:pt idx="603">
                  <c:v>44897</c:v>
                </c:pt>
                <c:pt idx="604">
                  <c:v>44900</c:v>
                </c:pt>
                <c:pt idx="605">
                  <c:v>44901</c:v>
                </c:pt>
                <c:pt idx="606">
                  <c:v>44902</c:v>
                </c:pt>
                <c:pt idx="607">
                  <c:v>44903</c:v>
                </c:pt>
                <c:pt idx="608">
                  <c:v>44904</c:v>
                </c:pt>
                <c:pt idx="609">
                  <c:v>44907</c:v>
                </c:pt>
                <c:pt idx="610">
                  <c:v>44908</c:v>
                </c:pt>
                <c:pt idx="611">
                  <c:v>44909</c:v>
                </c:pt>
                <c:pt idx="612">
                  <c:v>44910</c:v>
                </c:pt>
                <c:pt idx="613">
                  <c:v>44911</c:v>
                </c:pt>
                <c:pt idx="614">
                  <c:v>44914</c:v>
                </c:pt>
                <c:pt idx="615">
                  <c:v>44915</c:v>
                </c:pt>
                <c:pt idx="616">
                  <c:v>44916</c:v>
                </c:pt>
                <c:pt idx="617">
                  <c:v>44917</c:v>
                </c:pt>
                <c:pt idx="618">
                  <c:v>44918</c:v>
                </c:pt>
                <c:pt idx="619">
                  <c:v>44921</c:v>
                </c:pt>
                <c:pt idx="620">
                  <c:v>44922</c:v>
                </c:pt>
                <c:pt idx="621">
                  <c:v>44923</c:v>
                </c:pt>
                <c:pt idx="622">
                  <c:v>44924</c:v>
                </c:pt>
                <c:pt idx="623">
                  <c:v>44928</c:v>
                </c:pt>
                <c:pt idx="624">
                  <c:v>44929</c:v>
                </c:pt>
                <c:pt idx="625">
                  <c:v>44930</c:v>
                </c:pt>
                <c:pt idx="626">
                  <c:v>44931</c:v>
                </c:pt>
                <c:pt idx="627">
                  <c:v>44932</c:v>
                </c:pt>
                <c:pt idx="628">
                  <c:v>44935</c:v>
                </c:pt>
                <c:pt idx="629">
                  <c:v>44936</c:v>
                </c:pt>
                <c:pt idx="630">
                  <c:v>44937</c:v>
                </c:pt>
                <c:pt idx="631">
                  <c:v>44938</c:v>
                </c:pt>
                <c:pt idx="632">
                  <c:v>44939</c:v>
                </c:pt>
                <c:pt idx="633">
                  <c:v>44942</c:v>
                </c:pt>
                <c:pt idx="634">
                  <c:v>44943</c:v>
                </c:pt>
                <c:pt idx="635">
                  <c:v>44944</c:v>
                </c:pt>
                <c:pt idx="636">
                  <c:v>44945</c:v>
                </c:pt>
                <c:pt idx="637">
                  <c:v>44946</c:v>
                </c:pt>
                <c:pt idx="638">
                  <c:v>44949</c:v>
                </c:pt>
                <c:pt idx="639">
                  <c:v>44950</c:v>
                </c:pt>
                <c:pt idx="640">
                  <c:v>44951</c:v>
                </c:pt>
                <c:pt idx="641">
                  <c:v>44952</c:v>
                </c:pt>
                <c:pt idx="642">
                  <c:v>44953</c:v>
                </c:pt>
                <c:pt idx="643">
                  <c:v>44956</c:v>
                </c:pt>
                <c:pt idx="644">
                  <c:v>44957</c:v>
                </c:pt>
                <c:pt idx="645">
                  <c:v>44958</c:v>
                </c:pt>
                <c:pt idx="646">
                  <c:v>44959</c:v>
                </c:pt>
                <c:pt idx="647">
                  <c:v>44960</c:v>
                </c:pt>
                <c:pt idx="648">
                  <c:v>44963</c:v>
                </c:pt>
                <c:pt idx="649">
                  <c:v>44964</c:v>
                </c:pt>
                <c:pt idx="650">
                  <c:v>44965</c:v>
                </c:pt>
                <c:pt idx="651">
                  <c:v>44966</c:v>
                </c:pt>
                <c:pt idx="652">
                  <c:v>44967</c:v>
                </c:pt>
                <c:pt idx="653">
                  <c:v>44970</c:v>
                </c:pt>
                <c:pt idx="654">
                  <c:v>44971</c:v>
                </c:pt>
                <c:pt idx="655">
                  <c:v>44972</c:v>
                </c:pt>
                <c:pt idx="656">
                  <c:v>44973</c:v>
                </c:pt>
                <c:pt idx="657">
                  <c:v>44974</c:v>
                </c:pt>
                <c:pt idx="658">
                  <c:v>44979</c:v>
                </c:pt>
                <c:pt idx="659">
                  <c:v>44980</c:v>
                </c:pt>
                <c:pt idx="660">
                  <c:v>44981</c:v>
                </c:pt>
                <c:pt idx="661">
                  <c:v>44984</c:v>
                </c:pt>
                <c:pt idx="662">
                  <c:v>44985</c:v>
                </c:pt>
                <c:pt idx="663">
                  <c:v>44986</c:v>
                </c:pt>
                <c:pt idx="664">
                  <c:v>44987</c:v>
                </c:pt>
                <c:pt idx="665">
                  <c:v>44988</c:v>
                </c:pt>
                <c:pt idx="666">
                  <c:v>44991</c:v>
                </c:pt>
                <c:pt idx="667">
                  <c:v>44992</c:v>
                </c:pt>
                <c:pt idx="668">
                  <c:v>44993</c:v>
                </c:pt>
                <c:pt idx="669">
                  <c:v>44994</c:v>
                </c:pt>
                <c:pt idx="670">
                  <c:v>44995</c:v>
                </c:pt>
                <c:pt idx="671">
                  <c:v>44998</c:v>
                </c:pt>
                <c:pt idx="672">
                  <c:v>44999</c:v>
                </c:pt>
                <c:pt idx="673">
                  <c:v>45000</c:v>
                </c:pt>
                <c:pt idx="674">
                  <c:v>45001</c:v>
                </c:pt>
                <c:pt idx="675">
                  <c:v>45002</c:v>
                </c:pt>
                <c:pt idx="676">
                  <c:v>45005</c:v>
                </c:pt>
                <c:pt idx="677">
                  <c:v>45006</c:v>
                </c:pt>
                <c:pt idx="678">
                  <c:v>45007</c:v>
                </c:pt>
                <c:pt idx="679">
                  <c:v>45008</c:v>
                </c:pt>
                <c:pt idx="680">
                  <c:v>45009</c:v>
                </c:pt>
                <c:pt idx="681">
                  <c:v>45012</c:v>
                </c:pt>
                <c:pt idx="682">
                  <c:v>45013</c:v>
                </c:pt>
                <c:pt idx="683">
                  <c:v>45014</c:v>
                </c:pt>
                <c:pt idx="684">
                  <c:v>45015</c:v>
                </c:pt>
                <c:pt idx="685">
                  <c:v>45016</c:v>
                </c:pt>
                <c:pt idx="686">
                  <c:v>45019</c:v>
                </c:pt>
                <c:pt idx="687">
                  <c:v>45020</c:v>
                </c:pt>
                <c:pt idx="688">
                  <c:v>45021</c:v>
                </c:pt>
                <c:pt idx="689">
                  <c:v>45022</c:v>
                </c:pt>
                <c:pt idx="690">
                  <c:v>45026</c:v>
                </c:pt>
                <c:pt idx="691">
                  <c:v>45027</c:v>
                </c:pt>
                <c:pt idx="692">
                  <c:v>45028</c:v>
                </c:pt>
                <c:pt idx="693">
                  <c:v>45029</c:v>
                </c:pt>
                <c:pt idx="694">
                  <c:v>45030</c:v>
                </c:pt>
                <c:pt idx="695">
                  <c:v>45033</c:v>
                </c:pt>
                <c:pt idx="696">
                  <c:v>45034</c:v>
                </c:pt>
                <c:pt idx="697">
                  <c:v>45035</c:v>
                </c:pt>
                <c:pt idx="698">
                  <c:v>45036</c:v>
                </c:pt>
                <c:pt idx="699">
                  <c:v>45040</c:v>
                </c:pt>
                <c:pt idx="700">
                  <c:v>45041</c:v>
                </c:pt>
                <c:pt idx="701">
                  <c:v>45042</c:v>
                </c:pt>
                <c:pt idx="702">
                  <c:v>45043</c:v>
                </c:pt>
                <c:pt idx="703">
                  <c:v>45044</c:v>
                </c:pt>
                <c:pt idx="704">
                  <c:v>45048</c:v>
                </c:pt>
                <c:pt idx="705">
                  <c:v>45049</c:v>
                </c:pt>
                <c:pt idx="706">
                  <c:v>45050</c:v>
                </c:pt>
                <c:pt idx="707">
                  <c:v>45051</c:v>
                </c:pt>
                <c:pt idx="708">
                  <c:v>45054</c:v>
                </c:pt>
                <c:pt idx="709">
                  <c:v>45055</c:v>
                </c:pt>
                <c:pt idx="710">
                  <c:v>45056</c:v>
                </c:pt>
                <c:pt idx="711">
                  <c:v>45057</c:v>
                </c:pt>
                <c:pt idx="712">
                  <c:v>45058</c:v>
                </c:pt>
                <c:pt idx="713">
                  <c:v>45061</c:v>
                </c:pt>
                <c:pt idx="714">
                  <c:v>45062</c:v>
                </c:pt>
                <c:pt idx="715">
                  <c:v>45063</c:v>
                </c:pt>
                <c:pt idx="716">
                  <c:v>45064</c:v>
                </c:pt>
                <c:pt idx="717">
                  <c:v>45065</c:v>
                </c:pt>
                <c:pt idx="718">
                  <c:v>45068</c:v>
                </c:pt>
                <c:pt idx="719">
                  <c:v>45069</c:v>
                </c:pt>
                <c:pt idx="720">
                  <c:v>45070</c:v>
                </c:pt>
                <c:pt idx="721">
                  <c:v>45071</c:v>
                </c:pt>
                <c:pt idx="722">
                  <c:v>45072</c:v>
                </c:pt>
                <c:pt idx="723">
                  <c:v>45075</c:v>
                </c:pt>
                <c:pt idx="724">
                  <c:v>45076</c:v>
                </c:pt>
                <c:pt idx="725">
                  <c:v>45077</c:v>
                </c:pt>
                <c:pt idx="726">
                  <c:v>45078</c:v>
                </c:pt>
                <c:pt idx="727">
                  <c:v>45079</c:v>
                </c:pt>
                <c:pt idx="728">
                  <c:v>45082</c:v>
                </c:pt>
                <c:pt idx="729">
                  <c:v>45083</c:v>
                </c:pt>
                <c:pt idx="730">
                  <c:v>45084</c:v>
                </c:pt>
                <c:pt idx="731">
                  <c:v>45086</c:v>
                </c:pt>
                <c:pt idx="732">
                  <c:v>45089</c:v>
                </c:pt>
                <c:pt idx="733">
                  <c:v>45090</c:v>
                </c:pt>
                <c:pt idx="734">
                  <c:v>45091</c:v>
                </c:pt>
                <c:pt idx="735">
                  <c:v>45092</c:v>
                </c:pt>
                <c:pt idx="736">
                  <c:v>45093</c:v>
                </c:pt>
                <c:pt idx="737">
                  <c:v>45096</c:v>
                </c:pt>
                <c:pt idx="738">
                  <c:v>45097</c:v>
                </c:pt>
                <c:pt idx="739">
                  <c:v>45098</c:v>
                </c:pt>
                <c:pt idx="740">
                  <c:v>45099</c:v>
                </c:pt>
                <c:pt idx="741">
                  <c:v>45100</c:v>
                </c:pt>
                <c:pt idx="742">
                  <c:v>45103</c:v>
                </c:pt>
                <c:pt idx="743">
                  <c:v>45104</c:v>
                </c:pt>
                <c:pt idx="744">
                  <c:v>45105</c:v>
                </c:pt>
                <c:pt idx="745">
                  <c:v>45106</c:v>
                </c:pt>
                <c:pt idx="746">
                  <c:v>45107</c:v>
                </c:pt>
                <c:pt idx="747">
                  <c:v>45110</c:v>
                </c:pt>
                <c:pt idx="748">
                  <c:v>45111</c:v>
                </c:pt>
                <c:pt idx="749">
                  <c:v>45112</c:v>
                </c:pt>
                <c:pt idx="750">
                  <c:v>45113</c:v>
                </c:pt>
                <c:pt idx="751">
                  <c:v>45114</c:v>
                </c:pt>
                <c:pt idx="752">
                  <c:v>45117</c:v>
                </c:pt>
                <c:pt idx="753">
                  <c:v>45118</c:v>
                </c:pt>
                <c:pt idx="754">
                  <c:v>45119</c:v>
                </c:pt>
                <c:pt idx="755">
                  <c:v>45120</c:v>
                </c:pt>
                <c:pt idx="756">
                  <c:v>45121</c:v>
                </c:pt>
                <c:pt idx="757">
                  <c:v>45124</c:v>
                </c:pt>
                <c:pt idx="758">
                  <c:v>45125</c:v>
                </c:pt>
                <c:pt idx="759">
                  <c:v>45126</c:v>
                </c:pt>
                <c:pt idx="760">
                  <c:v>45127</c:v>
                </c:pt>
                <c:pt idx="761">
                  <c:v>45128</c:v>
                </c:pt>
                <c:pt idx="762">
                  <c:v>45131</c:v>
                </c:pt>
                <c:pt idx="763">
                  <c:v>45132</c:v>
                </c:pt>
                <c:pt idx="764">
                  <c:v>45133</c:v>
                </c:pt>
                <c:pt idx="765">
                  <c:v>45134</c:v>
                </c:pt>
                <c:pt idx="766">
                  <c:v>45135</c:v>
                </c:pt>
                <c:pt idx="767">
                  <c:v>45138</c:v>
                </c:pt>
                <c:pt idx="768">
                  <c:v>45139</c:v>
                </c:pt>
                <c:pt idx="769">
                  <c:v>45140</c:v>
                </c:pt>
                <c:pt idx="770">
                  <c:v>45141</c:v>
                </c:pt>
                <c:pt idx="771">
                  <c:v>45142</c:v>
                </c:pt>
                <c:pt idx="772">
                  <c:v>45145</c:v>
                </c:pt>
                <c:pt idx="773">
                  <c:v>45146</c:v>
                </c:pt>
                <c:pt idx="774">
                  <c:v>45147</c:v>
                </c:pt>
                <c:pt idx="775">
                  <c:v>45148</c:v>
                </c:pt>
                <c:pt idx="776">
                  <c:v>45149</c:v>
                </c:pt>
                <c:pt idx="777">
                  <c:v>45152</c:v>
                </c:pt>
                <c:pt idx="778">
                  <c:v>45153</c:v>
                </c:pt>
                <c:pt idx="779">
                  <c:v>45154</c:v>
                </c:pt>
              </c:numCache>
            </c:numRef>
          </c:cat>
          <c:val>
            <c:numRef>
              <c:f>'NTN-B Principal'!$G$2:$G$781</c:f>
              <c:numCache>
                <c:formatCode>#,##0.00</c:formatCode>
                <c:ptCount val="780"/>
                <c:pt idx="0">
                  <c:v>2816.04</c:v>
                </c:pt>
                <c:pt idx="1">
                  <c:v>2813.15</c:v>
                </c:pt>
                <c:pt idx="2" formatCode="#,##0">
                  <c:v>2813.16</c:v>
                </c:pt>
                <c:pt idx="3" formatCode="#,##0">
                  <c:v>2802.41</c:v>
                </c:pt>
                <c:pt idx="4" formatCode="#,##0">
                  <c:v>2798.33</c:v>
                </c:pt>
                <c:pt idx="5" formatCode="#,##0">
                  <c:v>2779.58</c:v>
                </c:pt>
                <c:pt idx="6" formatCode="#,##0">
                  <c:v>2766.1</c:v>
                </c:pt>
                <c:pt idx="7" formatCode="#,##0">
                  <c:v>2766.91</c:v>
                </c:pt>
                <c:pt idx="8" formatCode="#,##0">
                  <c:v>2751.18</c:v>
                </c:pt>
                <c:pt idx="9" formatCode="#,##0">
                  <c:v>2742.7</c:v>
                </c:pt>
                <c:pt idx="10" formatCode="#,##0">
                  <c:v>2746.23</c:v>
                </c:pt>
                <c:pt idx="11" formatCode="#,##0">
                  <c:v>2743.44</c:v>
                </c:pt>
                <c:pt idx="12" formatCode="#,##0">
                  <c:v>2741.64</c:v>
                </c:pt>
                <c:pt idx="13" formatCode="#,##0">
                  <c:v>2724.51</c:v>
                </c:pt>
                <c:pt idx="14" formatCode="#,##0">
                  <c:v>2732.19</c:v>
                </c:pt>
                <c:pt idx="15" formatCode="#,##0">
                  <c:v>2735.69</c:v>
                </c:pt>
                <c:pt idx="16" formatCode="#,##0">
                  <c:v>2732.84</c:v>
                </c:pt>
                <c:pt idx="17" formatCode="#,##0">
                  <c:v>2730.92</c:v>
                </c:pt>
                <c:pt idx="18" formatCode="#,##0">
                  <c:v>2722.77</c:v>
                </c:pt>
                <c:pt idx="19" formatCode="#,##0">
                  <c:v>2722.71</c:v>
                </c:pt>
                <c:pt idx="20" formatCode="#,##0">
                  <c:v>2723.24</c:v>
                </c:pt>
                <c:pt idx="21" formatCode="#,##0">
                  <c:v>2733.65</c:v>
                </c:pt>
                <c:pt idx="22" formatCode="#,##0">
                  <c:v>2733.12</c:v>
                </c:pt>
                <c:pt idx="23" formatCode="#,##0">
                  <c:v>2714.27</c:v>
                </c:pt>
                <c:pt idx="24" formatCode="#,##0">
                  <c:v>2714.29</c:v>
                </c:pt>
                <c:pt idx="25" formatCode="#,##0">
                  <c:v>2720.52</c:v>
                </c:pt>
                <c:pt idx="26" formatCode="#,##0">
                  <c:v>2712.45</c:v>
                </c:pt>
                <c:pt idx="27" formatCode="#,##0">
                  <c:v>2732.44</c:v>
                </c:pt>
                <c:pt idx="28" formatCode="#,##0">
                  <c:v>2745.67</c:v>
                </c:pt>
                <c:pt idx="29" formatCode="#,##0">
                  <c:v>2745.38</c:v>
                </c:pt>
                <c:pt idx="30" formatCode="#,##0">
                  <c:v>2740.77</c:v>
                </c:pt>
                <c:pt idx="31" formatCode="#,##0">
                  <c:v>2747.56</c:v>
                </c:pt>
                <c:pt idx="32" formatCode="#,##0">
                  <c:v>2755.67</c:v>
                </c:pt>
                <c:pt idx="33" formatCode="#,##0">
                  <c:v>2748.6</c:v>
                </c:pt>
                <c:pt idx="34" formatCode="#,##0">
                  <c:v>2755.25</c:v>
                </c:pt>
                <c:pt idx="35" formatCode="#,##0">
                  <c:v>2758.46</c:v>
                </c:pt>
                <c:pt idx="36" formatCode="#,##0">
                  <c:v>2760.78</c:v>
                </c:pt>
                <c:pt idx="37" formatCode="#,##0">
                  <c:v>2770.66</c:v>
                </c:pt>
                <c:pt idx="38" formatCode="#,##0">
                  <c:v>2780.18</c:v>
                </c:pt>
                <c:pt idx="39" formatCode="#,##0">
                  <c:v>2777.4</c:v>
                </c:pt>
                <c:pt idx="40" formatCode="#,##0">
                  <c:v>2776.67</c:v>
                </c:pt>
                <c:pt idx="41" formatCode="#,##0">
                  <c:v>2777.87</c:v>
                </c:pt>
                <c:pt idx="42" formatCode="#,##0">
                  <c:v>2781.84</c:v>
                </c:pt>
                <c:pt idx="43" formatCode="#,##0">
                  <c:v>2782.1</c:v>
                </c:pt>
                <c:pt idx="44" formatCode="#,##0">
                  <c:v>2774.66</c:v>
                </c:pt>
                <c:pt idx="45" formatCode="#,##0">
                  <c:v>2782.69</c:v>
                </c:pt>
                <c:pt idx="46" formatCode="#,##0">
                  <c:v>2779.62</c:v>
                </c:pt>
                <c:pt idx="47" formatCode="#,##0">
                  <c:v>2789.02</c:v>
                </c:pt>
                <c:pt idx="48" formatCode="#,##0">
                  <c:v>2786.82</c:v>
                </c:pt>
                <c:pt idx="49" formatCode="#,##0">
                  <c:v>2788.53</c:v>
                </c:pt>
                <c:pt idx="50" formatCode="#,##0">
                  <c:v>2793.01</c:v>
                </c:pt>
                <c:pt idx="51" formatCode="#,##0">
                  <c:v>2791.8</c:v>
                </c:pt>
                <c:pt idx="52" formatCode="#,##0">
                  <c:v>2792.76</c:v>
                </c:pt>
                <c:pt idx="53" formatCode="#,##0">
                  <c:v>2802.19</c:v>
                </c:pt>
                <c:pt idx="54" formatCode="#,##0">
                  <c:v>2802.76</c:v>
                </c:pt>
                <c:pt idx="55" formatCode="#,##0">
                  <c:v>2800.04</c:v>
                </c:pt>
                <c:pt idx="56" formatCode="#,##0">
                  <c:v>2797.82</c:v>
                </c:pt>
                <c:pt idx="57" formatCode="#,##0">
                  <c:v>2787.27</c:v>
                </c:pt>
                <c:pt idx="58" formatCode="#,##0">
                  <c:v>2788.81</c:v>
                </c:pt>
                <c:pt idx="59" formatCode="#,##0">
                  <c:v>2790.19</c:v>
                </c:pt>
                <c:pt idx="60" formatCode="#,##0">
                  <c:v>2789.57</c:v>
                </c:pt>
                <c:pt idx="61" formatCode="#,##0">
                  <c:v>2788.11</c:v>
                </c:pt>
                <c:pt idx="62" formatCode="#,##0">
                  <c:v>2782.18</c:v>
                </c:pt>
                <c:pt idx="63" formatCode="#,##0">
                  <c:v>2784.2</c:v>
                </c:pt>
                <c:pt idx="64" formatCode="#,##0">
                  <c:v>2794.88</c:v>
                </c:pt>
                <c:pt idx="65" formatCode="#,##0">
                  <c:v>2789.15</c:v>
                </c:pt>
                <c:pt idx="66" formatCode="#,##0">
                  <c:v>2794.91</c:v>
                </c:pt>
                <c:pt idx="67" formatCode="#,##0">
                  <c:v>2788.64</c:v>
                </c:pt>
                <c:pt idx="68" formatCode="#,##0">
                  <c:v>2795.05</c:v>
                </c:pt>
                <c:pt idx="69" formatCode="#,##0">
                  <c:v>2799.27</c:v>
                </c:pt>
                <c:pt idx="70" formatCode="#,##0">
                  <c:v>2804.78</c:v>
                </c:pt>
                <c:pt idx="71" formatCode="#,##0">
                  <c:v>2807.77</c:v>
                </c:pt>
                <c:pt idx="72" formatCode="#,##0">
                  <c:v>2808.27</c:v>
                </c:pt>
                <c:pt idx="73" formatCode="#,##0">
                  <c:v>2809.74</c:v>
                </c:pt>
                <c:pt idx="74" formatCode="#,##0">
                  <c:v>2812.68</c:v>
                </c:pt>
                <c:pt idx="75" formatCode="#,##0">
                  <c:v>2816.83</c:v>
                </c:pt>
                <c:pt idx="76" formatCode="#,##0">
                  <c:v>2818.1</c:v>
                </c:pt>
                <c:pt idx="77" formatCode="#,##0">
                  <c:v>2823.75</c:v>
                </c:pt>
                <c:pt idx="78" formatCode="#,##0">
                  <c:v>2828.75</c:v>
                </c:pt>
                <c:pt idx="79" formatCode="#,##0">
                  <c:v>2826.99</c:v>
                </c:pt>
                <c:pt idx="80" formatCode="#,##0">
                  <c:v>2820.44</c:v>
                </c:pt>
                <c:pt idx="81" formatCode="#,##0">
                  <c:v>2809.86</c:v>
                </c:pt>
                <c:pt idx="82" formatCode="#,##0">
                  <c:v>2803.01</c:v>
                </c:pt>
                <c:pt idx="83" formatCode="#,##0">
                  <c:v>2772.92</c:v>
                </c:pt>
                <c:pt idx="84" formatCode="#,##0">
                  <c:v>2774.58</c:v>
                </c:pt>
                <c:pt idx="85" formatCode="#,##0">
                  <c:v>2766.76</c:v>
                </c:pt>
                <c:pt idx="86" formatCode="#,##0">
                  <c:v>2766.55</c:v>
                </c:pt>
                <c:pt idx="87" formatCode="#,##0">
                  <c:v>2772.49</c:v>
                </c:pt>
                <c:pt idx="88" formatCode="#,##0">
                  <c:v>2785.99</c:v>
                </c:pt>
                <c:pt idx="89" formatCode="#,##0">
                  <c:v>2795.03</c:v>
                </c:pt>
                <c:pt idx="90" formatCode="#,##0">
                  <c:v>2802.95</c:v>
                </c:pt>
                <c:pt idx="91" formatCode="#,##0">
                  <c:v>2807.15</c:v>
                </c:pt>
                <c:pt idx="92" formatCode="#,##0">
                  <c:v>2806.66</c:v>
                </c:pt>
                <c:pt idx="93" formatCode="#,##0">
                  <c:v>2801.26</c:v>
                </c:pt>
                <c:pt idx="94" formatCode="#,##0">
                  <c:v>2803.4</c:v>
                </c:pt>
                <c:pt idx="95" formatCode="#,##0">
                  <c:v>2802.89</c:v>
                </c:pt>
                <c:pt idx="96" formatCode="#,##0">
                  <c:v>2802.81</c:v>
                </c:pt>
                <c:pt idx="97" formatCode="#,##0">
                  <c:v>2800.89</c:v>
                </c:pt>
                <c:pt idx="98" formatCode="#,##0">
                  <c:v>2794.79</c:v>
                </c:pt>
                <c:pt idx="99" formatCode="#,##0">
                  <c:v>2796.04</c:v>
                </c:pt>
                <c:pt idx="100" formatCode="#,##0">
                  <c:v>2796.93</c:v>
                </c:pt>
                <c:pt idx="101" formatCode="#,##0">
                  <c:v>2796.51</c:v>
                </c:pt>
                <c:pt idx="102" formatCode="#,##0">
                  <c:v>2799.5</c:v>
                </c:pt>
                <c:pt idx="103" formatCode="#,##0">
                  <c:v>2800.38</c:v>
                </c:pt>
                <c:pt idx="104" formatCode="#,##0">
                  <c:v>2811.53</c:v>
                </c:pt>
                <c:pt idx="105" formatCode="#,##0">
                  <c:v>2808.56</c:v>
                </c:pt>
                <c:pt idx="106" formatCode="#,##0">
                  <c:v>2803.51</c:v>
                </c:pt>
                <c:pt idx="107" formatCode="#,##0">
                  <c:v>2797.73</c:v>
                </c:pt>
                <c:pt idx="108" formatCode="#,##0">
                  <c:v>2800.62</c:v>
                </c:pt>
                <c:pt idx="109" formatCode="#,##0">
                  <c:v>2794.18</c:v>
                </c:pt>
                <c:pt idx="110" formatCode="#,##0">
                  <c:v>2783.24</c:v>
                </c:pt>
                <c:pt idx="111" formatCode="#,##0">
                  <c:v>2780</c:v>
                </c:pt>
                <c:pt idx="112" formatCode="#,##0">
                  <c:v>2770.66</c:v>
                </c:pt>
                <c:pt idx="113" formatCode="#,##0">
                  <c:v>2767.58</c:v>
                </c:pt>
                <c:pt idx="114" formatCode="#,##0">
                  <c:v>2768.67</c:v>
                </c:pt>
                <c:pt idx="115" formatCode="#,##0">
                  <c:v>2761.41</c:v>
                </c:pt>
                <c:pt idx="116" formatCode="#,##0">
                  <c:v>2767.43</c:v>
                </c:pt>
                <c:pt idx="117" formatCode="#,##0">
                  <c:v>2770.64</c:v>
                </c:pt>
                <c:pt idx="118" formatCode="#,##0">
                  <c:v>2775.78</c:v>
                </c:pt>
                <c:pt idx="119" formatCode="#,##0">
                  <c:v>2794.43</c:v>
                </c:pt>
                <c:pt idx="120" formatCode="#,##0">
                  <c:v>2794.56</c:v>
                </c:pt>
                <c:pt idx="121" formatCode="#,##0">
                  <c:v>2807.15</c:v>
                </c:pt>
                <c:pt idx="122" formatCode="#,##0">
                  <c:v>2828.44</c:v>
                </c:pt>
                <c:pt idx="123" formatCode="#,##0">
                  <c:v>2834.64</c:v>
                </c:pt>
                <c:pt idx="124" formatCode="#,##0">
                  <c:v>2855.04</c:v>
                </c:pt>
                <c:pt idx="125" formatCode="#,##0">
                  <c:v>2870.15</c:v>
                </c:pt>
                <c:pt idx="126" formatCode="#,##0">
                  <c:v>2867.47</c:v>
                </c:pt>
                <c:pt idx="127" formatCode="#,##0">
                  <c:v>2867.53</c:v>
                </c:pt>
                <c:pt idx="128" formatCode="#,##0">
                  <c:v>2869.74</c:v>
                </c:pt>
                <c:pt idx="129" formatCode="#,##0">
                  <c:v>2863.51</c:v>
                </c:pt>
                <c:pt idx="130" formatCode="#,##0">
                  <c:v>2867.4</c:v>
                </c:pt>
                <c:pt idx="131" formatCode="#,##0">
                  <c:v>2863.8</c:v>
                </c:pt>
                <c:pt idx="132" formatCode="#,##0">
                  <c:v>2855.47</c:v>
                </c:pt>
                <c:pt idx="133" formatCode="#,##0">
                  <c:v>2851.86</c:v>
                </c:pt>
                <c:pt idx="134" formatCode="#,##0">
                  <c:v>2854.99</c:v>
                </c:pt>
                <c:pt idx="135" formatCode="#,##0">
                  <c:v>2857.94</c:v>
                </c:pt>
                <c:pt idx="136" formatCode="#,##0">
                  <c:v>2860.21</c:v>
                </c:pt>
                <c:pt idx="137" formatCode="#,##0">
                  <c:v>2866.3</c:v>
                </c:pt>
                <c:pt idx="138" formatCode="#,##0">
                  <c:v>2870.21</c:v>
                </c:pt>
                <c:pt idx="139" formatCode="#,##0">
                  <c:v>2870.6</c:v>
                </c:pt>
                <c:pt idx="140" formatCode="#,##0">
                  <c:v>2862.97</c:v>
                </c:pt>
                <c:pt idx="141" formatCode="#,##0">
                  <c:v>2861.74</c:v>
                </c:pt>
                <c:pt idx="142" formatCode="#,##0">
                  <c:v>2861.18</c:v>
                </c:pt>
                <c:pt idx="143" formatCode="#,##0">
                  <c:v>2872.16</c:v>
                </c:pt>
                <c:pt idx="144" formatCode="#,##0">
                  <c:v>2879.45</c:v>
                </c:pt>
                <c:pt idx="145" formatCode="#,##0">
                  <c:v>2874.91</c:v>
                </c:pt>
                <c:pt idx="146" formatCode="#,##0">
                  <c:v>2880.7</c:v>
                </c:pt>
                <c:pt idx="147" formatCode="#,##0">
                  <c:v>2881.84</c:v>
                </c:pt>
                <c:pt idx="148" formatCode="#,##0">
                  <c:v>2883.22</c:v>
                </c:pt>
                <c:pt idx="149" formatCode="#,##0">
                  <c:v>2894.79</c:v>
                </c:pt>
                <c:pt idx="150" formatCode="#,##0">
                  <c:v>2892.19</c:v>
                </c:pt>
                <c:pt idx="151" formatCode="#,##0">
                  <c:v>2892.1</c:v>
                </c:pt>
                <c:pt idx="152" formatCode="#,##0">
                  <c:v>2892.16</c:v>
                </c:pt>
                <c:pt idx="153" formatCode="#,##0">
                  <c:v>2893.98</c:v>
                </c:pt>
                <c:pt idx="154" formatCode="#,##0">
                  <c:v>2897.24</c:v>
                </c:pt>
                <c:pt idx="155" formatCode="#,##0">
                  <c:v>2895.4</c:v>
                </c:pt>
                <c:pt idx="156" formatCode="#,##0">
                  <c:v>2890.77</c:v>
                </c:pt>
                <c:pt idx="157" formatCode="#,##0">
                  <c:v>2893.97</c:v>
                </c:pt>
                <c:pt idx="158" formatCode="#,##0">
                  <c:v>2874.92</c:v>
                </c:pt>
                <c:pt idx="159" formatCode="#,##0">
                  <c:v>2890.43</c:v>
                </c:pt>
                <c:pt idx="160" formatCode="#,##0">
                  <c:v>2892</c:v>
                </c:pt>
                <c:pt idx="161" formatCode="#,##0">
                  <c:v>2893.8</c:v>
                </c:pt>
                <c:pt idx="162" formatCode="#,##0">
                  <c:v>2886.53</c:v>
                </c:pt>
                <c:pt idx="163" formatCode="#,##0">
                  <c:v>2877.22</c:v>
                </c:pt>
                <c:pt idx="164" formatCode="#,##0">
                  <c:v>2858.81</c:v>
                </c:pt>
                <c:pt idx="165" formatCode="#,##0">
                  <c:v>2848.75</c:v>
                </c:pt>
                <c:pt idx="166" formatCode="#,##0">
                  <c:v>2847.69</c:v>
                </c:pt>
                <c:pt idx="167" formatCode="#,##0">
                  <c:v>2852.68</c:v>
                </c:pt>
                <c:pt idx="168" formatCode="#,##0">
                  <c:v>2845.42</c:v>
                </c:pt>
                <c:pt idx="169" formatCode="#,##0">
                  <c:v>2842.75</c:v>
                </c:pt>
                <c:pt idx="170" formatCode="#,##0">
                  <c:v>2833.63</c:v>
                </c:pt>
                <c:pt idx="171" formatCode="#,##0">
                  <c:v>2837.05</c:v>
                </c:pt>
                <c:pt idx="172" formatCode="#,##0">
                  <c:v>2838.26</c:v>
                </c:pt>
                <c:pt idx="173" formatCode="#,##0">
                  <c:v>2830.93</c:v>
                </c:pt>
                <c:pt idx="174" formatCode="#,##0">
                  <c:v>2822.95</c:v>
                </c:pt>
                <c:pt idx="175" formatCode="#,##0">
                  <c:v>2817.2</c:v>
                </c:pt>
                <c:pt idx="176" formatCode="#,##0">
                  <c:v>2808.71</c:v>
                </c:pt>
                <c:pt idx="177" formatCode="#,##0">
                  <c:v>2819.14</c:v>
                </c:pt>
                <c:pt idx="178" formatCode="#,##0">
                  <c:v>2815.54</c:v>
                </c:pt>
                <c:pt idx="179" formatCode="#,##0">
                  <c:v>2813.96</c:v>
                </c:pt>
                <c:pt idx="180" formatCode="#,##0">
                  <c:v>2814.61</c:v>
                </c:pt>
                <c:pt idx="181" formatCode="#,##0">
                  <c:v>2813.8</c:v>
                </c:pt>
                <c:pt idx="182" formatCode="#,##0">
                  <c:v>2817.7</c:v>
                </c:pt>
                <c:pt idx="183" formatCode="#,##0">
                  <c:v>2818.9</c:v>
                </c:pt>
                <c:pt idx="184" formatCode="#,##0">
                  <c:v>2831.81</c:v>
                </c:pt>
                <c:pt idx="185" formatCode="#,##0">
                  <c:v>2846.77</c:v>
                </c:pt>
                <c:pt idx="186" formatCode="#,##0">
                  <c:v>2850.01</c:v>
                </c:pt>
                <c:pt idx="187" formatCode="#,##0">
                  <c:v>2847.64</c:v>
                </c:pt>
                <c:pt idx="188" formatCode="#,##0">
                  <c:v>2843.98</c:v>
                </c:pt>
                <c:pt idx="189" formatCode="#,##0">
                  <c:v>2843.3</c:v>
                </c:pt>
                <c:pt idx="190" formatCode="#,##0">
                  <c:v>2842.59</c:v>
                </c:pt>
                <c:pt idx="191" formatCode="#,##0">
                  <c:v>2849.29</c:v>
                </c:pt>
                <c:pt idx="192" formatCode="#,##0">
                  <c:v>2845.01</c:v>
                </c:pt>
                <c:pt idx="193" formatCode="#,##0">
                  <c:v>2843.37</c:v>
                </c:pt>
                <c:pt idx="194" formatCode="#,##0">
                  <c:v>2840.54</c:v>
                </c:pt>
                <c:pt idx="195" formatCode="#,##0">
                  <c:v>2843.51</c:v>
                </c:pt>
                <c:pt idx="196" formatCode="#,##0">
                  <c:v>2847.43</c:v>
                </c:pt>
                <c:pt idx="197" formatCode="#,##0">
                  <c:v>2840.8</c:v>
                </c:pt>
                <c:pt idx="198" formatCode="#,##0">
                  <c:v>2841.92</c:v>
                </c:pt>
                <c:pt idx="199" formatCode="#,##0">
                  <c:v>2839.26</c:v>
                </c:pt>
                <c:pt idx="200" formatCode="#,##0">
                  <c:v>2844.63</c:v>
                </c:pt>
                <c:pt idx="201" formatCode="#,##0">
                  <c:v>2844.48</c:v>
                </c:pt>
                <c:pt idx="202" formatCode="#,##0">
                  <c:v>2845.36</c:v>
                </c:pt>
                <c:pt idx="203" formatCode="#,##0">
                  <c:v>2842.39</c:v>
                </c:pt>
                <c:pt idx="204" formatCode="#,##0">
                  <c:v>2849.01</c:v>
                </c:pt>
                <c:pt idx="205" formatCode="#,##0">
                  <c:v>2861.15</c:v>
                </c:pt>
                <c:pt idx="206" formatCode="#,##0">
                  <c:v>2862.43</c:v>
                </c:pt>
                <c:pt idx="207" formatCode="#,##0">
                  <c:v>2856.22</c:v>
                </c:pt>
                <c:pt idx="208" formatCode="#,##0">
                  <c:v>2855.05</c:v>
                </c:pt>
                <c:pt idx="209" formatCode="#,##0">
                  <c:v>2855.28</c:v>
                </c:pt>
                <c:pt idx="210" formatCode="#,##0">
                  <c:v>2856.63</c:v>
                </c:pt>
                <c:pt idx="211" formatCode="#,##0">
                  <c:v>2846.28</c:v>
                </c:pt>
                <c:pt idx="212" formatCode="#,##0">
                  <c:v>2839.4</c:v>
                </c:pt>
                <c:pt idx="213" formatCode="#,##0">
                  <c:v>2831.09</c:v>
                </c:pt>
                <c:pt idx="214" formatCode="#,##0">
                  <c:v>2827.6</c:v>
                </c:pt>
                <c:pt idx="215" formatCode="#,##0">
                  <c:v>2826.1</c:v>
                </c:pt>
                <c:pt idx="216" formatCode="#,##0">
                  <c:v>2811.1</c:v>
                </c:pt>
                <c:pt idx="217" formatCode="#,##0">
                  <c:v>2808.13</c:v>
                </c:pt>
                <c:pt idx="218" formatCode="#,##0">
                  <c:v>2801.32</c:v>
                </c:pt>
                <c:pt idx="219" formatCode="#,##0">
                  <c:v>2806.47</c:v>
                </c:pt>
                <c:pt idx="220" formatCode="#,##0">
                  <c:v>2804.05</c:v>
                </c:pt>
                <c:pt idx="221" formatCode="#,##0">
                  <c:v>2802.82</c:v>
                </c:pt>
                <c:pt idx="222" formatCode="#,##0">
                  <c:v>2799.18</c:v>
                </c:pt>
                <c:pt idx="223" formatCode="#,##0">
                  <c:v>2788.35</c:v>
                </c:pt>
                <c:pt idx="224" formatCode="#,##0">
                  <c:v>2792.67</c:v>
                </c:pt>
                <c:pt idx="225" formatCode="#,##0">
                  <c:v>2811.62</c:v>
                </c:pt>
                <c:pt idx="226" formatCode="#,##0">
                  <c:v>2816.46</c:v>
                </c:pt>
                <c:pt idx="227" formatCode="#,##0">
                  <c:v>2811.56</c:v>
                </c:pt>
                <c:pt idx="228" formatCode="#,##0">
                  <c:v>2821.95</c:v>
                </c:pt>
                <c:pt idx="229" formatCode="#,##0">
                  <c:v>2827.76</c:v>
                </c:pt>
                <c:pt idx="230" formatCode="#,##0">
                  <c:v>2827.51</c:v>
                </c:pt>
                <c:pt idx="231" formatCode="#,##0">
                  <c:v>2829.65</c:v>
                </c:pt>
                <c:pt idx="232" formatCode="#,##0">
                  <c:v>2831.97</c:v>
                </c:pt>
                <c:pt idx="233" formatCode="#,##0">
                  <c:v>2831.3</c:v>
                </c:pt>
                <c:pt idx="234" formatCode="#,##0">
                  <c:v>2828.76</c:v>
                </c:pt>
                <c:pt idx="235" formatCode="#,##0">
                  <c:v>2821.96</c:v>
                </c:pt>
                <c:pt idx="236" formatCode="#,##0">
                  <c:v>2819.37</c:v>
                </c:pt>
                <c:pt idx="237" formatCode="#,##0">
                  <c:v>2815.53</c:v>
                </c:pt>
                <c:pt idx="238" formatCode="#,##0">
                  <c:v>2812.84</c:v>
                </c:pt>
                <c:pt idx="239" formatCode="#,##0">
                  <c:v>2813.31</c:v>
                </c:pt>
                <c:pt idx="240" formatCode="#,##0">
                  <c:v>2811.17</c:v>
                </c:pt>
                <c:pt idx="241" formatCode="#,##0">
                  <c:v>2797.57</c:v>
                </c:pt>
                <c:pt idx="242" formatCode="#,##0">
                  <c:v>2780.49</c:v>
                </c:pt>
                <c:pt idx="243" formatCode="#,##0">
                  <c:v>2781.25</c:v>
                </c:pt>
                <c:pt idx="244" formatCode="#,##0">
                  <c:v>2725.08</c:v>
                </c:pt>
                <c:pt idx="245" formatCode="#,##0">
                  <c:v>2705.84</c:v>
                </c:pt>
                <c:pt idx="246" formatCode="#,##0">
                  <c:v>2746.1</c:v>
                </c:pt>
                <c:pt idx="247" formatCode="#,##0">
                  <c:v>2754.89</c:v>
                </c:pt>
                <c:pt idx="248" formatCode="#,##0">
                  <c:v>2754.03</c:v>
                </c:pt>
                <c:pt idx="249" formatCode="#,##0">
                  <c:v>2760.17</c:v>
                </c:pt>
                <c:pt idx="250" formatCode="#,##0">
                  <c:v>2755.59</c:v>
                </c:pt>
                <c:pt idx="251" formatCode="#,##0">
                  <c:v>2761.49</c:v>
                </c:pt>
                <c:pt idx="252" formatCode="#,##0">
                  <c:v>2762.35</c:v>
                </c:pt>
                <c:pt idx="253" formatCode="#,##0">
                  <c:v>2762.03</c:v>
                </c:pt>
                <c:pt idx="254" formatCode="#,##0">
                  <c:v>2797.9</c:v>
                </c:pt>
                <c:pt idx="255" formatCode="#,##0">
                  <c:v>2823.81</c:v>
                </c:pt>
                <c:pt idx="256" formatCode="#,##0">
                  <c:v>2830.85</c:v>
                </c:pt>
                <c:pt idx="257" formatCode="#,##0">
                  <c:v>2838.73</c:v>
                </c:pt>
                <c:pt idx="258" formatCode="#,##0">
                  <c:v>2841.35</c:v>
                </c:pt>
                <c:pt idx="259" formatCode="#,##0">
                  <c:v>2836.18</c:v>
                </c:pt>
                <c:pt idx="260" formatCode="#,##0">
                  <c:v>2839.66</c:v>
                </c:pt>
                <c:pt idx="261" formatCode="#,##0">
                  <c:v>2837.73</c:v>
                </c:pt>
                <c:pt idx="262" formatCode="#,##0">
                  <c:v>2834.13</c:v>
                </c:pt>
                <c:pt idx="263" formatCode="#,##0">
                  <c:v>2828.23</c:v>
                </c:pt>
                <c:pt idx="264" formatCode="#,##0">
                  <c:v>2825.37</c:v>
                </c:pt>
                <c:pt idx="265" formatCode="#,##0">
                  <c:v>2817.51</c:v>
                </c:pt>
                <c:pt idx="266" formatCode="#,##0">
                  <c:v>2816.91</c:v>
                </c:pt>
                <c:pt idx="267" formatCode="#,##0">
                  <c:v>2818.91</c:v>
                </c:pt>
                <c:pt idx="268" formatCode="#,##0">
                  <c:v>2824.12</c:v>
                </c:pt>
                <c:pt idx="269" formatCode="#,##0">
                  <c:v>2812.66</c:v>
                </c:pt>
                <c:pt idx="270" formatCode="#,##0">
                  <c:v>2800.61</c:v>
                </c:pt>
                <c:pt idx="271" formatCode="#,##0">
                  <c:v>2792.66</c:v>
                </c:pt>
                <c:pt idx="272" formatCode="#,##0">
                  <c:v>2781.02</c:v>
                </c:pt>
                <c:pt idx="273" formatCode="#,##0">
                  <c:v>2778.56</c:v>
                </c:pt>
                <c:pt idx="274" formatCode="#,##0">
                  <c:v>2769.53</c:v>
                </c:pt>
                <c:pt idx="275" formatCode="#,##0">
                  <c:v>2755.49</c:v>
                </c:pt>
                <c:pt idx="276" formatCode="#,##0">
                  <c:v>2739.91</c:v>
                </c:pt>
                <c:pt idx="277" formatCode="#,##0">
                  <c:v>2722.32</c:v>
                </c:pt>
                <c:pt idx="278" formatCode="#,##0">
                  <c:v>2741.11</c:v>
                </c:pt>
                <c:pt idx="279" formatCode="#,##0">
                  <c:v>2725.1</c:v>
                </c:pt>
                <c:pt idx="280" formatCode="#,##0">
                  <c:v>2708.3</c:v>
                </c:pt>
                <c:pt idx="281" formatCode="#,##0">
                  <c:v>2703.4</c:v>
                </c:pt>
                <c:pt idx="282" formatCode="#,##0">
                  <c:v>2690.63</c:v>
                </c:pt>
                <c:pt idx="283" formatCode="#,##0">
                  <c:v>2705.34</c:v>
                </c:pt>
                <c:pt idx="284" formatCode="#,##0">
                  <c:v>2719.43</c:v>
                </c:pt>
                <c:pt idx="285" formatCode="#,##0">
                  <c:v>2720.6</c:v>
                </c:pt>
                <c:pt idx="286" formatCode="#,##0">
                  <c:v>2720.95</c:v>
                </c:pt>
                <c:pt idx="287" formatCode="#,##0">
                  <c:v>2723.55</c:v>
                </c:pt>
                <c:pt idx="288" formatCode="#,##0">
                  <c:v>2731.21</c:v>
                </c:pt>
                <c:pt idx="289" formatCode="#,##0">
                  <c:v>2741.19</c:v>
                </c:pt>
                <c:pt idx="290" formatCode="#,##0">
                  <c:v>2749.84</c:v>
                </c:pt>
                <c:pt idx="291" formatCode="#,##0">
                  <c:v>2750.74</c:v>
                </c:pt>
                <c:pt idx="292" formatCode="#,##0">
                  <c:v>2745.42</c:v>
                </c:pt>
                <c:pt idx="293" formatCode="#,##0">
                  <c:v>2733.24</c:v>
                </c:pt>
                <c:pt idx="294" formatCode="#,##0">
                  <c:v>2732.95</c:v>
                </c:pt>
                <c:pt idx="295" formatCode="#,##0">
                  <c:v>2715.09</c:v>
                </c:pt>
                <c:pt idx="296" formatCode="#,##0">
                  <c:v>2720.14</c:v>
                </c:pt>
                <c:pt idx="297" formatCode="#,##0">
                  <c:v>2727.91</c:v>
                </c:pt>
                <c:pt idx="298" formatCode="#,##0">
                  <c:v>2727.5</c:v>
                </c:pt>
                <c:pt idx="299" formatCode="#,##0">
                  <c:v>2728.31</c:v>
                </c:pt>
                <c:pt idx="300" formatCode="#,##0">
                  <c:v>2730.93</c:v>
                </c:pt>
                <c:pt idx="301" formatCode="#,##0">
                  <c:v>2727.68</c:v>
                </c:pt>
                <c:pt idx="302" formatCode="#,##0">
                  <c:v>2729.83</c:v>
                </c:pt>
                <c:pt idx="303" formatCode="#,##0">
                  <c:v>2700.59</c:v>
                </c:pt>
                <c:pt idx="304" formatCode="#,##0">
                  <c:v>2699.37</c:v>
                </c:pt>
                <c:pt idx="305" formatCode="#,##0">
                  <c:v>2702.5</c:v>
                </c:pt>
                <c:pt idx="306" formatCode="#,##0">
                  <c:v>2705.38</c:v>
                </c:pt>
                <c:pt idx="307" formatCode="#,##0">
                  <c:v>2709.4</c:v>
                </c:pt>
                <c:pt idx="308" formatCode="#,##0">
                  <c:v>2711.76</c:v>
                </c:pt>
                <c:pt idx="309" formatCode="#,##0">
                  <c:v>2700.32</c:v>
                </c:pt>
                <c:pt idx="310" formatCode="#,##0">
                  <c:v>2700.36</c:v>
                </c:pt>
                <c:pt idx="311" formatCode="#,##0">
                  <c:v>2715.67</c:v>
                </c:pt>
                <c:pt idx="312" formatCode="#,##0">
                  <c:v>2714.62</c:v>
                </c:pt>
                <c:pt idx="313" formatCode="#,##0">
                  <c:v>2707.39</c:v>
                </c:pt>
                <c:pt idx="314" formatCode="#,##0">
                  <c:v>2707.94</c:v>
                </c:pt>
                <c:pt idx="315" formatCode="#,##0">
                  <c:v>2711</c:v>
                </c:pt>
                <c:pt idx="316" formatCode="#,##0">
                  <c:v>2710.86</c:v>
                </c:pt>
                <c:pt idx="317" formatCode="#,##0">
                  <c:v>2716.47</c:v>
                </c:pt>
                <c:pt idx="318" formatCode="#,##0">
                  <c:v>2727.06</c:v>
                </c:pt>
                <c:pt idx="319" formatCode="#,##0">
                  <c:v>2727.86</c:v>
                </c:pt>
                <c:pt idx="320" formatCode="#,##0">
                  <c:v>2732.67</c:v>
                </c:pt>
                <c:pt idx="321" formatCode="#,##0">
                  <c:v>2743.93</c:v>
                </c:pt>
                <c:pt idx="322" formatCode="#,##0">
                  <c:v>2747.55</c:v>
                </c:pt>
                <c:pt idx="323" formatCode="#,##0">
                  <c:v>2740.06</c:v>
                </c:pt>
                <c:pt idx="324" formatCode="#,##0">
                  <c:v>2738.39</c:v>
                </c:pt>
                <c:pt idx="325" formatCode="#,##0">
                  <c:v>2724.94</c:v>
                </c:pt>
                <c:pt idx="326" formatCode="#,##0">
                  <c:v>2712.38</c:v>
                </c:pt>
                <c:pt idx="327" formatCode="#,##0">
                  <c:v>2708</c:v>
                </c:pt>
                <c:pt idx="328" formatCode="#,##0">
                  <c:v>2693.64</c:v>
                </c:pt>
                <c:pt idx="329" formatCode="#,##0">
                  <c:v>2680.78</c:v>
                </c:pt>
                <c:pt idx="330" formatCode="#,##0">
                  <c:v>2673.93</c:v>
                </c:pt>
                <c:pt idx="331" formatCode="#,##0">
                  <c:v>2675.68</c:v>
                </c:pt>
                <c:pt idx="332" formatCode="#,##0">
                  <c:v>2673.23</c:v>
                </c:pt>
                <c:pt idx="333" formatCode="#,##0">
                  <c:v>2664.97</c:v>
                </c:pt>
                <c:pt idx="334" formatCode="#,##0">
                  <c:v>2655.4</c:v>
                </c:pt>
                <c:pt idx="335" formatCode="#,##0">
                  <c:v>2654.89</c:v>
                </c:pt>
                <c:pt idx="336" formatCode="#,##0">
                  <c:v>2640.44</c:v>
                </c:pt>
                <c:pt idx="337" formatCode="#,##0">
                  <c:v>2627.19</c:v>
                </c:pt>
                <c:pt idx="338" formatCode="#,##0">
                  <c:v>2627.2</c:v>
                </c:pt>
                <c:pt idx="339" formatCode="#,##0">
                  <c:v>2621.88</c:v>
                </c:pt>
                <c:pt idx="340" formatCode="#,##0">
                  <c:v>2617.7600000000002</c:v>
                </c:pt>
                <c:pt idx="341" formatCode="#,##0">
                  <c:v>2612.67</c:v>
                </c:pt>
                <c:pt idx="342" formatCode="#,##0">
                  <c:v>2603.62</c:v>
                </c:pt>
                <c:pt idx="343" formatCode="#,##0">
                  <c:v>2591.02</c:v>
                </c:pt>
                <c:pt idx="344" formatCode="#,##0">
                  <c:v>2594.13</c:v>
                </c:pt>
                <c:pt idx="345" formatCode="#,##0">
                  <c:v>2581.4299999999998</c:v>
                </c:pt>
                <c:pt idx="346" formatCode="#,##0">
                  <c:v>2563.61</c:v>
                </c:pt>
                <c:pt idx="347" formatCode="#,##0">
                  <c:v>2546.87</c:v>
                </c:pt>
                <c:pt idx="348" formatCode="#,##0">
                  <c:v>2545.98</c:v>
                </c:pt>
                <c:pt idx="349" formatCode="#,##0">
                  <c:v>2541.52</c:v>
                </c:pt>
                <c:pt idx="350" formatCode="#,##0">
                  <c:v>2563.7600000000002</c:v>
                </c:pt>
                <c:pt idx="351" formatCode="#,##0">
                  <c:v>2578.4</c:v>
                </c:pt>
                <c:pt idx="352" formatCode="#,##0">
                  <c:v>2581.29</c:v>
                </c:pt>
                <c:pt idx="353" formatCode="#,##0">
                  <c:v>2582.87</c:v>
                </c:pt>
                <c:pt idx="354" formatCode="#,##0">
                  <c:v>2610.67</c:v>
                </c:pt>
                <c:pt idx="355" formatCode="#,##0">
                  <c:v>2643.1</c:v>
                </c:pt>
                <c:pt idx="356" formatCode="#,##0">
                  <c:v>2660.89</c:v>
                </c:pt>
                <c:pt idx="357" formatCode="#,##0">
                  <c:v>2673.21</c:v>
                </c:pt>
                <c:pt idx="358" formatCode="#,##0">
                  <c:v>2669.06</c:v>
                </c:pt>
                <c:pt idx="359" formatCode="#,##0">
                  <c:v>2673.94</c:v>
                </c:pt>
                <c:pt idx="360" formatCode="#,##0">
                  <c:v>2673.92</c:v>
                </c:pt>
                <c:pt idx="361" formatCode="#,##0">
                  <c:v>2668.73</c:v>
                </c:pt>
                <c:pt idx="362" formatCode="#,##0">
                  <c:v>2676.14</c:v>
                </c:pt>
                <c:pt idx="363" formatCode="#,##0">
                  <c:v>2681.35</c:v>
                </c:pt>
                <c:pt idx="364" formatCode="#,##0">
                  <c:v>2694.73</c:v>
                </c:pt>
                <c:pt idx="365" formatCode="#,##0">
                  <c:v>2695.05</c:v>
                </c:pt>
                <c:pt idx="366" formatCode="#,##0">
                  <c:v>2703.24</c:v>
                </c:pt>
                <c:pt idx="367" formatCode="#,##0">
                  <c:v>2706.64</c:v>
                </c:pt>
                <c:pt idx="368" formatCode="#,##0">
                  <c:v>2724.6</c:v>
                </c:pt>
                <c:pt idx="369" formatCode="#,##0">
                  <c:v>2743.68</c:v>
                </c:pt>
                <c:pt idx="370" formatCode="#,##0">
                  <c:v>2768.02</c:v>
                </c:pt>
                <c:pt idx="371" formatCode="#,##0">
                  <c:v>2789.32</c:v>
                </c:pt>
                <c:pt idx="372" formatCode="#,##0">
                  <c:v>2804.79</c:v>
                </c:pt>
                <c:pt idx="373" formatCode="#,##0">
                  <c:v>2789.14</c:v>
                </c:pt>
                <c:pt idx="374" formatCode="#,##0">
                  <c:v>2787.26</c:v>
                </c:pt>
                <c:pt idx="375" formatCode="#,##0">
                  <c:v>2760.14</c:v>
                </c:pt>
                <c:pt idx="376" formatCode="#,##0">
                  <c:v>2757.29</c:v>
                </c:pt>
                <c:pt idx="377" formatCode="#,##0">
                  <c:v>2759.57</c:v>
                </c:pt>
                <c:pt idx="378" formatCode="#,##0">
                  <c:v>2752.14</c:v>
                </c:pt>
                <c:pt idx="379" formatCode="#,##0">
                  <c:v>2754.41</c:v>
                </c:pt>
                <c:pt idx="380" formatCode="#,##0">
                  <c:v>2764.28</c:v>
                </c:pt>
                <c:pt idx="381" formatCode="#,##0">
                  <c:v>2764.6</c:v>
                </c:pt>
                <c:pt idx="382" formatCode="#,##0">
                  <c:v>2782.9</c:v>
                </c:pt>
                <c:pt idx="383" formatCode="#,##0">
                  <c:v>2795.85</c:v>
                </c:pt>
                <c:pt idx="384" formatCode="#,##0">
                  <c:v>2802.02</c:v>
                </c:pt>
                <c:pt idx="385" formatCode="#,##0">
                  <c:v>2807.06</c:v>
                </c:pt>
                <c:pt idx="386" formatCode="#,##0">
                  <c:v>2804.56</c:v>
                </c:pt>
                <c:pt idx="387" formatCode="#,##0">
                  <c:v>2810.25</c:v>
                </c:pt>
                <c:pt idx="388" formatCode="#,##0">
                  <c:v>2799.78</c:v>
                </c:pt>
                <c:pt idx="389" formatCode="#,##0">
                  <c:v>2792.61</c:v>
                </c:pt>
                <c:pt idx="390" formatCode="#,##0">
                  <c:v>2772.94</c:v>
                </c:pt>
                <c:pt idx="391" formatCode="#,##0">
                  <c:v>2767.02</c:v>
                </c:pt>
                <c:pt idx="392" formatCode="#,##0">
                  <c:v>2769.9</c:v>
                </c:pt>
                <c:pt idx="393" formatCode="#,##0">
                  <c:v>2776.92</c:v>
                </c:pt>
                <c:pt idx="394" formatCode="#,##0">
                  <c:v>2776.61</c:v>
                </c:pt>
                <c:pt idx="395" formatCode="#,##0">
                  <c:v>2771.01</c:v>
                </c:pt>
                <c:pt idx="396" formatCode="#,##0">
                  <c:v>2767.59</c:v>
                </c:pt>
                <c:pt idx="397" formatCode="#,##0">
                  <c:v>2771.91</c:v>
                </c:pt>
                <c:pt idx="398" formatCode="#,##0">
                  <c:v>2765.64</c:v>
                </c:pt>
                <c:pt idx="399" formatCode="#,##0">
                  <c:v>2762.57</c:v>
                </c:pt>
                <c:pt idx="400" formatCode="#,##0">
                  <c:v>2763.76</c:v>
                </c:pt>
                <c:pt idx="401" formatCode="#,##0">
                  <c:v>2761.03</c:v>
                </c:pt>
                <c:pt idx="402" formatCode="#,##0">
                  <c:v>2762.7</c:v>
                </c:pt>
                <c:pt idx="403" formatCode="#,##0">
                  <c:v>2753.16</c:v>
                </c:pt>
                <c:pt idx="404" formatCode="#,##0">
                  <c:v>2750.97</c:v>
                </c:pt>
                <c:pt idx="405" formatCode="#,##0">
                  <c:v>2747.53</c:v>
                </c:pt>
                <c:pt idx="406" formatCode="#,##0">
                  <c:v>2746.55</c:v>
                </c:pt>
                <c:pt idx="407" formatCode="#,##0">
                  <c:v>2751.56</c:v>
                </c:pt>
                <c:pt idx="408" formatCode="#,##0">
                  <c:v>2741.59</c:v>
                </c:pt>
                <c:pt idx="409" formatCode="#,##0">
                  <c:v>2733.35</c:v>
                </c:pt>
                <c:pt idx="410" formatCode="#,##0">
                  <c:v>2729.33</c:v>
                </c:pt>
                <c:pt idx="411" formatCode="#,##0">
                  <c:v>2709.75</c:v>
                </c:pt>
                <c:pt idx="412" formatCode="#,##0">
                  <c:v>2741.15</c:v>
                </c:pt>
                <c:pt idx="413" formatCode="#,##0">
                  <c:v>2736.58</c:v>
                </c:pt>
                <c:pt idx="414" formatCode="#,##0">
                  <c:v>2742.02</c:v>
                </c:pt>
                <c:pt idx="415" formatCode="#,##0">
                  <c:v>2741.72</c:v>
                </c:pt>
                <c:pt idx="416" formatCode="#,##0">
                  <c:v>2730.86</c:v>
                </c:pt>
                <c:pt idx="417" formatCode="#,##0">
                  <c:v>2725.71</c:v>
                </c:pt>
                <c:pt idx="418" formatCode="#,##0">
                  <c:v>2724.8</c:v>
                </c:pt>
                <c:pt idx="419" formatCode="#,##0">
                  <c:v>2724.42</c:v>
                </c:pt>
                <c:pt idx="420" formatCode="#,##0">
                  <c:v>2719.78</c:v>
                </c:pt>
                <c:pt idx="421" formatCode="#,##0">
                  <c:v>2704.57</c:v>
                </c:pt>
                <c:pt idx="422" formatCode="#,##0">
                  <c:v>2707.76</c:v>
                </c:pt>
                <c:pt idx="423" formatCode="#,##0">
                  <c:v>2710.31</c:v>
                </c:pt>
                <c:pt idx="424" formatCode="#,##0">
                  <c:v>2708.51</c:v>
                </c:pt>
                <c:pt idx="425" formatCode="#,##0">
                  <c:v>2719.17</c:v>
                </c:pt>
                <c:pt idx="426" formatCode="#,##0">
                  <c:v>2720.15</c:v>
                </c:pt>
                <c:pt idx="427" formatCode="#,##0">
                  <c:v>2730.52</c:v>
                </c:pt>
                <c:pt idx="428" formatCode="#,##0">
                  <c:v>2734.59</c:v>
                </c:pt>
                <c:pt idx="429" formatCode="#,##0">
                  <c:v>2732.68</c:v>
                </c:pt>
                <c:pt idx="430" formatCode="#,##0">
                  <c:v>2748.27</c:v>
                </c:pt>
                <c:pt idx="431" formatCode="#,##0">
                  <c:v>2748.26</c:v>
                </c:pt>
                <c:pt idx="432" formatCode="#,##0">
                  <c:v>2762.05</c:v>
                </c:pt>
                <c:pt idx="433" formatCode="#,##0">
                  <c:v>2772.17</c:v>
                </c:pt>
                <c:pt idx="434" formatCode="#,##0">
                  <c:v>2779.97</c:v>
                </c:pt>
                <c:pt idx="435" formatCode="#,##0">
                  <c:v>2798.71</c:v>
                </c:pt>
                <c:pt idx="436" formatCode="#,##0">
                  <c:v>2807.19</c:v>
                </c:pt>
                <c:pt idx="437" formatCode="#,##0">
                  <c:v>2805.6</c:v>
                </c:pt>
                <c:pt idx="438" formatCode="#,##0">
                  <c:v>2803.89</c:v>
                </c:pt>
                <c:pt idx="439" formatCode="#,##0">
                  <c:v>2805.35</c:v>
                </c:pt>
                <c:pt idx="440" formatCode="#,##0">
                  <c:v>2808.83</c:v>
                </c:pt>
                <c:pt idx="441" formatCode="#,##0">
                  <c:v>2807.58</c:v>
                </c:pt>
                <c:pt idx="442" formatCode="#,##0">
                  <c:v>2808.97</c:v>
                </c:pt>
                <c:pt idx="443" formatCode="#,##0">
                  <c:v>2803.59</c:v>
                </c:pt>
                <c:pt idx="444" formatCode="#,##0">
                  <c:v>2808.6</c:v>
                </c:pt>
                <c:pt idx="445" formatCode="#,##0">
                  <c:v>2801.91</c:v>
                </c:pt>
                <c:pt idx="446" formatCode="#,##0">
                  <c:v>2805.38</c:v>
                </c:pt>
                <c:pt idx="447" formatCode="#,##0">
                  <c:v>2808.21</c:v>
                </c:pt>
                <c:pt idx="448" formatCode="#,##0">
                  <c:v>2810.29</c:v>
                </c:pt>
                <c:pt idx="449" formatCode="#,##0">
                  <c:v>2805.31</c:v>
                </c:pt>
                <c:pt idx="450" formatCode="#,##0">
                  <c:v>2801.99</c:v>
                </c:pt>
                <c:pt idx="451" formatCode="#,##0">
                  <c:v>2801.2</c:v>
                </c:pt>
                <c:pt idx="452" formatCode="#,##0">
                  <c:v>2804.83</c:v>
                </c:pt>
                <c:pt idx="453" formatCode="#,##0">
                  <c:v>2813.06</c:v>
                </c:pt>
                <c:pt idx="454" formatCode="#,##0">
                  <c:v>2798.16</c:v>
                </c:pt>
                <c:pt idx="455" formatCode="#,##0">
                  <c:v>2794.89</c:v>
                </c:pt>
                <c:pt idx="456" formatCode="#,##0">
                  <c:v>2787.91</c:v>
                </c:pt>
                <c:pt idx="457" formatCode="#,##0">
                  <c:v>2782.46</c:v>
                </c:pt>
                <c:pt idx="458" formatCode="#,##0">
                  <c:v>2779.36</c:v>
                </c:pt>
                <c:pt idx="459" formatCode="#,##0">
                  <c:v>2769.8</c:v>
                </c:pt>
                <c:pt idx="460" formatCode="#,##0">
                  <c:v>2768.12</c:v>
                </c:pt>
                <c:pt idx="461" formatCode="#,##0">
                  <c:v>2763.86</c:v>
                </c:pt>
                <c:pt idx="462" formatCode="#,##0">
                  <c:v>2755.79</c:v>
                </c:pt>
                <c:pt idx="463" formatCode="#,##0">
                  <c:v>2771.87</c:v>
                </c:pt>
                <c:pt idx="464" formatCode="#,##0">
                  <c:v>2768.63</c:v>
                </c:pt>
                <c:pt idx="465" formatCode="#,##0">
                  <c:v>2776.62</c:v>
                </c:pt>
                <c:pt idx="466" formatCode="#,##0">
                  <c:v>2777.46</c:v>
                </c:pt>
                <c:pt idx="467" formatCode="#,##0">
                  <c:v>2779.16</c:v>
                </c:pt>
                <c:pt idx="468" formatCode="#,##0">
                  <c:v>2784.57</c:v>
                </c:pt>
                <c:pt idx="469" formatCode="#,##0">
                  <c:v>2789.37</c:v>
                </c:pt>
                <c:pt idx="470" formatCode="#,##0">
                  <c:v>2791.1</c:v>
                </c:pt>
                <c:pt idx="471" formatCode="#,##0">
                  <c:v>2793.18</c:v>
                </c:pt>
                <c:pt idx="472" formatCode="#,##0">
                  <c:v>2795.69</c:v>
                </c:pt>
                <c:pt idx="473" formatCode="#,##0">
                  <c:v>2806.52</c:v>
                </c:pt>
                <c:pt idx="474" formatCode="#,##0">
                  <c:v>2812.62</c:v>
                </c:pt>
                <c:pt idx="475" formatCode="#,##0">
                  <c:v>2820.45</c:v>
                </c:pt>
                <c:pt idx="476" formatCode="#,##0">
                  <c:v>2823.08</c:v>
                </c:pt>
                <c:pt idx="477" formatCode="#,##0">
                  <c:v>2826.25</c:v>
                </c:pt>
                <c:pt idx="478" formatCode="#,##0">
                  <c:v>2830.26</c:v>
                </c:pt>
                <c:pt idx="479" formatCode="#,##0">
                  <c:v>2829.29</c:v>
                </c:pt>
                <c:pt idx="480" formatCode="#,##0">
                  <c:v>2824.87</c:v>
                </c:pt>
                <c:pt idx="481" formatCode="#,##0">
                  <c:v>2822.8</c:v>
                </c:pt>
                <c:pt idx="482" formatCode="#,##0">
                  <c:v>2817.79</c:v>
                </c:pt>
                <c:pt idx="483" formatCode="#,##0">
                  <c:v>2813.64</c:v>
                </c:pt>
                <c:pt idx="484" formatCode="#,##0">
                  <c:v>2802.54</c:v>
                </c:pt>
                <c:pt idx="485" formatCode="#,##0">
                  <c:v>2801.27</c:v>
                </c:pt>
                <c:pt idx="486" formatCode="#,##0">
                  <c:v>2804.38</c:v>
                </c:pt>
                <c:pt idx="487" formatCode="#,##0">
                  <c:v>2802.02</c:v>
                </c:pt>
                <c:pt idx="488" formatCode="#,##0">
                  <c:v>2811.25</c:v>
                </c:pt>
                <c:pt idx="489" formatCode="#,##0">
                  <c:v>2813.08</c:v>
                </c:pt>
                <c:pt idx="490" formatCode="#,##0">
                  <c:v>2808.42</c:v>
                </c:pt>
                <c:pt idx="491" formatCode="#,##0">
                  <c:v>2802.66</c:v>
                </c:pt>
                <c:pt idx="492" formatCode="#,##0">
                  <c:v>2802.37</c:v>
                </c:pt>
                <c:pt idx="493" formatCode="#,##0">
                  <c:v>2800.55</c:v>
                </c:pt>
                <c:pt idx="494" formatCode="#,##0">
                  <c:v>2793.71</c:v>
                </c:pt>
                <c:pt idx="495" formatCode="#,##0">
                  <c:v>2792.39</c:v>
                </c:pt>
                <c:pt idx="496" formatCode="#,##0">
                  <c:v>2795.62</c:v>
                </c:pt>
                <c:pt idx="497" formatCode="#,##0">
                  <c:v>2792.12</c:v>
                </c:pt>
                <c:pt idx="498" formatCode="#,##0">
                  <c:v>2793.4</c:v>
                </c:pt>
                <c:pt idx="499" formatCode="#,##0">
                  <c:v>2783.8</c:v>
                </c:pt>
                <c:pt idx="500" formatCode="#,##0">
                  <c:v>2788.63</c:v>
                </c:pt>
                <c:pt idx="501" formatCode="#,##0">
                  <c:v>2792.59</c:v>
                </c:pt>
                <c:pt idx="502" formatCode="#,##0">
                  <c:v>2792.01</c:v>
                </c:pt>
                <c:pt idx="503" formatCode="#,##0">
                  <c:v>2786.81</c:v>
                </c:pt>
                <c:pt idx="504" formatCode="#,##0">
                  <c:v>2780.3</c:v>
                </c:pt>
                <c:pt idx="505" formatCode="#,##0">
                  <c:v>2773.14</c:v>
                </c:pt>
                <c:pt idx="506" formatCode="#,##0">
                  <c:v>2775.88</c:v>
                </c:pt>
                <c:pt idx="507" formatCode="#,##0">
                  <c:v>2778.14</c:v>
                </c:pt>
                <c:pt idx="508" formatCode="#,##0">
                  <c:v>2779.77</c:v>
                </c:pt>
                <c:pt idx="509" formatCode="#,##0">
                  <c:v>2784.13</c:v>
                </c:pt>
                <c:pt idx="510" formatCode="#,##0">
                  <c:v>2789.52</c:v>
                </c:pt>
                <c:pt idx="511" formatCode="#,##0">
                  <c:v>2791.03</c:v>
                </c:pt>
                <c:pt idx="512" formatCode="#,##0">
                  <c:v>2793.34</c:v>
                </c:pt>
                <c:pt idx="513" formatCode="#,##0">
                  <c:v>2792.96</c:v>
                </c:pt>
                <c:pt idx="514" formatCode="#,##0">
                  <c:v>2794</c:v>
                </c:pt>
                <c:pt idx="515" formatCode="#,##0">
                  <c:v>2794.62</c:v>
                </c:pt>
                <c:pt idx="516" formatCode="#,##0">
                  <c:v>2801.68</c:v>
                </c:pt>
                <c:pt idx="517" formatCode="#,##0">
                  <c:v>2814.1</c:v>
                </c:pt>
                <c:pt idx="518" formatCode="#,##0">
                  <c:v>2803.32</c:v>
                </c:pt>
                <c:pt idx="519" formatCode="#,##0">
                  <c:v>2808.65</c:v>
                </c:pt>
                <c:pt idx="520" formatCode="#,##0">
                  <c:v>2806.25</c:v>
                </c:pt>
                <c:pt idx="521" formatCode="#,##0">
                  <c:v>2811.2</c:v>
                </c:pt>
                <c:pt idx="522" formatCode="#,##0">
                  <c:v>2817.42</c:v>
                </c:pt>
                <c:pt idx="523" formatCode="#,##0">
                  <c:v>2821.16</c:v>
                </c:pt>
                <c:pt idx="524" formatCode="#,##0">
                  <c:v>2825.74</c:v>
                </c:pt>
                <c:pt idx="525" formatCode="#,##0">
                  <c:v>2832.94</c:v>
                </c:pt>
                <c:pt idx="526" formatCode="#,##0">
                  <c:v>2851.58</c:v>
                </c:pt>
                <c:pt idx="527" formatCode="#,##0">
                  <c:v>2870.95</c:v>
                </c:pt>
                <c:pt idx="528" formatCode="#,##0">
                  <c:v>2902.06</c:v>
                </c:pt>
                <c:pt idx="529" formatCode="#,##0">
                  <c:v>2908.29</c:v>
                </c:pt>
                <c:pt idx="530" formatCode="#,##0">
                  <c:v>2916.99</c:v>
                </c:pt>
                <c:pt idx="531" formatCode="#,##0">
                  <c:v>2920.92</c:v>
                </c:pt>
                <c:pt idx="532" formatCode="#,##0">
                  <c:v>2923.16</c:v>
                </c:pt>
                <c:pt idx="533" formatCode="#,##0">
                  <c:v>2929.78</c:v>
                </c:pt>
                <c:pt idx="534" formatCode="#,##0">
                  <c:v>2931.46</c:v>
                </c:pt>
                <c:pt idx="535" formatCode="#,##0">
                  <c:v>2929.11</c:v>
                </c:pt>
                <c:pt idx="536" formatCode="#,##0">
                  <c:v>2933.26</c:v>
                </c:pt>
                <c:pt idx="537" formatCode="#,##0">
                  <c:v>2940.71</c:v>
                </c:pt>
                <c:pt idx="538" formatCode="#,##0">
                  <c:v>2952.45</c:v>
                </c:pt>
                <c:pt idx="539" formatCode="#,##0">
                  <c:v>2957.24</c:v>
                </c:pt>
                <c:pt idx="540" formatCode="#,##0">
                  <c:v>2976.23</c:v>
                </c:pt>
                <c:pt idx="541" formatCode="#,##0">
                  <c:v>2968.97</c:v>
                </c:pt>
                <c:pt idx="542" formatCode="#,##0">
                  <c:v>2975.51</c:v>
                </c:pt>
                <c:pt idx="543" formatCode="#,##0">
                  <c:v>2980.81</c:v>
                </c:pt>
                <c:pt idx="544" formatCode="#,##0">
                  <c:v>2977.07</c:v>
                </c:pt>
                <c:pt idx="545" formatCode="#,##0">
                  <c:v>2974.43</c:v>
                </c:pt>
                <c:pt idx="546" formatCode="#,##0">
                  <c:v>2980.06</c:v>
                </c:pt>
                <c:pt idx="547" formatCode="#,##0">
                  <c:v>2973.68</c:v>
                </c:pt>
                <c:pt idx="548" formatCode="#,##0">
                  <c:v>2973.51</c:v>
                </c:pt>
                <c:pt idx="549" formatCode="#,##0">
                  <c:v>2968.92</c:v>
                </c:pt>
                <c:pt idx="550" formatCode="#,##0">
                  <c:v>2971.49</c:v>
                </c:pt>
                <c:pt idx="551" formatCode="#,##0">
                  <c:v>2984.44</c:v>
                </c:pt>
                <c:pt idx="552" formatCode="#,##0">
                  <c:v>2983.78</c:v>
                </c:pt>
                <c:pt idx="553" formatCode="#,##0">
                  <c:v>2987.89</c:v>
                </c:pt>
                <c:pt idx="554" formatCode="#,##0">
                  <c:v>2989.12</c:v>
                </c:pt>
                <c:pt idx="555" formatCode="#,##0">
                  <c:v>2994.65</c:v>
                </c:pt>
                <c:pt idx="556" formatCode="#,##0">
                  <c:v>2990.3</c:v>
                </c:pt>
                <c:pt idx="557" formatCode="#,##0">
                  <c:v>2984.31</c:v>
                </c:pt>
                <c:pt idx="558" formatCode="#,##0">
                  <c:v>2979.49</c:v>
                </c:pt>
                <c:pt idx="559" formatCode="#,##0">
                  <c:v>2975.15</c:v>
                </c:pt>
                <c:pt idx="560" formatCode="#,##0">
                  <c:v>2972.49</c:v>
                </c:pt>
                <c:pt idx="561" formatCode="#,##0">
                  <c:v>2990.8</c:v>
                </c:pt>
                <c:pt idx="562" formatCode="#,##0">
                  <c:v>2982.9</c:v>
                </c:pt>
                <c:pt idx="563" formatCode="#,##0">
                  <c:v>2985.08</c:v>
                </c:pt>
                <c:pt idx="564" formatCode="#,##0">
                  <c:v>2986.5</c:v>
                </c:pt>
                <c:pt idx="565" formatCode="#,##0">
                  <c:v>2995.6</c:v>
                </c:pt>
                <c:pt idx="566" formatCode="#,##0">
                  <c:v>3002.83</c:v>
                </c:pt>
                <c:pt idx="567" formatCode="#,##0">
                  <c:v>2998.46</c:v>
                </c:pt>
                <c:pt idx="568" formatCode="#,##0">
                  <c:v>2999.96</c:v>
                </c:pt>
                <c:pt idx="569" formatCode="#,##0">
                  <c:v>2992.58</c:v>
                </c:pt>
                <c:pt idx="570" formatCode="#,##0">
                  <c:v>2991.66</c:v>
                </c:pt>
                <c:pt idx="571" formatCode="#,##0">
                  <c:v>2982.34</c:v>
                </c:pt>
                <c:pt idx="572" formatCode="#,##0">
                  <c:v>2987.1</c:v>
                </c:pt>
                <c:pt idx="573" formatCode="#,##0">
                  <c:v>2986.43</c:v>
                </c:pt>
                <c:pt idx="574" formatCode="#,##0">
                  <c:v>2992.35</c:v>
                </c:pt>
                <c:pt idx="575" formatCode="#,##0">
                  <c:v>2999.05</c:v>
                </c:pt>
                <c:pt idx="576" formatCode="#,##0">
                  <c:v>2993.16</c:v>
                </c:pt>
                <c:pt idx="577" formatCode="#,##0">
                  <c:v>2993.37</c:v>
                </c:pt>
                <c:pt idx="578" formatCode="#,##0">
                  <c:v>2991</c:v>
                </c:pt>
                <c:pt idx="579" formatCode="#,##0">
                  <c:v>2992.35</c:v>
                </c:pt>
                <c:pt idx="580" formatCode="#,##0">
                  <c:v>2993.69</c:v>
                </c:pt>
                <c:pt idx="581" formatCode="#,##0">
                  <c:v>2991.45</c:v>
                </c:pt>
                <c:pt idx="582" formatCode="#,##0">
                  <c:v>2989.15</c:v>
                </c:pt>
                <c:pt idx="583" formatCode="#,##0">
                  <c:v>2988.75</c:v>
                </c:pt>
                <c:pt idx="584" formatCode="#,##0">
                  <c:v>2993.06</c:v>
                </c:pt>
                <c:pt idx="585" formatCode="#,##0">
                  <c:v>2987.19</c:v>
                </c:pt>
                <c:pt idx="586" formatCode="#,##0">
                  <c:v>2983.37</c:v>
                </c:pt>
                <c:pt idx="587" formatCode="#,##0">
                  <c:v>2969.14</c:v>
                </c:pt>
                <c:pt idx="588" formatCode="#,##0">
                  <c:v>2941.54</c:v>
                </c:pt>
                <c:pt idx="589" formatCode="#,##0">
                  <c:v>2934.71</c:v>
                </c:pt>
                <c:pt idx="590" formatCode="#,##0">
                  <c:v>2931.19</c:v>
                </c:pt>
                <c:pt idx="591" formatCode="#,##0">
                  <c:v>2914.4</c:v>
                </c:pt>
                <c:pt idx="592" formatCode="#,##0">
                  <c:v>2864.01</c:v>
                </c:pt>
                <c:pt idx="593" formatCode="#,##0">
                  <c:v>2878.28</c:v>
                </c:pt>
                <c:pt idx="594" formatCode="#,##0">
                  <c:v>2867.85</c:v>
                </c:pt>
                <c:pt idx="595" formatCode="#,##0">
                  <c:v>2866.5</c:v>
                </c:pt>
                <c:pt idx="596" formatCode="#,##0">
                  <c:v>2858.85</c:v>
                </c:pt>
                <c:pt idx="597" formatCode="#,##0">
                  <c:v>2858.55</c:v>
                </c:pt>
                <c:pt idx="598" formatCode="#,##0">
                  <c:v>2852.69</c:v>
                </c:pt>
                <c:pt idx="599" formatCode="#,##0">
                  <c:v>2850.52</c:v>
                </c:pt>
                <c:pt idx="600" formatCode="#,##0">
                  <c:v>2851.29</c:v>
                </c:pt>
                <c:pt idx="601" formatCode="#,##0">
                  <c:v>2867.21</c:v>
                </c:pt>
                <c:pt idx="602" formatCode="#,##0">
                  <c:v>2877.88</c:v>
                </c:pt>
                <c:pt idx="603" formatCode="#,##0">
                  <c:v>2893.69</c:v>
                </c:pt>
                <c:pt idx="604" formatCode="#,##0">
                  <c:v>2889.07</c:v>
                </c:pt>
                <c:pt idx="605" formatCode="#,##0">
                  <c:v>2881.58</c:v>
                </c:pt>
                <c:pt idx="606" formatCode="#,##0">
                  <c:v>2876.21</c:v>
                </c:pt>
                <c:pt idx="607" formatCode="#,##0">
                  <c:v>2862.98</c:v>
                </c:pt>
                <c:pt idx="608" formatCode="#,##0">
                  <c:v>2866.28</c:v>
                </c:pt>
                <c:pt idx="609" formatCode="#,##0">
                  <c:v>2846.77</c:v>
                </c:pt>
                <c:pt idx="610" formatCode="#,##0">
                  <c:v>2827.17</c:v>
                </c:pt>
                <c:pt idx="611" formatCode="#,##0">
                  <c:v>2801.87</c:v>
                </c:pt>
                <c:pt idx="612" formatCode="#,##0">
                  <c:v>2786.08</c:v>
                </c:pt>
                <c:pt idx="613" formatCode="#,##0">
                  <c:v>2780.48</c:v>
                </c:pt>
                <c:pt idx="614" formatCode="#,##0">
                  <c:v>2762.37</c:v>
                </c:pt>
                <c:pt idx="615" formatCode="#,##0">
                  <c:v>2779.54</c:v>
                </c:pt>
                <c:pt idx="616" formatCode="#,##0">
                  <c:v>2799.72</c:v>
                </c:pt>
                <c:pt idx="617" formatCode="#,##0">
                  <c:v>2801.14</c:v>
                </c:pt>
                <c:pt idx="618" formatCode="#,##0">
                  <c:v>2820.03</c:v>
                </c:pt>
                <c:pt idx="619" formatCode="#,##0">
                  <c:v>2826.99</c:v>
                </c:pt>
                <c:pt idx="620" formatCode="#,##0">
                  <c:v>2834.46</c:v>
                </c:pt>
                <c:pt idx="621" formatCode="#,##0">
                  <c:v>2850.52</c:v>
                </c:pt>
                <c:pt idx="622" formatCode="#,##0">
                  <c:v>2867.13</c:v>
                </c:pt>
                <c:pt idx="623" formatCode="#,##0">
                  <c:v>2861.1</c:v>
                </c:pt>
                <c:pt idx="624" formatCode="#,##0">
                  <c:v>2855.21</c:v>
                </c:pt>
                <c:pt idx="625" formatCode="#,##0">
                  <c:v>2846.9</c:v>
                </c:pt>
                <c:pt idx="626" formatCode="#,##0">
                  <c:v>2855.86</c:v>
                </c:pt>
                <c:pt idx="627" formatCode="#,##0">
                  <c:v>2850.98</c:v>
                </c:pt>
                <c:pt idx="628" formatCode="#,##0">
                  <c:v>2845.35</c:v>
                </c:pt>
                <c:pt idx="629" formatCode="#,##0">
                  <c:v>2845.39</c:v>
                </c:pt>
                <c:pt idx="630" formatCode="#,##0">
                  <c:v>2839.07</c:v>
                </c:pt>
                <c:pt idx="631" formatCode="#,##0">
                  <c:v>2833.33</c:v>
                </c:pt>
                <c:pt idx="632" formatCode="#,##0">
                  <c:v>2838.74</c:v>
                </c:pt>
                <c:pt idx="633" formatCode="#,##0">
                  <c:v>2840.79</c:v>
                </c:pt>
                <c:pt idx="634" formatCode="#,##0">
                  <c:v>2838.03</c:v>
                </c:pt>
                <c:pt idx="635" formatCode="#,##0">
                  <c:v>2838.73</c:v>
                </c:pt>
                <c:pt idx="636" formatCode="#,##0">
                  <c:v>2824.92</c:v>
                </c:pt>
                <c:pt idx="637" formatCode="#,##0">
                  <c:v>2826.67</c:v>
                </c:pt>
                <c:pt idx="638" formatCode="#,##0">
                  <c:v>2815.86</c:v>
                </c:pt>
                <c:pt idx="639" formatCode="#,##0">
                  <c:v>2811.9</c:v>
                </c:pt>
                <c:pt idx="640" formatCode="#,##0">
                  <c:v>2816.54</c:v>
                </c:pt>
                <c:pt idx="641" formatCode="#,##0">
                  <c:v>2809.44</c:v>
                </c:pt>
                <c:pt idx="642" formatCode="#,##0">
                  <c:v>2809.46</c:v>
                </c:pt>
                <c:pt idx="643" formatCode="#,##0">
                  <c:v>2807.88</c:v>
                </c:pt>
                <c:pt idx="644" formatCode="#,##0">
                  <c:v>2821.14</c:v>
                </c:pt>
                <c:pt idx="645" formatCode="#,##0">
                  <c:v>2807.02</c:v>
                </c:pt>
                <c:pt idx="646" formatCode="#,##0">
                  <c:v>2814.15</c:v>
                </c:pt>
                <c:pt idx="647" formatCode="#,##0">
                  <c:v>2815.69</c:v>
                </c:pt>
                <c:pt idx="648" formatCode="#,##0">
                  <c:v>2811.12</c:v>
                </c:pt>
                <c:pt idx="649" formatCode="#,##0">
                  <c:v>2804.81</c:v>
                </c:pt>
                <c:pt idx="650" formatCode="#,##0">
                  <c:v>2798.31</c:v>
                </c:pt>
                <c:pt idx="651" formatCode="#,##0">
                  <c:v>2791.44</c:v>
                </c:pt>
                <c:pt idx="652" formatCode="#,##0">
                  <c:v>2785.52</c:v>
                </c:pt>
                <c:pt idx="653" formatCode="#,##0">
                  <c:v>2774.4</c:v>
                </c:pt>
                <c:pt idx="654" formatCode="#,##0">
                  <c:v>2778.7</c:v>
                </c:pt>
                <c:pt idx="655" formatCode="#,##0">
                  <c:v>2782.91</c:v>
                </c:pt>
                <c:pt idx="656" formatCode="#,##0">
                  <c:v>2780.71</c:v>
                </c:pt>
                <c:pt idx="657" formatCode="#,##0">
                  <c:v>2797.4</c:v>
                </c:pt>
                <c:pt idx="658" formatCode="#,##0">
                  <c:v>2797.85</c:v>
                </c:pt>
                <c:pt idx="659" formatCode="#,##0">
                  <c:v>2793.49</c:v>
                </c:pt>
                <c:pt idx="660" formatCode="#,##0">
                  <c:v>2803.11</c:v>
                </c:pt>
                <c:pt idx="661" formatCode="#,##0">
                  <c:v>2808.07</c:v>
                </c:pt>
                <c:pt idx="662" formatCode="#,##0">
                  <c:v>2808.39</c:v>
                </c:pt>
                <c:pt idx="663" formatCode="#,##0">
                  <c:v>2808.7</c:v>
                </c:pt>
                <c:pt idx="664" formatCode="#,##0">
                  <c:v>2810.98</c:v>
                </c:pt>
                <c:pt idx="665" formatCode="#,##0">
                  <c:v>2821.35</c:v>
                </c:pt>
                <c:pt idx="666" formatCode="#,##0">
                  <c:v>2811.73</c:v>
                </c:pt>
                <c:pt idx="667" formatCode="#,##0">
                  <c:v>2809.1</c:v>
                </c:pt>
                <c:pt idx="668" formatCode="#,##0">
                  <c:v>2798.4</c:v>
                </c:pt>
                <c:pt idx="669" formatCode="#,##0">
                  <c:v>2791.81</c:v>
                </c:pt>
                <c:pt idx="670" formatCode="#,##0">
                  <c:v>2788.51</c:v>
                </c:pt>
                <c:pt idx="671" formatCode="#,##0">
                  <c:v>2772.75</c:v>
                </c:pt>
                <c:pt idx="672" formatCode="#,##0">
                  <c:v>2774.85</c:v>
                </c:pt>
                <c:pt idx="673" formatCode="#,##0">
                  <c:v>2778.06</c:v>
                </c:pt>
                <c:pt idx="674" formatCode="#,##0">
                  <c:v>2777.15</c:v>
                </c:pt>
                <c:pt idx="675" formatCode="#,##0">
                  <c:v>2776.03</c:v>
                </c:pt>
                <c:pt idx="676" formatCode="#,##0">
                  <c:v>2768.22</c:v>
                </c:pt>
                <c:pt idx="677" formatCode="#,##0">
                  <c:v>2769.48</c:v>
                </c:pt>
                <c:pt idx="678" formatCode="#,##0">
                  <c:v>2768.43</c:v>
                </c:pt>
                <c:pt idx="679" formatCode="#,##0">
                  <c:v>2760.67</c:v>
                </c:pt>
                <c:pt idx="680" formatCode="#,##0">
                  <c:v>2770.26</c:v>
                </c:pt>
                <c:pt idx="681" formatCode="#,##0">
                  <c:v>2767.27</c:v>
                </c:pt>
                <c:pt idx="682" formatCode="#,##0">
                  <c:v>2763.77</c:v>
                </c:pt>
                <c:pt idx="683" formatCode="#,##0">
                  <c:v>2744.39</c:v>
                </c:pt>
                <c:pt idx="684" formatCode="#,##0">
                  <c:v>2736.12</c:v>
                </c:pt>
                <c:pt idx="685" formatCode="#,##0">
                  <c:v>2760.96</c:v>
                </c:pt>
                <c:pt idx="686" formatCode="#,##0">
                  <c:v>2753.11</c:v>
                </c:pt>
                <c:pt idx="687" formatCode="#,##0">
                  <c:v>2761</c:v>
                </c:pt>
                <c:pt idx="688" formatCode="#,##0">
                  <c:v>2760.26</c:v>
                </c:pt>
                <c:pt idx="689" formatCode="#,##0">
                  <c:v>2760.38</c:v>
                </c:pt>
                <c:pt idx="690" formatCode="#,##0">
                  <c:v>2760.71</c:v>
                </c:pt>
                <c:pt idx="691" formatCode="#,##0">
                  <c:v>2765.29</c:v>
                </c:pt>
                <c:pt idx="692" formatCode="#,##0">
                  <c:v>2769.99</c:v>
                </c:pt>
                <c:pt idx="693" formatCode="#,##0">
                  <c:v>2769.7</c:v>
                </c:pt>
                <c:pt idx="694" formatCode="#,##0">
                  <c:v>2781.47</c:v>
                </c:pt>
                <c:pt idx="695" formatCode="#,##0">
                  <c:v>2797.18</c:v>
                </c:pt>
                <c:pt idx="696" formatCode="#,##0">
                  <c:v>2809.34</c:v>
                </c:pt>
                <c:pt idx="697" formatCode="#,##0">
                  <c:v>2809.01</c:v>
                </c:pt>
                <c:pt idx="698" formatCode="#,##0">
                  <c:v>2813.94</c:v>
                </c:pt>
                <c:pt idx="699" formatCode="#,##0">
                  <c:v>2816.23</c:v>
                </c:pt>
                <c:pt idx="700" formatCode="#,##0">
                  <c:v>2814.98</c:v>
                </c:pt>
                <c:pt idx="701" formatCode="#,##0">
                  <c:v>2817.21</c:v>
                </c:pt>
                <c:pt idx="702" formatCode="#,##0">
                  <c:v>2827.24</c:v>
                </c:pt>
                <c:pt idx="703" formatCode="#,##0">
                  <c:v>2858.23</c:v>
                </c:pt>
                <c:pt idx="704" formatCode="#,##0">
                  <c:v>2859.63</c:v>
                </c:pt>
                <c:pt idx="705" formatCode="#,##0">
                  <c:v>2863.9</c:v>
                </c:pt>
                <c:pt idx="706" formatCode="#,##0">
                  <c:v>2875.33</c:v>
                </c:pt>
                <c:pt idx="707" formatCode="#,##0">
                  <c:v>2886.42</c:v>
                </c:pt>
                <c:pt idx="708" formatCode="#,##0">
                  <c:v>2898.59</c:v>
                </c:pt>
                <c:pt idx="709" formatCode="#,##0">
                  <c:v>2910.39</c:v>
                </c:pt>
                <c:pt idx="710" formatCode="#,##0">
                  <c:v>2915</c:v>
                </c:pt>
                <c:pt idx="711" formatCode="#,##0">
                  <c:v>2928.48</c:v>
                </c:pt>
                <c:pt idx="712" formatCode="#,##0">
                  <c:v>2944.57</c:v>
                </c:pt>
                <c:pt idx="713" formatCode="#,##0">
                  <c:v>2967.44</c:v>
                </c:pt>
                <c:pt idx="714" formatCode="#,##0">
                  <c:v>2978.45</c:v>
                </c:pt>
                <c:pt idx="715" formatCode="#,##0">
                  <c:v>2990.02</c:v>
                </c:pt>
                <c:pt idx="716" formatCode="#,##0">
                  <c:v>2992.68</c:v>
                </c:pt>
                <c:pt idx="717" formatCode="#,##0">
                  <c:v>2998.16</c:v>
                </c:pt>
                <c:pt idx="718" formatCode="#,##0">
                  <c:v>3000.79</c:v>
                </c:pt>
                <c:pt idx="719" formatCode="#,##0">
                  <c:v>3005.48</c:v>
                </c:pt>
                <c:pt idx="720" formatCode="#,##0">
                  <c:v>2996.11</c:v>
                </c:pt>
                <c:pt idx="721" formatCode="#,##0">
                  <c:v>3003.53</c:v>
                </c:pt>
                <c:pt idx="722" formatCode="#,##0">
                  <c:v>3007.39</c:v>
                </c:pt>
                <c:pt idx="723" formatCode="#,##0">
                  <c:v>3007.26</c:v>
                </c:pt>
                <c:pt idx="724" formatCode="#,##0">
                  <c:v>3002.96</c:v>
                </c:pt>
                <c:pt idx="725" formatCode="#,##0">
                  <c:v>3013.46</c:v>
                </c:pt>
                <c:pt idx="726" formatCode="#,##0">
                  <c:v>3011.49</c:v>
                </c:pt>
                <c:pt idx="727" formatCode="#,##0">
                  <c:v>3026.89</c:v>
                </c:pt>
                <c:pt idx="728" formatCode="#,##0">
                  <c:v>3034.95</c:v>
                </c:pt>
                <c:pt idx="729" formatCode="#,##0">
                  <c:v>3034.04</c:v>
                </c:pt>
                <c:pt idx="730" formatCode="#,##0">
                  <c:v>3038.8</c:v>
                </c:pt>
                <c:pt idx="731" formatCode="#,##0">
                  <c:v>3046.98</c:v>
                </c:pt>
                <c:pt idx="732" formatCode="#,##0">
                  <c:v>3047.79</c:v>
                </c:pt>
                <c:pt idx="733" formatCode="#,##0">
                  <c:v>3051.11</c:v>
                </c:pt>
                <c:pt idx="734" formatCode="#,##0">
                  <c:v>3056.04</c:v>
                </c:pt>
                <c:pt idx="735" formatCode="#,##0">
                  <c:v>3064.48</c:v>
                </c:pt>
                <c:pt idx="736" formatCode="#,##0">
                  <c:v>3082.71</c:v>
                </c:pt>
                <c:pt idx="737" formatCode="#,##0">
                  <c:v>3093.01</c:v>
                </c:pt>
                <c:pt idx="738" formatCode="#,##0">
                  <c:v>3097.34</c:v>
                </c:pt>
                <c:pt idx="739" formatCode="#,##0">
                  <c:v>3103.36</c:v>
                </c:pt>
                <c:pt idx="740" formatCode="#,##0">
                  <c:v>3099.39</c:v>
                </c:pt>
                <c:pt idx="741" formatCode="#,##0">
                  <c:v>3106.81</c:v>
                </c:pt>
                <c:pt idx="742" formatCode="#,##0">
                  <c:v>3109.74</c:v>
                </c:pt>
                <c:pt idx="743" formatCode="#,##0">
                  <c:v>3116.6</c:v>
                </c:pt>
                <c:pt idx="744" formatCode="#,##0">
                  <c:v>3120.45</c:v>
                </c:pt>
                <c:pt idx="745" formatCode="#,##0">
                  <c:v>3132.06</c:v>
                </c:pt>
                <c:pt idx="746" formatCode="#,##0">
                  <c:v>3155.32</c:v>
                </c:pt>
                <c:pt idx="747" formatCode="#,##0">
                  <c:v>3152.07</c:v>
                </c:pt>
                <c:pt idx="748" formatCode="#,##0">
                  <c:v>3157.36</c:v>
                </c:pt>
                <c:pt idx="749" formatCode="#,##0">
                  <c:v>3170.77</c:v>
                </c:pt>
                <c:pt idx="750" formatCode="#,##0">
                  <c:v>3177.21</c:v>
                </c:pt>
                <c:pt idx="751" formatCode="#,##0">
                  <c:v>3190.78</c:v>
                </c:pt>
                <c:pt idx="752" formatCode="#,##0">
                  <c:v>3181.1</c:v>
                </c:pt>
                <c:pt idx="753" formatCode="#,##0">
                  <c:v>3181.58</c:v>
                </c:pt>
                <c:pt idx="754" formatCode="#,##0">
                  <c:v>3179.95</c:v>
                </c:pt>
                <c:pt idx="755" formatCode="#,##0">
                  <c:v>3178.31</c:v>
                </c:pt>
                <c:pt idx="756" formatCode="#,##0">
                  <c:v>3184.03</c:v>
                </c:pt>
                <c:pt idx="757" formatCode="#,##0">
                  <c:v>3182.62</c:v>
                </c:pt>
                <c:pt idx="758" formatCode="#,##0">
                  <c:v>3180</c:v>
                </c:pt>
                <c:pt idx="759" formatCode="#,##0">
                  <c:v>3174.68</c:v>
                </c:pt>
                <c:pt idx="760" formatCode="#,##0">
                  <c:v>3173.7</c:v>
                </c:pt>
                <c:pt idx="761" formatCode="#,##0">
                  <c:v>3185.21</c:v>
                </c:pt>
                <c:pt idx="762" formatCode="#,##0">
                  <c:v>3182.42</c:v>
                </c:pt>
                <c:pt idx="763" formatCode="#,##0">
                  <c:v>3182.86</c:v>
                </c:pt>
                <c:pt idx="764" formatCode="#,##0">
                  <c:v>3174.92</c:v>
                </c:pt>
                <c:pt idx="765" formatCode="#,##0">
                  <c:v>3173.67</c:v>
                </c:pt>
                <c:pt idx="766" formatCode="#,##0">
                  <c:v>3181.25</c:v>
                </c:pt>
                <c:pt idx="767" formatCode="#,##0">
                  <c:v>3197.18</c:v>
                </c:pt>
                <c:pt idx="768" formatCode="#,##0">
                  <c:v>3189.33</c:v>
                </c:pt>
                <c:pt idx="769" formatCode="#,##0">
                  <c:v>3192.16</c:v>
                </c:pt>
                <c:pt idx="770" formatCode="#,##0">
                  <c:v>3201.72</c:v>
                </c:pt>
                <c:pt idx="771" formatCode="#,##0">
                  <c:v>3216.66</c:v>
                </c:pt>
                <c:pt idx="772" formatCode="#,##0">
                  <c:v>3219.41</c:v>
                </c:pt>
                <c:pt idx="773" formatCode="#,##0">
                  <c:v>3216.83</c:v>
                </c:pt>
                <c:pt idx="774" formatCode="#,##0">
                  <c:v>3212.17</c:v>
                </c:pt>
                <c:pt idx="775" formatCode="#,##0">
                  <c:v>3213.12</c:v>
                </c:pt>
                <c:pt idx="776" formatCode="#,##0">
                  <c:v>3220.69</c:v>
                </c:pt>
                <c:pt idx="777" formatCode="#,##0">
                  <c:v>3214.57</c:v>
                </c:pt>
                <c:pt idx="778" formatCode="#,##0">
                  <c:v>3214.54</c:v>
                </c:pt>
                <c:pt idx="779" formatCode="#,##0">
                  <c:v>3214.15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C0-4E39-89AC-C4301300F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0739104"/>
        <c:axId val="1330738688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days"/>
      </c:dateAx>
      <c:valAx>
        <c:axId val="1229000176"/>
        <c:scaling>
          <c:orientation val="minMax"/>
          <c:min val="3.0000000000000006E-2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1330738688"/>
        <c:scaling>
          <c:orientation val="minMax"/>
          <c:min val="25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330739104"/>
        <c:crosses val="max"/>
        <c:crossBetween val="between"/>
      </c:valAx>
      <c:dateAx>
        <c:axId val="1330739104"/>
        <c:scaling>
          <c:orientation val="minMax"/>
        </c:scaling>
        <c:delete val="1"/>
        <c:axPos val="b"/>
        <c:numFmt formatCode="[$-416]mmm\-yy;@" sourceLinked="1"/>
        <c:majorTickMark val="out"/>
        <c:minorTickMark val="none"/>
        <c:tickLblPos val="nextTo"/>
        <c:crossAx val="133073868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3"/>
          <c:order val="3"/>
          <c:tx>
            <c:strRef>
              <c:f>Recessões!$B$1</c:f>
              <c:strCache>
                <c:ptCount val="1"/>
                <c:pt idx="0">
                  <c:v>Recessão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val>
            <c:numRef>
              <c:f>Recessões!$B$136:$B$289</c:f>
              <c:numCache>
                <c:formatCode>General</c:formatCode>
                <c:ptCount val="1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C6-41CD-83EC-50AD98015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4908448"/>
        <c:axId val="854907968"/>
      </c:areaChart>
      <c:lineChart>
        <c:grouping val="standard"/>
        <c:varyColors val="0"/>
        <c:ser>
          <c:idx val="0"/>
          <c:order val="0"/>
          <c:tx>
            <c:v>Inadimplência Total</c:v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Crédito!$A$137:$A$290</c:f>
              <c:numCache>
                <c:formatCode>mmm\-yy</c:formatCode>
                <c:ptCount val="154"/>
                <c:pt idx="0">
                  <c:v>40603</c:v>
                </c:pt>
                <c:pt idx="1">
                  <c:v>40634</c:v>
                </c:pt>
                <c:pt idx="2">
                  <c:v>40664</c:v>
                </c:pt>
                <c:pt idx="3">
                  <c:v>40695</c:v>
                </c:pt>
                <c:pt idx="4">
                  <c:v>40725</c:v>
                </c:pt>
                <c:pt idx="5">
                  <c:v>40756</c:v>
                </c:pt>
                <c:pt idx="6">
                  <c:v>40787</c:v>
                </c:pt>
                <c:pt idx="7">
                  <c:v>40817</c:v>
                </c:pt>
                <c:pt idx="8">
                  <c:v>40848</c:v>
                </c:pt>
                <c:pt idx="9">
                  <c:v>40878</c:v>
                </c:pt>
                <c:pt idx="10">
                  <c:v>40909</c:v>
                </c:pt>
                <c:pt idx="11">
                  <c:v>40940</c:v>
                </c:pt>
                <c:pt idx="12">
                  <c:v>40969</c:v>
                </c:pt>
                <c:pt idx="13">
                  <c:v>41000</c:v>
                </c:pt>
                <c:pt idx="14">
                  <c:v>41030</c:v>
                </c:pt>
                <c:pt idx="15">
                  <c:v>41061</c:v>
                </c:pt>
                <c:pt idx="16">
                  <c:v>41091</c:v>
                </c:pt>
                <c:pt idx="17">
                  <c:v>41122</c:v>
                </c:pt>
                <c:pt idx="18">
                  <c:v>41153</c:v>
                </c:pt>
                <c:pt idx="19">
                  <c:v>41183</c:v>
                </c:pt>
                <c:pt idx="20">
                  <c:v>41214</c:v>
                </c:pt>
                <c:pt idx="21">
                  <c:v>41244</c:v>
                </c:pt>
                <c:pt idx="22">
                  <c:v>41275</c:v>
                </c:pt>
                <c:pt idx="23">
                  <c:v>41306</c:v>
                </c:pt>
                <c:pt idx="24">
                  <c:v>41334</c:v>
                </c:pt>
                <c:pt idx="25">
                  <c:v>41365</c:v>
                </c:pt>
                <c:pt idx="26">
                  <c:v>41395</c:v>
                </c:pt>
                <c:pt idx="27">
                  <c:v>41426</c:v>
                </c:pt>
                <c:pt idx="28">
                  <c:v>41456</c:v>
                </c:pt>
                <c:pt idx="29">
                  <c:v>41487</c:v>
                </c:pt>
                <c:pt idx="30">
                  <c:v>41518</c:v>
                </c:pt>
                <c:pt idx="31">
                  <c:v>41548</c:v>
                </c:pt>
                <c:pt idx="32">
                  <c:v>41579</c:v>
                </c:pt>
                <c:pt idx="33">
                  <c:v>41609</c:v>
                </c:pt>
                <c:pt idx="34">
                  <c:v>41640</c:v>
                </c:pt>
                <c:pt idx="35">
                  <c:v>41671</c:v>
                </c:pt>
                <c:pt idx="36">
                  <c:v>41699</c:v>
                </c:pt>
                <c:pt idx="37">
                  <c:v>41730</c:v>
                </c:pt>
                <c:pt idx="38">
                  <c:v>41760</c:v>
                </c:pt>
                <c:pt idx="39">
                  <c:v>41791</c:v>
                </c:pt>
                <c:pt idx="40">
                  <c:v>41821</c:v>
                </c:pt>
                <c:pt idx="41">
                  <c:v>41852</c:v>
                </c:pt>
                <c:pt idx="42">
                  <c:v>41883</c:v>
                </c:pt>
                <c:pt idx="43">
                  <c:v>41913</c:v>
                </c:pt>
                <c:pt idx="44">
                  <c:v>41944</c:v>
                </c:pt>
                <c:pt idx="45">
                  <c:v>41974</c:v>
                </c:pt>
                <c:pt idx="46">
                  <c:v>42005</c:v>
                </c:pt>
                <c:pt idx="47">
                  <c:v>42036</c:v>
                </c:pt>
                <c:pt idx="48">
                  <c:v>42064</c:v>
                </c:pt>
                <c:pt idx="49">
                  <c:v>42095</c:v>
                </c:pt>
                <c:pt idx="50">
                  <c:v>42125</c:v>
                </c:pt>
                <c:pt idx="51">
                  <c:v>42156</c:v>
                </c:pt>
                <c:pt idx="52">
                  <c:v>42186</c:v>
                </c:pt>
                <c:pt idx="53">
                  <c:v>42217</c:v>
                </c:pt>
                <c:pt idx="54">
                  <c:v>42248</c:v>
                </c:pt>
                <c:pt idx="55">
                  <c:v>42278</c:v>
                </c:pt>
                <c:pt idx="56">
                  <c:v>42309</c:v>
                </c:pt>
                <c:pt idx="57">
                  <c:v>42339</c:v>
                </c:pt>
                <c:pt idx="58">
                  <c:v>42370</c:v>
                </c:pt>
                <c:pt idx="59">
                  <c:v>42401</c:v>
                </c:pt>
                <c:pt idx="60">
                  <c:v>42430</c:v>
                </c:pt>
                <c:pt idx="61">
                  <c:v>42461</c:v>
                </c:pt>
                <c:pt idx="62">
                  <c:v>42491</c:v>
                </c:pt>
                <c:pt idx="63">
                  <c:v>42522</c:v>
                </c:pt>
                <c:pt idx="64">
                  <c:v>42552</c:v>
                </c:pt>
                <c:pt idx="65">
                  <c:v>42583</c:v>
                </c:pt>
                <c:pt idx="66">
                  <c:v>42614</c:v>
                </c:pt>
                <c:pt idx="67">
                  <c:v>42644</c:v>
                </c:pt>
                <c:pt idx="68">
                  <c:v>42675</c:v>
                </c:pt>
                <c:pt idx="69">
                  <c:v>42705</c:v>
                </c:pt>
                <c:pt idx="70">
                  <c:v>42736</c:v>
                </c:pt>
                <c:pt idx="71">
                  <c:v>42767</c:v>
                </c:pt>
                <c:pt idx="72">
                  <c:v>42795</c:v>
                </c:pt>
                <c:pt idx="73">
                  <c:v>42826</c:v>
                </c:pt>
                <c:pt idx="74">
                  <c:v>42856</c:v>
                </c:pt>
                <c:pt idx="75">
                  <c:v>42887</c:v>
                </c:pt>
                <c:pt idx="76">
                  <c:v>42917</c:v>
                </c:pt>
                <c:pt idx="77">
                  <c:v>42948</c:v>
                </c:pt>
                <c:pt idx="78">
                  <c:v>42979</c:v>
                </c:pt>
                <c:pt idx="79">
                  <c:v>43009</c:v>
                </c:pt>
                <c:pt idx="80">
                  <c:v>43040</c:v>
                </c:pt>
                <c:pt idx="81">
                  <c:v>43070</c:v>
                </c:pt>
                <c:pt idx="82">
                  <c:v>43101</c:v>
                </c:pt>
                <c:pt idx="83">
                  <c:v>43132</c:v>
                </c:pt>
                <c:pt idx="84">
                  <c:v>43160</c:v>
                </c:pt>
                <c:pt idx="85">
                  <c:v>43191</c:v>
                </c:pt>
                <c:pt idx="86">
                  <c:v>43221</c:v>
                </c:pt>
                <c:pt idx="87">
                  <c:v>43252</c:v>
                </c:pt>
                <c:pt idx="88">
                  <c:v>43282</c:v>
                </c:pt>
                <c:pt idx="89">
                  <c:v>43313</c:v>
                </c:pt>
                <c:pt idx="90">
                  <c:v>43344</c:v>
                </c:pt>
                <c:pt idx="91">
                  <c:v>43374</c:v>
                </c:pt>
                <c:pt idx="92">
                  <c:v>43405</c:v>
                </c:pt>
                <c:pt idx="93">
                  <c:v>43435</c:v>
                </c:pt>
                <c:pt idx="94">
                  <c:v>43466</c:v>
                </c:pt>
                <c:pt idx="95">
                  <c:v>43497</c:v>
                </c:pt>
                <c:pt idx="96">
                  <c:v>43525</c:v>
                </c:pt>
                <c:pt idx="97">
                  <c:v>43556</c:v>
                </c:pt>
                <c:pt idx="98">
                  <c:v>43586</c:v>
                </c:pt>
                <c:pt idx="99">
                  <c:v>43617</c:v>
                </c:pt>
                <c:pt idx="100">
                  <c:v>43647</c:v>
                </c:pt>
                <c:pt idx="101">
                  <c:v>43678</c:v>
                </c:pt>
                <c:pt idx="102">
                  <c:v>43709</c:v>
                </c:pt>
                <c:pt idx="103">
                  <c:v>43739</c:v>
                </c:pt>
                <c:pt idx="104">
                  <c:v>43770</c:v>
                </c:pt>
                <c:pt idx="105">
                  <c:v>43800</c:v>
                </c:pt>
                <c:pt idx="106">
                  <c:v>43831</c:v>
                </c:pt>
                <c:pt idx="107">
                  <c:v>43862</c:v>
                </c:pt>
                <c:pt idx="108">
                  <c:v>43891</c:v>
                </c:pt>
                <c:pt idx="109">
                  <c:v>43922</c:v>
                </c:pt>
                <c:pt idx="110">
                  <c:v>43952</c:v>
                </c:pt>
                <c:pt idx="111">
                  <c:v>43983</c:v>
                </c:pt>
                <c:pt idx="112">
                  <c:v>44013</c:v>
                </c:pt>
                <c:pt idx="113">
                  <c:v>44044</c:v>
                </c:pt>
                <c:pt idx="114">
                  <c:v>44075</c:v>
                </c:pt>
                <c:pt idx="115">
                  <c:v>44105</c:v>
                </c:pt>
                <c:pt idx="116">
                  <c:v>44136</c:v>
                </c:pt>
                <c:pt idx="117">
                  <c:v>44166</c:v>
                </c:pt>
                <c:pt idx="118">
                  <c:v>44197</c:v>
                </c:pt>
                <c:pt idx="119">
                  <c:v>44228</c:v>
                </c:pt>
                <c:pt idx="120">
                  <c:v>44256</c:v>
                </c:pt>
                <c:pt idx="121">
                  <c:v>44287</c:v>
                </c:pt>
                <c:pt idx="122">
                  <c:v>44317</c:v>
                </c:pt>
                <c:pt idx="123">
                  <c:v>44348</c:v>
                </c:pt>
                <c:pt idx="124">
                  <c:v>44378</c:v>
                </c:pt>
                <c:pt idx="125">
                  <c:v>44409</c:v>
                </c:pt>
                <c:pt idx="126">
                  <c:v>44440</c:v>
                </c:pt>
                <c:pt idx="127">
                  <c:v>44470</c:v>
                </c:pt>
                <c:pt idx="128">
                  <c:v>44501</c:v>
                </c:pt>
                <c:pt idx="129">
                  <c:v>44531</c:v>
                </c:pt>
                <c:pt idx="130">
                  <c:v>44562</c:v>
                </c:pt>
                <c:pt idx="131">
                  <c:v>44593</c:v>
                </c:pt>
                <c:pt idx="132">
                  <c:v>44621</c:v>
                </c:pt>
                <c:pt idx="133">
                  <c:v>44652</c:v>
                </c:pt>
                <c:pt idx="134">
                  <c:v>44682</c:v>
                </c:pt>
                <c:pt idx="135">
                  <c:v>44713</c:v>
                </c:pt>
                <c:pt idx="136">
                  <c:v>44743</c:v>
                </c:pt>
                <c:pt idx="137">
                  <c:v>44774</c:v>
                </c:pt>
                <c:pt idx="138">
                  <c:v>44805</c:v>
                </c:pt>
                <c:pt idx="139">
                  <c:v>44835</c:v>
                </c:pt>
                <c:pt idx="140">
                  <c:v>44866</c:v>
                </c:pt>
                <c:pt idx="141">
                  <c:v>44896</c:v>
                </c:pt>
                <c:pt idx="142">
                  <c:v>44927</c:v>
                </c:pt>
                <c:pt idx="143">
                  <c:v>44958</c:v>
                </c:pt>
                <c:pt idx="144">
                  <c:v>44986</c:v>
                </c:pt>
                <c:pt idx="145">
                  <c:v>45017</c:v>
                </c:pt>
                <c:pt idx="146">
                  <c:v>45047</c:v>
                </c:pt>
                <c:pt idx="147">
                  <c:v>45078</c:v>
                </c:pt>
                <c:pt idx="148">
                  <c:v>45108</c:v>
                </c:pt>
                <c:pt idx="149">
                  <c:v>45139</c:v>
                </c:pt>
                <c:pt idx="150">
                  <c:v>45170</c:v>
                </c:pt>
                <c:pt idx="151">
                  <c:v>45200</c:v>
                </c:pt>
                <c:pt idx="152">
                  <c:v>45231</c:v>
                </c:pt>
                <c:pt idx="153">
                  <c:v>45261</c:v>
                </c:pt>
              </c:numCache>
            </c:numRef>
          </c:cat>
          <c:val>
            <c:numRef>
              <c:f>Crédito!$L$137:$L$290</c:f>
              <c:numCache>
                <c:formatCode>0.00</c:formatCode>
                <c:ptCount val="154"/>
                <c:pt idx="0">
                  <c:v>3.17</c:v>
                </c:pt>
                <c:pt idx="1">
                  <c:v>3.24</c:v>
                </c:pt>
                <c:pt idx="2">
                  <c:v>3.37</c:v>
                </c:pt>
                <c:pt idx="3">
                  <c:v>3.32</c:v>
                </c:pt>
                <c:pt idx="4">
                  <c:v>3.42</c:v>
                </c:pt>
                <c:pt idx="5">
                  <c:v>3.45</c:v>
                </c:pt>
                <c:pt idx="6">
                  <c:v>3.46</c:v>
                </c:pt>
                <c:pt idx="7">
                  <c:v>3.58</c:v>
                </c:pt>
                <c:pt idx="8">
                  <c:v>3.58</c:v>
                </c:pt>
                <c:pt idx="9">
                  <c:v>3.54</c:v>
                </c:pt>
                <c:pt idx="10">
                  <c:v>3.66</c:v>
                </c:pt>
                <c:pt idx="11">
                  <c:v>3.71</c:v>
                </c:pt>
                <c:pt idx="12">
                  <c:v>3.67</c:v>
                </c:pt>
                <c:pt idx="13">
                  <c:v>3.76</c:v>
                </c:pt>
                <c:pt idx="14">
                  <c:v>3.76</c:v>
                </c:pt>
                <c:pt idx="15">
                  <c:v>3.71</c:v>
                </c:pt>
                <c:pt idx="16">
                  <c:v>3.72</c:v>
                </c:pt>
                <c:pt idx="17">
                  <c:v>3.75</c:v>
                </c:pt>
                <c:pt idx="18">
                  <c:v>3.72</c:v>
                </c:pt>
                <c:pt idx="19">
                  <c:v>3.76</c:v>
                </c:pt>
                <c:pt idx="20">
                  <c:v>3.67</c:v>
                </c:pt>
                <c:pt idx="21">
                  <c:v>3.55</c:v>
                </c:pt>
                <c:pt idx="22">
                  <c:v>3.54</c:v>
                </c:pt>
                <c:pt idx="23">
                  <c:v>3.51</c:v>
                </c:pt>
                <c:pt idx="24">
                  <c:v>3.45</c:v>
                </c:pt>
                <c:pt idx="25">
                  <c:v>3.47</c:v>
                </c:pt>
                <c:pt idx="26">
                  <c:v>3.47</c:v>
                </c:pt>
                <c:pt idx="27">
                  <c:v>3.25</c:v>
                </c:pt>
                <c:pt idx="28">
                  <c:v>3.21</c:v>
                </c:pt>
                <c:pt idx="29">
                  <c:v>3.13</c:v>
                </c:pt>
                <c:pt idx="30">
                  <c:v>3.14</c:v>
                </c:pt>
                <c:pt idx="31">
                  <c:v>3.06</c:v>
                </c:pt>
                <c:pt idx="32">
                  <c:v>2.97</c:v>
                </c:pt>
                <c:pt idx="33">
                  <c:v>2.86</c:v>
                </c:pt>
                <c:pt idx="34">
                  <c:v>2.84</c:v>
                </c:pt>
                <c:pt idx="35">
                  <c:v>2.86</c:v>
                </c:pt>
                <c:pt idx="36">
                  <c:v>2.88</c:v>
                </c:pt>
                <c:pt idx="37">
                  <c:v>2.92</c:v>
                </c:pt>
                <c:pt idx="38">
                  <c:v>3</c:v>
                </c:pt>
                <c:pt idx="39">
                  <c:v>2.9</c:v>
                </c:pt>
                <c:pt idx="40">
                  <c:v>2.96</c:v>
                </c:pt>
                <c:pt idx="41">
                  <c:v>2.98</c:v>
                </c:pt>
                <c:pt idx="42">
                  <c:v>2.91</c:v>
                </c:pt>
                <c:pt idx="43">
                  <c:v>2.96</c:v>
                </c:pt>
                <c:pt idx="44">
                  <c:v>2.85</c:v>
                </c:pt>
                <c:pt idx="45">
                  <c:v>2.73</c:v>
                </c:pt>
                <c:pt idx="46">
                  <c:v>2.82</c:v>
                </c:pt>
                <c:pt idx="47">
                  <c:v>2.85</c:v>
                </c:pt>
                <c:pt idx="48">
                  <c:v>2.82</c:v>
                </c:pt>
                <c:pt idx="49">
                  <c:v>2.96</c:v>
                </c:pt>
                <c:pt idx="50">
                  <c:v>3.02</c:v>
                </c:pt>
                <c:pt idx="51">
                  <c:v>2.92</c:v>
                </c:pt>
                <c:pt idx="52">
                  <c:v>3.03</c:v>
                </c:pt>
                <c:pt idx="53">
                  <c:v>3.12</c:v>
                </c:pt>
                <c:pt idx="54">
                  <c:v>3.12</c:v>
                </c:pt>
                <c:pt idx="55">
                  <c:v>3.24</c:v>
                </c:pt>
                <c:pt idx="56">
                  <c:v>3.38</c:v>
                </c:pt>
                <c:pt idx="57">
                  <c:v>3.37</c:v>
                </c:pt>
                <c:pt idx="58">
                  <c:v>3.47</c:v>
                </c:pt>
                <c:pt idx="59">
                  <c:v>3.5</c:v>
                </c:pt>
                <c:pt idx="60">
                  <c:v>3.53</c:v>
                </c:pt>
                <c:pt idx="61">
                  <c:v>3.65</c:v>
                </c:pt>
                <c:pt idx="62">
                  <c:v>3.73</c:v>
                </c:pt>
                <c:pt idx="63">
                  <c:v>3.51</c:v>
                </c:pt>
                <c:pt idx="64">
                  <c:v>3.56</c:v>
                </c:pt>
                <c:pt idx="65">
                  <c:v>3.64</c:v>
                </c:pt>
                <c:pt idx="66">
                  <c:v>3.68</c:v>
                </c:pt>
                <c:pt idx="67">
                  <c:v>3.84</c:v>
                </c:pt>
                <c:pt idx="68">
                  <c:v>3.8</c:v>
                </c:pt>
                <c:pt idx="69">
                  <c:v>3.7</c:v>
                </c:pt>
                <c:pt idx="70">
                  <c:v>3.73</c:v>
                </c:pt>
                <c:pt idx="71">
                  <c:v>3.75</c:v>
                </c:pt>
                <c:pt idx="72">
                  <c:v>3.85</c:v>
                </c:pt>
                <c:pt idx="73">
                  <c:v>3.93</c:v>
                </c:pt>
                <c:pt idx="74">
                  <c:v>4.04</c:v>
                </c:pt>
                <c:pt idx="75">
                  <c:v>3.73</c:v>
                </c:pt>
                <c:pt idx="76">
                  <c:v>3.69</c:v>
                </c:pt>
                <c:pt idx="77">
                  <c:v>3.7</c:v>
                </c:pt>
                <c:pt idx="78">
                  <c:v>3.6</c:v>
                </c:pt>
                <c:pt idx="79">
                  <c:v>3.63</c:v>
                </c:pt>
                <c:pt idx="80">
                  <c:v>3.54</c:v>
                </c:pt>
                <c:pt idx="81">
                  <c:v>3.24</c:v>
                </c:pt>
                <c:pt idx="82">
                  <c:v>3.42</c:v>
                </c:pt>
                <c:pt idx="83">
                  <c:v>3.43</c:v>
                </c:pt>
                <c:pt idx="84">
                  <c:v>3.29</c:v>
                </c:pt>
                <c:pt idx="85">
                  <c:v>3.32</c:v>
                </c:pt>
                <c:pt idx="86">
                  <c:v>3.3</c:v>
                </c:pt>
                <c:pt idx="87">
                  <c:v>3.04</c:v>
                </c:pt>
                <c:pt idx="88">
                  <c:v>3.02</c:v>
                </c:pt>
                <c:pt idx="89">
                  <c:v>3.04</c:v>
                </c:pt>
                <c:pt idx="90">
                  <c:v>3.04</c:v>
                </c:pt>
                <c:pt idx="91">
                  <c:v>3.05</c:v>
                </c:pt>
                <c:pt idx="92">
                  <c:v>2.96</c:v>
                </c:pt>
                <c:pt idx="93">
                  <c:v>2.87</c:v>
                </c:pt>
                <c:pt idx="94">
                  <c:v>2.95</c:v>
                </c:pt>
                <c:pt idx="95">
                  <c:v>2.91</c:v>
                </c:pt>
                <c:pt idx="96">
                  <c:v>2.99</c:v>
                </c:pt>
                <c:pt idx="97">
                  <c:v>3.02</c:v>
                </c:pt>
                <c:pt idx="98">
                  <c:v>3.05</c:v>
                </c:pt>
                <c:pt idx="99">
                  <c:v>2.95</c:v>
                </c:pt>
                <c:pt idx="100">
                  <c:v>3.06</c:v>
                </c:pt>
                <c:pt idx="101">
                  <c:v>3.04</c:v>
                </c:pt>
                <c:pt idx="102">
                  <c:v>3.06</c:v>
                </c:pt>
                <c:pt idx="103">
                  <c:v>3.03</c:v>
                </c:pt>
                <c:pt idx="104">
                  <c:v>3.01</c:v>
                </c:pt>
                <c:pt idx="105">
                  <c:v>2.94</c:v>
                </c:pt>
                <c:pt idx="106">
                  <c:v>3</c:v>
                </c:pt>
                <c:pt idx="107">
                  <c:v>3.04</c:v>
                </c:pt>
                <c:pt idx="108">
                  <c:v>3.18</c:v>
                </c:pt>
                <c:pt idx="109">
                  <c:v>3.3</c:v>
                </c:pt>
                <c:pt idx="110">
                  <c:v>3.25</c:v>
                </c:pt>
                <c:pt idx="111">
                  <c:v>2.9</c:v>
                </c:pt>
                <c:pt idx="112">
                  <c:v>2.77</c:v>
                </c:pt>
                <c:pt idx="113">
                  <c:v>2.66</c:v>
                </c:pt>
                <c:pt idx="114">
                  <c:v>2.44</c:v>
                </c:pt>
                <c:pt idx="115">
                  <c:v>2.36</c:v>
                </c:pt>
                <c:pt idx="116">
                  <c:v>2.23</c:v>
                </c:pt>
                <c:pt idx="117">
                  <c:v>2.12</c:v>
                </c:pt>
                <c:pt idx="118">
                  <c:v>2.15</c:v>
                </c:pt>
                <c:pt idx="119">
                  <c:v>2.2400000000000002</c:v>
                </c:pt>
                <c:pt idx="120">
                  <c:v>2.14</c:v>
                </c:pt>
                <c:pt idx="121">
                  <c:v>2.2000000000000002</c:v>
                </c:pt>
                <c:pt idx="122">
                  <c:v>2.34</c:v>
                </c:pt>
                <c:pt idx="123">
                  <c:v>2.27</c:v>
                </c:pt>
                <c:pt idx="124">
                  <c:v>2.31</c:v>
                </c:pt>
                <c:pt idx="125">
                  <c:v>2.3199999999999998</c:v>
                </c:pt>
                <c:pt idx="126">
                  <c:v>2.29</c:v>
                </c:pt>
                <c:pt idx="127">
                  <c:v>2.2799999999999998</c:v>
                </c:pt>
                <c:pt idx="128">
                  <c:v>2.31</c:v>
                </c:pt>
                <c:pt idx="129">
                  <c:v>2.2999999999999998</c:v>
                </c:pt>
                <c:pt idx="130">
                  <c:v>2.4500000000000002</c:v>
                </c:pt>
                <c:pt idx="131">
                  <c:v>2.5099999999999998</c:v>
                </c:pt>
                <c:pt idx="132">
                  <c:v>2.6</c:v>
                </c:pt>
                <c:pt idx="133">
                  <c:v>2.66</c:v>
                </c:pt>
                <c:pt idx="134">
                  <c:v>2.73</c:v>
                </c:pt>
                <c:pt idx="135">
                  <c:v>2.66</c:v>
                </c:pt>
                <c:pt idx="136">
                  <c:v>2.78</c:v>
                </c:pt>
                <c:pt idx="137">
                  <c:v>2.83</c:v>
                </c:pt>
                <c:pt idx="138">
                  <c:v>2.85</c:v>
                </c:pt>
                <c:pt idx="139">
                  <c:v>2.97</c:v>
                </c:pt>
                <c:pt idx="140">
                  <c:v>3.01</c:v>
                </c:pt>
                <c:pt idx="141">
                  <c:v>3.01</c:v>
                </c:pt>
                <c:pt idx="142">
                  <c:v>3.16</c:v>
                </c:pt>
                <c:pt idx="143">
                  <c:v>3.28</c:v>
                </c:pt>
                <c:pt idx="144">
                  <c:v>3.26</c:v>
                </c:pt>
                <c:pt idx="145">
                  <c:v>3.45</c:v>
                </c:pt>
                <c:pt idx="146">
                  <c:v>3.55</c:v>
                </c:pt>
                <c:pt idx="147">
                  <c:v>3.53</c:v>
                </c:pt>
                <c:pt idx="148">
                  <c:v>3.55</c:v>
                </c:pt>
                <c:pt idx="149">
                  <c:v>3.54</c:v>
                </c:pt>
                <c:pt idx="150">
                  <c:v>3.46</c:v>
                </c:pt>
                <c:pt idx="151">
                  <c:v>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C6-41CD-83EC-50AD98015070}"/>
            </c:ext>
          </c:extLst>
        </c:ser>
        <c:ser>
          <c:idx val="1"/>
          <c:order val="1"/>
          <c:tx>
            <c:v>Pessoa Jurídica</c:v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Crédito!$A$137:$A$290</c:f>
              <c:numCache>
                <c:formatCode>mmm\-yy</c:formatCode>
                <c:ptCount val="154"/>
                <c:pt idx="0">
                  <c:v>40603</c:v>
                </c:pt>
                <c:pt idx="1">
                  <c:v>40634</c:v>
                </c:pt>
                <c:pt idx="2">
                  <c:v>40664</c:v>
                </c:pt>
                <c:pt idx="3">
                  <c:v>40695</c:v>
                </c:pt>
                <c:pt idx="4">
                  <c:v>40725</c:v>
                </c:pt>
                <c:pt idx="5">
                  <c:v>40756</c:v>
                </c:pt>
                <c:pt idx="6">
                  <c:v>40787</c:v>
                </c:pt>
                <c:pt idx="7">
                  <c:v>40817</c:v>
                </c:pt>
                <c:pt idx="8">
                  <c:v>40848</c:v>
                </c:pt>
                <c:pt idx="9">
                  <c:v>40878</c:v>
                </c:pt>
                <c:pt idx="10">
                  <c:v>40909</c:v>
                </c:pt>
                <c:pt idx="11">
                  <c:v>40940</c:v>
                </c:pt>
                <c:pt idx="12">
                  <c:v>40969</c:v>
                </c:pt>
                <c:pt idx="13">
                  <c:v>41000</c:v>
                </c:pt>
                <c:pt idx="14">
                  <c:v>41030</c:v>
                </c:pt>
                <c:pt idx="15">
                  <c:v>41061</c:v>
                </c:pt>
                <c:pt idx="16">
                  <c:v>41091</c:v>
                </c:pt>
                <c:pt idx="17">
                  <c:v>41122</c:v>
                </c:pt>
                <c:pt idx="18">
                  <c:v>41153</c:v>
                </c:pt>
                <c:pt idx="19">
                  <c:v>41183</c:v>
                </c:pt>
                <c:pt idx="20">
                  <c:v>41214</c:v>
                </c:pt>
                <c:pt idx="21">
                  <c:v>41244</c:v>
                </c:pt>
                <c:pt idx="22">
                  <c:v>41275</c:v>
                </c:pt>
                <c:pt idx="23">
                  <c:v>41306</c:v>
                </c:pt>
                <c:pt idx="24">
                  <c:v>41334</c:v>
                </c:pt>
                <c:pt idx="25">
                  <c:v>41365</c:v>
                </c:pt>
                <c:pt idx="26">
                  <c:v>41395</c:v>
                </c:pt>
                <c:pt idx="27">
                  <c:v>41426</c:v>
                </c:pt>
                <c:pt idx="28">
                  <c:v>41456</c:v>
                </c:pt>
                <c:pt idx="29">
                  <c:v>41487</c:v>
                </c:pt>
                <c:pt idx="30">
                  <c:v>41518</c:v>
                </c:pt>
                <c:pt idx="31">
                  <c:v>41548</c:v>
                </c:pt>
                <c:pt idx="32">
                  <c:v>41579</c:v>
                </c:pt>
                <c:pt idx="33">
                  <c:v>41609</c:v>
                </c:pt>
                <c:pt idx="34">
                  <c:v>41640</c:v>
                </c:pt>
                <c:pt idx="35">
                  <c:v>41671</c:v>
                </c:pt>
                <c:pt idx="36">
                  <c:v>41699</c:v>
                </c:pt>
                <c:pt idx="37">
                  <c:v>41730</c:v>
                </c:pt>
                <c:pt idx="38">
                  <c:v>41760</c:v>
                </c:pt>
                <c:pt idx="39">
                  <c:v>41791</c:v>
                </c:pt>
                <c:pt idx="40">
                  <c:v>41821</c:v>
                </c:pt>
                <c:pt idx="41">
                  <c:v>41852</c:v>
                </c:pt>
                <c:pt idx="42">
                  <c:v>41883</c:v>
                </c:pt>
                <c:pt idx="43">
                  <c:v>41913</c:v>
                </c:pt>
                <c:pt idx="44">
                  <c:v>41944</c:v>
                </c:pt>
                <c:pt idx="45">
                  <c:v>41974</c:v>
                </c:pt>
                <c:pt idx="46">
                  <c:v>42005</c:v>
                </c:pt>
                <c:pt idx="47">
                  <c:v>42036</c:v>
                </c:pt>
                <c:pt idx="48">
                  <c:v>42064</c:v>
                </c:pt>
                <c:pt idx="49">
                  <c:v>42095</c:v>
                </c:pt>
                <c:pt idx="50">
                  <c:v>42125</c:v>
                </c:pt>
                <c:pt idx="51">
                  <c:v>42156</c:v>
                </c:pt>
                <c:pt idx="52">
                  <c:v>42186</c:v>
                </c:pt>
                <c:pt idx="53">
                  <c:v>42217</c:v>
                </c:pt>
                <c:pt idx="54">
                  <c:v>42248</c:v>
                </c:pt>
                <c:pt idx="55">
                  <c:v>42278</c:v>
                </c:pt>
                <c:pt idx="56">
                  <c:v>42309</c:v>
                </c:pt>
                <c:pt idx="57">
                  <c:v>42339</c:v>
                </c:pt>
                <c:pt idx="58">
                  <c:v>42370</c:v>
                </c:pt>
                <c:pt idx="59">
                  <c:v>42401</c:v>
                </c:pt>
                <c:pt idx="60">
                  <c:v>42430</c:v>
                </c:pt>
                <c:pt idx="61">
                  <c:v>42461</c:v>
                </c:pt>
                <c:pt idx="62">
                  <c:v>42491</c:v>
                </c:pt>
                <c:pt idx="63">
                  <c:v>42522</c:v>
                </c:pt>
                <c:pt idx="64">
                  <c:v>42552</c:v>
                </c:pt>
                <c:pt idx="65">
                  <c:v>42583</c:v>
                </c:pt>
                <c:pt idx="66">
                  <c:v>42614</c:v>
                </c:pt>
                <c:pt idx="67">
                  <c:v>42644</c:v>
                </c:pt>
                <c:pt idx="68">
                  <c:v>42675</c:v>
                </c:pt>
                <c:pt idx="69">
                  <c:v>42705</c:v>
                </c:pt>
                <c:pt idx="70">
                  <c:v>42736</c:v>
                </c:pt>
                <c:pt idx="71">
                  <c:v>42767</c:v>
                </c:pt>
                <c:pt idx="72">
                  <c:v>42795</c:v>
                </c:pt>
                <c:pt idx="73">
                  <c:v>42826</c:v>
                </c:pt>
                <c:pt idx="74">
                  <c:v>42856</c:v>
                </c:pt>
                <c:pt idx="75">
                  <c:v>42887</c:v>
                </c:pt>
                <c:pt idx="76">
                  <c:v>42917</c:v>
                </c:pt>
                <c:pt idx="77">
                  <c:v>42948</c:v>
                </c:pt>
                <c:pt idx="78">
                  <c:v>42979</c:v>
                </c:pt>
                <c:pt idx="79">
                  <c:v>43009</c:v>
                </c:pt>
                <c:pt idx="80">
                  <c:v>43040</c:v>
                </c:pt>
                <c:pt idx="81">
                  <c:v>43070</c:v>
                </c:pt>
                <c:pt idx="82">
                  <c:v>43101</c:v>
                </c:pt>
                <c:pt idx="83">
                  <c:v>43132</c:v>
                </c:pt>
                <c:pt idx="84">
                  <c:v>43160</c:v>
                </c:pt>
                <c:pt idx="85">
                  <c:v>43191</c:v>
                </c:pt>
                <c:pt idx="86">
                  <c:v>43221</c:v>
                </c:pt>
                <c:pt idx="87">
                  <c:v>43252</c:v>
                </c:pt>
                <c:pt idx="88">
                  <c:v>43282</c:v>
                </c:pt>
                <c:pt idx="89">
                  <c:v>43313</c:v>
                </c:pt>
                <c:pt idx="90">
                  <c:v>43344</c:v>
                </c:pt>
                <c:pt idx="91">
                  <c:v>43374</c:v>
                </c:pt>
                <c:pt idx="92">
                  <c:v>43405</c:v>
                </c:pt>
                <c:pt idx="93">
                  <c:v>43435</c:v>
                </c:pt>
                <c:pt idx="94">
                  <c:v>43466</c:v>
                </c:pt>
                <c:pt idx="95">
                  <c:v>43497</c:v>
                </c:pt>
                <c:pt idx="96">
                  <c:v>43525</c:v>
                </c:pt>
                <c:pt idx="97">
                  <c:v>43556</c:v>
                </c:pt>
                <c:pt idx="98">
                  <c:v>43586</c:v>
                </c:pt>
                <c:pt idx="99">
                  <c:v>43617</c:v>
                </c:pt>
                <c:pt idx="100">
                  <c:v>43647</c:v>
                </c:pt>
                <c:pt idx="101">
                  <c:v>43678</c:v>
                </c:pt>
                <c:pt idx="102">
                  <c:v>43709</c:v>
                </c:pt>
                <c:pt idx="103">
                  <c:v>43739</c:v>
                </c:pt>
                <c:pt idx="104">
                  <c:v>43770</c:v>
                </c:pt>
                <c:pt idx="105">
                  <c:v>43800</c:v>
                </c:pt>
                <c:pt idx="106">
                  <c:v>43831</c:v>
                </c:pt>
                <c:pt idx="107">
                  <c:v>43862</c:v>
                </c:pt>
                <c:pt idx="108">
                  <c:v>43891</c:v>
                </c:pt>
                <c:pt idx="109">
                  <c:v>43922</c:v>
                </c:pt>
                <c:pt idx="110">
                  <c:v>43952</c:v>
                </c:pt>
                <c:pt idx="111">
                  <c:v>43983</c:v>
                </c:pt>
                <c:pt idx="112">
                  <c:v>44013</c:v>
                </c:pt>
                <c:pt idx="113">
                  <c:v>44044</c:v>
                </c:pt>
                <c:pt idx="114">
                  <c:v>44075</c:v>
                </c:pt>
                <c:pt idx="115">
                  <c:v>44105</c:v>
                </c:pt>
                <c:pt idx="116">
                  <c:v>44136</c:v>
                </c:pt>
                <c:pt idx="117">
                  <c:v>44166</c:v>
                </c:pt>
                <c:pt idx="118">
                  <c:v>44197</c:v>
                </c:pt>
                <c:pt idx="119">
                  <c:v>44228</c:v>
                </c:pt>
                <c:pt idx="120">
                  <c:v>44256</c:v>
                </c:pt>
                <c:pt idx="121">
                  <c:v>44287</c:v>
                </c:pt>
                <c:pt idx="122">
                  <c:v>44317</c:v>
                </c:pt>
                <c:pt idx="123">
                  <c:v>44348</c:v>
                </c:pt>
                <c:pt idx="124">
                  <c:v>44378</c:v>
                </c:pt>
                <c:pt idx="125">
                  <c:v>44409</c:v>
                </c:pt>
                <c:pt idx="126">
                  <c:v>44440</c:v>
                </c:pt>
                <c:pt idx="127">
                  <c:v>44470</c:v>
                </c:pt>
                <c:pt idx="128">
                  <c:v>44501</c:v>
                </c:pt>
                <c:pt idx="129">
                  <c:v>44531</c:v>
                </c:pt>
                <c:pt idx="130">
                  <c:v>44562</c:v>
                </c:pt>
                <c:pt idx="131">
                  <c:v>44593</c:v>
                </c:pt>
                <c:pt idx="132">
                  <c:v>44621</c:v>
                </c:pt>
                <c:pt idx="133">
                  <c:v>44652</c:v>
                </c:pt>
                <c:pt idx="134">
                  <c:v>44682</c:v>
                </c:pt>
                <c:pt idx="135">
                  <c:v>44713</c:v>
                </c:pt>
                <c:pt idx="136">
                  <c:v>44743</c:v>
                </c:pt>
                <c:pt idx="137">
                  <c:v>44774</c:v>
                </c:pt>
                <c:pt idx="138">
                  <c:v>44805</c:v>
                </c:pt>
                <c:pt idx="139">
                  <c:v>44835</c:v>
                </c:pt>
                <c:pt idx="140">
                  <c:v>44866</c:v>
                </c:pt>
                <c:pt idx="141">
                  <c:v>44896</c:v>
                </c:pt>
                <c:pt idx="142">
                  <c:v>44927</c:v>
                </c:pt>
                <c:pt idx="143">
                  <c:v>44958</c:v>
                </c:pt>
                <c:pt idx="144">
                  <c:v>44986</c:v>
                </c:pt>
                <c:pt idx="145">
                  <c:v>45017</c:v>
                </c:pt>
                <c:pt idx="146">
                  <c:v>45047</c:v>
                </c:pt>
                <c:pt idx="147">
                  <c:v>45078</c:v>
                </c:pt>
                <c:pt idx="148">
                  <c:v>45108</c:v>
                </c:pt>
                <c:pt idx="149">
                  <c:v>45139</c:v>
                </c:pt>
                <c:pt idx="150">
                  <c:v>45170</c:v>
                </c:pt>
                <c:pt idx="151">
                  <c:v>45200</c:v>
                </c:pt>
                <c:pt idx="152">
                  <c:v>45231</c:v>
                </c:pt>
                <c:pt idx="153">
                  <c:v>45261</c:v>
                </c:pt>
              </c:numCache>
            </c:numRef>
          </c:cat>
          <c:val>
            <c:numRef>
              <c:f>Crédito!$M$137:$M$290</c:f>
              <c:numCache>
                <c:formatCode>0.00</c:formatCode>
                <c:ptCount val="154"/>
                <c:pt idx="0">
                  <c:v>1.96</c:v>
                </c:pt>
                <c:pt idx="1">
                  <c:v>2.04</c:v>
                </c:pt>
                <c:pt idx="2">
                  <c:v>2.15</c:v>
                </c:pt>
                <c:pt idx="3">
                  <c:v>2.09</c:v>
                </c:pt>
                <c:pt idx="4">
                  <c:v>2.1800000000000002</c:v>
                </c:pt>
                <c:pt idx="5">
                  <c:v>2.15</c:v>
                </c:pt>
                <c:pt idx="6">
                  <c:v>2.14</c:v>
                </c:pt>
                <c:pt idx="7">
                  <c:v>2.23</c:v>
                </c:pt>
                <c:pt idx="8">
                  <c:v>2.2000000000000002</c:v>
                </c:pt>
                <c:pt idx="9">
                  <c:v>2.15</c:v>
                </c:pt>
                <c:pt idx="10">
                  <c:v>2.2200000000000002</c:v>
                </c:pt>
                <c:pt idx="11">
                  <c:v>2.27</c:v>
                </c:pt>
                <c:pt idx="12">
                  <c:v>2.2400000000000002</c:v>
                </c:pt>
                <c:pt idx="13">
                  <c:v>2.37</c:v>
                </c:pt>
                <c:pt idx="14">
                  <c:v>2.29</c:v>
                </c:pt>
                <c:pt idx="15">
                  <c:v>2.27</c:v>
                </c:pt>
                <c:pt idx="16">
                  <c:v>2.2799999999999998</c:v>
                </c:pt>
                <c:pt idx="17">
                  <c:v>2.35</c:v>
                </c:pt>
                <c:pt idx="18">
                  <c:v>2.31</c:v>
                </c:pt>
                <c:pt idx="19">
                  <c:v>2.4300000000000002</c:v>
                </c:pt>
                <c:pt idx="20">
                  <c:v>2.38</c:v>
                </c:pt>
                <c:pt idx="21">
                  <c:v>2.2599999999999998</c:v>
                </c:pt>
                <c:pt idx="22">
                  <c:v>2.27</c:v>
                </c:pt>
                <c:pt idx="23">
                  <c:v>2.27</c:v>
                </c:pt>
                <c:pt idx="24">
                  <c:v>2.2000000000000002</c:v>
                </c:pt>
                <c:pt idx="25">
                  <c:v>2.2999999999999998</c:v>
                </c:pt>
                <c:pt idx="26">
                  <c:v>2.27</c:v>
                </c:pt>
                <c:pt idx="27">
                  <c:v>2.1</c:v>
                </c:pt>
                <c:pt idx="28">
                  <c:v>2.06</c:v>
                </c:pt>
                <c:pt idx="29">
                  <c:v>2.0099999999999998</c:v>
                </c:pt>
                <c:pt idx="30">
                  <c:v>2.02</c:v>
                </c:pt>
                <c:pt idx="31">
                  <c:v>2.02</c:v>
                </c:pt>
                <c:pt idx="32">
                  <c:v>1.94</c:v>
                </c:pt>
                <c:pt idx="33">
                  <c:v>1.83</c:v>
                </c:pt>
                <c:pt idx="34">
                  <c:v>1.82</c:v>
                </c:pt>
                <c:pt idx="35">
                  <c:v>1.86</c:v>
                </c:pt>
                <c:pt idx="36">
                  <c:v>1.87</c:v>
                </c:pt>
                <c:pt idx="37">
                  <c:v>1.89</c:v>
                </c:pt>
                <c:pt idx="38">
                  <c:v>1.97</c:v>
                </c:pt>
                <c:pt idx="39">
                  <c:v>1.95</c:v>
                </c:pt>
                <c:pt idx="40">
                  <c:v>1.98</c:v>
                </c:pt>
                <c:pt idx="41">
                  <c:v>2.0299999999999998</c:v>
                </c:pt>
                <c:pt idx="42">
                  <c:v>2</c:v>
                </c:pt>
                <c:pt idx="43">
                  <c:v>2.0499999999999998</c:v>
                </c:pt>
                <c:pt idx="44">
                  <c:v>1.97</c:v>
                </c:pt>
                <c:pt idx="45">
                  <c:v>1.89</c:v>
                </c:pt>
                <c:pt idx="46">
                  <c:v>1.98</c:v>
                </c:pt>
                <c:pt idx="47">
                  <c:v>1.99</c:v>
                </c:pt>
                <c:pt idx="48">
                  <c:v>2.06</c:v>
                </c:pt>
                <c:pt idx="49">
                  <c:v>2.2400000000000002</c:v>
                </c:pt>
                <c:pt idx="50">
                  <c:v>2.27</c:v>
                </c:pt>
                <c:pt idx="51">
                  <c:v>2.25</c:v>
                </c:pt>
                <c:pt idx="52">
                  <c:v>2.37</c:v>
                </c:pt>
                <c:pt idx="53">
                  <c:v>2.4300000000000002</c:v>
                </c:pt>
                <c:pt idx="54">
                  <c:v>2.38</c:v>
                </c:pt>
                <c:pt idx="55">
                  <c:v>2.48</c:v>
                </c:pt>
                <c:pt idx="56">
                  <c:v>2.63</c:v>
                </c:pt>
                <c:pt idx="57">
                  <c:v>2.61</c:v>
                </c:pt>
                <c:pt idx="58">
                  <c:v>2.72</c:v>
                </c:pt>
                <c:pt idx="59">
                  <c:v>2.78</c:v>
                </c:pt>
                <c:pt idx="60">
                  <c:v>2.85</c:v>
                </c:pt>
                <c:pt idx="61">
                  <c:v>3.04</c:v>
                </c:pt>
                <c:pt idx="62">
                  <c:v>3.17</c:v>
                </c:pt>
                <c:pt idx="63">
                  <c:v>3</c:v>
                </c:pt>
                <c:pt idx="64">
                  <c:v>3.03</c:v>
                </c:pt>
                <c:pt idx="65">
                  <c:v>3.17</c:v>
                </c:pt>
                <c:pt idx="66">
                  <c:v>3.18</c:v>
                </c:pt>
                <c:pt idx="67">
                  <c:v>3.51</c:v>
                </c:pt>
                <c:pt idx="68">
                  <c:v>3.5</c:v>
                </c:pt>
                <c:pt idx="69">
                  <c:v>3.44</c:v>
                </c:pt>
                <c:pt idx="70">
                  <c:v>3.47</c:v>
                </c:pt>
                <c:pt idx="71">
                  <c:v>3.49</c:v>
                </c:pt>
                <c:pt idx="72">
                  <c:v>3.69</c:v>
                </c:pt>
                <c:pt idx="73">
                  <c:v>3.82</c:v>
                </c:pt>
                <c:pt idx="74">
                  <c:v>3.98</c:v>
                </c:pt>
                <c:pt idx="75">
                  <c:v>3.6</c:v>
                </c:pt>
                <c:pt idx="76">
                  <c:v>3.4</c:v>
                </c:pt>
                <c:pt idx="77">
                  <c:v>3.44</c:v>
                </c:pt>
                <c:pt idx="78">
                  <c:v>3.29</c:v>
                </c:pt>
                <c:pt idx="79">
                  <c:v>3.35</c:v>
                </c:pt>
                <c:pt idx="80">
                  <c:v>3.27</c:v>
                </c:pt>
                <c:pt idx="81">
                  <c:v>2.9</c:v>
                </c:pt>
                <c:pt idx="82">
                  <c:v>3.06</c:v>
                </c:pt>
                <c:pt idx="83">
                  <c:v>3.1</c:v>
                </c:pt>
                <c:pt idx="84">
                  <c:v>2.86</c:v>
                </c:pt>
                <c:pt idx="85">
                  <c:v>2.95</c:v>
                </c:pt>
                <c:pt idx="86">
                  <c:v>2.96</c:v>
                </c:pt>
                <c:pt idx="87">
                  <c:v>2.54</c:v>
                </c:pt>
                <c:pt idx="88">
                  <c:v>2.44</c:v>
                </c:pt>
                <c:pt idx="89">
                  <c:v>2.4900000000000002</c:v>
                </c:pt>
                <c:pt idx="90">
                  <c:v>2.6</c:v>
                </c:pt>
                <c:pt idx="91">
                  <c:v>2.65</c:v>
                </c:pt>
                <c:pt idx="92">
                  <c:v>2.54</c:v>
                </c:pt>
                <c:pt idx="93">
                  <c:v>2.41</c:v>
                </c:pt>
                <c:pt idx="94">
                  <c:v>2.4700000000000002</c:v>
                </c:pt>
                <c:pt idx="95">
                  <c:v>2.4</c:v>
                </c:pt>
                <c:pt idx="96">
                  <c:v>2.5099999999999998</c:v>
                </c:pt>
                <c:pt idx="97">
                  <c:v>2.58</c:v>
                </c:pt>
                <c:pt idx="98">
                  <c:v>2.59</c:v>
                </c:pt>
                <c:pt idx="99">
                  <c:v>2.42</c:v>
                </c:pt>
                <c:pt idx="100">
                  <c:v>2.54</c:v>
                </c:pt>
                <c:pt idx="101">
                  <c:v>2.44</c:v>
                </c:pt>
                <c:pt idx="102">
                  <c:v>2.39</c:v>
                </c:pt>
                <c:pt idx="103">
                  <c:v>2.35</c:v>
                </c:pt>
                <c:pt idx="104">
                  <c:v>2.27</c:v>
                </c:pt>
                <c:pt idx="105">
                  <c:v>2.15</c:v>
                </c:pt>
                <c:pt idx="106">
                  <c:v>2.2000000000000002</c:v>
                </c:pt>
                <c:pt idx="107">
                  <c:v>2.16</c:v>
                </c:pt>
                <c:pt idx="108">
                  <c:v>2.16</c:v>
                </c:pt>
                <c:pt idx="109">
                  <c:v>2.2799999999999998</c:v>
                </c:pt>
                <c:pt idx="110">
                  <c:v>2.29</c:v>
                </c:pt>
                <c:pt idx="111">
                  <c:v>1.96</c:v>
                </c:pt>
                <c:pt idx="112">
                  <c:v>1.87</c:v>
                </c:pt>
                <c:pt idx="113">
                  <c:v>1.83</c:v>
                </c:pt>
                <c:pt idx="114">
                  <c:v>1.54</c:v>
                </c:pt>
                <c:pt idx="115">
                  <c:v>1.47</c:v>
                </c:pt>
                <c:pt idx="116">
                  <c:v>1.17</c:v>
                </c:pt>
                <c:pt idx="117">
                  <c:v>1.1000000000000001</c:v>
                </c:pt>
                <c:pt idx="118">
                  <c:v>1.1299999999999999</c:v>
                </c:pt>
                <c:pt idx="119">
                  <c:v>1.29</c:v>
                </c:pt>
                <c:pt idx="120">
                  <c:v>1.1499999999999999</c:v>
                </c:pt>
                <c:pt idx="121">
                  <c:v>1.24</c:v>
                </c:pt>
                <c:pt idx="122">
                  <c:v>1.42</c:v>
                </c:pt>
                <c:pt idx="123">
                  <c:v>1.37</c:v>
                </c:pt>
                <c:pt idx="124">
                  <c:v>1.43</c:v>
                </c:pt>
                <c:pt idx="125">
                  <c:v>1.27</c:v>
                </c:pt>
                <c:pt idx="126">
                  <c:v>1.3</c:v>
                </c:pt>
                <c:pt idx="127">
                  <c:v>1.31</c:v>
                </c:pt>
                <c:pt idx="128">
                  <c:v>1.32</c:v>
                </c:pt>
                <c:pt idx="129">
                  <c:v>1.24</c:v>
                </c:pt>
                <c:pt idx="130">
                  <c:v>1.3</c:v>
                </c:pt>
                <c:pt idx="131">
                  <c:v>1.29</c:v>
                </c:pt>
                <c:pt idx="132">
                  <c:v>1.28</c:v>
                </c:pt>
                <c:pt idx="133">
                  <c:v>1.31</c:v>
                </c:pt>
                <c:pt idx="134">
                  <c:v>1.32</c:v>
                </c:pt>
                <c:pt idx="135">
                  <c:v>1.22</c:v>
                </c:pt>
                <c:pt idx="136">
                  <c:v>1.31</c:v>
                </c:pt>
                <c:pt idx="137">
                  <c:v>1.36</c:v>
                </c:pt>
                <c:pt idx="138">
                  <c:v>1.38</c:v>
                </c:pt>
                <c:pt idx="139">
                  <c:v>1.48</c:v>
                </c:pt>
                <c:pt idx="140">
                  <c:v>1.72</c:v>
                </c:pt>
                <c:pt idx="141">
                  <c:v>1.71</c:v>
                </c:pt>
                <c:pt idx="142">
                  <c:v>1.82</c:v>
                </c:pt>
                <c:pt idx="143">
                  <c:v>2.04</c:v>
                </c:pt>
                <c:pt idx="144">
                  <c:v>2.08</c:v>
                </c:pt>
                <c:pt idx="145">
                  <c:v>2.3199999999999998</c:v>
                </c:pt>
                <c:pt idx="146">
                  <c:v>2.4500000000000002</c:v>
                </c:pt>
                <c:pt idx="147">
                  <c:v>2.5</c:v>
                </c:pt>
                <c:pt idx="148">
                  <c:v>2.6</c:v>
                </c:pt>
                <c:pt idx="149">
                  <c:v>2.69</c:v>
                </c:pt>
                <c:pt idx="150">
                  <c:v>2.7</c:v>
                </c:pt>
                <c:pt idx="151">
                  <c:v>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C6-41CD-83EC-50AD98015070}"/>
            </c:ext>
          </c:extLst>
        </c:ser>
        <c:ser>
          <c:idx val="2"/>
          <c:order val="2"/>
          <c:tx>
            <c:v>Pessoa Física</c:v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Crédito!$A$137:$A$290</c:f>
              <c:numCache>
                <c:formatCode>mmm\-yy</c:formatCode>
                <c:ptCount val="154"/>
                <c:pt idx="0">
                  <c:v>40603</c:v>
                </c:pt>
                <c:pt idx="1">
                  <c:v>40634</c:v>
                </c:pt>
                <c:pt idx="2">
                  <c:v>40664</c:v>
                </c:pt>
                <c:pt idx="3">
                  <c:v>40695</c:v>
                </c:pt>
                <c:pt idx="4">
                  <c:v>40725</c:v>
                </c:pt>
                <c:pt idx="5">
                  <c:v>40756</c:v>
                </c:pt>
                <c:pt idx="6">
                  <c:v>40787</c:v>
                </c:pt>
                <c:pt idx="7">
                  <c:v>40817</c:v>
                </c:pt>
                <c:pt idx="8">
                  <c:v>40848</c:v>
                </c:pt>
                <c:pt idx="9">
                  <c:v>40878</c:v>
                </c:pt>
                <c:pt idx="10">
                  <c:v>40909</c:v>
                </c:pt>
                <c:pt idx="11">
                  <c:v>40940</c:v>
                </c:pt>
                <c:pt idx="12">
                  <c:v>40969</c:v>
                </c:pt>
                <c:pt idx="13">
                  <c:v>41000</c:v>
                </c:pt>
                <c:pt idx="14">
                  <c:v>41030</c:v>
                </c:pt>
                <c:pt idx="15">
                  <c:v>41061</c:v>
                </c:pt>
                <c:pt idx="16">
                  <c:v>41091</c:v>
                </c:pt>
                <c:pt idx="17">
                  <c:v>41122</c:v>
                </c:pt>
                <c:pt idx="18">
                  <c:v>41153</c:v>
                </c:pt>
                <c:pt idx="19">
                  <c:v>41183</c:v>
                </c:pt>
                <c:pt idx="20">
                  <c:v>41214</c:v>
                </c:pt>
                <c:pt idx="21">
                  <c:v>41244</c:v>
                </c:pt>
                <c:pt idx="22">
                  <c:v>41275</c:v>
                </c:pt>
                <c:pt idx="23">
                  <c:v>41306</c:v>
                </c:pt>
                <c:pt idx="24">
                  <c:v>41334</c:v>
                </c:pt>
                <c:pt idx="25">
                  <c:v>41365</c:v>
                </c:pt>
                <c:pt idx="26">
                  <c:v>41395</c:v>
                </c:pt>
                <c:pt idx="27">
                  <c:v>41426</c:v>
                </c:pt>
                <c:pt idx="28">
                  <c:v>41456</c:v>
                </c:pt>
                <c:pt idx="29">
                  <c:v>41487</c:v>
                </c:pt>
                <c:pt idx="30">
                  <c:v>41518</c:v>
                </c:pt>
                <c:pt idx="31">
                  <c:v>41548</c:v>
                </c:pt>
                <c:pt idx="32">
                  <c:v>41579</c:v>
                </c:pt>
                <c:pt idx="33">
                  <c:v>41609</c:v>
                </c:pt>
                <c:pt idx="34">
                  <c:v>41640</c:v>
                </c:pt>
                <c:pt idx="35">
                  <c:v>41671</c:v>
                </c:pt>
                <c:pt idx="36">
                  <c:v>41699</c:v>
                </c:pt>
                <c:pt idx="37">
                  <c:v>41730</c:v>
                </c:pt>
                <c:pt idx="38">
                  <c:v>41760</c:v>
                </c:pt>
                <c:pt idx="39">
                  <c:v>41791</c:v>
                </c:pt>
                <c:pt idx="40">
                  <c:v>41821</c:v>
                </c:pt>
                <c:pt idx="41">
                  <c:v>41852</c:v>
                </c:pt>
                <c:pt idx="42">
                  <c:v>41883</c:v>
                </c:pt>
                <c:pt idx="43">
                  <c:v>41913</c:v>
                </c:pt>
                <c:pt idx="44">
                  <c:v>41944</c:v>
                </c:pt>
                <c:pt idx="45">
                  <c:v>41974</c:v>
                </c:pt>
                <c:pt idx="46">
                  <c:v>42005</c:v>
                </c:pt>
                <c:pt idx="47">
                  <c:v>42036</c:v>
                </c:pt>
                <c:pt idx="48">
                  <c:v>42064</c:v>
                </c:pt>
                <c:pt idx="49">
                  <c:v>42095</c:v>
                </c:pt>
                <c:pt idx="50">
                  <c:v>42125</c:v>
                </c:pt>
                <c:pt idx="51">
                  <c:v>42156</c:v>
                </c:pt>
                <c:pt idx="52">
                  <c:v>42186</c:v>
                </c:pt>
                <c:pt idx="53">
                  <c:v>42217</c:v>
                </c:pt>
                <c:pt idx="54">
                  <c:v>42248</c:v>
                </c:pt>
                <c:pt idx="55">
                  <c:v>42278</c:v>
                </c:pt>
                <c:pt idx="56">
                  <c:v>42309</c:v>
                </c:pt>
                <c:pt idx="57">
                  <c:v>42339</c:v>
                </c:pt>
                <c:pt idx="58">
                  <c:v>42370</c:v>
                </c:pt>
                <c:pt idx="59">
                  <c:v>42401</c:v>
                </c:pt>
                <c:pt idx="60">
                  <c:v>42430</c:v>
                </c:pt>
                <c:pt idx="61">
                  <c:v>42461</c:v>
                </c:pt>
                <c:pt idx="62">
                  <c:v>42491</c:v>
                </c:pt>
                <c:pt idx="63">
                  <c:v>42522</c:v>
                </c:pt>
                <c:pt idx="64">
                  <c:v>42552</c:v>
                </c:pt>
                <c:pt idx="65">
                  <c:v>42583</c:v>
                </c:pt>
                <c:pt idx="66">
                  <c:v>42614</c:v>
                </c:pt>
                <c:pt idx="67">
                  <c:v>42644</c:v>
                </c:pt>
                <c:pt idx="68">
                  <c:v>42675</c:v>
                </c:pt>
                <c:pt idx="69">
                  <c:v>42705</c:v>
                </c:pt>
                <c:pt idx="70">
                  <c:v>42736</c:v>
                </c:pt>
                <c:pt idx="71">
                  <c:v>42767</c:v>
                </c:pt>
                <c:pt idx="72">
                  <c:v>42795</c:v>
                </c:pt>
                <c:pt idx="73">
                  <c:v>42826</c:v>
                </c:pt>
                <c:pt idx="74">
                  <c:v>42856</c:v>
                </c:pt>
                <c:pt idx="75">
                  <c:v>42887</c:v>
                </c:pt>
                <c:pt idx="76">
                  <c:v>42917</c:v>
                </c:pt>
                <c:pt idx="77">
                  <c:v>42948</c:v>
                </c:pt>
                <c:pt idx="78">
                  <c:v>42979</c:v>
                </c:pt>
                <c:pt idx="79">
                  <c:v>43009</c:v>
                </c:pt>
                <c:pt idx="80">
                  <c:v>43040</c:v>
                </c:pt>
                <c:pt idx="81">
                  <c:v>43070</c:v>
                </c:pt>
                <c:pt idx="82">
                  <c:v>43101</c:v>
                </c:pt>
                <c:pt idx="83">
                  <c:v>43132</c:v>
                </c:pt>
                <c:pt idx="84">
                  <c:v>43160</c:v>
                </c:pt>
                <c:pt idx="85">
                  <c:v>43191</c:v>
                </c:pt>
                <c:pt idx="86">
                  <c:v>43221</c:v>
                </c:pt>
                <c:pt idx="87">
                  <c:v>43252</c:v>
                </c:pt>
                <c:pt idx="88">
                  <c:v>43282</c:v>
                </c:pt>
                <c:pt idx="89">
                  <c:v>43313</c:v>
                </c:pt>
                <c:pt idx="90">
                  <c:v>43344</c:v>
                </c:pt>
                <c:pt idx="91">
                  <c:v>43374</c:v>
                </c:pt>
                <c:pt idx="92">
                  <c:v>43405</c:v>
                </c:pt>
                <c:pt idx="93">
                  <c:v>43435</c:v>
                </c:pt>
                <c:pt idx="94">
                  <c:v>43466</c:v>
                </c:pt>
                <c:pt idx="95">
                  <c:v>43497</c:v>
                </c:pt>
                <c:pt idx="96">
                  <c:v>43525</c:v>
                </c:pt>
                <c:pt idx="97">
                  <c:v>43556</c:v>
                </c:pt>
                <c:pt idx="98">
                  <c:v>43586</c:v>
                </c:pt>
                <c:pt idx="99">
                  <c:v>43617</c:v>
                </c:pt>
                <c:pt idx="100">
                  <c:v>43647</c:v>
                </c:pt>
                <c:pt idx="101">
                  <c:v>43678</c:v>
                </c:pt>
                <c:pt idx="102">
                  <c:v>43709</c:v>
                </c:pt>
                <c:pt idx="103">
                  <c:v>43739</c:v>
                </c:pt>
                <c:pt idx="104">
                  <c:v>43770</c:v>
                </c:pt>
                <c:pt idx="105">
                  <c:v>43800</c:v>
                </c:pt>
                <c:pt idx="106">
                  <c:v>43831</c:v>
                </c:pt>
                <c:pt idx="107">
                  <c:v>43862</c:v>
                </c:pt>
                <c:pt idx="108">
                  <c:v>43891</c:v>
                </c:pt>
                <c:pt idx="109">
                  <c:v>43922</c:v>
                </c:pt>
                <c:pt idx="110">
                  <c:v>43952</c:v>
                </c:pt>
                <c:pt idx="111">
                  <c:v>43983</c:v>
                </c:pt>
                <c:pt idx="112">
                  <c:v>44013</c:v>
                </c:pt>
                <c:pt idx="113">
                  <c:v>44044</c:v>
                </c:pt>
                <c:pt idx="114">
                  <c:v>44075</c:v>
                </c:pt>
                <c:pt idx="115">
                  <c:v>44105</c:v>
                </c:pt>
                <c:pt idx="116">
                  <c:v>44136</c:v>
                </c:pt>
                <c:pt idx="117">
                  <c:v>44166</c:v>
                </c:pt>
                <c:pt idx="118">
                  <c:v>44197</c:v>
                </c:pt>
                <c:pt idx="119">
                  <c:v>44228</c:v>
                </c:pt>
                <c:pt idx="120">
                  <c:v>44256</c:v>
                </c:pt>
                <c:pt idx="121">
                  <c:v>44287</c:v>
                </c:pt>
                <c:pt idx="122">
                  <c:v>44317</c:v>
                </c:pt>
                <c:pt idx="123">
                  <c:v>44348</c:v>
                </c:pt>
                <c:pt idx="124">
                  <c:v>44378</c:v>
                </c:pt>
                <c:pt idx="125">
                  <c:v>44409</c:v>
                </c:pt>
                <c:pt idx="126">
                  <c:v>44440</c:v>
                </c:pt>
                <c:pt idx="127">
                  <c:v>44470</c:v>
                </c:pt>
                <c:pt idx="128">
                  <c:v>44501</c:v>
                </c:pt>
                <c:pt idx="129">
                  <c:v>44531</c:v>
                </c:pt>
                <c:pt idx="130">
                  <c:v>44562</c:v>
                </c:pt>
                <c:pt idx="131">
                  <c:v>44593</c:v>
                </c:pt>
                <c:pt idx="132">
                  <c:v>44621</c:v>
                </c:pt>
                <c:pt idx="133">
                  <c:v>44652</c:v>
                </c:pt>
                <c:pt idx="134">
                  <c:v>44682</c:v>
                </c:pt>
                <c:pt idx="135">
                  <c:v>44713</c:v>
                </c:pt>
                <c:pt idx="136">
                  <c:v>44743</c:v>
                </c:pt>
                <c:pt idx="137">
                  <c:v>44774</c:v>
                </c:pt>
                <c:pt idx="138">
                  <c:v>44805</c:v>
                </c:pt>
                <c:pt idx="139">
                  <c:v>44835</c:v>
                </c:pt>
                <c:pt idx="140">
                  <c:v>44866</c:v>
                </c:pt>
                <c:pt idx="141">
                  <c:v>44896</c:v>
                </c:pt>
                <c:pt idx="142">
                  <c:v>44927</c:v>
                </c:pt>
                <c:pt idx="143">
                  <c:v>44958</c:v>
                </c:pt>
                <c:pt idx="144">
                  <c:v>44986</c:v>
                </c:pt>
                <c:pt idx="145">
                  <c:v>45017</c:v>
                </c:pt>
                <c:pt idx="146">
                  <c:v>45047</c:v>
                </c:pt>
                <c:pt idx="147">
                  <c:v>45078</c:v>
                </c:pt>
                <c:pt idx="148">
                  <c:v>45108</c:v>
                </c:pt>
                <c:pt idx="149">
                  <c:v>45139</c:v>
                </c:pt>
                <c:pt idx="150">
                  <c:v>45170</c:v>
                </c:pt>
                <c:pt idx="151">
                  <c:v>45200</c:v>
                </c:pt>
                <c:pt idx="152">
                  <c:v>45231</c:v>
                </c:pt>
                <c:pt idx="153">
                  <c:v>45261</c:v>
                </c:pt>
              </c:numCache>
            </c:numRef>
          </c:cat>
          <c:val>
            <c:numRef>
              <c:f>Crédito!$N$137:$N$290</c:f>
              <c:numCache>
                <c:formatCode>0.00</c:formatCode>
                <c:ptCount val="154"/>
                <c:pt idx="0">
                  <c:v>4.62</c:v>
                </c:pt>
                <c:pt idx="1">
                  <c:v>4.67</c:v>
                </c:pt>
                <c:pt idx="2">
                  <c:v>4.82</c:v>
                </c:pt>
                <c:pt idx="3">
                  <c:v>4.79</c:v>
                </c:pt>
                <c:pt idx="4">
                  <c:v>4.9000000000000004</c:v>
                </c:pt>
                <c:pt idx="5">
                  <c:v>4.97</c:v>
                </c:pt>
                <c:pt idx="6">
                  <c:v>5.03</c:v>
                </c:pt>
                <c:pt idx="7">
                  <c:v>5.17</c:v>
                </c:pt>
                <c:pt idx="8">
                  <c:v>5.22</c:v>
                </c:pt>
                <c:pt idx="9">
                  <c:v>5.22</c:v>
                </c:pt>
                <c:pt idx="10">
                  <c:v>5.36</c:v>
                </c:pt>
                <c:pt idx="11">
                  <c:v>5.4</c:v>
                </c:pt>
                <c:pt idx="12">
                  <c:v>5.36</c:v>
                </c:pt>
                <c:pt idx="13">
                  <c:v>5.41</c:v>
                </c:pt>
                <c:pt idx="14">
                  <c:v>5.51</c:v>
                </c:pt>
                <c:pt idx="15">
                  <c:v>5.43</c:v>
                </c:pt>
                <c:pt idx="16">
                  <c:v>5.42</c:v>
                </c:pt>
                <c:pt idx="17">
                  <c:v>5.4</c:v>
                </c:pt>
                <c:pt idx="18">
                  <c:v>5.41</c:v>
                </c:pt>
                <c:pt idx="19">
                  <c:v>5.34</c:v>
                </c:pt>
                <c:pt idx="20">
                  <c:v>5.21</c:v>
                </c:pt>
                <c:pt idx="21">
                  <c:v>5.0999999999999996</c:v>
                </c:pt>
                <c:pt idx="22">
                  <c:v>5.03</c:v>
                </c:pt>
                <c:pt idx="23">
                  <c:v>4.9800000000000004</c:v>
                </c:pt>
                <c:pt idx="24">
                  <c:v>4.9400000000000004</c:v>
                </c:pt>
                <c:pt idx="25">
                  <c:v>4.8499999999999996</c:v>
                </c:pt>
                <c:pt idx="26">
                  <c:v>4.88</c:v>
                </c:pt>
                <c:pt idx="27">
                  <c:v>4.6100000000000003</c:v>
                </c:pt>
                <c:pt idx="28">
                  <c:v>4.5599999999999996</c:v>
                </c:pt>
                <c:pt idx="29">
                  <c:v>4.45</c:v>
                </c:pt>
                <c:pt idx="30">
                  <c:v>4.4400000000000004</c:v>
                </c:pt>
                <c:pt idx="31">
                  <c:v>4.25</c:v>
                </c:pt>
                <c:pt idx="32">
                  <c:v>4.1500000000000004</c:v>
                </c:pt>
                <c:pt idx="33">
                  <c:v>4.0599999999999996</c:v>
                </c:pt>
                <c:pt idx="34">
                  <c:v>4.03</c:v>
                </c:pt>
                <c:pt idx="35">
                  <c:v>4</c:v>
                </c:pt>
                <c:pt idx="36">
                  <c:v>4.05</c:v>
                </c:pt>
                <c:pt idx="37">
                  <c:v>4.0999999999999996</c:v>
                </c:pt>
                <c:pt idx="38">
                  <c:v>4.16</c:v>
                </c:pt>
                <c:pt idx="39">
                  <c:v>3.98</c:v>
                </c:pt>
                <c:pt idx="40">
                  <c:v>4.05</c:v>
                </c:pt>
                <c:pt idx="41">
                  <c:v>4.04</c:v>
                </c:pt>
                <c:pt idx="42">
                  <c:v>3.94</c:v>
                </c:pt>
                <c:pt idx="43">
                  <c:v>3.98</c:v>
                </c:pt>
                <c:pt idx="44">
                  <c:v>3.84</c:v>
                </c:pt>
                <c:pt idx="45">
                  <c:v>3.67</c:v>
                </c:pt>
                <c:pt idx="46">
                  <c:v>3.75</c:v>
                </c:pt>
                <c:pt idx="47">
                  <c:v>3.81</c:v>
                </c:pt>
                <c:pt idx="48">
                  <c:v>3.67</c:v>
                </c:pt>
                <c:pt idx="49">
                  <c:v>3.75</c:v>
                </c:pt>
                <c:pt idx="50">
                  <c:v>3.86</c:v>
                </c:pt>
                <c:pt idx="51">
                  <c:v>3.66</c:v>
                </c:pt>
                <c:pt idx="52">
                  <c:v>3.78</c:v>
                </c:pt>
                <c:pt idx="53">
                  <c:v>3.89</c:v>
                </c:pt>
                <c:pt idx="54">
                  <c:v>3.95</c:v>
                </c:pt>
                <c:pt idx="55">
                  <c:v>4.08</c:v>
                </c:pt>
                <c:pt idx="56">
                  <c:v>4.2</c:v>
                </c:pt>
                <c:pt idx="57">
                  <c:v>4.2300000000000004</c:v>
                </c:pt>
                <c:pt idx="58">
                  <c:v>4.3</c:v>
                </c:pt>
                <c:pt idx="59">
                  <c:v>4.3</c:v>
                </c:pt>
                <c:pt idx="60">
                  <c:v>4.25</c:v>
                </c:pt>
                <c:pt idx="61">
                  <c:v>4.3</c:v>
                </c:pt>
                <c:pt idx="62">
                  <c:v>4.32</c:v>
                </c:pt>
                <c:pt idx="63">
                  <c:v>4.05</c:v>
                </c:pt>
                <c:pt idx="64">
                  <c:v>4.0999999999999996</c:v>
                </c:pt>
                <c:pt idx="65">
                  <c:v>4.12</c:v>
                </c:pt>
                <c:pt idx="66">
                  <c:v>4.18</c:v>
                </c:pt>
                <c:pt idx="67">
                  <c:v>4.18</c:v>
                </c:pt>
                <c:pt idx="68">
                  <c:v>4.09</c:v>
                </c:pt>
                <c:pt idx="69">
                  <c:v>3.95</c:v>
                </c:pt>
                <c:pt idx="70">
                  <c:v>3.98</c:v>
                </c:pt>
                <c:pt idx="71">
                  <c:v>4</c:v>
                </c:pt>
                <c:pt idx="72">
                  <c:v>4.01</c:v>
                </c:pt>
                <c:pt idx="73">
                  <c:v>4.04</c:v>
                </c:pt>
                <c:pt idx="74">
                  <c:v>4.0999999999999996</c:v>
                </c:pt>
                <c:pt idx="75">
                  <c:v>3.85</c:v>
                </c:pt>
                <c:pt idx="76">
                  <c:v>3.95</c:v>
                </c:pt>
                <c:pt idx="77">
                  <c:v>3.93</c:v>
                </c:pt>
                <c:pt idx="78">
                  <c:v>3.87</c:v>
                </c:pt>
                <c:pt idx="79">
                  <c:v>3.87</c:v>
                </c:pt>
                <c:pt idx="80">
                  <c:v>3.77</c:v>
                </c:pt>
                <c:pt idx="81">
                  <c:v>3.53</c:v>
                </c:pt>
                <c:pt idx="82">
                  <c:v>3.72</c:v>
                </c:pt>
                <c:pt idx="83">
                  <c:v>3.7</c:v>
                </c:pt>
                <c:pt idx="84">
                  <c:v>3.64</c:v>
                </c:pt>
                <c:pt idx="85">
                  <c:v>3.62</c:v>
                </c:pt>
                <c:pt idx="86">
                  <c:v>3.59</c:v>
                </c:pt>
                <c:pt idx="87">
                  <c:v>3.47</c:v>
                </c:pt>
                <c:pt idx="88">
                  <c:v>3.5</c:v>
                </c:pt>
                <c:pt idx="89">
                  <c:v>3.49</c:v>
                </c:pt>
                <c:pt idx="90">
                  <c:v>3.41</c:v>
                </c:pt>
                <c:pt idx="91">
                  <c:v>3.37</c:v>
                </c:pt>
                <c:pt idx="92">
                  <c:v>3.3</c:v>
                </c:pt>
                <c:pt idx="93">
                  <c:v>3.25</c:v>
                </c:pt>
                <c:pt idx="94">
                  <c:v>3.34</c:v>
                </c:pt>
                <c:pt idx="95">
                  <c:v>3.3</c:v>
                </c:pt>
                <c:pt idx="96">
                  <c:v>3.36</c:v>
                </c:pt>
                <c:pt idx="97">
                  <c:v>3.36</c:v>
                </c:pt>
                <c:pt idx="98">
                  <c:v>3.41</c:v>
                </c:pt>
                <c:pt idx="99">
                  <c:v>3.35</c:v>
                </c:pt>
                <c:pt idx="100">
                  <c:v>3.44</c:v>
                </c:pt>
                <c:pt idx="101">
                  <c:v>3.48</c:v>
                </c:pt>
                <c:pt idx="102">
                  <c:v>3.54</c:v>
                </c:pt>
                <c:pt idx="103">
                  <c:v>3.53</c:v>
                </c:pt>
                <c:pt idx="104">
                  <c:v>3.54</c:v>
                </c:pt>
                <c:pt idx="105">
                  <c:v>3.51</c:v>
                </c:pt>
                <c:pt idx="106">
                  <c:v>3.57</c:v>
                </c:pt>
                <c:pt idx="107">
                  <c:v>3.66</c:v>
                </c:pt>
                <c:pt idx="108">
                  <c:v>3.95</c:v>
                </c:pt>
                <c:pt idx="109">
                  <c:v>4.07</c:v>
                </c:pt>
                <c:pt idx="110">
                  <c:v>3.99</c:v>
                </c:pt>
                <c:pt idx="111">
                  <c:v>3.62</c:v>
                </c:pt>
                <c:pt idx="112">
                  <c:v>3.47</c:v>
                </c:pt>
                <c:pt idx="113">
                  <c:v>3.31</c:v>
                </c:pt>
                <c:pt idx="114">
                  <c:v>3.15</c:v>
                </c:pt>
                <c:pt idx="115">
                  <c:v>3.07</c:v>
                </c:pt>
                <c:pt idx="116">
                  <c:v>2.98</c:v>
                </c:pt>
                <c:pt idx="117">
                  <c:v>2.85</c:v>
                </c:pt>
                <c:pt idx="118">
                  <c:v>2.89</c:v>
                </c:pt>
                <c:pt idx="119">
                  <c:v>2.93</c:v>
                </c:pt>
                <c:pt idx="120">
                  <c:v>2.88</c:v>
                </c:pt>
                <c:pt idx="121">
                  <c:v>2.92</c:v>
                </c:pt>
                <c:pt idx="122">
                  <c:v>2.97</c:v>
                </c:pt>
                <c:pt idx="123">
                  <c:v>2.88</c:v>
                </c:pt>
                <c:pt idx="124">
                  <c:v>2.9</c:v>
                </c:pt>
                <c:pt idx="125">
                  <c:v>2.92</c:v>
                </c:pt>
                <c:pt idx="126">
                  <c:v>2.97</c:v>
                </c:pt>
                <c:pt idx="127">
                  <c:v>2.95</c:v>
                </c:pt>
                <c:pt idx="128">
                  <c:v>2.97</c:v>
                </c:pt>
                <c:pt idx="129">
                  <c:v>3</c:v>
                </c:pt>
                <c:pt idx="130">
                  <c:v>3.21</c:v>
                </c:pt>
                <c:pt idx="131">
                  <c:v>3.34</c:v>
                </c:pt>
                <c:pt idx="132">
                  <c:v>3.4</c:v>
                </c:pt>
                <c:pt idx="133">
                  <c:v>3.49</c:v>
                </c:pt>
                <c:pt idx="134">
                  <c:v>3.59</c:v>
                </c:pt>
                <c:pt idx="135">
                  <c:v>3.52</c:v>
                </c:pt>
                <c:pt idx="136">
                  <c:v>3.65</c:v>
                </c:pt>
                <c:pt idx="137">
                  <c:v>3.72</c:v>
                </c:pt>
                <c:pt idx="138">
                  <c:v>3.74</c:v>
                </c:pt>
                <c:pt idx="139">
                  <c:v>3.83</c:v>
                </c:pt>
                <c:pt idx="140">
                  <c:v>3.86</c:v>
                </c:pt>
                <c:pt idx="141">
                  <c:v>3.88</c:v>
                </c:pt>
                <c:pt idx="142">
                  <c:v>4.04</c:v>
                </c:pt>
                <c:pt idx="143">
                  <c:v>4.09</c:v>
                </c:pt>
                <c:pt idx="144">
                  <c:v>4.03</c:v>
                </c:pt>
                <c:pt idx="145">
                  <c:v>4.1900000000000004</c:v>
                </c:pt>
                <c:pt idx="146">
                  <c:v>4.26</c:v>
                </c:pt>
                <c:pt idx="147">
                  <c:v>4.21</c:v>
                </c:pt>
                <c:pt idx="148">
                  <c:v>4.17</c:v>
                </c:pt>
                <c:pt idx="149">
                  <c:v>4.08</c:v>
                </c:pt>
                <c:pt idx="150">
                  <c:v>3.96</c:v>
                </c:pt>
                <c:pt idx="151">
                  <c:v>3.92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C6-41CD-83EC-50AD98015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in val="1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8549079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854908448"/>
        <c:crosses val="max"/>
        <c:crossBetween val="between"/>
      </c:valAx>
      <c:catAx>
        <c:axId val="854908448"/>
        <c:scaling>
          <c:orientation val="minMax"/>
        </c:scaling>
        <c:delete val="1"/>
        <c:axPos val="b"/>
        <c:majorTickMark val="out"/>
        <c:minorTickMark val="none"/>
        <c:tickLblPos val="nextTo"/>
        <c:crossAx val="854907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'[1]Housing Market'!$T$2</c:f>
              <c:strCache>
                <c:ptCount val="1"/>
                <c:pt idx="0">
                  <c:v>S&amp;P/Case-Shiller m/m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 Nova" panose="020B05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'[1]Housing Market'!$A$711:$A$758</c:f>
              <c:numCache>
                <c:formatCode>General</c:formatCode>
                <c:ptCount val="48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</c:numCache>
            </c:numRef>
          </c:cat>
          <c:val>
            <c:numRef>
              <c:f>'[1]Housing Market'!$T$711:$T$758</c:f>
              <c:numCache>
                <c:formatCode>General</c:formatCode>
                <c:ptCount val="48"/>
                <c:pt idx="0">
                  <c:v>7.5854660585750189E-4</c:v>
                </c:pt>
                <c:pt idx="1">
                  <c:v>3.8604767217962355E-3</c:v>
                </c:pt>
                <c:pt idx="2">
                  <c:v>9.2764117451189509E-3</c:v>
                </c:pt>
                <c:pt idx="3">
                  <c:v>9.5117723865860704E-3</c:v>
                </c:pt>
                <c:pt idx="4">
                  <c:v>5.753633995231322E-3</c:v>
                </c:pt>
                <c:pt idx="5">
                  <c:v>6.0685387910519584E-3</c:v>
                </c:pt>
                <c:pt idx="6">
                  <c:v>7.9834417504434096E-3</c:v>
                </c:pt>
                <c:pt idx="7">
                  <c:v>1.1187580386759155E-2</c:v>
                </c:pt>
                <c:pt idx="8">
                  <c:v>1.2286668094829922E-2</c:v>
                </c:pt>
                <c:pt idx="9">
                  <c:v>1.3283836749450106E-2</c:v>
                </c:pt>
                <c:pt idx="10">
                  <c:v>1.090806248096432E-2</c:v>
                </c:pt>
                <c:pt idx="11">
                  <c:v>8.836302439990007E-3</c:v>
                </c:pt>
                <c:pt idx="12">
                  <c:v>8.8655659371132955E-3</c:v>
                </c:pt>
                <c:pt idx="13">
                  <c:v>1.1773263189945427E-2</c:v>
                </c:pt>
                <c:pt idx="14">
                  <c:v>2.088592780833598E-2</c:v>
                </c:pt>
                <c:pt idx="15">
                  <c:v>2.295608170350727E-2</c:v>
                </c:pt>
                <c:pt idx="16">
                  <c:v>2.2512967469262346E-2</c:v>
                </c:pt>
                <c:pt idx="17">
                  <c:v>2.2408711411024518E-2</c:v>
                </c:pt>
                <c:pt idx="18">
                  <c:v>1.6611410151375017E-2</c:v>
                </c:pt>
                <c:pt idx="19">
                  <c:v>1.2336892052194459E-2</c:v>
                </c:pt>
                <c:pt idx="20">
                  <c:v>9.8690206494285171E-3</c:v>
                </c:pt>
                <c:pt idx="21">
                  <c:v>8.1333755718779877E-3</c:v>
                </c:pt>
                <c:pt idx="22">
                  <c:v>8.6487237012300433E-3</c:v>
                </c:pt>
                <c:pt idx="23">
                  <c:v>9.3497893489922212E-3</c:v>
                </c:pt>
                <c:pt idx="24">
                  <c:v>1.2148727703406026E-2</c:v>
                </c:pt>
                <c:pt idx="25">
                  <c:v>1.859120968742789E-2</c:v>
                </c:pt>
                <c:pt idx="26">
                  <c:v>2.7233358165829946E-2</c:v>
                </c:pt>
                <c:pt idx="27">
                  <c:v>2.2526018279726667E-2</c:v>
                </c:pt>
                <c:pt idx="28">
                  <c:v>1.5835454449039998E-2</c:v>
                </c:pt>
                <c:pt idx="29">
                  <c:v>5.8563290767554843E-3</c:v>
                </c:pt>
                <c:pt idx="30">
                  <c:v>-3.7787746390702814E-3</c:v>
                </c:pt>
                <c:pt idx="31">
                  <c:v>-1.1232808918524628E-2</c:v>
                </c:pt>
                <c:pt idx="32">
                  <c:v>-1.048122073457447E-2</c:v>
                </c:pt>
                <c:pt idx="33">
                  <c:v>-5.9100907478459863E-3</c:v>
                </c:pt>
                <c:pt idx="34">
                  <c:v>-6.0389586478625246E-3</c:v>
                </c:pt>
                <c:pt idx="35">
                  <c:v>-8.4466343125995103E-3</c:v>
                </c:pt>
                <c:pt idx="36">
                  <c:v>-5.3190224682846399E-3</c:v>
                </c:pt>
                <c:pt idx="37">
                  <c:v>2.113717308237506E-3</c:v>
                </c:pt>
                <c:pt idx="38">
                  <c:v>1.3112162143742889E-2</c:v>
                </c:pt>
                <c:pt idx="39">
                  <c:v>1.3968303084933353E-2</c:v>
                </c:pt>
                <c:pt idx="40">
                  <c:v>1.3129044777406618E-2</c:v>
                </c:pt>
                <c:pt idx="41">
                  <c:v>9.4294217603552166E-3</c:v>
                </c:pt>
                <c:pt idx="42">
                  <c:v>6.0167300774878196E-3</c:v>
                </c:pt>
                <c:pt idx="43">
                  <c:v>4.3106505632539704E-3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EB-4CD7-B862-8A5DA0D532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28998512"/>
        <c:axId val="1229000176"/>
      </c:barChart>
      <c:catAx>
        <c:axId val="122899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Algn val="ctr"/>
        <c:lblOffset val="100"/>
        <c:noMultiLvlLbl val="1"/>
      </c:catAx>
      <c:valAx>
        <c:axId val="1229000176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strRef>
              <c:f>Inflação!$K$2</c:f>
              <c:strCache>
                <c:ptCount val="1"/>
                <c:pt idx="0">
                  <c:v>Serviços Anual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Inflação!$A$15:$A$302</c:f>
              <c:numCache>
                <c:formatCode>[$-416]mmm\-yy;@</c:formatCode>
                <c:ptCount val="288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  <c:pt idx="236">
                  <c:v>44075</c:v>
                </c:pt>
                <c:pt idx="237">
                  <c:v>44105</c:v>
                </c:pt>
                <c:pt idx="238">
                  <c:v>44136</c:v>
                </c:pt>
                <c:pt idx="239">
                  <c:v>44166</c:v>
                </c:pt>
                <c:pt idx="240">
                  <c:v>44197</c:v>
                </c:pt>
                <c:pt idx="241">
                  <c:v>44228</c:v>
                </c:pt>
                <c:pt idx="242">
                  <c:v>44256</c:v>
                </c:pt>
                <c:pt idx="243">
                  <c:v>44287</c:v>
                </c:pt>
                <c:pt idx="244">
                  <c:v>44317</c:v>
                </c:pt>
                <c:pt idx="245">
                  <c:v>44348</c:v>
                </c:pt>
                <c:pt idx="246">
                  <c:v>44378</c:v>
                </c:pt>
                <c:pt idx="247">
                  <c:v>44409</c:v>
                </c:pt>
                <c:pt idx="248">
                  <c:v>44440</c:v>
                </c:pt>
                <c:pt idx="249">
                  <c:v>44470</c:v>
                </c:pt>
                <c:pt idx="250">
                  <c:v>44501</c:v>
                </c:pt>
                <c:pt idx="251">
                  <c:v>44531</c:v>
                </c:pt>
                <c:pt idx="252">
                  <c:v>44562</c:v>
                </c:pt>
                <c:pt idx="253">
                  <c:v>44593</c:v>
                </c:pt>
                <c:pt idx="254">
                  <c:v>44621</c:v>
                </c:pt>
                <c:pt idx="255">
                  <c:v>44652</c:v>
                </c:pt>
                <c:pt idx="256">
                  <c:v>44682</c:v>
                </c:pt>
                <c:pt idx="257">
                  <c:v>44713</c:v>
                </c:pt>
                <c:pt idx="258">
                  <c:v>44743</c:v>
                </c:pt>
                <c:pt idx="259">
                  <c:v>44774</c:v>
                </c:pt>
                <c:pt idx="260">
                  <c:v>44805</c:v>
                </c:pt>
                <c:pt idx="261">
                  <c:v>44835</c:v>
                </c:pt>
                <c:pt idx="262">
                  <c:v>44866</c:v>
                </c:pt>
                <c:pt idx="263">
                  <c:v>44896</c:v>
                </c:pt>
                <c:pt idx="264">
                  <c:v>44927</c:v>
                </c:pt>
                <c:pt idx="265">
                  <c:v>44958</c:v>
                </c:pt>
                <c:pt idx="266">
                  <c:v>44986</c:v>
                </c:pt>
                <c:pt idx="267">
                  <c:v>45017</c:v>
                </c:pt>
                <c:pt idx="268">
                  <c:v>45047</c:v>
                </c:pt>
                <c:pt idx="269">
                  <c:v>45078</c:v>
                </c:pt>
                <c:pt idx="270">
                  <c:v>45108</c:v>
                </c:pt>
                <c:pt idx="271">
                  <c:v>45139</c:v>
                </c:pt>
                <c:pt idx="272">
                  <c:v>45170</c:v>
                </c:pt>
                <c:pt idx="273">
                  <c:v>45200</c:v>
                </c:pt>
                <c:pt idx="274">
                  <c:v>45231</c:v>
                </c:pt>
                <c:pt idx="275">
                  <c:v>45261</c:v>
                </c:pt>
                <c:pt idx="276">
                  <c:v>45292</c:v>
                </c:pt>
                <c:pt idx="277">
                  <c:v>45323</c:v>
                </c:pt>
                <c:pt idx="278">
                  <c:v>45352</c:v>
                </c:pt>
                <c:pt idx="279">
                  <c:v>45383</c:v>
                </c:pt>
                <c:pt idx="280">
                  <c:v>45413</c:v>
                </c:pt>
                <c:pt idx="281">
                  <c:v>45444</c:v>
                </c:pt>
                <c:pt idx="282">
                  <c:v>45474</c:v>
                </c:pt>
                <c:pt idx="283">
                  <c:v>45505</c:v>
                </c:pt>
                <c:pt idx="284">
                  <c:v>45536</c:v>
                </c:pt>
                <c:pt idx="285">
                  <c:v>45566</c:v>
                </c:pt>
                <c:pt idx="286">
                  <c:v>45597</c:v>
                </c:pt>
                <c:pt idx="287">
                  <c:v>45627</c:v>
                </c:pt>
              </c:numCache>
            </c:numRef>
          </c:cat>
          <c:val>
            <c:numRef>
              <c:f>Inflação!$K$15:$K$302</c:f>
              <c:numCache>
                <c:formatCode>0.00</c:formatCode>
                <c:ptCount val="288"/>
                <c:pt idx="0">
                  <c:v>2.9000000000000004</c:v>
                </c:pt>
                <c:pt idx="1">
                  <c:v>3.25</c:v>
                </c:pt>
                <c:pt idx="2">
                  <c:v>3.4200000000000004</c:v>
                </c:pt>
                <c:pt idx="3">
                  <c:v>2.57</c:v>
                </c:pt>
                <c:pt idx="4">
                  <c:v>3.02</c:v>
                </c:pt>
                <c:pt idx="5">
                  <c:v>3.32</c:v>
                </c:pt>
                <c:pt idx="6">
                  <c:v>4.05</c:v>
                </c:pt>
                <c:pt idx="7">
                  <c:v>4.3699999999999992</c:v>
                </c:pt>
                <c:pt idx="8">
                  <c:v>4.4400000000000004</c:v>
                </c:pt>
                <c:pt idx="9">
                  <c:v>4.68</c:v>
                </c:pt>
                <c:pt idx="10">
                  <c:v>4.6800000000000006</c:v>
                </c:pt>
                <c:pt idx="11">
                  <c:v>4.76</c:v>
                </c:pt>
                <c:pt idx="12">
                  <c:v>4.45</c:v>
                </c:pt>
                <c:pt idx="13">
                  <c:v>4.9400000000000004</c:v>
                </c:pt>
                <c:pt idx="14">
                  <c:v>5.0300000000000011</c:v>
                </c:pt>
                <c:pt idx="15">
                  <c:v>4.91</c:v>
                </c:pt>
                <c:pt idx="16">
                  <c:v>4.9700000000000006</c:v>
                </c:pt>
                <c:pt idx="17">
                  <c:v>4.8200000000000012</c:v>
                </c:pt>
                <c:pt idx="18">
                  <c:v>4.74</c:v>
                </c:pt>
                <c:pt idx="19">
                  <c:v>4.58</c:v>
                </c:pt>
                <c:pt idx="20">
                  <c:v>4.8099999999999996</c:v>
                </c:pt>
                <c:pt idx="21">
                  <c:v>4.6399999999999997</c:v>
                </c:pt>
                <c:pt idx="22">
                  <c:v>4.96</c:v>
                </c:pt>
                <c:pt idx="23">
                  <c:v>5.4099999999999993</c:v>
                </c:pt>
                <c:pt idx="24">
                  <c:v>6.2500000000000009</c:v>
                </c:pt>
                <c:pt idx="25">
                  <c:v>6.7200000000000006</c:v>
                </c:pt>
                <c:pt idx="26">
                  <c:v>7.0600000000000005</c:v>
                </c:pt>
                <c:pt idx="27">
                  <c:v>6.8500000000000005</c:v>
                </c:pt>
                <c:pt idx="28">
                  <c:v>6.7099999999999991</c:v>
                </c:pt>
                <c:pt idx="29">
                  <c:v>7.0400000000000009</c:v>
                </c:pt>
                <c:pt idx="30">
                  <c:v>6.8699999999999992</c:v>
                </c:pt>
                <c:pt idx="31">
                  <c:v>7.080000000000001</c:v>
                </c:pt>
                <c:pt idx="32">
                  <c:v>7.06</c:v>
                </c:pt>
                <c:pt idx="33">
                  <c:v>7.31</c:v>
                </c:pt>
                <c:pt idx="34">
                  <c:v>7.2999999999999989</c:v>
                </c:pt>
                <c:pt idx="35">
                  <c:v>7.089999999999999</c:v>
                </c:pt>
                <c:pt idx="36">
                  <c:v>6.68</c:v>
                </c:pt>
                <c:pt idx="37">
                  <c:v>6.8900000000000006</c:v>
                </c:pt>
                <c:pt idx="38">
                  <c:v>6.8900000000000006</c:v>
                </c:pt>
                <c:pt idx="39">
                  <c:v>6.8999999999999995</c:v>
                </c:pt>
                <c:pt idx="40">
                  <c:v>6.9</c:v>
                </c:pt>
                <c:pt idx="41">
                  <c:v>6.68</c:v>
                </c:pt>
                <c:pt idx="42">
                  <c:v>6.65</c:v>
                </c:pt>
                <c:pt idx="43">
                  <c:v>6.629999999999999</c:v>
                </c:pt>
                <c:pt idx="44">
                  <c:v>6.45</c:v>
                </c:pt>
                <c:pt idx="45">
                  <c:v>6.36</c:v>
                </c:pt>
                <c:pt idx="46">
                  <c:v>6.34</c:v>
                </c:pt>
                <c:pt idx="47">
                  <c:v>6.4799999999999995</c:v>
                </c:pt>
                <c:pt idx="48">
                  <c:v>6.3199999999999994</c:v>
                </c:pt>
                <c:pt idx="49">
                  <c:v>6.2400000000000011</c:v>
                </c:pt>
                <c:pt idx="50">
                  <c:v>6.26</c:v>
                </c:pt>
                <c:pt idx="51">
                  <c:v>6.31</c:v>
                </c:pt>
                <c:pt idx="52">
                  <c:v>6.29</c:v>
                </c:pt>
                <c:pt idx="53">
                  <c:v>6.53</c:v>
                </c:pt>
                <c:pt idx="54">
                  <c:v>6.63</c:v>
                </c:pt>
                <c:pt idx="55">
                  <c:v>6.48</c:v>
                </c:pt>
                <c:pt idx="56">
                  <c:v>6.69</c:v>
                </c:pt>
                <c:pt idx="57">
                  <c:v>6.92</c:v>
                </c:pt>
                <c:pt idx="58">
                  <c:v>6.9600000000000009</c:v>
                </c:pt>
                <c:pt idx="59">
                  <c:v>6.580000000000001</c:v>
                </c:pt>
                <c:pt idx="60">
                  <c:v>6.8</c:v>
                </c:pt>
                <c:pt idx="61">
                  <c:v>6.52</c:v>
                </c:pt>
                <c:pt idx="62">
                  <c:v>6.41</c:v>
                </c:pt>
                <c:pt idx="63">
                  <c:v>6.3900000000000006</c:v>
                </c:pt>
                <c:pt idx="64">
                  <c:v>6.4400000000000013</c:v>
                </c:pt>
                <c:pt idx="65">
                  <c:v>6.1100000000000012</c:v>
                </c:pt>
                <c:pt idx="66">
                  <c:v>5.8800000000000008</c:v>
                </c:pt>
                <c:pt idx="67">
                  <c:v>5.8000000000000007</c:v>
                </c:pt>
                <c:pt idx="68">
                  <c:v>5.74</c:v>
                </c:pt>
                <c:pt idx="69">
                  <c:v>5.61</c:v>
                </c:pt>
                <c:pt idx="70">
                  <c:v>5.3900000000000006</c:v>
                </c:pt>
                <c:pt idx="71">
                  <c:v>5.36</c:v>
                </c:pt>
                <c:pt idx="72">
                  <c:v>5.16</c:v>
                </c:pt>
                <c:pt idx="73">
                  <c:v>5.01</c:v>
                </c:pt>
                <c:pt idx="74">
                  <c:v>4.9899999999999993</c:v>
                </c:pt>
                <c:pt idx="75">
                  <c:v>4.84</c:v>
                </c:pt>
                <c:pt idx="76">
                  <c:v>4.7699999999999996</c:v>
                </c:pt>
                <c:pt idx="77">
                  <c:v>4.8299999999999992</c:v>
                </c:pt>
                <c:pt idx="78">
                  <c:v>4.74</c:v>
                </c:pt>
                <c:pt idx="79">
                  <c:v>4.8600000000000012</c:v>
                </c:pt>
                <c:pt idx="80">
                  <c:v>4.6800000000000006</c:v>
                </c:pt>
                <c:pt idx="81">
                  <c:v>4.5900000000000007</c:v>
                </c:pt>
                <c:pt idx="82">
                  <c:v>4.7799999999999994</c:v>
                </c:pt>
                <c:pt idx="83">
                  <c:v>5.0600000000000005</c:v>
                </c:pt>
                <c:pt idx="84">
                  <c:v>5.01</c:v>
                </c:pt>
                <c:pt idx="85">
                  <c:v>5.0699999999999994</c:v>
                </c:pt>
                <c:pt idx="86">
                  <c:v>4.9899999999999993</c:v>
                </c:pt>
                <c:pt idx="87">
                  <c:v>5.13</c:v>
                </c:pt>
                <c:pt idx="88">
                  <c:v>5.43</c:v>
                </c:pt>
                <c:pt idx="89">
                  <c:v>5.6</c:v>
                </c:pt>
                <c:pt idx="90">
                  <c:v>5.67</c:v>
                </c:pt>
                <c:pt idx="91">
                  <c:v>5.75</c:v>
                </c:pt>
                <c:pt idx="92">
                  <c:v>6.1000000000000005</c:v>
                </c:pt>
                <c:pt idx="93">
                  <c:v>6.1799999999999988</c:v>
                </c:pt>
                <c:pt idx="94">
                  <c:v>6.29</c:v>
                </c:pt>
                <c:pt idx="95">
                  <c:v>6.2099999999999991</c:v>
                </c:pt>
                <c:pt idx="96">
                  <c:v>6.43</c:v>
                </c:pt>
                <c:pt idx="97">
                  <c:v>6.87</c:v>
                </c:pt>
                <c:pt idx="98">
                  <c:v>6.63</c:v>
                </c:pt>
                <c:pt idx="99">
                  <c:v>6.9799999999999995</c:v>
                </c:pt>
                <c:pt idx="100">
                  <c:v>7.0099999999999989</c:v>
                </c:pt>
                <c:pt idx="101">
                  <c:v>6.9899999999999993</c:v>
                </c:pt>
                <c:pt idx="102">
                  <c:v>6.92</c:v>
                </c:pt>
                <c:pt idx="103">
                  <c:v>6.8299999999999992</c:v>
                </c:pt>
                <c:pt idx="104">
                  <c:v>6.6400000000000006</c:v>
                </c:pt>
                <c:pt idx="105">
                  <c:v>6.44</c:v>
                </c:pt>
                <c:pt idx="106">
                  <c:v>6.25</c:v>
                </c:pt>
                <c:pt idx="107">
                  <c:v>6.1999999999999993</c:v>
                </c:pt>
                <c:pt idx="108">
                  <c:v>6.16</c:v>
                </c:pt>
                <c:pt idx="109">
                  <c:v>6.08</c:v>
                </c:pt>
                <c:pt idx="110">
                  <c:v>6.7399999999999993</c:v>
                </c:pt>
                <c:pt idx="111">
                  <c:v>6.5699999999999994</c:v>
                </c:pt>
                <c:pt idx="112">
                  <c:v>6.6</c:v>
                </c:pt>
                <c:pt idx="113">
                  <c:v>6.6300000000000008</c:v>
                </c:pt>
                <c:pt idx="114">
                  <c:v>6.71</c:v>
                </c:pt>
                <c:pt idx="115">
                  <c:v>6.65</c:v>
                </c:pt>
                <c:pt idx="116">
                  <c:v>6.7</c:v>
                </c:pt>
                <c:pt idx="117">
                  <c:v>6.9700000000000006</c:v>
                </c:pt>
                <c:pt idx="118">
                  <c:v>7.13</c:v>
                </c:pt>
                <c:pt idx="119">
                  <c:v>7.37</c:v>
                </c:pt>
                <c:pt idx="120">
                  <c:v>7.6300000000000008</c:v>
                </c:pt>
                <c:pt idx="121">
                  <c:v>8.1</c:v>
                </c:pt>
                <c:pt idx="122">
                  <c:v>8.23</c:v>
                </c:pt>
                <c:pt idx="123">
                  <c:v>8.27</c:v>
                </c:pt>
                <c:pt idx="124">
                  <c:v>8.24</c:v>
                </c:pt>
                <c:pt idx="125">
                  <c:v>8.43</c:v>
                </c:pt>
                <c:pt idx="126">
                  <c:v>8.5</c:v>
                </c:pt>
                <c:pt idx="127">
                  <c:v>8.59</c:v>
                </c:pt>
                <c:pt idx="128">
                  <c:v>8.69</c:v>
                </c:pt>
                <c:pt idx="129">
                  <c:v>8.61</c:v>
                </c:pt>
                <c:pt idx="130">
                  <c:v>8.7399999999999984</c:v>
                </c:pt>
                <c:pt idx="131">
                  <c:v>8.67</c:v>
                </c:pt>
                <c:pt idx="132">
                  <c:v>8.85</c:v>
                </c:pt>
                <c:pt idx="133">
                  <c:v>7.8199999999999994</c:v>
                </c:pt>
                <c:pt idx="134">
                  <c:v>7.49</c:v>
                </c:pt>
                <c:pt idx="135">
                  <c:v>7.7199999999999989</c:v>
                </c:pt>
                <c:pt idx="136">
                  <c:v>7.339999999999999</c:v>
                </c:pt>
                <c:pt idx="137">
                  <c:v>7.26</c:v>
                </c:pt>
                <c:pt idx="138">
                  <c:v>7.63</c:v>
                </c:pt>
                <c:pt idx="139">
                  <c:v>7.62</c:v>
                </c:pt>
                <c:pt idx="140">
                  <c:v>7.62</c:v>
                </c:pt>
                <c:pt idx="141">
                  <c:v>7.72</c:v>
                </c:pt>
                <c:pt idx="142">
                  <c:v>7.95</c:v>
                </c:pt>
                <c:pt idx="143">
                  <c:v>8.42</c:v>
                </c:pt>
                <c:pt idx="144">
                  <c:v>8.2900000000000009</c:v>
                </c:pt>
                <c:pt idx="145">
                  <c:v>8.34</c:v>
                </c:pt>
                <c:pt idx="146">
                  <c:v>8.08</c:v>
                </c:pt>
                <c:pt idx="147">
                  <c:v>7.8499999999999988</c:v>
                </c:pt>
                <c:pt idx="148">
                  <c:v>8.1999999999999993</c:v>
                </c:pt>
                <c:pt idx="149">
                  <c:v>8.32</c:v>
                </c:pt>
                <c:pt idx="150">
                  <c:v>8.17</c:v>
                </c:pt>
                <c:pt idx="151">
                  <c:v>8.2799999999999994</c:v>
                </c:pt>
                <c:pt idx="152">
                  <c:v>8.4</c:v>
                </c:pt>
                <c:pt idx="153">
                  <c:v>8.4099999999999984</c:v>
                </c:pt>
                <c:pt idx="154">
                  <c:v>8.24</c:v>
                </c:pt>
                <c:pt idx="155">
                  <c:v>8.42</c:v>
                </c:pt>
                <c:pt idx="156">
                  <c:v>7.97</c:v>
                </c:pt>
                <c:pt idx="157">
                  <c:v>7.910000000000001</c:v>
                </c:pt>
                <c:pt idx="158">
                  <c:v>8.740000000000002</c:v>
                </c:pt>
                <c:pt idx="159">
                  <c:v>8.64</c:v>
                </c:pt>
                <c:pt idx="160">
                  <c:v>8.3800000000000008</c:v>
                </c:pt>
                <c:pt idx="161">
                  <c:v>8.84</c:v>
                </c:pt>
                <c:pt idx="162">
                  <c:v>8.1499999999999986</c:v>
                </c:pt>
                <c:pt idx="163">
                  <c:v>8.14</c:v>
                </c:pt>
                <c:pt idx="164">
                  <c:v>8.2800000000000011</c:v>
                </c:pt>
                <c:pt idx="165">
                  <c:v>8.1900000000000013</c:v>
                </c:pt>
                <c:pt idx="166">
                  <c:v>8.0000000000000018</c:v>
                </c:pt>
                <c:pt idx="167">
                  <c:v>8.0399999999999991</c:v>
                </c:pt>
                <c:pt idx="168">
                  <c:v>8.44</c:v>
                </c:pt>
                <c:pt idx="169">
                  <c:v>8.27</c:v>
                </c:pt>
                <c:pt idx="170">
                  <c:v>7.7600000000000007</c:v>
                </c:pt>
                <c:pt idx="171">
                  <c:v>8.0400000000000009</c:v>
                </c:pt>
                <c:pt idx="172">
                  <c:v>7.94</c:v>
                </c:pt>
                <c:pt idx="173">
                  <c:v>7.6300000000000008</c:v>
                </c:pt>
                <c:pt idx="174">
                  <c:v>8.2200000000000006</c:v>
                </c:pt>
                <c:pt idx="175">
                  <c:v>7.95</c:v>
                </c:pt>
                <c:pt idx="176">
                  <c:v>7.8500000000000005</c:v>
                </c:pt>
                <c:pt idx="177">
                  <c:v>8.0399999999999991</c:v>
                </c:pt>
                <c:pt idx="178">
                  <c:v>8.0400000000000009</c:v>
                </c:pt>
                <c:pt idx="179">
                  <c:v>7.8100000000000005</c:v>
                </c:pt>
                <c:pt idx="180">
                  <c:v>7.6000000000000005</c:v>
                </c:pt>
                <c:pt idx="181">
                  <c:v>7.5799999999999992</c:v>
                </c:pt>
                <c:pt idx="182">
                  <c:v>7.24</c:v>
                </c:pt>
                <c:pt idx="183">
                  <c:v>7.1000000000000005</c:v>
                </c:pt>
                <c:pt idx="184">
                  <c:v>7.2700000000000005</c:v>
                </c:pt>
                <c:pt idx="185">
                  <c:v>6.8100000000000005</c:v>
                </c:pt>
                <c:pt idx="186">
                  <c:v>6.8900000000000006</c:v>
                </c:pt>
                <c:pt idx="187">
                  <c:v>7.16</c:v>
                </c:pt>
                <c:pt idx="188">
                  <c:v>6.82</c:v>
                </c:pt>
                <c:pt idx="189">
                  <c:v>6.67</c:v>
                </c:pt>
                <c:pt idx="190">
                  <c:v>6.62</c:v>
                </c:pt>
                <c:pt idx="191">
                  <c:v>6.3000000000000007</c:v>
                </c:pt>
                <c:pt idx="192">
                  <c:v>6.0000000000000009</c:v>
                </c:pt>
                <c:pt idx="193">
                  <c:v>5.7900000000000009</c:v>
                </c:pt>
                <c:pt idx="194">
                  <c:v>5.8900000000000006</c:v>
                </c:pt>
                <c:pt idx="195">
                  <c:v>5.8</c:v>
                </c:pt>
                <c:pt idx="196">
                  <c:v>5.4799999999999995</c:v>
                </c:pt>
                <c:pt idx="197">
                  <c:v>5.5799999999999992</c:v>
                </c:pt>
                <c:pt idx="198">
                  <c:v>5.2899999999999991</c:v>
                </c:pt>
                <c:pt idx="199">
                  <c:v>4.7099999999999991</c:v>
                </c:pt>
                <c:pt idx="200">
                  <c:v>4.879999999999999</c:v>
                </c:pt>
                <c:pt idx="201">
                  <c:v>4.78</c:v>
                </c:pt>
                <c:pt idx="202">
                  <c:v>4.4899999999999993</c:v>
                </c:pt>
                <c:pt idx="203">
                  <c:v>4.4400000000000004</c:v>
                </c:pt>
                <c:pt idx="204">
                  <c:v>4.24</c:v>
                </c:pt>
                <c:pt idx="205">
                  <c:v>4.1400000000000006</c:v>
                </c:pt>
                <c:pt idx="206">
                  <c:v>3.8800000000000008</c:v>
                </c:pt>
                <c:pt idx="207">
                  <c:v>3.4200000000000004</c:v>
                </c:pt>
                <c:pt idx="208">
                  <c:v>3.2800000000000007</c:v>
                </c:pt>
                <c:pt idx="209">
                  <c:v>3.1100000000000003</c:v>
                </c:pt>
                <c:pt idx="210">
                  <c:v>3.4600000000000004</c:v>
                </c:pt>
                <c:pt idx="211">
                  <c:v>3.2899999999999996</c:v>
                </c:pt>
                <c:pt idx="212">
                  <c:v>3.1899999999999995</c:v>
                </c:pt>
                <c:pt idx="213">
                  <c:v>2.9899999999999998</c:v>
                </c:pt>
                <c:pt idx="214">
                  <c:v>3.28</c:v>
                </c:pt>
                <c:pt idx="215">
                  <c:v>3.3000000000000007</c:v>
                </c:pt>
                <c:pt idx="216">
                  <c:v>3.6500000000000004</c:v>
                </c:pt>
                <c:pt idx="217">
                  <c:v>3.3000000000000003</c:v>
                </c:pt>
                <c:pt idx="218">
                  <c:v>3.5500000000000003</c:v>
                </c:pt>
                <c:pt idx="219">
                  <c:v>3.84</c:v>
                </c:pt>
                <c:pt idx="220">
                  <c:v>3.82</c:v>
                </c:pt>
                <c:pt idx="221">
                  <c:v>3.9</c:v>
                </c:pt>
                <c:pt idx="222">
                  <c:v>3.6799999999999997</c:v>
                </c:pt>
                <c:pt idx="223">
                  <c:v>3.91</c:v>
                </c:pt>
                <c:pt idx="224">
                  <c:v>3.55</c:v>
                </c:pt>
                <c:pt idx="225">
                  <c:v>3.57</c:v>
                </c:pt>
                <c:pt idx="226">
                  <c:v>3.36</c:v>
                </c:pt>
                <c:pt idx="227">
                  <c:v>3.47</c:v>
                </c:pt>
                <c:pt idx="228">
                  <c:v>3.24</c:v>
                </c:pt>
                <c:pt idx="229">
                  <c:v>3.5300000000000007</c:v>
                </c:pt>
                <c:pt idx="230">
                  <c:v>3.0600000000000005</c:v>
                </c:pt>
                <c:pt idx="231">
                  <c:v>2.99</c:v>
                </c:pt>
                <c:pt idx="232">
                  <c:v>2.6500000000000004</c:v>
                </c:pt>
                <c:pt idx="233">
                  <c:v>2.0499999999999998</c:v>
                </c:pt>
                <c:pt idx="234">
                  <c:v>1.4899999999999998</c:v>
                </c:pt>
                <c:pt idx="235">
                  <c:v>0.95</c:v>
                </c:pt>
                <c:pt idx="236">
                  <c:v>1.0799999999999998</c:v>
                </c:pt>
                <c:pt idx="237">
                  <c:v>1.44</c:v>
                </c:pt>
                <c:pt idx="238">
                  <c:v>1.63</c:v>
                </c:pt>
                <c:pt idx="239">
                  <c:v>1.7300000000000002</c:v>
                </c:pt>
                <c:pt idx="240">
                  <c:v>1.5200000000000002</c:v>
                </c:pt>
                <c:pt idx="241">
                  <c:v>1.3900000000000001</c:v>
                </c:pt>
                <c:pt idx="242">
                  <c:v>1.65</c:v>
                </c:pt>
                <c:pt idx="243">
                  <c:v>1.4500000000000004</c:v>
                </c:pt>
                <c:pt idx="244">
                  <c:v>1.7500000000000002</c:v>
                </c:pt>
                <c:pt idx="245">
                  <c:v>2.2400000000000002</c:v>
                </c:pt>
                <c:pt idx="246">
                  <c:v>3.0100000000000002</c:v>
                </c:pt>
                <c:pt idx="247">
                  <c:v>3.8699999999999997</c:v>
                </c:pt>
                <c:pt idx="248">
                  <c:v>4.33</c:v>
                </c:pt>
                <c:pt idx="249">
                  <c:v>4.82</c:v>
                </c:pt>
                <c:pt idx="250">
                  <c:v>4.6999999999999993</c:v>
                </c:pt>
                <c:pt idx="251">
                  <c:v>4.66</c:v>
                </c:pt>
                <c:pt idx="252">
                  <c:v>4.9799999999999995</c:v>
                </c:pt>
                <c:pt idx="253">
                  <c:v>5.79</c:v>
                </c:pt>
                <c:pt idx="254">
                  <c:v>6.12</c:v>
                </c:pt>
                <c:pt idx="255">
                  <c:v>6.73</c:v>
                </c:pt>
                <c:pt idx="256">
                  <c:v>7.7299999999999995</c:v>
                </c:pt>
                <c:pt idx="257">
                  <c:v>8.4</c:v>
                </c:pt>
                <c:pt idx="258">
                  <c:v>8.5300000000000011</c:v>
                </c:pt>
                <c:pt idx="259">
                  <c:v>8.42</c:v>
                </c:pt>
                <c:pt idx="260">
                  <c:v>8.1900000000000013</c:v>
                </c:pt>
                <c:pt idx="261">
                  <c:v>7.8200000000000012</c:v>
                </c:pt>
                <c:pt idx="262">
                  <c:v>7.6800000000000006</c:v>
                </c:pt>
                <c:pt idx="263">
                  <c:v>7.330000000000001</c:v>
                </c:pt>
                <c:pt idx="264">
                  <c:v>7.5400000000000009</c:v>
                </c:pt>
                <c:pt idx="265">
                  <c:v>7.5900000000000007</c:v>
                </c:pt>
                <c:pt idx="266">
                  <c:v>7.3900000000000006</c:v>
                </c:pt>
                <c:pt idx="267">
                  <c:v>7.25</c:v>
                </c:pt>
                <c:pt idx="268">
                  <c:v>6.3400000000000007</c:v>
                </c:pt>
                <c:pt idx="269">
                  <c:v>6.0600000000000005</c:v>
                </c:pt>
                <c:pt idx="270">
                  <c:v>5.51</c:v>
                </c:pt>
                <c:pt idx="271">
                  <c:v>5.3100000000000005</c:v>
                </c:pt>
                <c:pt idx="272">
                  <c:v>5.4099999999999993</c:v>
                </c:pt>
                <c:pt idx="273">
                  <c:v>5.33</c:v>
                </c:pt>
                <c:pt idx="274">
                  <c:v>5.9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5-4FFF-82F5-C5F356C4F8E5}"/>
            </c:ext>
          </c:extLst>
        </c:ser>
        <c:ser>
          <c:idx val="0"/>
          <c:order val="0"/>
          <c:tx>
            <c:strRef>
              <c:f>Inflação!$I$2</c:f>
              <c:strCache>
                <c:ptCount val="1"/>
                <c:pt idx="0">
                  <c:v>Bens Anual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'[1]Labor Market'!$A$447:$A$914</c:f>
              <c:numCache>
                <c:formatCode>General</c:formatCode>
                <c:ptCount val="468"/>
                <c:pt idx="0">
                  <c:v>31048</c:v>
                </c:pt>
                <c:pt idx="1">
                  <c:v>31079</c:v>
                </c:pt>
                <c:pt idx="2">
                  <c:v>31107</c:v>
                </c:pt>
                <c:pt idx="3">
                  <c:v>31138</c:v>
                </c:pt>
                <c:pt idx="4">
                  <c:v>31168</c:v>
                </c:pt>
                <c:pt idx="5">
                  <c:v>31199</c:v>
                </c:pt>
                <c:pt idx="6">
                  <c:v>31229</c:v>
                </c:pt>
                <c:pt idx="7">
                  <c:v>31260</c:v>
                </c:pt>
                <c:pt idx="8">
                  <c:v>31291</c:v>
                </c:pt>
                <c:pt idx="9">
                  <c:v>31321</c:v>
                </c:pt>
                <c:pt idx="10">
                  <c:v>31352</c:v>
                </c:pt>
                <c:pt idx="11">
                  <c:v>31382</c:v>
                </c:pt>
                <c:pt idx="12">
                  <c:v>31413</c:v>
                </c:pt>
                <c:pt idx="13">
                  <c:v>31444</c:v>
                </c:pt>
                <c:pt idx="14">
                  <c:v>31472</c:v>
                </c:pt>
                <c:pt idx="15">
                  <c:v>31503</c:v>
                </c:pt>
                <c:pt idx="16">
                  <c:v>31533</c:v>
                </c:pt>
                <c:pt idx="17">
                  <c:v>31564</c:v>
                </c:pt>
                <c:pt idx="18">
                  <c:v>31594</c:v>
                </c:pt>
                <c:pt idx="19">
                  <c:v>31625</c:v>
                </c:pt>
                <c:pt idx="20">
                  <c:v>31656</c:v>
                </c:pt>
                <c:pt idx="21">
                  <c:v>31686</c:v>
                </c:pt>
                <c:pt idx="22">
                  <c:v>31717</c:v>
                </c:pt>
                <c:pt idx="23">
                  <c:v>31747</c:v>
                </c:pt>
                <c:pt idx="24">
                  <c:v>31778</c:v>
                </c:pt>
                <c:pt idx="25">
                  <c:v>31809</c:v>
                </c:pt>
                <c:pt idx="26">
                  <c:v>31837</c:v>
                </c:pt>
                <c:pt idx="27">
                  <c:v>31868</c:v>
                </c:pt>
                <c:pt idx="28">
                  <c:v>31898</c:v>
                </c:pt>
                <c:pt idx="29">
                  <c:v>31929</c:v>
                </c:pt>
                <c:pt idx="30">
                  <c:v>31959</c:v>
                </c:pt>
                <c:pt idx="31">
                  <c:v>31990</c:v>
                </c:pt>
                <c:pt idx="32">
                  <c:v>32021</c:v>
                </c:pt>
                <c:pt idx="33">
                  <c:v>32051</c:v>
                </c:pt>
                <c:pt idx="34">
                  <c:v>32082</c:v>
                </c:pt>
                <c:pt idx="35">
                  <c:v>32112</c:v>
                </c:pt>
                <c:pt idx="36">
                  <c:v>32143</c:v>
                </c:pt>
                <c:pt idx="37">
                  <c:v>32174</c:v>
                </c:pt>
                <c:pt idx="38">
                  <c:v>32203</c:v>
                </c:pt>
                <c:pt idx="39">
                  <c:v>32234</c:v>
                </c:pt>
                <c:pt idx="40">
                  <c:v>32264</c:v>
                </c:pt>
                <c:pt idx="41">
                  <c:v>32295</c:v>
                </c:pt>
                <c:pt idx="42">
                  <c:v>32325</c:v>
                </c:pt>
                <c:pt idx="43">
                  <c:v>32356</c:v>
                </c:pt>
                <c:pt idx="44">
                  <c:v>32387</c:v>
                </c:pt>
                <c:pt idx="45">
                  <c:v>32417</c:v>
                </c:pt>
                <c:pt idx="46">
                  <c:v>32448</c:v>
                </c:pt>
                <c:pt idx="47">
                  <c:v>32478</c:v>
                </c:pt>
                <c:pt idx="48">
                  <c:v>32509</c:v>
                </c:pt>
                <c:pt idx="49">
                  <c:v>32540</c:v>
                </c:pt>
                <c:pt idx="50">
                  <c:v>32568</c:v>
                </c:pt>
                <c:pt idx="51">
                  <c:v>32599</c:v>
                </c:pt>
                <c:pt idx="52">
                  <c:v>32629</c:v>
                </c:pt>
                <c:pt idx="53">
                  <c:v>32660</c:v>
                </c:pt>
                <c:pt idx="54">
                  <c:v>32690</c:v>
                </c:pt>
                <c:pt idx="55">
                  <c:v>32721</c:v>
                </c:pt>
                <c:pt idx="56">
                  <c:v>32752</c:v>
                </c:pt>
                <c:pt idx="57">
                  <c:v>32782</c:v>
                </c:pt>
                <c:pt idx="58">
                  <c:v>32813</c:v>
                </c:pt>
                <c:pt idx="59">
                  <c:v>32843</c:v>
                </c:pt>
                <c:pt idx="60">
                  <c:v>32874</c:v>
                </c:pt>
                <c:pt idx="61">
                  <c:v>32905</c:v>
                </c:pt>
                <c:pt idx="62">
                  <c:v>32933</c:v>
                </c:pt>
                <c:pt idx="63">
                  <c:v>32964</c:v>
                </c:pt>
                <c:pt idx="64">
                  <c:v>32994</c:v>
                </c:pt>
                <c:pt idx="65">
                  <c:v>33025</c:v>
                </c:pt>
                <c:pt idx="66">
                  <c:v>33055</c:v>
                </c:pt>
                <c:pt idx="67">
                  <c:v>33086</c:v>
                </c:pt>
                <c:pt idx="68">
                  <c:v>33117</c:v>
                </c:pt>
                <c:pt idx="69">
                  <c:v>33147</c:v>
                </c:pt>
                <c:pt idx="70">
                  <c:v>33178</c:v>
                </c:pt>
                <c:pt idx="71">
                  <c:v>33208</c:v>
                </c:pt>
                <c:pt idx="72">
                  <c:v>33239</c:v>
                </c:pt>
                <c:pt idx="73">
                  <c:v>33270</c:v>
                </c:pt>
                <c:pt idx="74">
                  <c:v>33298</c:v>
                </c:pt>
                <c:pt idx="75">
                  <c:v>33329</c:v>
                </c:pt>
                <c:pt idx="76">
                  <c:v>33359</c:v>
                </c:pt>
                <c:pt idx="77">
                  <c:v>33390</c:v>
                </c:pt>
                <c:pt idx="78">
                  <c:v>33420</c:v>
                </c:pt>
                <c:pt idx="79">
                  <c:v>33451</c:v>
                </c:pt>
                <c:pt idx="80">
                  <c:v>33482</c:v>
                </c:pt>
                <c:pt idx="81">
                  <c:v>33512</c:v>
                </c:pt>
                <c:pt idx="82">
                  <c:v>33543</c:v>
                </c:pt>
                <c:pt idx="83">
                  <c:v>33573</c:v>
                </c:pt>
                <c:pt idx="84">
                  <c:v>33604</c:v>
                </c:pt>
                <c:pt idx="85">
                  <c:v>33635</c:v>
                </c:pt>
                <c:pt idx="86">
                  <c:v>33664</c:v>
                </c:pt>
                <c:pt idx="87">
                  <c:v>33695</c:v>
                </c:pt>
                <c:pt idx="88">
                  <c:v>33725</c:v>
                </c:pt>
                <c:pt idx="89">
                  <c:v>33756</c:v>
                </c:pt>
                <c:pt idx="90">
                  <c:v>33786</c:v>
                </c:pt>
                <c:pt idx="91">
                  <c:v>33817</c:v>
                </c:pt>
                <c:pt idx="92">
                  <c:v>33848</c:v>
                </c:pt>
                <c:pt idx="93">
                  <c:v>33878</c:v>
                </c:pt>
                <c:pt idx="94">
                  <c:v>33909</c:v>
                </c:pt>
                <c:pt idx="95">
                  <c:v>33939</c:v>
                </c:pt>
                <c:pt idx="96">
                  <c:v>33970</c:v>
                </c:pt>
                <c:pt idx="97">
                  <c:v>34001</c:v>
                </c:pt>
                <c:pt idx="98">
                  <c:v>34029</c:v>
                </c:pt>
                <c:pt idx="99">
                  <c:v>34060</c:v>
                </c:pt>
                <c:pt idx="100">
                  <c:v>34090</c:v>
                </c:pt>
                <c:pt idx="101">
                  <c:v>34121</c:v>
                </c:pt>
                <c:pt idx="102">
                  <c:v>34151</c:v>
                </c:pt>
                <c:pt idx="103">
                  <c:v>34182</c:v>
                </c:pt>
                <c:pt idx="104">
                  <c:v>34213</c:v>
                </c:pt>
                <c:pt idx="105">
                  <c:v>34243</c:v>
                </c:pt>
                <c:pt idx="106">
                  <c:v>34274</c:v>
                </c:pt>
                <c:pt idx="107">
                  <c:v>34304</c:v>
                </c:pt>
                <c:pt idx="108">
                  <c:v>34335</c:v>
                </c:pt>
                <c:pt idx="109">
                  <c:v>34366</c:v>
                </c:pt>
                <c:pt idx="110">
                  <c:v>34394</c:v>
                </c:pt>
                <c:pt idx="111">
                  <c:v>34425</c:v>
                </c:pt>
                <c:pt idx="112">
                  <c:v>34455</c:v>
                </c:pt>
                <c:pt idx="113">
                  <c:v>34486</c:v>
                </c:pt>
                <c:pt idx="114">
                  <c:v>34516</c:v>
                </c:pt>
                <c:pt idx="115">
                  <c:v>34547</c:v>
                </c:pt>
                <c:pt idx="116">
                  <c:v>34578</c:v>
                </c:pt>
                <c:pt idx="117">
                  <c:v>34608</c:v>
                </c:pt>
                <c:pt idx="118">
                  <c:v>34639</c:v>
                </c:pt>
                <c:pt idx="119">
                  <c:v>34669</c:v>
                </c:pt>
                <c:pt idx="120">
                  <c:v>34700</c:v>
                </c:pt>
                <c:pt idx="121">
                  <c:v>34731</c:v>
                </c:pt>
                <c:pt idx="122">
                  <c:v>34759</c:v>
                </c:pt>
                <c:pt idx="123">
                  <c:v>34790</c:v>
                </c:pt>
                <c:pt idx="124">
                  <c:v>34820</c:v>
                </c:pt>
                <c:pt idx="125">
                  <c:v>34851</c:v>
                </c:pt>
                <c:pt idx="126">
                  <c:v>34881</c:v>
                </c:pt>
                <c:pt idx="127">
                  <c:v>34912</c:v>
                </c:pt>
                <c:pt idx="128">
                  <c:v>34943</c:v>
                </c:pt>
                <c:pt idx="129">
                  <c:v>34973</c:v>
                </c:pt>
                <c:pt idx="130">
                  <c:v>35004</c:v>
                </c:pt>
                <c:pt idx="131">
                  <c:v>35034</c:v>
                </c:pt>
                <c:pt idx="132">
                  <c:v>35065</c:v>
                </c:pt>
                <c:pt idx="133">
                  <c:v>35096</c:v>
                </c:pt>
                <c:pt idx="134">
                  <c:v>35125</c:v>
                </c:pt>
                <c:pt idx="135">
                  <c:v>35156</c:v>
                </c:pt>
                <c:pt idx="136">
                  <c:v>35186</c:v>
                </c:pt>
                <c:pt idx="137">
                  <c:v>35217</c:v>
                </c:pt>
                <c:pt idx="138">
                  <c:v>35247</c:v>
                </c:pt>
                <c:pt idx="139">
                  <c:v>35278</c:v>
                </c:pt>
                <c:pt idx="140">
                  <c:v>35309</c:v>
                </c:pt>
                <c:pt idx="141">
                  <c:v>35339</c:v>
                </c:pt>
                <c:pt idx="142">
                  <c:v>35370</c:v>
                </c:pt>
                <c:pt idx="143">
                  <c:v>35400</c:v>
                </c:pt>
                <c:pt idx="144">
                  <c:v>35431</c:v>
                </c:pt>
                <c:pt idx="145">
                  <c:v>35462</c:v>
                </c:pt>
                <c:pt idx="146">
                  <c:v>35490</c:v>
                </c:pt>
                <c:pt idx="147">
                  <c:v>35521</c:v>
                </c:pt>
                <c:pt idx="148">
                  <c:v>35551</c:v>
                </c:pt>
                <c:pt idx="149">
                  <c:v>35582</c:v>
                </c:pt>
                <c:pt idx="150">
                  <c:v>35612</c:v>
                </c:pt>
                <c:pt idx="151">
                  <c:v>35643</c:v>
                </c:pt>
                <c:pt idx="152">
                  <c:v>35674</c:v>
                </c:pt>
                <c:pt idx="153">
                  <c:v>35704</c:v>
                </c:pt>
                <c:pt idx="154">
                  <c:v>35735</c:v>
                </c:pt>
                <c:pt idx="155">
                  <c:v>35765</c:v>
                </c:pt>
                <c:pt idx="156">
                  <c:v>35796</c:v>
                </c:pt>
                <c:pt idx="157">
                  <c:v>35827</c:v>
                </c:pt>
                <c:pt idx="158">
                  <c:v>35855</c:v>
                </c:pt>
                <c:pt idx="159">
                  <c:v>35886</c:v>
                </c:pt>
                <c:pt idx="160">
                  <c:v>35916</c:v>
                </c:pt>
                <c:pt idx="161">
                  <c:v>35947</c:v>
                </c:pt>
                <c:pt idx="162">
                  <c:v>35977</c:v>
                </c:pt>
                <c:pt idx="163">
                  <c:v>36008</c:v>
                </c:pt>
                <c:pt idx="164">
                  <c:v>36039</c:v>
                </c:pt>
                <c:pt idx="165">
                  <c:v>36069</c:v>
                </c:pt>
                <c:pt idx="166">
                  <c:v>36100</c:v>
                </c:pt>
                <c:pt idx="167">
                  <c:v>36130</c:v>
                </c:pt>
                <c:pt idx="168">
                  <c:v>36161</c:v>
                </c:pt>
                <c:pt idx="169">
                  <c:v>36192</c:v>
                </c:pt>
                <c:pt idx="170">
                  <c:v>36220</c:v>
                </c:pt>
                <c:pt idx="171">
                  <c:v>36251</c:v>
                </c:pt>
                <c:pt idx="172">
                  <c:v>36281</c:v>
                </c:pt>
                <c:pt idx="173">
                  <c:v>36312</c:v>
                </c:pt>
                <c:pt idx="174">
                  <c:v>36342</c:v>
                </c:pt>
                <c:pt idx="175">
                  <c:v>36373</c:v>
                </c:pt>
                <c:pt idx="176">
                  <c:v>36404</c:v>
                </c:pt>
                <c:pt idx="177">
                  <c:v>36434</c:v>
                </c:pt>
                <c:pt idx="178">
                  <c:v>36465</c:v>
                </c:pt>
                <c:pt idx="179">
                  <c:v>36495</c:v>
                </c:pt>
                <c:pt idx="180">
                  <c:v>36526</c:v>
                </c:pt>
                <c:pt idx="181">
                  <c:v>36557</c:v>
                </c:pt>
                <c:pt idx="182">
                  <c:v>36586</c:v>
                </c:pt>
                <c:pt idx="183">
                  <c:v>36617</c:v>
                </c:pt>
                <c:pt idx="184">
                  <c:v>36647</c:v>
                </c:pt>
                <c:pt idx="185">
                  <c:v>36678</c:v>
                </c:pt>
                <c:pt idx="186">
                  <c:v>36708</c:v>
                </c:pt>
                <c:pt idx="187">
                  <c:v>36739</c:v>
                </c:pt>
                <c:pt idx="188">
                  <c:v>36770</c:v>
                </c:pt>
                <c:pt idx="189">
                  <c:v>36800</c:v>
                </c:pt>
                <c:pt idx="190">
                  <c:v>36831</c:v>
                </c:pt>
                <c:pt idx="191">
                  <c:v>36861</c:v>
                </c:pt>
                <c:pt idx="192">
                  <c:v>36892</c:v>
                </c:pt>
                <c:pt idx="193">
                  <c:v>36923</c:v>
                </c:pt>
                <c:pt idx="194">
                  <c:v>36951</c:v>
                </c:pt>
                <c:pt idx="195">
                  <c:v>36982</c:v>
                </c:pt>
                <c:pt idx="196">
                  <c:v>37012</c:v>
                </c:pt>
                <c:pt idx="197">
                  <c:v>37043</c:v>
                </c:pt>
                <c:pt idx="198">
                  <c:v>37073</c:v>
                </c:pt>
                <c:pt idx="199">
                  <c:v>37104</c:v>
                </c:pt>
                <c:pt idx="200">
                  <c:v>37135</c:v>
                </c:pt>
                <c:pt idx="201">
                  <c:v>37165</c:v>
                </c:pt>
                <c:pt idx="202">
                  <c:v>37196</c:v>
                </c:pt>
                <c:pt idx="203">
                  <c:v>37226</c:v>
                </c:pt>
                <c:pt idx="204">
                  <c:v>37257</c:v>
                </c:pt>
                <c:pt idx="205">
                  <c:v>37288</c:v>
                </c:pt>
                <c:pt idx="206">
                  <c:v>37316</c:v>
                </c:pt>
                <c:pt idx="207">
                  <c:v>37347</c:v>
                </c:pt>
                <c:pt idx="208">
                  <c:v>37377</c:v>
                </c:pt>
                <c:pt idx="209">
                  <c:v>37408</c:v>
                </c:pt>
                <c:pt idx="210">
                  <c:v>37438</c:v>
                </c:pt>
                <c:pt idx="211">
                  <c:v>37469</c:v>
                </c:pt>
                <c:pt idx="212">
                  <c:v>37500</c:v>
                </c:pt>
                <c:pt idx="213">
                  <c:v>37530</c:v>
                </c:pt>
                <c:pt idx="214">
                  <c:v>37561</c:v>
                </c:pt>
                <c:pt idx="215">
                  <c:v>37591</c:v>
                </c:pt>
                <c:pt idx="216">
                  <c:v>37622</c:v>
                </c:pt>
                <c:pt idx="217">
                  <c:v>37653</c:v>
                </c:pt>
                <c:pt idx="218">
                  <c:v>37681</c:v>
                </c:pt>
                <c:pt idx="219">
                  <c:v>37712</c:v>
                </c:pt>
                <c:pt idx="220">
                  <c:v>37742</c:v>
                </c:pt>
                <c:pt idx="221">
                  <c:v>37773</c:v>
                </c:pt>
                <c:pt idx="222">
                  <c:v>37803</c:v>
                </c:pt>
                <c:pt idx="223">
                  <c:v>37834</c:v>
                </c:pt>
                <c:pt idx="224">
                  <c:v>37865</c:v>
                </c:pt>
                <c:pt idx="225">
                  <c:v>37895</c:v>
                </c:pt>
                <c:pt idx="226">
                  <c:v>37926</c:v>
                </c:pt>
                <c:pt idx="227">
                  <c:v>37956</c:v>
                </c:pt>
                <c:pt idx="228">
                  <c:v>37987</c:v>
                </c:pt>
                <c:pt idx="229">
                  <c:v>38018</c:v>
                </c:pt>
                <c:pt idx="230">
                  <c:v>38047</c:v>
                </c:pt>
                <c:pt idx="231">
                  <c:v>38078</c:v>
                </c:pt>
                <c:pt idx="232">
                  <c:v>38108</c:v>
                </c:pt>
                <c:pt idx="233">
                  <c:v>38139</c:v>
                </c:pt>
                <c:pt idx="234">
                  <c:v>38169</c:v>
                </c:pt>
                <c:pt idx="235">
                  <c:v>38200</c:v>
                </c:pt>
                <c:pt idx="236">
                  <c:v>38231</c:v>
                </c:pt>
                <c:pt idx="237">
                  <c:v>38261</c:v>
                </c:pt>
                <c:pt idx="238">
                  <c:v>38292</c:v>
                </c:pt>
                <c:pt idx="239">
                  <c:v>38322</c:v>
                </c:pt>
                <c:pt idx="240">
                  <c:v>38353</c:v>
                </c:pt>
                <c:pt idx="241">
                  <c:v>38384</c:v>
                </c:pt>
                <c:pt idx="242">
                  <c:v>38412</c:v>
                </c:pt>
                <c:pt idx="243">
                  <c:v>38443</c:v>
                </c:pt>
                <c:pt idx="244">
                  <c:v>38473</c:v>
                </c:pt>
                <c:pt idx="245">
                  <c:v>38504</c:v>
                </c:pt>
                <c:pt idx="246">
                  <c:v>38534</c:v>
                </c:pt>
                <c:pt idx="247">
                  <c:v>38565</c:v>
                </c:pt>
                <c:pt idx="248">
                  <c:v>38596</c:v>
                </c:pt>
                <c:pt idx="249">
                  <c:v>38626</c:v>
                </c:pt>
                <c:pt idx="250">
                  <c:v>38657</c:v>
                </c:pt>
                <c:pt idx="251">
                  <c:v>38687</c:v>
                </c:pt>
                <c:pt idx="252">
                  <c:v>38718</c:v>
                </c:pt>
                <c:pt idx="253">
                  <c:v>38749</c:v>
                </c:pt>
                <c:pt idx="254">
                  <c:v>38777</c:v>
                </c:pt>
                <c:pt idx="255">
                  <c:v>38808</c:v>
                </c:pt>
                <c:pt idx="256">
                  <c:v>38838</c:v>
                </c:pt>
                <c:pt idx="257">
                  <c:v>38869</c:v>
                </c:pt>
                <c:pt idx="258">
                  <c:v>38899</c:v>
                </c:pt>
                <c:pt idx="259">
                  <c:v>38930</c:v>
                </c:pt>
                <c:pt idx="260">
                  <c:v>38961</c:v>
                </c:pt>
                <c:pt idx="261">
                  <c:v>38991</c:v>
                </c:pt>
                <c:pt idx="262">
                  <c:v>39022</c:v>
                </c:pt>
                <c:pt idx="263">
                  <c:v>39052</c:v>
                </c:pt>
                <c:pt idx="264">
                  <c:v>39083</c:v>
                </c:pt>
                <c:pt idx="265">
                  <c:v>39114</c:v>
                </c:pt>
                <c:pt idx="266">
                  <c:v>39142</c:v>
                </c:pt>
                <c:pt idx="267">
                  <c:v>39173</c:v>
                </c:pt>
                <c:pt idx="268">
                  <c:v>39203</c:v>
                </c:pt>
                <c:pt idx="269">
                  <c:v>39234</c:v>
                </c:pt>
                <c:pt idx="270">
                  <c:v>39264</c:v>
                </c:pt>
                <c:pt idx="271">
                  <c:v>39295</c:v>
                </c:pt>
                <c:pt idx="272">
                  <c:v>39326</c:v>
                </c:pt>
                <c:pt idx="273">
                  <c:v>39356</c:v>
                </c:pt>
                <c:pt idx="274">
                  <c:v>39387</c:v>
                </c:pt>
                <c:pt idx="275">
                  <c:v>39417</c:v>
                </c:pt>
                <c:pt idx="276">
                  <c:v>39448</c:v>
                </c:pt>
                <c:pt idx="277">
                  <c:v>39479</c:v>
                </c:pt>
                <c:pt idx="278">
                  <c:v>39508</c:v>
                </c:pt>
                <c:pt idx="279">
                  <c:v>39539</c:v>
                </c:pt>
                <c:pt idx="280">
                  <c:v>39569</c:v>
                </c:pt>
                <c:pt idx="281">
                  <c:v>39600</c:v>
                </c:pt>
                <c:pt idx="282">
                  <c:v>39630</c:v>
                </c:pt>
                <c:pt idx="283">
                  <c:v>39661</c:v>
                </c:pt>
                <c:pt idx="284">
                  <c:v>39692</c:v>
                </c:pt>
                <c:pt idx="285">
                  <c:v>39722</c:v>
                </c:pt>
                <c:pt idx="286">
                  <c:v>39753</c:v>
                </c:pt>
                <c:pt idx="287">
                  <c:v>39783</c:v>
                </c:pt>
                <c:pt idx="288">
                  <c:v>39814</c:v>
                </c:pt>
                <c:pt idx="289">
                  <c:v>39845</c:v>
                </c:pt>
                <c:pt idx="290">
                  <c:v>39873</c:v>
                </c:pt>
                <c:pt idx="291">
                  <c:v>39904</c:v>
                </c:pt>
                <c:pt idx="292">
                  <c:v>39934</c:v>
                </c:pt>
                <c:pt idx="293">
                  <c:v>39965</c:v>
                </c:pt>
                <c:pt idx="294">
                  <c:v>39995</c:v>
                </c:pt>
                <c:pt idx="295">
                  <c:v>40026</c:v>
                </c:pt>
                <c:pt idx="296">
                  <c:v>40057</c:v>
                </c:pt>
                <c:pt idx="297">
                  <c:v>40087</c:v>
                </c:pt>
                <c:pt idx="298">
                  <c:v>40118</c:v>
                </c:pt>
                <c:pt idx="299">
                  <c:v>40148</c:v>
                </c:pt>
                <c:pt idx="300">
                  <c:v>40179</c:v>
                </c:pt>
                <c:pt idx="301">
                  <c:v>40210</c:v>
                </c:pt>
                <c:pt idx="302">
                  <c:v>40238</c:v>
                </c:pt>
                <c:pt idx="303">
                  <c:v>40269</c:v>
                </c:pt>
                <c:pt idx="304">
                  <c:v>40299</c:v>
                </c:pt>
                <c:pt idx="305">
                  <c:v>40330</c:v>
                </c:pt>
                <c:pt idx="306">
                  <c:v>40360</c:v>
                </c:pt>
                <c:pt idx="307">
                  <c:v>40391</c:v>
                </c:pt>
                <c:pt idx="308">
                  <c:v>40422</c:v>
                </c:pt>
                <c:pt idx="309">
                  <c:v>40452</c:v>
                </c:pt>
                <c:pt idx="310">
                  <c:v>40483</c:v>
                </c:pt>
                <c:pt idx="311">
                  <c:v>40513</c:v>
                </c:pt>
                <c:pt idx="312">
                  <c:v>40544</c:v>
                </c:pt>
                <c:pt idx="313">
                  <c:v>40575</c:v>
                </c:pt>
                <c:pt idx="314">
                  <c:v>40603</c:v>
                </c:pt>
                <c:pt idx="315">
                  <c:v>40634</c:v>
                </c:pt>
                <c:pt idx="316">
                  <c:v>40664</c:v>
                </c:pt>
                <c:pt idx="317">
                  <c:v>40695</c:v>
                </c:pt>
                <c:pt idx="318">
                  <c:v>40725</c:v>
                </c:pt>
                <c:pt idx="319">
                  <c:v>40756</c:v>
                </c:pt>
                <c:pt idx="320">
                  <c:v>40787</c:v>
                </c:pt>
                <c:pt idx="321">
                  <c:v>40817</c:v>
                </c:pt>
                <c:pt idx="322">
                  <c:v>40848</c:v>
                </c:pt>
                <c:pt idx="323">
                  <c:v>40878</c:v>
                </c:pt>
                <c:pt idx="324">
                  <c:v>40909</c:v>
                </c:pt>
                <c:pt idx="325">
                  <c:v>40940</c:v>
                </c:pt>
                <c:pt idx="326">
                  <c:v>40969</c:v>
                </c:pt>
                <c:pt idx="327">
                  <c:v>41000</c:v>
                </c:pt>
                <c:pt idx="328">
                  <c:v>41030</c:v>
                </c:pt>
                <c:pt idx="329">
                  <c:v>41061</c:v>
                </c:pt>
                <c:pt idx="330">
                  <c:v>41091</c:v>
                </c:pt>
                <c:pt idx="331">
                  <c:v>41122</c:v>
                </c:pt>
                <c:pt idx="332">
                  <c:v>41153</c:v>
                </c:pt>
                <c:pt idx="333">
                  <c:v>41183</c:v>
                </c:pt>
                <c:pt idx="334">
                  <c:v>41214</c:v>
                </c:pt>
                <c:pt idx="335">
                  <c:v>41244</c:v>
                </c:pt>
                <c:pt idx="336">
                  <c:v>41275</c:v>
                </c:pt>
                <c:pt idx="337">
                  <c:v>41306</c:v>
                </c:pt>
                <c:pt idx="338">
                  <c:v>41334</c:v>
                </c:pt>
                <c:pt idx="339">
                  <c:v>41365</c:v>
                </c:pt>
                <c:pt idx="340">
                  <c:v>41395</c:v>
                </c:pt>
                <c:pt idx="341">
                  <c:v>41426</c:v>
                </c:pt>
                <c:pt idx="342">
                  <c:v>41456</c:v>
                </c:pt>
                <c:pt idx="343">
                  <c:v>41487</c:v>
                </c:pt>
                <c:pt idx="344">
                  <c:v>41518</c:v>
                </c:pt>
                <c:pt idx="345">
                  <c:v>41548</c:v>
                </c:pt>
                <c:pt idx="346">
                  <c:v>41579</c:v>
                </c:pt>
                <c:pt idx="347">
                  <c:v>41609</c:v>
                </c:pt>
                <c:pt idx="348">
                  <c:v>41640</c:v>
                </c:pt>
                <c:pt idx="349">
                  <c:v>41671</c:v>
                </c:pt>
                <c:pt idx="350">
                  <c:v>41699</c:v>
                </c:pt>
                <c:pt idx="351">
                  <c:v>41730</c:v>
                </c:pt>
                <c:pt idx="352">
                  <c:v>41760</c:v>
                </c:pt>
                <c:pt idx="353">
                  <c:v>41791</c:v>
                </c:pt>
                <c:pt idx="354">
                  <c:v>41821</c:v>
                </c:pt>
                <c:pt idx="355">
                  <c:v>41852</c:v>
                </c:pt>
                <c:pt idx="356">
                  <c:v>41883</c:v>
                </c:pt>
                <c:pt idx="357">
                  <c:v>41913</c:v>
                </c:pt>
                <c:pt idx="358">
                  <c:v>41944</c:v>
                </c:pt>
                <c:pt idx="359">
                  <c:v>41974</c:v>
                </c:pt>
                <c:pt idx="360">
                  <c:v>42005</c:v>
                </c:pt>
                <c:pt idx="361">
                  <c:v>42036</c:v>
                </c:pt>
                <c:pt idx="362">
                  <c:v>42064</c:v>
                </c:pt>
                <c:pt idx="363">
                  <c:v>42095</c:v>
                </c:pt>
                <c:pt idx="364">
                  <c:v>42125</c:v>
                </c:pt>
                <c:pt idx="365">
                  <c:v>42156</c:v>
                </c:pt>
                <c:pt idx="366">
                  <c:v>42186</c:v>
                </c:pt>
                <c:pt idx="367">
                  <c:v>42217</c:v>
                </c:pt>
                <c:pt idx="368">
                  <c:v>42248</c:v>
                </c:pt>
                <c:pt idx="369">
                  <c:v>42278</c:v>
                </c:pt>
                <c:pt idx="370">
                  <c:v>42309</c:v>
                </c:pt>
                <c:pt idx="371">
                  <c:v>42339</c:v>
                </c:pt>
                <c:pt idx="372">
                  <c:v>42370</c:v>
                </c:pt>
                <c:pt idx="373">
                  <c:v>42401</c:v>
                </c:pt>
                <c:pt idx="374">
                  <c:v>42430</c:v>
                </c:pt>
                <c:pt idx="375">
                  <c:v>42461</c:v>
                </c:pt>
                <c:pt idx="376">
                  <c:v>42491</c:v>
                </c:pt>
                <c:pt idx="377">
                  <c:v>42522</c:v>
                </c:pt>
                <c:pt idx="378">
                  <c:v>42552</c:v>
                </c:pt>
                <c:pt idx="379">
                  <c:v>42583</c:v>
                </c:pt>
                <c:pt idx="380">
                  <c:v>42614</c:v>
                </c:pt>
                <c:pt idx="381">
                  <c:v>42644</c:v>
                </c:pt>
                <c:pt idx="382">
                  <c:v>42675</c:v>
                </c:pt>
                <c:pt idx="383">
                  <c:v>42705</c:v>
                </c:pt>
                <c:pt idx="384">
                  <c:v>42736</c:v>
                </c:pt>
                <c:pt idx="385">
                  <c:v>42767</c:v>
                </c:pt>
                <c:pt idx="386">
                  <c:v>42795</c:v>
                </c:pt>
                <c:pt idx="387">
                  <c:v>42826</c:v>
                </c:pt>
                <c:pt idx="388">
                  <c:v>42856</c:v>
                </c:pt>
                <c:pt idx="389">
                  <c:v>42887</c:v>
                </c:pt>
                <c:pt idx="390">
                  <c:v>42917</c:v>
                </c:pt>
                <c:pt idx="391">
                  <c:v>42948</c:v>
                </c:pt>
                <c:pt idx="392">
                  <c:v>42979</c:v>
                </c:pt>
                <c:pt idx="393">
                  <c:v>43009</c:v>
                </c:pt>
                <c:pt idx="394">
                  <c:v>43040</c:v>
                </c:pt>
                <c:pt idx="395">
                  <c:v>43070</c:v>
                </c:pt>
                <c:pt idx="396">
                  <c:v>43101</c:v>
                </c:pt>
                <c:pt idx="397">
                  <c:v>43132</c:v>
                </c:pt>
                <c:pt idx="398">
                  <c:v>43160</c:v>
                </c:pt>
                <c:pt idx="399">
                  <c:v>43191</c:v>
                </c:pt>
                <c:pt idx="400">
                  <c:v>43221</c:v>
                </c:pt>
                <c:pt idx="401">
                  <c:v>43252</c:v>
                </c:pt>
                <c:pt idx="402">
                  <c:v>43282</c:v>
                </c:pt>
                <c:pt idx="403">
                  <c:v>43313</c:v>
                </c:pt>
                <c:pt idx="404">
                  <c:v>43344</c:v>
                </c:pt>
                <c:pt idx="405">
                  <c:v>43374</c:v>
                </c:pt>
                <c:pt idx="406">
                  <c:v>43405</c:v>
                </c:pt>
                <c:pt idx="407">
                  <c:v>43435</c:v>
                </c:pt>
                <c:pt idx="408">
                  <c:v>43466</c:v>
                </c:pt>
                <c:pt idx="409">
                  <c:v>43497</c:v>
                </c:pt>
                <c:pt idx="410">
                  <c:v>43525</c:v>
                </c:pt>
                <c:pt idx="411">
                  <c:v>43556</c:v>
                </c:pt>
                <c:pt idx="412">
                  <c:v>43586</c:v>
                </c:pt>
                <c:pt idx="413">
                  <c:v>43617</c:v>
                </c:pt>
                <c:pt idx="414">
                  <c:v>43647</c:v>
                </c:pt>
                <c:pt idx="415">
                  <c:v>43678</c:v>
                </c:pt>
                <c:pt idx="416">
                  <c:v>43709</c:v>
                </c:pt>
                <c:pt idx="417">
                  <c:v>43739</c:v>
                </c:pt>
                <c:pt idx="418">
                  <c:v>43770</c:v>
                </c:pt>
                <c:pt idx="419">
                  <c:v>43800</c:v>
                </c:pt>
                <c:pt idx="420">
                  <c:v>43831</c:v>
                </c:pt>
                <c:pt idx="421">
                  <c:v>43862</c:v>
                </c:pt>
                <c:pt idx="422">
                  <c:v>43891</c:v>
                </c:pt>
                <c:pt idx="423">
                  <c:v>43922</c:v>
                </c:pt>
                <c:pt idx="424">
                  <c:v>43952</c:v>
                </c:pt>
                <c:pt idx="425">
                  <c:v>43983</c:v>
                </c:pt>
                <c:pt idx="426">
                  <c:v>44013</c:v>
                </c:pt>
                <c:pt idx="427">
                  <c:v>44044</c:v>
                </c:pt>
                <c:pt idx="428">
                  <c:v>44075</c:v>
                </c:pt>
                <c:pt idx="429">
                  <c:v>44105</c:v>
                </c:pt>
                <c:pt idx="430">
                  <c:v>44136</c:v>
                </c:pt>
                <c:pt idx="431">
                  <c:v>44166</c:v>
                </c:pt>
                <c:pt idx="432">
                  <c:v>44197</c:v>
                </c:pt>
                <c:pt idx="433">
                  <c:v>44228</c:v>
                </c:pt>
                <c:pt idx="434">
                  <c:v>44256</c:v>
                </c:pt>
                <c:pt idx="435">
                  <c:v>44287</c:v>
                </c:pt>
                <c:pt idx="436">
                  <c:v>44317</c:v>
                </c:pt>
                <c:pt idx="437">
                  <c:v>44348</c:v>
                </c:pt>
                <c:pt idx="438">
                  <c:v>44378</c:v>
                </c:pt>
                <c:pt idx="439">
                  <c:v>44409</c:v>
                </c:pt>
                <c:pt idx="440">
                  <c:v>44440</c:v>
                </c:pt>
                <c:pt idx="441">
                  <c:v>44470</c:v>
                </c:pt>
                <c:pt idx="442">
                  <c:v>44501</c:v>
                </c:pt>
                <c:pt idx="443">
                  <c:v>44531</c:v>
                </c:pt>
                <c:pt idx="444">
                  <c:v>44562</c:v>
                </c:pt>
                <c:pt idx="445">
                  <c:v>44593</c:v>
                </c:pt>
                <c:pt idx="446">
                  <c:v>44621</c:v>
                </c:pt>
                <c:pt idx="447">
                  <c:v>44652</c:v>
                </c:pt>
                <c:pt idx="448">
                  <c:v>44682</c:v>
                </c:pt>
                <c:pt idx="449">
                  <c:v>44713</c:v>
                </c:pt>
                <c:pt idx="450">
                  <c:v>44743</c:v>
                </c:pt>
                <c:pt idx="451">
                  <c:v>44774</c:v>
                </c:pt>
                <c:pt idx="452">
                  <c:v>44805</c:v>
                </c:pt>
                <c:pt idx="453">
                  <c:v>44835</c:v>
                </c:pt>
                <c:pt idx="454">
                  <c:v>44866</c:v>
                </c:pt>
                <c:pt idx="455">
                  <c:v>44896</c:v>
                </c:pt>
                <c:pt idx="456">
                  <c:v>44927</c:v>
                </c:pt>
                <c:pt idx="457">
                  <c:v>44958</c:v>
                </c:pt>
                <c:pt idx="458">
                  <c:v>44986</c:v>
                </c:pt>
                <c:pt idx="459">
                  <c:v>45017</c:v>
                </c:pt>
                <c:pt idx="460">
                  <c:v>45047</c:v>
                </c:pt>
                <c:pt idx="461">
                  <c:v>45078</c:v>
                </c:pt>
                <c:pt idx="462">
                  <c:v>45108</c:v>
                </c:pt>
                <c:pt idx="463">
                  <c:v>45139</c:v>
                </c:pt>
                <c:pt idx="464">
                  <c:v>45170</c:v>
                </c:pt>
                <c:pt idx="465">
                  <c:v>45200</c:v>
                </c:pt>
                <c:pt idx="466">
                  <c:v>45231</c:v>
                </c:pt>
                <c:pt idx="467">
                  <c:v>45261</c:v>
                </c:pt>
              </c:numCache>
            </c:numRef>
          </c:cat>
          <c:val>
            <c:numRef>
              <c:f>Inflação!$I$15:$I$302</c:f>
              <c:numCache>
                <c:formatCode>0.00</c:formatCode>
                <c:ptCount val="288"/>
                <c:pt idx="0">
                  <c:v>6.22</c:v>
                </c:pt>
                <c:pt idx="1">
                  <c:v>5.69</c:v>
                </c:pt>
                <c:pt idx="2">
                  <c:v>5.21</c:v>
                </c:pt>
                <c:pt idx="3">
                  <c:v>4.63</c:v>
                </c:pt>
                <c:pt idx="4">
                  <c:v>4.68</c:v>
                </c:pt>
                <c:pt idx="5">
                  <c:v>4.54</c:v>
                </c:pt>
                <c:pt idx="6">
                  <c:v>4.1100000000000003</c:v>
                </c:pt>
                <c:pt idx="7">
                  <c:v>3.5500000000000003</c:v>
                </c:pt>
                <c:pt idx="8">
                  <c:v>2.8000000000000003</c:v>
                </c:pt>
                <c:pt idx="9">
                  <c:v>2.7900000000000005</c:v>
                </c:pt>
                <c:pt idx="10">
                  <c:v>3.4300000000000006</c:v>
                </c:pt>
                <c:pt idx="11">
                  <c:v>4.3800000000000008</c:v>
                </c:pt>
                <c:pt idx="12">
                  <c:v>4.9300000000000006</c:v>
                </c:pt>
                <c:pt idx="13">
                  <c:v>4.9300000000000006</c:v>
                </c:pt>
                <c:pt idx="14">
                  <c:v>4.7200000000000006</c:v>
                </c:pt>
                <c:pt idx="15">
                  <c:v>4.9600000000000009</c:v>
                </c:pt>
                <c:pt idx="16">
                  <c:v>4.91</c:v>
                </c:pt>
                <c:pt idx="17">
                  <c:v>4.5500000000000007</c:v>
                </c:pt>
                <c:pt idx="18">
                  <c:v>4.34</c:v>
                </c:pt>
                <c:pt idx="19">
                  <c:v>4.4700000000000006</c:v>
                </c:pt>
                <c:pt idx="20">
                  <c:v>5.76</c:v>
                </c:pt>
                <c:pt idx="21">
                  <c:v>6.2900000000000009</c:v>
                </c:pt>
                <c:pt idx="22">
                  <c:v>7.67</c:v>
                </c:pt>
                <c:pt idx="23">
                  <c:v>7.69</c:v>
                </c:pt>
                <c:pt idx="24">
                  <c:v>8.25</c:v>
                </c:pt>
                <c:pt idx="25">
                  <c:v>8.36</c:v>
                </c:pt>
                <c:pt idx="26">
                  <c:v>8.9499999999999993</c:v>
                </c:pt>
                <c:pt idx="27">
                  <c:v>9.2100000000000009</c:v>
                </c:pt>
                <c:pt idx="28">
                  <c:v>8.8600000000000012</c:v>
                </c:pt>
                <c:pt idx="29">
                  <c:v>9.1599999999999984</c:v>
                </c:pt>
                <c:pt idx="30">
                  <c:v>9.1799999999999979</c:v>
                </c:pt>
                <c:pt idx="31">
                  <c:v>8.7899999999999991</c:v>
                </c:pt>
                <c:pt idx="32">
                  <c:v>7.84</c:v>
                </c:pt>
                <c:pt idx="33">
                  <c:v>6.66</c:v>
                </c:pt>
                <c:pt idx="34">
                  <c:v>4.5399999999999991</c:v>
                </c:pt>
                <c:pt idx="35">
                  <c:v>3.8200000000000003</c:v>
                </c:pt>
                <c:pt idx="36">
                  <c:v>3.27</c:v>
                </c:pt>
                <c:pt idx="37">
                  <c:v>3.56</c:v>
                </c:pt>
                <c:pt idx="38">
                  <c:v>4.04</c:v>
                </c:pt>
                <c:pt idx="39">
                  <c:v>4.0199999999999996</c:v>
                </c:pt>
                <c:pt idx="40">
                  <c:v>4.63</c:v>
                </c:pt>
                <c:pt idx="41">
                  <c:v>5.2200000000000006</c:v>
                </c:pt>
                <c:pt idx="42">
                  <c:v>5.4899999999999993</c:v>
                </c:pt>
                <c:pt idx="43">
                  <c:v>6.0100000000000007</c:v>
                </c:pt>
                <c:pt idx="44">
                  <c:v>6.91</c:v>
                </c:pt>
                <c:pt idx="45">
                  <c:v>7.86</c:v>
                </c:pt>
                <c:pt idx="46">
                  <c:v>8.49</c:v>
                </c:pt>
                <c:pt idx="47">
                  <c:v>8.57</c:v>
                </c:pt>
                <c:pt idx="48">
                  <c:v>8.6199999999999992</c:v>
                </c:pt>
                <c:pt idx="49">
                  <c:v>8.07</c:v>
                </c:pt>
                <c:pt idx="50">
                  <c:v>7.0199999999999987</c:v>
                </c:pt>
                <c:pt idx="51">
                  <c:v>7.09</c:v>
                </c:pt>
                <c:pt idx="52">
                  <c:v>6.6699999999999973</c:v>
                </c:pt>
                <c:pt idx="53">
                  <c:v>6.339999999999999</c:v>
                </c:pt>
                <c:pt idx="54">
                  <c:v>6.1799999999999979</c:v>
                </c:pt>
                <c:pt idx="55">
                  <c:v>5.9899999999999993</c:v>
                </c:pt>
                <c:pt idx="56">
                  <c:v>5.08</c:v>
                </c:pt>
                <c:pt idx="57">
                  <c:v>4.45</c:v>
                </c:pt>
                <c:pt idx="58">
                  <c:v>3.4000000000000004</c:v>
                </c:pt>
                <c:pt idx="59">
                  <c:v>3.02</c:v>
                </c:pt>
                <c:pt idx="60">
                  <c:v>2.83</c:v>
                </c:pt>
                <c:pt idx="61">
                  <c:v>2.44</c:v>
                </c:pt>
                <c:pt idx="62">
                  <c:v>2.0299999999999998</c:v>
                </c:pt>
                <c:pt idx="63">
                  <c:v>0.84999999999999987</c:v>
                </c:pt>
                <c:pt idx="64">
                  <c:v>0.43999999999999984</c:v>
                </c:pt>
                <c:pt idx="65">
                  <c:v>-0.53999999999999992</c:v>
                </c:pt>
                <c:pt idx="66">
                  <c:v>-0.89</c:v>
                </c:pt>
                <c:pt idx="67">
                  <c:v>-1.4900000000000002</c:v>
                </c:pt>
                <c:pt idx="68">
                  <c:v>-1.47</c:v>
                </c:pt>
                <c:pt idx="69">
                  <c:v>-1.9100000000000004</c:v>
                </c:pt>
                <c:pt idx="70">
                  <c:v>-1.7</c:v>
                </c:pt>
                <c:pt idx="71">
                  <c:v>-1.76</c:v>
                </c:pt>
                <c:pt idx="72">
                  <c:v>-2.1699999999999995</c:v>
                </c:pt>
                <c:pt idx="73">
                  <c:v>-2.4999999999999996</c:v>
                </c:pt>
                <c:pt idx="74">
                  <c:v>-2.4299999999999997</c:v>
                </c:pt>
                <c:pt idx="75">
                  <c:v>-1.93</c:v>
                </c:pt>
                <c:pt idx="76">
                  <c:v>-1.9899999999999998</c:v>
                </c:pt>
                <c:pt idx="77">
                  <c:v>-1.6599999999999997</c:v>
                </c:pt>
                <c:pt idx="78">
                  <c:v>-1.65</c:v>
                </c:pt>
                <c:pt idx="79">
                  <c:v>-1.0600000000000003</c:v>
                </c:pt>
                <c:pt idx="80">
                  <c:v>-0.74</c:v>
                </c:pt>
                <c:pt idx="81">
                  <c:v>-0.22999999999999998</c:v>
                </c:pt>
                <c:pt idx="82">
                  <c:v>-0.11999999999999986</c:v>
                </c:pt>
                <c:pt idx="83">
                  <c:v>-5.0000000000000051E-2</c:v>
                </c:pt>
                <c:pt idx="84">
                  <c:v>-0.22999999999999984</c:v>
                </c:pt>
                <c:pt idx="85">
                  <c:v>9.9999999999999964E-2</c:v>
                </c:pt>
                <c:pt idx="86">
                  <c:v>0.13999999999999996</c:v>
                </c:pt>
                <c:pt idx="87">
                  <c:v>0.12999999999999995</c:v>
                </c:pt>
                <c:pt idx="88">
                  <c:v>0.55000000000000004</c:v>
                </c:pt>
                <c:pt idx="89">
                  <c:v>1.07</c:v>
                </c:pt>
                <c:pt idx="90">
                  <c:v>1.1599999999999999</c:v>
                </c:pt>
                <c:pt idx="91">
                  <c:v>1.1099999999999999</c:v>
                </c:pt>
                <c:pt idx="92">
                  <c:v>1.1199999999999999</c:v>
                </c:pt>
                <c:pt idx="93">
                  <c:v>1.0899999999999999</c:v>
                </c:pt>
                <c:pt idx="94">
                  <c:v>1.0099999999999998</c:v>
                </c:pt>
                <c:pt idx="95">
                  <c:v>0</c:v>
                </c:pt>
                <c:pt idx="96">
                  <c:v>-1.3599999999999999</c:v>
                </c:pt>
                <c:pt idx="97">
                  <c:v>-1.65</c:v>
                </c:pt>
                <c:pt idx="98">
                  <c:v>-1.4699999999999998</c:v>
                </c:pt>
                <c:pt idx="99">
                  <c:v>-2.1799999999999997</c:v>
                </c:pt>
                <c:pt idx="100">
                  <c:v>-2.86</c:v>
                </c:pt>
                <c:pt idx="101">
                  <c:v>-3.3</c:v>
                </c:pt>
                <c:pt idx="102">
                  <c:v>-3.2899999999999996</c:v>
                </c:pt>
                <c:pt idx="103">
                  <c:v>-3.7199999999999998</c:v>
                </c:pt>
                <c:pt idx="104">
                  <c:v>-3.7499999999999996</c:v>
                </c:pt>
                <c:pt idx="105">
                  <c:v>-3.4999999999999996</c:v>
                </c:pt>
                <c:pt idx="106">
                  <c:v>-3.1299999999999994</c:v>
                </c:pt>
                <c:pt idx="107">
                  <c:v>-1.8699999999999997</c:v>
                </c:pt>
                <c:pt idx="108">
                  <c:v>-0.53999999999999992</c:v>
                </c:pt>
                <c:pt idx="109">
                  <c:v>0.14000000000000012</c:v>
                </c:pt>
                <c:pt idx="110">
                  <c:v>0.3600000000000001</c:v>
                </c:pt>
                <c:pt idx="111">
                  <c:v>1.3800000000000001</c:v>
                </c:pt>
                <c:pt idx="112">
                  <c:v>2.21</c:v>
                </c:pt>
                <c:pt idx="113">
                  <c:v>2.3699999999999997</c:v>
                </c:pt>
                <c:pt idx="114">
                  <c:v>2.2199999999999998</c:v>
                </c:pt>
                <c:pt idx="115">
                  <c:v>2.15</c:v>
                </c:pt>
                <c:pt idx="116">
                  <c:v>1.89</c:v>
                </c:pt>
                <c:pt idx="117">
                  <c:v>1.55</c:v>
                </c:pt>
                <c:pt idx="118">
                  <c:v>1.25</c:v>
                </c:pt>
                <c:pt idx="119">
                  <c:v>0.92999999999999994</c:v>
                </c:pt>
                <c:pt idx="120">
                  <c:v>1.04</c:v>
                </c:pt>
                <c:pt idx="121">
                  <c:v>0.82999999999999985</c:v>
                </c:pt>
                <c:pt idx="122">
                  <c:v>0.52</c:v>
                </c:pt>
                <c:pt idx="123">
                  <c:v>-0.25999999999999995</c:v>
                </c:pt>
                <c:pt idx="124">
                  <c:v>-1.0799999999999998</c:v>
                </c:pt>
                <c:pt idx="125">
                  <c:v>-1.0199999999999998</c:v>
                </c:pt>
                <c:pt idx="126">
                  <c:v>-0.94999999999999984</c:v>
                </c:pt>
                <c:pt idx="127">
                  <c:v>-0.57999999999999996</c:v>
                </c:pt>
                <c:pt idx="128">
                  <c:v>-0.67999999999999972</c:v>
                </c:pt>
                <c:pt idx="129">
                  <c:v>-0.95999999999999974</c:v>
                </c:pt>
                <c:pt idx="130">
                  <c:v>-1.0999999999999996</c:v>
                </c:pt>
                <c:pt idx="131">
                  <c:v>-1.5699999999999996</c:v>
                </c:pt>
                <c:pt idx="132">
                  <c:v>-1.9299999999999997</c:v>
                </c:pt>
                <c:pt idx="133">
                  <c:v>-2.1599999999999997</c:v>
                </c:pt>
                <c:pt idx="134">
                  <c:v>-2.6899999999999995</c:v>
                </c:pt>
                <c:pt idx="135">
                  <c:v>-2.6799999999999997</c:v>
                </c:pt>
                <c:pt idx="136">
                  <c:v>-2.5</c:v>
                </c:pt>
                <c:pt idx="137">
                  <c:v>-5.16</c:v>
                </c:pt>
                <c:pt idx="138">
                  <c:v>-5.22</c:v>
                </c:pt>
                <c:pt idx="139">
                  <c:v>-5.01</c:v>
                </c:pt>
                <c:pt idx="140">
                  <c:v>-5.08</c:v>
                </c:pt>
                <c:pt idx="141">
                  <c:v>-4.6499999999999995</c:v>
                </c:pt>
                <c:pt idx="142">
                  <c:v>-4.1799999999999988</c:v>
                </c:pt>
                <c:pt idx="143">
                  <c:v>-3.4999999999999996</c:v>
                </c:pt>
                <c:pt idx="144">
                  <c:v>-2.5099999999999998</c:v>
                </c:pt>
                <c:pt idx="145">
                  <c:v>-2.0099999999999998</c:v>
                </c:pt>
                <c:pt idx="146">
                  <c:v>-1.1800000000000002</c:v>
                </c:pt>
                <c:pt idx="147">
                  <c:v>-0.63000000000000034</c:v>
                </c:pt>
                <c:pt idx="148">
                  <c:v>-0.18999999999999992</c:v>
                </c:pt>
                <c:pt idx="149">
                  <c:v>2.33</c:v>
                </c:pt>
                <c:pt idx="150">
                  <c:v>2.4300000000000002</c:v>
                </c:pt>
                <c:pt idx="151">
                  <c:v>2.68</c:v>
                </c:pt>
                <c:pt idx="152">
                  <c:v>3.11</c:v>
                </c:pt>
                <c:pt idx="153">
                  <c:v>3.4699999999999998</c:v>
                </c:pt>
                <c:pt idx="154">
                  <c:v>3.25</c:v>
                </c:pt>
                <c:pt idx="155">
                  <c:v>3.58</c:v>
                </c:pt>
                <c:pt idx="156">
                  <c:v>3.1999999999999997</c:v>
                </c:pt>
                <c:pt idx="157">
                  <c:v>3.4499999999999997</c:v>
                </c:pt>
                <c:pt idx="158">
                  <c:v>3.62</c:v>
                </c:pt>
                <c:pt idx="159">
                  <c:v>3.71</c:v>
                </c:pt>
                <c:pt idx="160">
                  <c:v>4.0600000000000005</c:v>
                </c:pt>
                <c:pt idx="161">
                  <c:v>4.2300000000000004</c:v>
                </c:pt>
                <c:pt idx="162">
                  <c:v>4.5199999999999996</c:v>
                </c:pt>
                <c:pt idx="163">
                  <c:v>4.08</c:v>
                </c:pt>
                <c:pt idx="164">
                  <c:v>3.97</c:v>
                </c:pt>
                <c:pt idx="165">
                  <c:v>3.8000000000000003</c:v>
                </c:pt>
                <c:pt idx="166">
                  <c:v>3.4000000000000004</c:v>
                </c:pt>
                <c:pt idx="167">
                  <c:v>2.9700000000000006</c:v>
                </c:pt>
                <c:pt idx="168">
                  <c:v>2.8600000000000008</c:v>
                </c:pt>
                <c:pt idx="169">
                  <c:v>3.1700000000000004</c:v>
                </c:pt>
                <c:pt idx="170">
                  <c:v>3.15</c:v>
                </c:pt>
                <c:pt idx="171">
                  <c:v>3.2800000000000002</c:v>
                </c:pt>
                <c:pt idx="172">
                  <c:v>3.05</c:v>
                </c:pt>
                <c:pt idx="173">
                  <c:v>3.16</c:v>
                </c:pt>
                <c:pt idx="174">
                  <c:v>3.2600000000000002</c:v>
                </c:pt>
                <c:pt idx="175">
                  <c:v>3.4000000000000004</c:v>
                </c:pt>
                <c:pt idx="176">
                  <c:v>3.54</c:v>
                </c:pt>
                <c:pt idx="177">
                  <c:v>2.85</c:v>
                </c:pt>
                <c:pt idx="178">
                  <c:v>3.12</c:v>
                </c:pt>
                <c:pt idx="179">
                  <c:v>3.23</c:v>
                </c:pt>
                <c:pt idx="180">
                  <c:v>3.0800000000000005</c:v>
                </c:pt>
                <c:pt idx="181">
                  <c:v>2.79</c:v>
                </c:pt>
                <c:pt idx="182">
                  <c:v>2.6699999999999995</c:v>
                </c:pt>
                <c:pt idx="183">
                  <c:v>2.6599999999999997</c:v>
                </c:pt>
                <c:pt idx="184">
                  <c:v>2.9699999999999998</c:v>
                </c:pt>
                <c:pt idx="185">
                  <c:v>2.6300000000000003</c:v>
                </c:pt>
                <c:pt idx="186">
                  <c:v>2.3400000000000003</c:v>
                </c:pt>
                <c:pt idx="187">
                  <c:v>2.7800000000000002</c:v>
                </c:pt>
                <c:pt idx="188">
                  <c:v>2.0900000000000003</c:v>
                </c:pt>
                <c:pt idx="189">
                  <c:v>2.1300000000000003</c:v>
                </c:pt>
                <c:pt idx="190">
                  <c:v>1.9700000000000002</c:v>
                </c:pt>
                <c:pt idx="191">
                  <c:v>1.3700000000000003</c:v>
                </c:pt>
                <c:pt idx="192">
                  <c:v>1.1000000000000001</c:v>
                </c:pt>
                <c:pt idx="193">
                  <c:v>0.60000000000000009</c:v>
                </c:pt>
                <c:pt idx="194">
                  <c:v>0</c:v>
                </c:pt>
                <c:pt idx="195">
                  <c:v>-0.39</c:v>
                </c:pt>
                <c:pt idx="196">
                  <c:v>-1.44</c:v>
                </c:pt>
                <c:pt idx="197">
                  <c:v>-1.2</c:v>
                </c:pt>
                <c:pt idx="198">
                  <c:v>-1.69</c:v>
                </c:pt>
                <c:pt idx="199">
                  <c:v>-2.21</c:v>
                </c:pt>
                <c:pt idx="200">
                  <c:v>-1.7899999999999998</c:v>
                </c:pt>
                <c:pt idx="201">
                  <c:v>-1.4999999999999998</c:v>
                </c:pt>
                <c:pt idx="202">
                  <c:v>-1.6899999999999995</c:v>
                </c:pt>
                <c:pt idx="203">
                  <c:v>-1.1600000000000001</c:v>
                </c:pt>
                <c:pt idx="204">
                  <c:v>-0.86999999999999988</c:v>
                </c:pt>
                <c:pt idx="205">
                  <c:v>-0.78</c:v>
                </c:pt>
                <c:pt idx="206">
                  <c:v>-0.51000000000000012</c:v>
                </c:pt>
                <c:pt idx="207">
                  <c:v>-0.46</c:v>
                </c:pt>
                <c:pt idx="208">
                  <c:v>-8.0000000000000071E-2</c:v>
                </c:pt>
                <c:pt idx="209">
                  <c:v>-0.18999999999999995</c:v>
                </c:pt>
                <c:pt idx="210">
                  <c:v>0.58000000000000007</c:v>
                </c:pt>
                <c:pt idx="211">
                  <c:v>0.84</c:v>
                </c:pt>
                <c:pt idx="212">
                  <c:v>0.81</c:v>
                </c:pt>
                <c:pt idx="213">
                  <c:v>1.1499999999999999</c:v>
                </c:pt>
                <c:pt idx="214">
                  <c:v>1.6199999999999999</c:v>
                </c:pt>
                <c:pt idx="215">
                  <c:v>1.6399999999999997</c:v>
                </c:pt>
                <c:pt idx="216">
                  <c:v>1.79</c:v>
                </c:pt>
                <c:pt idx="217">
                  <c:v>1.9000000000000001</c:v>
                </c:pt>
                <c:pt idx="218">
                  <c:v>1.9800000000000004</c:v>
                </c:pt>
                <c:pt idx="219">
                  <c:v>1.9700000000000004</c:v>
                </c:pt>
                <c:pt idx="220">
                  <c:v>1.9199999999999997</c:v>
                </c:pt>
                <c:pt idx="221">
                  <c:v>1.6899999999999997</c:v>
                </c:pt>
                <c:pt idx="222">
                  <c:v>1.73</c:v>
                </c:pt>
                <c:pt idx="223">
                  <c:v>1.75</c:v>
                </c:pt>
                <c:pt idx="224">
                  <c:v>1.4</c:v>
                </c:pt>
                <c:pt idx="225">
                  <c:v>0.83</c:v>
                </c:pt>
                <c:pt idx="226">
                  <c:v>0.58000000000000029</c:v>
                </c:pt>
                <c:pt idx="227">
                  <c:v>4.0000000000000091E-2</c:v>
                </c:pt>
                <c:pt idx="228">
                  <c:v>-0.20000000000000004</c:v>
                </c:pt>
                <c:pt idx="229">
                  <c:v>-0.52</c:v>
                </c:pt>
                <c:pt idx="230">
                  <c:v>-0.77</c:v>
                </c:pt>
                <c:pt idx="231">
                  <c:v>-1.5899999999999999</c:v>
                </c:pt>
                <c:pt idx="232">
                  <c:v>-1.0099999999999998</c:v>
                </c:pt>
                <c:pt idx="233">
                  <c:v>1.0000000000000009E-2</c:v>
                </c:pt>
                <c:pt idx="234">
                  <c:v>0.27999999999999992</c:v>
                </c:pt>
                <c:pt idx="235">
                  <c:v>4.0000000000000036E-2</c:v>
                </c:pt>
                <c:pt idx="236">
                  <c:v>0.93000000000000016</c:v>
                </c:pt>
                <c:pt idx="237">
                  <c:v>2.0499999999999998</c:v>
                </c:pt>
                <c:pt idx="238">
                  <c:v>3.04</c:v>
                </c:pt>
                <c:pt idx="239">
                  <c:v>4.45</c:v>
                </c:pt>
                <c:pt idx="240">
                  <c:v>5.21</c:v>
                </c:pt>
                <c:pt idx="241">
                  <c:v>5.65</c:v>
                </c:pt>
                <c:pt idx="242">
                  <c:v>6.51</c:v>
                </c:pt>
                <c:pt idx="243">
                  <c:v>8.11</c:v>
                </c:pt>
                <c:pt idx="244">
                  <c:v>8.6199999999999992</c:v>
                </c:pt>
                <c:pt idx="245">
                  <c:v>8.39</c:v>
                </c:pt>
                <c:pt idx="246">
                  <c:v>8.69</c:v>
                </c:pt>
                <c:pt idx="247">
                  <c:v>9.91</c:v>
                </c:pt>
                <c:pt idx="248">
                  <c:v>10.5</c:v>
                </c:pt>
                <c:pt idx="249">
                  <c:v>10.920000000000002</c:v>
                </c:pt>
                <c:pt idx="250">
                  <c:v>11.79</c:v>
                </c:pt>
                <c:pt idx="251">
                  <c:v>12.200000000000001</c:v>
                </c:pt>
                <c:pt idx="252">
                  <c:v>13.030000000000001</c:v>
                </c:pt>
                <c:pt idx="253">
                  <c:v>14.18</c:v>
                </c:pt>
                <c:pt idx="254">
                  <c:v>14.04</c:v>
                </c:pt>
                <c:pt idx="255">
                  <c:v>14.009999999999998</c:v>
                </c:pt>
                <c:pt idx="256">
                  <c:v>13.619999999999997</c:v>
                </c:pt>
                <c:pt idx="257">
                  <c:v>13.749999999999996</c:v>
                </c:pt>
                <c:pt idx="258">
                  <c:v>12.919999999999996</c:v>
                </c:pt>
                <c:pt idx="259">
                  <c:v>11.899999999999997</c:v>
                </c:pt>
                <c:pt idx="260">
                  <c:v>10.569999999999999</c:v>
                </c:pt>
                <c:pt idx="261">
                  <c:v>9.2600000000000016</c:v>
                </c:pt>
                <c:pt idx="262">
                  <c:v>7.06</c:v>
                </c:pt>
                <c:pt idx="263">
                  <c:v>5.9399999999999995</c:v>
                </c:pt>
                <c:pt idx="264">
                  <c:v>4.8699999999999992</c:v>
                </c:pt>
                <c:pt idx="265">
                  <c:v>3.4299999999999993</c:v>
                </c:pt>
                <c:pt idx="266">
                  <c:v>2.7499999999999991</c:v>
                </c:pt>
                <c:pt idx="267">
                  <c:v>2.1800000000000002</c:v>
                </c:pt>
                <c:pt idx="268">
                  <c:v>1.47</c:v>
                </c:pt>
                <c:pt idx="269">
                  <c:v>-0.45999999999999996</c:v>
                </c:pt>
                <c:pt idx="270">
                  <c:v>-0.21999999999999992</c:v>
                </c:pt>
                <c:pt idx="271">
                  <c:v>-0.15000000000000008</c:v>
                </c:pt>
                <c:pt idx="272">
                  <c:v>-0.16999999999999996</c:v>
                </c:pt>
                <c:pt idx="273">
                  <c:v>-0.27</c:v>
                </c:pt>
                <c:pt idx="274">
                  <c:v>-0.2900000000000002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FFF-82F5-C5F356C4F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ax val="12"/>
          <c:min val="-4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strRef>
              <c:f>'[1]Housing Market'!$O$2</c:f>
              <c:strCache>
                <c:ptCount val="1"/>
                <c:pt idx="0">
                  <c:v>New House Sales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'[1]Housing Market'!$A$483:$A$758</c:f>
              <c:numCache>
                <c:formatCode>General</c:formatCode>
                <c:ptCount val="276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  <c:pt idx="236">
                  <c:v>44075</c:v>
                </c:pt>
                <c:pt idx="237">
                  <c:v>44105</c:v>
                </c:pt>
                <c:pt idx="238">
                  <c:v>44136</c:v>
                </c:pt>
                <c:pt idx="239">
                  <c:v>44166</c:v>
                </c:pt>
                <c:pt idx="240">
                  <c:v>44197</c:v>
                </c:pt>
                <c:pt idx="241">
                  <c:v>44228</c:v>
                </c:pt>
                <c:pt idx="242">
                  <c:v>44256</c:v>
                </c:pt>
                <c:pt idx="243">
                  <c:v>44287</c:v>
                </c:pt>
                <c:pt idx="244">
                  <c:v>44317</c:v>
                </c:pt>
                <c:pt idx="245">
                  <c:v>44348</c:v>
                </c:pt>
                <c:pt idx="246">
                  <c:v>44378</c:v>
                </c:pt>
                <c:pt idx="247">
                  <c:v>44409</c:v>
                </c:pt>
                <c:pt idx="248">
                  <c:v>44440</c:v>
                </c:pt>
                <c:pt idx="249">
                  <c:v>44470</c:v>
                </c:pt>
                <c:pt idx="250">
                  <c:v>44501</c:v>
                </c:pt>
                <c:pt idx="251">
                  <c:v>44531</c:v>
                </c:pt>
                <c:pt idx="252">
                  <c:v>44562</c:v>
                </c:pt>
                <c:pt idx="253">
                  <c:v>44593</c:v>
                </c:pt>
                <c:pt idx="254">
                  <c:v>44621</c:v>
                </c:pt>
                <c:pt idx="255">
                  <c:v>44652</c:v>
                </c:pt>
                <c:pt idx="256">
                  <c:v>44682</c:v>
                </c:pt>
                <c:pt idx="257">
                  <c:v>44713</c:v>
                </c:pt>
                <c:pt idx="258">
                  <c:v>44743</c:v>
                </c:pt>
                <c:pt idx="259">
                  <c:v>44774</c:v>
                </c:pt>
                <c:pt idx="260">
                  <c:v>44805</c:v>
                </c:pt>
                <c:pt idx="261">
                  <c:v>44835</c:v>
                </c:pt>
                <c:pt idx="262">
                  <c:v>44866</c:v>
                </c:pt>
                <c:pt idx="263">
                  <c:v>44896</c:v>
                </c:pt>
                <c:pt idx="264">
                  <c:v>44927</c:v>
                </c:pt>
                <c:pt idx="265">
                  <c:v>44958</c:v>
                </c:pt>
                <c:pt idx="266">
                  <c:v>44986</c:v>
                </c:pt>
                <c:pt idx="267">
                  <c:v>45017</c:v>
                </c:pt>
                <c:pt idx="268">
                  <c:v>45047</c:v>
                </c:pt>
                <c:pt idx="269">
                  <c:v>45078</c:v>
                </c:pt>
                <c:pt idx="270">
                  <c:v>45108</c:v>
                </c:pt>
                <c:pt idx="271">
                  <c:v>45139</c:v>
                </c:pt>
                <c:pt idx="272">
                  <c:v>45170</c:v>
                </c:pt>
                <c:pt idx="273">
                  <c:v>45200</c:v>
                </c:pt>
                <c:pt idx="274">
                  <c:v>45231</c:v>
                </c:pt>
                <c:pt idx="275">
                  <c:v>45261</c:v>
                </c:pt>
              </c:numCache>
            </c:numRef>
          </c:cat>
          <c:val>
            <c:numRef>
              <c:f>'[1]Housing Market'!$O$483:$O$758</c:f>
              <c:numCache>
                <c:formatCode>General</c:formatCode>
                <c:ptCount val="276"/>
                <c:pt idx="0">
                  <c:v>936</c:v>
                </c:pt>
                <c:pt idx="1">
                  <c:v>963</c:v>
                </c:pt>
                <c:pt idx="2">
                  <c:v>939</c:v>
                </c:pt>
                <c:pt idx="3">
                  <c:v>909</c:v>
                </c:pt>
                <c:pt idx="4">
                  <c:v>885</c:v>
                </c:pt>
                <c:pt idx="5">
                  <c:v>882</c:v>
                </c:pt>
                <c:pt idx="6">
                  <c:v>880</c:v>
                </c:pt>
                <c:pt idx="7">
                  <c:v>866</c:v>
                </c:pt>
                <c:pt idx="8">
                  <c:v>853</c:v>
                </c:pt>
                <c:pt idx="9">
                  <c:v>871</c:v>
                </c:pt>
                <c:pt idx="10">
                  <c:v>924</c:v>
                </c:pt>
                <c:pt idx="11">
                  <c:v>979</c:v>
                </c:pt>
                <c:pt idx="12">
                  <c:v>880</c:v>
                </c:pt>
                <c:pt idx="13">
                  <c:v>948</c:v>
                </c:pt>
                <c:pt idx="14">
                  <c:v>923</c:v>
                </c:pt>
                <c:pt idx="15">
                  <c:v>936</c:v>
                </c:pt>
                <c:pt idx="16">
                  <c:v>978</c:v>
                </c:pt>
                <c:pt idx="17">
                  <c:v>957</c:v>
                </c:pt>
                <c:pt idx="18">
                  <c:v>956</c:v>
                </c:pt>
                <c:pt idx="19">
                  <c:v>1014</c:v>
                </c:pt>
                <c:pt idx="20">
                  <c:v>1044</c:v>
                </c:pt>
                <c:pt idx="21">
                  <c:v>1006</c:v>
                </c:pt>
                <c:pt idx="22">
                  <c:v>1024</c:v>
                </c:pt>
                <c:pt idx="23">
                  <c:v>1048</c:v>
                </c:pt>
                <c:pt idx="24">
                  <c:v>999</c:v>
                </c:pt>
                <c:pt idx="25">
                  <c:v>936</c:v>
                </c:pt>
                <c:pt idx="26">
                  <c:v>999</c:v>
                </c:pt>
                <c:pt idx="27">
                  <c:v>1012</c:v>
                </c:pt>
                <c:pt idx="28">
                  <c:v>1078</c:v>
                </c:pt>
                <c:pt idx="29">
                  <c:v>1193</c:v>
                </c:pt>
                <c:pt idx="30">
                  <c:v>1168</c:v>
                </c:pt>
                <c:pt idx="31">
                  <c:v>1206</c:v>
                </c:pt>
                <c:pt idx="32">
                  <c:v>1131</c:v>
                </c:pt>
                <c:pt idx="33">
                  <c:v>1144</c:v>
                </c:pt>
                <c:pt idx="34">
                  <c:v>1093</c:v>
                </c:pt>
                <c:pt idx="35">
                  <c:v>1129</c:v>
                </c:pt>
                <c:pt idx="36">
                  <c:v>1165</c:v>
                </c:pt>
                <c:pt idx="37">
                  <c:v>1159</c:v>
                </c:pt>
                <c:pt idx="38">
                  <c:v>1276</c:v>
                </c:pt>
                <c:pt idx="39">
                  <c:v>1186</c:v>
                </c:pt>
                <c:pt idx="40">
                  <c:v>1241</c:v>
                </c:pt>
                <c:pt idx="41">
                  <c:v>1180</c:v>
                </c:pt>
                <c:pt idx="42">
                  <c:v>1088</c:v>
                </c:pt>
                <c:pt idx="43">
                  <c:v>1175</c:v>
                </c:pt>
                <c:pt idx="44">
                  <c:v>1214</c:v>
                </c:pt>
                <c:pt idx="45">
                  <c:v>1305</c:v>
                </c:pt>
                <c:pt idx="46">
                  <c:v>1179</c:v>
                </c:pt>
                <c:pt idx="47">
                  <c:v>1242</c:v>
                </c:pt>
                <c:pt idx="48">
                  <c:v>1203</c:v>
                </c:pt>
                <c:pt idx="49">
                  <c:v>1319</c:v>
                </c:pt>
                <c:pt idx="50">
                  <c:v>1328</c:v>
                </c:pt>
                <c:pt idx="51">
                  <c:v>1260</c:v>
                </c:pt>
                <c:pt idx="52">
                  <c:v>1286</c:v>
                </c:pt>
                <c:pt idx="53">
                  <c:v>1274</c:v>
                </c:pt>
                <c:pt idx="54">
                  <c:v>1389</c:v>
                </c:pt>
                <c:pt idx="55">
                  <c:v>1255</c:v>
                </c:pt>
                <c:pt idx="56">
                  <c:v>1244</c:v>
                </c:pt>
                <c:pt idx="57">
                  <c:v>1336</c:v>
                </c:pt>
                <c:pt idx="58">
                  <c:v>1214</c:v>
                </c:pt>
                <c:pt idx="59">
                  <c:v>1239</c:v>
                </c:pt>
                <c:pt idx="60">
                  <c:v>1174</c:v>
                </c:pt>
                <c:pt idx="61">
                  <c:v>1061</c:v>
                </c:pt>
                <c:pt idx="62">
                  <c:v>1116</c:v>
                </c:pt>
                <c:pt idx="63">
                  <c:v>1123</c:v>
                </c:pt>
                <c:pt idx="64">
                  <c:v>1086</c:v>
                </c:pt>
                <c:pt idx="65">
                  <c:v>1074</c:v>
                </c:pt>
                <c:pt idx="66">
                  <c:v>965</c:v>
                </c:pt>
                <c:pt idx="67">
                  <c:v>1035</c:v>
                </c:pt>
                <c:pt idx="68">
                  <c:v>1016</c:v>
                </c:pt>
                <c:pt idx="69">
                  <c:v>941</c:v>
                </c:pt>
                <c:pt idx="70">
                  <c:v>1003</c:v>
                </c:pt>
                <c:pt idx="71">
                  <c:v>998</c:v>
                </c:pt>
                <c:pt idx="72">
                  <c:v>891</c:v>
                </c:pt>
                <c:pt idx="73">
                  <c:v>828</c:v>
                </c:pt>
                <c:pt idx="74">
                  <c:v>833</c:v>
                </c:pt>
                <c:pt idx="75">
                  <c:v>887</c:v>
                </c:pt>
                <c:pt idx="76">
                  <c:v>842</c:v>
                </c:pt>
                <c:pt idx="77">
                  <c:v>793</c:v>
                </c:pt>
                <c:pt idx="78">
                  <c:v>778</c:v>
                </c:pt>
                <c:pt idx="79">
                  <c:v>699</c:v>
                </c:pt>
                <c:pt idx="80">
                  <c:v>686</c:v>
                </c:pt>
                <c:pt idx="81">
                  <c:v>727</c:v>
                </c:pt>
                <c:pt idx="82">
                  <c:v>641</c:v>
                </c:pt>
                <c:pt idx="83">
                  <c:v>619</c:v>
                </c:pt>
                <c:pt idx="84">
                  <c:v>627</c:v>
                </c:pt>
                <c:pt idx="85">
                  <c:v>593</c:v>
                </c:pt>
                <c:pt idx="86">
                  <c:v>535</c:v>
                </c:pt>
                <c:pt idx="87">
                  <c:v>536</c:v>
                </c:pt>
                <c:pt idx="88">
                  <c:v>504</c:v>
                </c:pt>
                <c:pt idx="89">
                  <c:v>487</c:v>
                </c:pt>
                <c:pt idx="90">
                  <c:v>477</c:v>
                </c:pt>
                <c:pt idx="91">
                  <c:v>435</c:v>
                </c:pt>
                <c:pt idx="92">
                  <c:v>433</c:v>
                </c:pt>
                <c:pt idx="93">
                  <c:v>393</c:v>
                </c:pt>
                <c:pt idx="94">
                  <c:v>389</c:v>
                </c:pt>
                <c:pt idx="95">
                  <c:v>377</c:v>
                </c:pt>
                <c:pt idx="96">
                  <c:v>336</c:v>
                </c:pt>
                <c:pt idx="97">
                  <c:v>372</c:v>
                </c:pt>
                <c:pt idx="98">
                  <c:v>339</c:v>
                </c:pt>
                <c:pt idx="99">
                  <c:v>337</c:v>
                </c:pt>
                <c:pt idx="100">
                  <c:v>376</c:v>
                </c:pt>
                <c:pt idx="101">
                  <c:v>393</c:v>
                </c:pt>
                <c:pt idx="102">
                  <c:v>411</c:v>
                </c:pt>
                <c:pt idx="103">
                  <c:v>418</c:v>
                </c:pt>
                <c:pt idx="104">
                  <c:v>386</c:v>
                </c:pt>
                <c:pt idx="105">
                  <c:v>396</c:v>
                </c:pt>
                <c:pt idx="106">
                  <c:v>375</c:v>
                </c:pt>
                <c:pt idx="107">
                  <c:v>352</c:v>
                </c:pt>
                <c:pt idx="108">
                  <c:v>345</c:v>
                </c:pt>
                <c:pt idx="109">
                  <c:v>336</c:v>
                </c:pt>
                <c:pt idx="110">
                  <c:v>381</c:v>
                </c:pt>
                <c:pt idx="111">
                  <c:v>422</c:v>
                </c:pt>
                <c:pt idx="112">
                  <c:v>280</c:v>
                </c:pt>
                <c:pt idx="113">
                  <c:v>305</c:v>
                </c:pt>
                <c:pt idx="114">
                  <c:v>283</c:v>
                </c:pt>
                <c:pt idx="115">
                  <c:v>282</c:v>
                </c:pt>
                <c:pt idx="116">
                  <c:v>317</c:v>
                </c:pt>
                <c:pt idx="117">
                  <c:v>291</c:v>
                </c:pt>
                <c:pt idx="118">
                  <c:v>287</c:v>
                </c:pt>
                <c:pt idx="119">
                  <c:v>326</c:v>
                </c:pt>
                <c:pt idx="120">
                  <c:v>307</c:v>
                </c:pt>
                <c:pt idx="121">
                  <c:v>270</c:v>
                </c:pt>
                <c:pt idx="122">
                  <c:v>300</c:v>
                </c:pt>
                <c:pt idx="123">
                  <c:v>310</c:v>
                </c:pt>
                <c:pt idx="124">
                  <c:v>305</c:v>
                </c:pt>
                <c:pt idx="125">
                  <c:v>301</c:v>
                </c:pt>
                <c:pt idx="126">
                  <c:v>296</c:v>
                </c:pt>
                <c:pt idx="127">
                  <c:v>299</c:v>
                </c:pt>
                <c:pt idx="128">
                  <c:v>304</c:v>
                </c:pt>
                <c:pt idx="129">
                  <c:v>316</c:v>
                </c:pt>
                <c:pt idx="130">
                  <c:v>328</c:v>
                </c:pt>
                <c:pt idx="131">
                  <c:v>341</c:v>
                </c:pt>
                <c:pt idx="132">
                  <c:v>335</c:v>
                </c:pt>
                <c:pt idx="133">
                  <c:v>366</c:v>
                </c:pt>
                <c:pt idx="134">
                  <c:v>354</c:v>
                </c:pt>
                <c:pt idx="135">
                  <c:v>354</c:v>
                </c:pt>
                <c:pt idx="136">
                  <c:v>370</c:v>
                </c:pt>
                <c:pt idx="137">
                  <c:v>360</c:v>
                </c:pt>
                <c:pt idx="138">
                  <c:v>369</c:v>
                </c:pt>
                <c:pt idx="139">
                  <c:v>375</c:v>
                </c:pt>
                <c:pt idx="140">
                  <c:v>385</c:v>
                </c:pt>
                <c:pt idx="141">
                  <c:v>358</c:v>
                </c:pt>
                <c:pt idx="142">
                  <c:v>392</c:v>
                </c:pt>
                <c:pt idx="143">
                  <c:v>399</c:v>
                </c:pt>
                <c:pt idx="144">
                  <c:v>446</c:v>
                </c:pt>
                <c:pt idx="145">
                  <c:v>447</c:v>
                </c:pt>
                <c:pt idx="146">
                  <c:v>444</c:v>
                </c:pt>
                <c:pt idx="147">
                  <c:v>441</c:v>
                </c:pt>
                <c:pt idx="148">
                  <c:v>428</c:v>
                </c:pt>
                <c:pt idx="149">
                  <c:v>470</c:v>
                </c:pt>
                <c:pt idx="150">
                  <c:v>375</c:v>
                </c:pt>
                <c:pt idx="151">
                  <c:v>381</c:v>
                </c:pt>
                <c:pt idx="152">
                  <c:v>403</c:v>
                </c:pt>
                <c:pt idx="153">
                  <c:v>444</c:v>
                </c:pt>
                <c:pt idx="154">
                  <c:v>446</c:v>
                </c:pt>
                <c:pt idx="155">
                  <c:v>433</c:v>
                </c:pt>
                <c:pt idx="156">
                  <c:v>443</c:v>
                </c:pt>
                <c:pt idx="157">
                  <c:v>420</c:v>
                </c:pt>
                <c:pt idx="158">
                  <c:v>405</c:v>
                </c:pt>
                <c:pt idx="159">
                  <c:v>403</c:v>
                </c:pt>
                <c:pt idx="160">
                  <c:v>451</c:v>
                </c:pt>
                <c:pt idx="161">
                  <c:v>418</c:v>
                </c:pt>
                <c:pt idx="162">
                  <c:v>402</c:v>
                </c:pt>
                <c:pt idx="163">
                  <c:v>456</c:v>
                </c:pt>
                <c:pt idx="164">
                  <c:v>470</c:v>
                </c:pt>
                <c:pt idx="165">
                  <c:v>476</c:v>
                </c:pt>
                <c:pt idx="166">
                  <c:v>442</c:v>
                </c:pt>
                <c:pt idx="167">
                  <c:v>497</c:v>
                </c:pt>
                <c:pt idx="168">
                  <c:v>515</c:v>
                </c:pt>
                <c:pt idx="169">
                  <c:v>540</c:v>
                </c:pt>
                <c:pt idx="170">
                  <c:v>480</c:v>
                </c:pt>
                <c:pt idx="171">
                  <c:v>502</c:v>
                </c:pt>
                <c:pt idx="172">
                  <c:v>502</c:v>
                </c:pt>
                <c:pt idx="173">
                  <c:v>480</c:v>
                </c:pt>
                <c:pt idx="174">
                  <c:v>506</c:v>
                </c:pt>
                <c:pt idx="175">
                  <c:v>518</c:v>
                </c:pt>
                <c:pt idx="176">
                  <c:v>456</c:v>
                </c:pt>
                <c:pt idx="177">
                  <c:v>482</c:v>
                </c:pt>
                <c:pt idx="178">
                  <c:v>504</c:v>
                </c:pt>
                <c:pt idx="179">
                  <c:v>546</c:v>
                </c:pt>
                <c:pt idx="180">
                  <c:v>505</c:v>
                </c:pt>
                <c:pt idx="181">
                  <c:v>517</c:v>
                </c:pt>
                <c:pt idx="182">
                  <c:v>532</c:v>
                </c:pt>
                <c:pt idx="183">
                  <c:v>576</c:v>
                </c:pt>
                <c:pt idx="184">
                  <c:v>571</c:v>
                </c:pt>
                <c:pt idx="185">
                  <c:v>557</c:v>
                </c:pt>
                <c:pt idx="186">
                  <c:v>628</c:v>
                </c:pt>
                <c:pt idx="187">
                  <c:v>575</c:v>
                </c:pt>
                <c:pt idx="188">
                  <c:v>558</c:v>
                </c:pt>
                <c:pt idx="189">
                  <c:v>575</c:v>
                </c:pt>
                <c:pt idx="190">
                  <c:v>571</c:v>
                </c:pt>
                <c:pt idx="191">
                  <c:v>561</c:v>
                </c:pt>
                <c:pt idx="192">
                  <c:v>573</c:v>
                </c:pt>
                <c:pt idx="193">
                  <c:v>587</c:v>
                </c:pt>
                <c:pt idx="194">
                  <c:v>632</c:v>
                </c:pt>
                <c:pt idx="195">
                  <c:v>598</c:v>
                </c:pt>
                <c:pt idx="196">
                  <c:v>635</c:v>
                </c:pt>
                <c:pt idx="197">
                  <c:v>619</c:v>
                </c:pt>
                <c:pt idx="198">
                  <c:v>572</c:v>
                </c:pt>
                <c:pt idx="199">
                  <c:v>556</c:v>
                </c:pt>
                <c:pt idx="200">
                  <c:v>637</c:v>
                </c:pt>
                <c:pt idx="201">
                  <c:v>626</c:v>
                </c:pt>
                <c:pt idx="202">
                  <c:v>711</c:v>
                </c:pt>
                <c:pt idx="203">
                  <c:v>630</c:v>
                </c:pt>
                <c:pt idx="204">
                  <c:v>590</c:v>
                </c:pt>
                <c:pt idx="205">
                  <c:v>618</c:v>
                </c:pt>
                <c:pt idx="206">
                  <c:v>679</c:v>
                </c:pt>
                <c:pt idx="207">
                  <c:v>642</c:v>
                </c:pt>
                <c:pt idx="208">
                  <c:v>662</c:v>
                </c:pt>
                <c:pt idx="209">
                  <c:v>636</c:v>
                </c:pt>
                <c:pt idx="210">
                  <c:v>628</c:v>
                </c:pt>
                <c:pt idx="211">
                  <c:v>593</c:v>
                </c:pt>
                <c:pt idx="212">
                  <c:v>595</c:v>
                </c:pt>
                <c:pt idx="213">
                  <c:v>554</c:v>
                </c:pt>
                <c:pt idx="214">
                  <c:v>625</c:v>
                </c:pt>
                <c:pt idx="215">
                  <c:v>546</c:v>
                </c:pt>
                <c:pt idx="216">
                  <c:v>591</c:v>
                </c:pt>
                <c:pt idx="217">
                  <c:v>638</c:v>
                </c:pt>
                <c:pt idx="218">
                  <c:v>705</c:v>
                </c:pt>
                <c:pt idx="219">
                  <c:v>695</c:v>
                </c:pt>
                <c:pt idx="220">
                  <c:v>602</c:v>
                </c:pt>
                <c:pt idx="221">
                  <c:v>763</c:v>
                </c:pt>
                <c:pt idx="222">
                  <c:v>669</c:v>
                </c:pt>
                <c:pt idx="223">
                  <c:v>720</c:v>
                </c:pt>
                <c:pt idx="224">
                  <c:v>715</c:v>
                </c:pt>
                <c:pt idx="225">
                  <c:v>721</c:v>
                </c:pt>
                <c:pt idx="226">
                  <c:v>710</c:v>
                </c:pt>
                <c:pt idx="227">
                  <c:v>693</c:v>
                </c:pt>
                <c:pt idx="228">
                  <c:v>685</c:v>
                </c:pt>
                <c:pt idx="229">
                  <c:v>699</c:v>
                </c:pt>
                <c:pt idx="230">
                  <c:v>609</c:v>
                </c:pt>
                <c:pt idx="231">
                  <c:v>569</c:v>
                </c:pt>
                <c:pt idx="232">
                  <c:v>696</c:v>
                </c:pt>
                <c:pt idx="233">
                  <c:v>936</c:v>
                </c:pt>
                <c:pt idx="234">
                  <c:v>1019</c:v>
                </c:pt>
                <c:pt idx="235">
                  <c:v>1029</c:v>
                </c:pt>
                <c:pt idx="236">
                  <c:v>988</c:v>
                </c:pt>
                <c:pt idx="237">
                  <c:v>1027</c:v>
                </c:pt>
                <c:pt idx="238">
                  <c:v>863</c:v>
                </c:pt>
                <c:pt idx="239">
                  <c:v>873</c:v>
                </c:pt>
                <c:pt idx="240">
                  <c:v>901</c:v>
                </c:pt>
                <c:pt idx="241">
                  <c:v>765</c:v>
                </c:pt>
                <c:pt idx="242">
                  <c:v>850</c:v>
                </c:pt>
                <c:pt idx="243">
                  <c:v>810</c:v>
                </c:pt>
                <c:pt idx="244">
                  <c:v>715</c:v>
                </c:pt>
                <c:pt idx="245">
                  <c:v>716</c:v>
                </c:pt>
                <c:pt idx="246">
                  <c:v>760</c:v>
                </c:pt>
                <c:pt idx="247">
                  <c:v>690</c:v>
                </c:pt>
                <c:pt idx="248">
                  <c:v>742</c:v>
                </c:pt>
                <c:pt idx="249">
                  <c:v>680</c:v>
                </c:pt>
                <c:pt idx="250">
                  <c:v>772</c:v>
                </c:pt>
                <c:pt idx="251">
                  <c:v>830</c:v>
                </c:pt>
                <c:pt idx="252">
                  <c:v>810</c:v>
                </c:pt>
                <c:pt idx="253">
                  <c:v>773</c:v>
                </c:pt>
                <c:pt idx="254">
                  <c:v>707</c:v>
                </c:pt>
                <c:pt idx="255">
                  <c:v>611</c:v>
                </c:pt>
                <c:pt idx="256">
                  <c:v>636</c:v>
                </c:pt>
                <c:pt idx="257">
                  <c:v>563</c:v>
                </c:pt>
                <c:pt idx="258">
                  <c:v>543</c:v>
                </c:pt>
                <c:pt idx="259">
                  <c:v>638</c:v>
                </c:pt>
                <c:pt idx="260">
                  <c:v>567</c:v>
                </c:pt>
                <c:pt idx="261">
                  <c:v>577</c:v>
                </c:pt>
                <c:pt idx="262">
                  <c:v>582</c:v>
                </c:pt>
                <c:pt idx="263">
                  <c:v>636</c:v>
                </c:pt>
                <c:pt idx="264">
                  <c:v>649</c:v>
                </c:pt>
                <c:pt idx="265">
                  <c:v>625</c:v>
                </c:pt>
                <c:pt idx="266">
                  <c:v>640</c:v>
                </c:pt>
                <c:pt idx="267">
                  <c:v>679</c:v>
                </c:pt>
                <c:pt idx="268">
                  <c:v>710</c:v>
                </c:pt>
                <c:pt idx="269">
                  <c:v>683</c:v>
                </c:pt>
                <c:pt idx="270">
                  <c:v>728</c:v>
                </c:pt>
                <c:pt idx="271">
                  <c:v>662</c:v>
                </c:pt>
                <c:pt idx="272">
                  <c:v>719</c:v>
                </c:pt>
                <c:pt idx="273">
                  <c:v>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92-4332-84C4-F6EA4962E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998512"/>
        <c:axId val="1229000176"/>
      </c:areaChart>
      <c:lineChart>
        <c:grouping val="standard"/>
        <c:varyColors val="0"/>
        <c:ser>
          <c:idx val="1"/>
          <c:order val="1"/>
          <c:tx>
            <c:strRef>
              <c:f>'[1]Housing Market'!$Q$2</c:f>
              <c:strCache>
                <c:ptCount val="1"/>
                <c:pt idx="0">
                  <c:v>New House Sales a/a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val>
            <c:numRef>
              <c:f>'[1]Housing Market'!$Q$483:$Q$758</c:f>
              <c:numCache>
                <c:formatCode>General</c:formatCode>
                <c:ptCount val="276"/>
                <c:pt idx="0">
                  <c:v>7.2164948453608213E-2</c:v>
                </c:pt>
                <c:pt idx="1">
                  <c:v>0.125</c:v>
                </c:pt>
                <c:pt idx="2">
                  <c:v>4.3333333333333224E-2</c:v>
                </c:pt>
                <c:pt idx="3">
                  <c:v>8.0856123662306878E-2</c:v>
                </c:pt>
                <c:pt idx="4">
                  <c:v>3.2672112018669708E-2</c:v>
                </c:pt>
                <c:pt idx="5">
                  <c:v>0.11223203026481721</c:v>
                </c:pt>
                <c:pt idx="6">
                  <c:v>-7.8917700112739464E-3</c:v>
                </c:pt>
                <c:pt idx="7">
                  <c:v>2.1226415094339535E-2</c:v>
                </c:pt>
                <c:pt idx="8">
                  <c:v>-6.4692982456140302E-2</c:v>
                </c:pt>
                <c:pt idx="9">
                  <c:v>-6.645230439442662E-2</c:v>
                </c:pt>
                <c:pt idx="10">
                  <c:v>5.0000000000000044E-2</c:v>
                </c:pt>
                <c:pt idx="11">
                  <c:v>-4.0691759918616288E-3</c:v>
                </c:pt>
                <c:pt idx="12">
                  <c:v>-5.9829059829059839E-2</c:v>
                </c:pt>
                <c:pt idx="13">
                  <c:v>-1.5576323987538943E-2</c:v>
                </c:pt>
                <c:pt idx="14">
                  <c:v>-1.7039403620873306E-2</c:v>
                </c:pt>
                <c:pt idx="15">
                  <c:v>2.9702970297029729E-2</c:v>
                </c:pt>
                <c:pt idx="16">
                  <c:v>0.10508474576271176</c:v>
                </c:pt>
                <c:pt idx="17">
                  <c:v>8.503401360544216E-2</c:v>
                </c:pt>
                <c:pt idx="18">
                  <c:v>8.636363636363642E-2</c:v>
                </c:pt>
                <c:pt idx="19">
                  <c:v>0.17090069284064668</c:v>
                </c:pt>
                <c:pt idx="20">
                  <c:v>0.22391559202813593</c:v>
                </c:pt>
                <c:pt idx="21">
                  <c:v>0.1549942594718714</c:v>
                </c:pt>
                <c:pt idx="22">
                  <c:v>0.10822510822510822</c:v>
                </c:pt>
                <c:pt idx="23">
                  <c:v>7.0480081716036702E-2</c:v>
                </c:pt>
                <c:pt idx="24">
                  <c:v>0.13522727272727275</c:v>
                </c:pt>
                <c:pt idx="25">
                  <c:v>-1.2658227848101222E-2</c:v>
                </c:pt>
                <c:pt idx="26">
                  <c:v>8.234019501625145E-2</c:v>
                </c:pt>
                <c:pt idx="27">
                  <c:v>8.119658119658113E-2</c:v>
                </c:pt>
                <c:pt idx="28">
                  <c:v>0.10224948875255624</c:v>
                </c:pt>
                <c:pt idx="29">
                  <c:v>0.24660397074190188</c:v>
                </c:pt>
                <c:pt idx="30">
                  <c:v>0.2217573221757323</c:v>
                </c:pt>
                <c:pt idx="31">
                  <c:v>0.18934911242603558</c:v>
                </c:pt>
                <c:pt idx="32">
                  <c:v>8.3333333333333259E-2</c:v>
                </c:pt>
                <c:pt idx="33">
                  <c:v>0.1371769383697814</c:v>
                </c:pt>
                <c:pt idx="34">
                  <c:v>6.73828125E-2</c:v>
                </c:pt>
                <c:pt idx="35">
                  <c:v>7.7290076335877922E-2</c:v>
                </c:pt>
                <c:pt idx="36">
                  <c:v>0.1661661661661662</c:v>
                </c:pt>
                <c:pt idx="37">
                  <c:v>0.23824786324786329</c:v>
                </c:pt>
                <c:pt idx="38">
                  <c:v>0.27727727727727736</c:v>
                </c:pt>
                <c:pt idx="39">
                  <c:v>0.17193675889328053</c:v>
                </c:pt>
                <c:pt idx="40">
                  <c:v>0.15120593692022255</c:v>
                </c:pt>
                <c:pt idx="41">
                  <c:v>-1.0896898575020963E-2</c:v>
                </c:pt>
                <c:pt idx="42">
                  <c:v>-6.8493150684931559E-2</c:v>
                </c:pt>
                <c:pt idx="43">
                  <c:v>-2.5704809286898889E-2</c:v>
                </c:pt>
                <c:pt idx="44">
                  <c:v>7.3386383731211424E-2</c:v>
                </c:pt>
                <c:pt idx="45">
                  <c:v>0.14073426573426584</c:v>
                </c:pt>
                <c:pt idx="46">
                  <c:v>7.8682525160109762E-2</c:v>
                </c:pt>
                <c:pt idx="47">
                  <c:v>0.10008857395925608</c:v>
                </c:pt>
                <c:pt idx="48">
                  <c:v>3.2618025751072866E-2</c:v>
                </c:pt>
                <c:pt idx="49">
                  <c:v>0.1380500431406384</c:v>
                </c:pt>
                <c:pt idx="50">
                  <c:v>4.0752351097178785E-2</c:v>
                </c:pt>
                <c:pt idx="51">
                  <c:v>6.2394603709949426E-2</c:v>
                </c:pt>
                <c:pt idx="52">
                  <c:v>3.6261079774375427E-2</c:v>
                </c:pt>
                <c:pt idx="53">
                  <c:v>7.9661016949152508E-2</c:v>
                </c:pt>
                <c:pt idx="54">
                  <c:v>0.27665441176470584</c:v>
                </c:pt>
                <c:pt idx="55">
                  <c:v>6.8085106382978822E-2</c:v>
                </c:pt>
                <c:pt idx="56">
                  <c:v>2.4711696869851751E-2</c:v>
                </c:pt>
                <c:pt idx="57">
                  <c:v>2.3754789272030674E-2</c:v>
                </c:pt>
                <c:pt idx="58">
                  <c:v>2.9686174724342651E-2</c:v>
                </c:pt>
                <c:pt idx="59">
                  <c:v>-2.4154589371980784E-3</c:v>
                </c:pt>
                <c:pt idx="60">
                  <c:v>-2.4106400665004135E-2</c:v>
                </c:pt>
                <c:pt idx="61">
                  <c:v>-0.19560272934040945</c:v>
                </c:pt>
                <c:pt idx="62">
                  <c:v>-0.15963855421686746</c:v>
                </c:pt>
                <c:pt idx="63">
                  <c:v>-0.10873015873015868</c:v>
                </c:pt>
                <c:pt idx="64">
                  <c:v>-0.15552099533437014</c:v>
                </c:pt>
                <c:pt idx="65">
                  <c:v>-0.15698587127158559</c:v>
                </c:pt>
                <c:pt idx="66">
                  <c:v>-0.30525557955363569</c:v>
                </c:pt>
                <c:pt idx="67">
                  <c:v>-0.17529880478087645</c:v>
                </c:pt>
                <c:pt idx="68">
                  <c:v>-0.18327974276527326</c:v>
                </c:pt>
                <c:pt idx="69">
                  <c:v>-0.2956586826347305</c:v>
                </c:pt>
                <c:pt idx="70">
                  <c:v>-0.17380560131795719</c:v>
                </c:pt>
                <c:pt idx="71">
                  <c:v>-0.19451170298627929</c:v>
                </c:pt>
                <c:pt idx="72">
                  <c:v>-0.24105621805792166</c:v>
                </c:pt>
                <c:pt idx="73">
                  <c:v>-0.21960414703110276</c:v>
                </c:pt>
                <c:pt idx="74">
                  <c:v>-0.25358422939068104</c:v>
                </c:pt>
                <c:pt idx="75">
                  <c:v>-0.21015138023152269</c:v>
                </c:pt>
                <c:pt idx="76">
                  <c:v>-0.22467771639042355</c:v>
                </c:pt>
                <c:pt idx="77">
                  <c:v>-0.26163873370577284</c:v>
                </c:pt>
                <c:pt idx="78">
                  <c:v>-0.19378238341968912</c:v>
                </c:pt>
                <c:pt idx="79">
                  <c:v>-0.32463768115942027</c:v>
                </c:pt>
                <c:pt idx="80">
                  <c:v>-0.32480314960629919</c:v>
                </c:pt>
                <c:pt idx="81">
                  <c:v>-0.22741764080765148</c:v>
                </c:pt>
                <c:pt idx="82">
                  <c:v>-0.3609172482552343</c:v>
                </c:pt>
                <c:pt idx="83">
                  <c:v>-0.37975951903807614</c:v>
                </c:pt>
                <c:pt idx="84">
                  <c:v>-0.29629629629629628</c:v>
                </c:pt>
                <c:pt idx="85">
                  <c:v>-0.28381642512077299</c:v>
                </c:pt>
                <c:pt idx="86">
                  <c:v>-0.35774309723889552</c:v>
                </c:pt>
                <c:pt idx="87">
                  <c:v>-0.39571589627959414</c:v>
                </c:pt>
                <c:pt idx="88">
                  <c:v>-0.40142517814726841</c:v>
                </c:pt>
                <c:pt idx="89">
                  <c:v>-0.38587641866330391</c:v>
                </c:pt>
                <c:pt idx="90">
                  <c:v>-0.38688946015424164</c:v>
                </c:pt>
                <c:pt idx="91">
                  <c:v>-0.37768240343347637</c:v>
                </c:pt>
                <c:pt idx="92">
                  <c:v>-0.36880466472303208</c:v>
                </c:pt>
                <c:pt idx="93">
                  <c:v>-0.45942228335625857</c:v>
                </c:pt>
                <c:pt idx="94">
                  <c:v>-0.3931357254290172</c:v>
                </c:pt>
                <c:pt idx="95">
                  <c:v>-0.39095315024232635</c:v>
                </c:pt>
                <c:pt idx="96">
                  <c:v>-0.46411483253588515</c:v>
                </c:pt>
                <c:pt idx="97">
                  <c:v>-0.37268128161888703</c:v>
                </c:pt>
                <c:pt idx="98">
                  <c:v>-0.36635514018691584</c:v>
                </c:pt>
                <c:pt idx="99">
                  <c:v>-0.37126865671641796</c:v>
                </c:pt>
                <c:pt idx="100">
                  <c:v>-0.25396825396825395</c:v>
                </c:pt>
                <c:pt idx="101">
                  <c:v>-0.19301848049281312</c:v>
                </c:pt>
                <c:pt idx="102">
                  <c:v>-0.13836477987421381</c:v>
                </c:pt>
                <c:pt idx="103">
                  <c:v>-3.9080459770114984E-2</c:v>
                </c:pt>
                <c:pt idx="104">
                  <c:v>-0.10854503464203236</c:v>
                </c:pt>
                <c:pt idx="105">
                  <c:v>7.6335877862594437E-3</c:v>
                </c:pt>
                <c:pt idx="106">
                  <c:v>-3.5989717223650408E-2</c:v>
                </c:pt>
                <c:pt idx="107">
                  <c:v>-6.6312997347480085E-2</c:v>
                </c:pt>
                <c:pt idx="108">
                  <c:v>2.6785714285714191E-2</c:v>
                </c:pt>
                <c:pt idx="109">
                  <c:v>-9.6774193548387122E-2</c:v>
                </c:pt>
                <c:pt idx="110">
                  <c:v>0.12389380530973448</c:v>
                </c:pt>
                <c:pt idx="111">
                  <c:v>0.25222551928783377</c:v>
                </c:pt>
                <c:pt idx="112">
                  <c:v>-0.25531914893617025</c:v>
                </c:pt>
                <c:pt idx="113">
                  <c:v>-0.22391857506361323</c:v>
                </c:pt>
                <c:pt idx="114">
                  <c:v>-0.31143552311435518</c:v>
                </c:pt>
                <c:pt idx="115">
                  <c:v>-0.32535885167464118</c:v>
                </c:pt>
                <c:pt idx="116">
                  <c:v>-0.17875647668393779</c:v>
                </c:pt>
                <c:pt idx="117">
                  <c:v>-0.26515151515151514</c:v>
                </c:pt>
                <c:pt idx="118">
                  <c:v>-0.23466666666666669</c:v>
                </c:pt>
                <c:pt idx="119">
                  <c:v>-7.3863636363636354E-2</c:v>
                </c:pt>
                <c:pt idx="120">
                  <c:v>-0.11014492753623184</c:v>
                </c:pt>
                <c:pt idx="121">
                  <c:v>-0.1964285714285714</c:v>
                </c:pt>
                <c:pt idx="122">
                  <c:v>-0.21259842519685035</c:v>
                </c:pt>
                <c:pt idx="123">
                  <c:v>-0.2654028436018957</c:v>
                </c:pt>
                <c:pt idx="124">
                  <c:v>8.9285714285714191E-2</c:v>
                </c:pt>
                <c:pt idx="125">
                  <c:v>-1.3114754098360604E-2</c:v>
                </c:pt>
                <c:pt idx="126">
                  <c:v>4.5936395759717419E-2</c:v>
                </c:pt>
                <c:pt idx="127">
                  <c:v>6.0283687943262443E-2</c:v>
                </c:pt>
                <c:pt idx="128">
                  <c:v>-4.1009463722397443E-2</c:v>
                </c:pt>
                <c:pt idx="129">
                  <c:v>8.5910652920962116E-2</c:v>
                </c:pt>
                <c:pt idx="130">
                  <c:v>0.14285714285714279</c:v>
                </c:pt>
                <c:pt idx="131">
                  <c:v>4.6012269938650263E-2</c:v>
                </c:pt>
                <c:pt idx="132">
                  <c:v>9.1205211726384405E-2</c:v>
                </c:pt>
                <c:pt idx="133">
                  <c:v>0.35555555555555562</c:v>
                </c:pt>
                <c:pt idx="134">
                  <c:v>0.17999999999999994</c:v>
                </c:pt>
                <c:pt idx="135">
                  <c:v>0.14193548387096766</c:v>
                </c:pt>
                <c:pt idx="136">
                  <c:v>0.21311475409836067</c:v>
                </c:pt>
                <c:pt idx="137">
                  <c:v>0.19601328903654491</c:v>
                </c:pt>
                <c:pt idx="138">
                  <c:v>0.24662162162162171</c:v>
                </c:pt>
                <c:pt idx="139">
                  <c:v>0.25418060200668902</c:v>
                </c:pt>
                <c:pt idx="140">
                  <c:v>0.26644736842105265</c:v>
                </c:pt>
                <c:pt idx="141">
                  <c:v>0.13291139240506333</c:v>
                </c:pt>
                <c:pt idx="142">
                  <c:v>0.19512195121951215</c:v>
                </c:pt>
                <c:pt idx="143">
                  <c:v>0.17008797653958951</c:v>
                </c:pt>
                <c:pt idx="144">
                  <c:v>0.33134328358208953</c:v>
                </c:pt>
                <c:pt idx="145">
                  <c:v>0.22131147540983598</c:v>
                </c:pt>
                <c:pt idx="146">
                  <c:v>0.25423728813559321</c:v>
                </c:pt>
                <c:pt idx="147">
                  <c:v>0.24576271186440679</c:v>
                </c:pt>
                <c:pt idx="148">
                  <c:v>0.15675675675675671</c:v>
                </c:pt>
                <c:pt idx="149">
                  <c:v>0.30555555555555558</c:v>
                </c:pt>
                <c:pt idx="150">
                  <c:v>1.6260162601626105E-2</c:v>
                </c:pt>
                <c:pt idx="151">
                  <c:v>1.6000000000000014E-2</c:v>
                </c:pt>
                <c:pt idx="152">
                  <c:v>4.6753246753246769E-2</c:v>
                </c:pt>
                <c:pt idx="153">
                  <c:v>0.24022346368715075</c:v>
                </c:pt>
                <c:pt idx="154">
                  <c:v>0.13775510204081631</c:v>
                </c:pt>
                <c:pt idx="155">
                  <c:v>8.521303258145374E-2</c:v>
                </c:pt>
                <c:pt idx="156">
                  <c:v>-6.7264573991031584E-3</c:v>
                </c:pt>
                <c:pt idx="157">
                  <c:v>-6.0402684563758413E-2</c:v>
                </c:pt>
                <c:pt idx="158">
                  <c:v>-8.7837837837837829E-2</c:v>
                </c:pt>
                <c:pt idx="159">
                  <c:v>-8.6167800453514687E-2</c:v>
                </c:pt>
                <c:pt idx="160">
                  <c:v>5.3738317757009435E-2</c:v>
                </c:pt>
                <c:pt idx="161">
                  <c:v>-0.11063829787234047</c:v>
                </c:pt>
                <c:pt idx="162">
                  <c:v>7.2000000000000064E-2</c:v>
                </c:pt>
                <c:pt idx="163">
                  <c:v>0.1968503937007875</c:v>
                </c:pt>
                <c:pt idx="164">
                  <c:v>0.16625310173697261</c:v>
                </c:pt>
                <c:pt idx="165">
                  <c:v>7.2072072072072002E-2</c:v>
                </c:pt>
                <c:pt idx="166">
                  <c:v>-8.9686098654708779E-3</c:v>
                </c:pt>
                <c:pt idx="167">
                  <c:v>0.14780600461893756</c:v>
                </c:pt>
                <c:pt idx="168">
                  <c:v>0.16252821670428896</c:v>
                </c:pt>
                <c:pt idx="169">
                  <c:v>0.28571428571428581</c:v>
                </c:pt>
                <c:pt idx="170">
                  <c:v>0.18518518518518512</c:v>
                </c:pt>
                <c:pt idx="171">
                  <c:v>0.24565756823821339</c:v>
                </c:pt>
                <c:pt idx="172">
                  <c:v>0.11308203991130816</c:v>
                </c:pt>
                <c:pt idx="173">
                  <c:v>0.14832535885167464</c:v>
                </c:pt>
                <c:pt idx="174">
                  <c:v>0.25870646766169147</c:v>
                </c:pt>
                <c:pt idx="175">
                  <c:v>0.13596491228070184</c:v>
                </c:pt>
                <c:pt idx="176">
                  <c:v>-2.9787234042553234E-2</c:v>
                </c:pt>
                <c:pt idx="177">
                  <c:v>1.2605042016806678E-2</c:v>
                </c:pt>
                <c:pt idx="178">
                  <c:v>0.14027149321266963</c:v>
                </c:pt>
                <c:pt idx="179">
                  <c:v>9.8591549295774739E-2</c:v>
                </c:pt>
                <c:pt idx="180">
                  <c:v>-1.9417475728155331E-2</c:v>
                </c:pt>
                <c:pt idx="181">
                  <c:v>-4.2592592592592626E-2</c:v>
                </c:pt>
                <c:pt idx="182">
                  <c:v>0.10833333333333339</c:v>
                </c:pt>
                <c:pt idx="183">
                  <c:v>0.14741035856573714</c:v>
                </c:pt>
                <c:pt idx="184">
                  <c:v>0.13745019920318735</c:v>
                </c:pt>
                <c:pt idx="185">
                  <c:v>0.16041666666666665</c:v>
                </c:pt>
                <c:pt idx="186">
                  <c:v>0.24110671936758887</c:v>
                </c:pt>
                <c:pt idx="187">
                  <c:v>0.11003861003860993</c:v>
                </c:pt>
                <c:pt idx="188">
                  <c:v>0.22368421052631571</c:v>
                </c:pt>
                <c:pt idx="189">
                  <c:v>0.19294605809128629</c:v>
                </c:pt>
                <c:pt idx="190">
                  <c:v>0.13293650793650791</c:v>
                </c:pt>
                <c:pt idx="191">
                  <c:v>2.7472527472527375E-2</c:v>
                </c:pt>
                <c:pt idx="192">
                  <c:v>0.13465346534653455</c:v>
                </c:pt>
                <c:pt idx="193">
                  <c:v>0.13539651837524169</c:v>
                </c:pt>
                <c:pt idx="194">
                  <c:v>0.18796992481203012</c:v>
                </c:pt>
                <c:pt idx="195">
                  <c:v>3.819444444444442E-2</c:v>
                </c:pt>
                <c:pt idx="196">
                  <c:v>0.11208406304728546</c:v>
                </c:pt>
                <c:pt idx="197">
                  <c:v>0.11131059245960495</c:v>
                </c:pt>
                <c:pt idx="198">
                  <c:v>-8.9171974522292974E-2</c:v>
                </c:pt>
                <c:pt idx="199">
                  <c:v>-3.3043478260869619E-2</c:v>
                </c:pt>
                <c:pt idx="200">
                  <c:v>0.14157706093189959</c:v>
                </c:pt>
                <c:pt idx="201">
                  <c:v>8.8695652173913064E-2</c:v>
                </c:pt>
                <c:pt idx="202">
                  <c:v>0.24518388791593693</c:v>
                </c:pt>
                <c:pt idx="203">
                  <c:v>0.12299465240641716</c:v>
                </c:pt>
                <c:pt idx="204">
                  <c:v>2.9668411867364686E-2</c:v>
                </c:pt>
                <c:pt idx="205">
                  <c:v>5.2810902896081702E-2</c:v>
                </c:pt>
                <c:pt idx="206">
                  <c:v>7.4367088607594889E-2</c:v>
                </c:pt>
                <c:pt idx="207">
                  <c:v>7.3578595317725703E-2</c:v>
                </c:pt>
                <c:pt idx="208">
                  <c:v>4.2519685039370092E-2</c:v>
                </c:pt>
                <c:pt idx="209">
                  <c:v>2.7463651050080751E-2</c:v>
                </c:pt>
                <c:pt idx="210">
                  <c:v>9.7902097902097918E-2</c:v>
                </c:pt>
                <c:pt idx="211">
                  <c:v>6.6546762589928088E-2</c:v>
                </c:pt>
                <c:pt idx="212">
                  <c:v>-6.5934065934065922E-2</c:v>
                </c:pt>
                <c:pt idx="213">
                  <c:v>-0.11501597444089462</c:v>
                </c:pt>
                <c:pt idx="214">
                  <c:v>-0.1209563994374121</c:v>
                </c:pt>
                <c:pt idx="215">
                  <c:v>-0.1333333333333333</c:v>
                </c:pt>
                <c:pt idx="216">
                  <c:v>1.6949152542373724E-3</c:v>
                </c:pt>
                <c:pt idx="217">
                  <c:v>3.2362459546925626E-2</c:v>
                </c:pt>
                <c:pt idx="218">
                  <c:v>3.8291605301914666E-2</c:v>
                </c:pt>
                <c:pt idx="219">
                  <c:v>8.255451713395634E-2</c:v>
                </c:pt>
                <c:pt idx="220">
                  <c:v>-9.0634441087613316E-2</c:v>
                </c:pt>
                <c:pt idx="221">
                  <c:v>0.19968553459119498</c:v>
                </c:pt>
                <c:pt idx="222">
                  <c:v>6.5286624203821697E-2</c:v>
                </c:pt>
                <c:pt idx="223">
                  <c:v>0.21416526138279934</c:v>
                </c:pt>
                <c:pt idx="224">
                  <c:v>0.20168067226890751</c:v>
                </c:pt>
                <c:pt idx="225">
                  <c:v>0.3014440433212997</c:v>
                </c:pt>
                <c:pt idx="226">
                  <c:v>0.1359999999999999</c:v>
                </c:pt>
                <c:pt idx="227">
                  <c:v>0.26923076923076916</c:v>
                </c:pt>
                <c:pt idx="228">
                  <c:v>0.15905245346869723</c:v>
                </c:pt>
                <c:pt idx="229">
                  <c:v>9.561128526645768E-2</c:v>
                </c:pt>
                <c:pt idx="230">
                  <c:v>-0.13617021276595742</c:v>
                </c:pt>
                <c:pt idx="231">
                  <c:v>-0.18129496402877698</c:v>
                </c:pt>
                <c:pt idx="232">
                  <c:v>0.15614617940199338</c:v>
                </c:pt>
                <c:pt idx="233">
                  <c:v>0.22673656618610738</c:v>
                </c:pt>
                <c:pt idx="234">
                  <c:v>0.52316890881913314</c:v>
                </c:pt>
                <c:pt idx="235">
                  <c:v>0.4291666666666667</c:v>
                </c:pt>
                <c:pt idx="236">
                  <c:v>0.38181818181818183</c:v>
                </c:pt>
                <c:pt idx="237">
                  <c:v>0.42441054091539532</c:v>
                </c:pt>
                <c:pt idx="238">
                  <c:v>0.21549295774647881</c:v>
                </c:pt>
                <c:pt idx="239">
                  <c:v>0.25974025974025983</c:v>
                </c:pt>
                <c:pt idx="240">
                  <c:v>0.31532846715328477</c:v>
                </c:pt>
                <c:pt idx="241">
                  <c:v>9.4420600858369008E-2</c:v>
                </c:pt>
                <c:pt idx="242">
                  <c:v>0.39573070607553373</c:v>
                </c:pt>
                <c:pt idx="243">
                  <c:v>0.42355008787346216</c:v>
                </c:pt>
                <c:pt idx="244">
                  <c:v>2.7298850574712707E-2</c:v>
                </c:pt>
                <c:pt idx="245">
                  <c:v>-0.2350427350427351</c:v>
                </c:pt>
                <c:pt idx="246">
                  <c:v>-0.25417075564278702</c:v>
                </c:pt>
                <c:pt idx="247">
                  <c:v>-0.32944606413994171</c:v>
                </c:pt>
                <c:pt idx="248">
                  <c:v>-0.24898785425101211</c:v>
                </c:pt>
                <c:pt idx="249">
                  <c:v>-0.33787731256085685</c:v>
                </c:pt>
                <c:pt idx="250">
                  <c:v>-0.10544611819235228</c:v>
                </c:pt>
                <c:pt idx="251">
                  <c:v>-4.9255441008018375E-2</c:v>
                </c:pt>
                <c:pt idx="252">
                  <c:v>-0.10099889012208652</c:v>
                </c:pt>
                <c:pt idx="253">
                  <c:v>1.0457516339869244E-2</c:v>
                </c:pt>
                <c:pt idx="254">
                  <c:v>-0.16823529411764704</c:v>
                </c:pt>
                <c:pt idx="255">
                  <c:v>-0.24567901234567902</c:v>
                </c:pt>
                <c:pt idx="256">
                  <c:v>-0.1104895104895105</c:v>
                </c:pt>
                <c:pt idx="257">
                  <c:v>-0.21368715083798884</c:v>
                </c:pt>
                <c:pt idx="258">
                  <c:v>-0.28552631578947374</c:v>
                </c:pt>
                <c:pt idx="259">
                  <c:v>-7.5362318840579756E-2</c:v>
                </c:pt>
                <c:pt idx="260">
                  <c:v>-0.23584905660377353</c:v>
                </c:pt>
                <c:pt idx="261">
                  <c:v>-0.15147058823529413</c:v>
                </c:pt>
                <c:pt idx="262">
                  <c:v>-0.24611398963730569</c:v>
                </c:pt>
                <c:pt idx="263">
                  <c:v>-0.23373493975903614</c:v>
                </c:pt>
                <c:pt idx="264">
                  <c:v>-0.1987654320987654</c:v>
                </c:pt>
                <c:pt idx="265">
                  <c:v>-0.19146183699870634</c:v>
                </c:pt>
                <c:pt idx="266">
                  <c:v>-9.4766619519094819E-2</c:v>
                </c:pt>
                <c:pt idx="267">
                  <c:v>0.1112929623567922</c:v>
                </c:pt>
                <c:pt idx="268">
                  <c:v>0.11635220125786172</c:v>
                </c:pt>
                <c:pt idx="269">
                  <c:v>0.21314387211367669</c:v>
                </c:pt>
                <c:pt idx="270">
                  <c:v>0.34069981583793729</c:v>
                </c:pt>
                <c:pt idx="271">
                  <c:v>3.7617554858934144E-2</c:v>
                </c:pt>
                <c:pt idx="272">
                  <c:v>0.26807760141093473</c:v>
                </c:pt>
                <c:pt idx="273">
                  <c:v>0.17677642980935881</c:v>
                </c:pt>
                <c:pt idx="274">
                  <c:v>#N/A</c:v>
                </c:pt>
                <c:pt idx="27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92-4332-84C4-F6EA4962E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270336"/>
        <c:axId val="1542398112"/>
      </c:lineChart>
      <c:catAx>
        <c:axId val="122899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Algn val="ctr"/>
        <c:lblOffset val="100"/>
        <c:noMultiLvlLbl val="1"/>
      </c:catAx>
      <c:valAx>
        <c:axId val="1229000176"/>
        <c:scaling>
          <c:orientation val="minMax"/>
          <c:max val="1500"/>
          <c:min val="2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15423981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225270336"/>
        <c:crosses val="max"/>
        <c:crossBetween val="between"/>
      </c:valAx>
      <c:catAx>
        <c:axId val="22527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542398112"/>
        <c:crosses val="autoZero"/>
        <c:auto val="1"/>
        <c:lblAlgn val="ctr"/>
        <c:lblOffset val="100"/>
        <c:tickLblSkip val="1"/>
        <c:tickMarkSkip val="1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1"/>
          <c:tx>
            <c:strRef>
              <c:f>'[1]Housing Market'!$U$2</c:f>
              <c:strCache>
                <c:ptCount val="1"/>
                <c:pt idx="0">
                  <c:v>S&amp;P/Case-Shiller a/a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'[1]Housing Market'!$A$315:$A$758</c:f>
              <c:numCache>
                <c:formatCode>General</c:formatCode>
                <c:ptCount val="444"/>
                <c:pt idx="0">
                  <c:v>31778</c:v>
                </c:pt>
                <c:pt idx="1">
                  <c:v>31809</c:v>
                </c:pt>
                <c:pt idx="2">
                  <c:v>31837</c:v>
                </c:pt>
                <c:pt idx="3">
                  <c:v>31868</c:v>
                </c:pt>
                <c:pt idx="4">
                  <c:v>31898</c:v>
                </c:pt>
                <c:pt idx="5">
                  <c:v>31929</c:v>
                </c:pt>
                <c:pt idx="6">
                  <c:v>31959</c:v>
                </c:pt>
                <c:pt idx="7">
                  <c:v>31990</c:v>
                </c:pt>
                <c:pt idx="8">
                  <c:v>32021</c:v>
                </c:pt>
                <c:pt idx="9">
                  <c:v>32051</c:v>
                </c:pt>
                <c:pt idx="10">
                  <c:v>32082</c:v>
                </c:pt>
                <c:pt idx="11">
                  <c:v>32112</c:v>
                </c:pt>
                <c:pt idx="12">
                  <c:v>32143</c:v>
                </c:pt>
                <c:pt idx="13">
                  <c:v>32174</c:v>
                </c:pt>
                <c:pt idx="14">
                  <c:v>32203</c:v>
                </c:pt>
                <c:pt idx="15">
                  <c:v>32234</c:v>
                </c:pt>
                <c:pt idx="16">
                  <c:v>32264</c:v>
                </c:pt>
                <c:pt idx="17">
                  <c:v>32295</c:v>
                </c:pt>
                <c:pt idx="18">
                  <c:v>32325</c:v>
                </c:pt>
                <c:pt idx="19">
                  <c:v>32356</c:v>
                </c:pt>
                <c:pt idx="20">
                  <c:v>32387</c:v>
                </c:pt>
                <c:pt idx="21">
                  <c:v>32417</c:v>
                </c:pt>
                <c:pt idx="22">
                  <c:v>32448</c:v>
                </c:pt>
                <c:pt idx="23">
                  <c:v>32478</c:v>
                </c:pt>
                <c:pt idx="24">
                  <c:v>32509</c:v>
                </c:pt>
                <c:pt idx="25">
                  <c:v>32540</c:v>
                </c:pt>
                <c:pt idx="26">
                  <c:v>32568</c:v>
                </c:pt>
                <c:pt idx="27">
                  <c:v>32599</c:v>
                </c:pt>
                <c:pt idx="28">
                  <c:v>32629</c:v>
                </c:pt>
                <c:pt idx="29">
                  <c:v>32660</c:v>
                </c:pt>
                <c:pt idx="30">
                  <c:v>32690</c:v>
                </c:pt>
                <c:pt idx="31">
                  <c:v>32721</c:v>
                </c:pt>
                <c:pt idx="32">
                  <c:v>32752</c:v>
                </c:pt>
                <c:pt idx="33">
                  <c:v>32782</c:v>
                </c:pt>
                <c:pt idx="34">
                  <c:v>32813</c:v>
                </c:pt>
                <c:pt idx="35">
                  <c:v>32843</c:v>
                </c:pt>
                <c:pt idx="36">
                  <c:v>32874</c:v>
                </c:pt>
                <c:pt idx="37">
                  <c:v>32905</c:v>
                </c:pt>
                <c:pt idx="38">
                  <c:v>32933</c:v>
                </c:pt>
                <c:pt idx="39">
                  <c:v>32964</c:v>
                </c:pt>
                <c:pt idx="40">
                  <c:v>32994</c:v>
                </c:pt>
                <c:pt idx="41">
                  <c:v>33025</c:v>
                </c:pt>
                <c:pt idx="42">
                  <c:v>33055</c:v>
                </c:pt>
                <c:pt idx="43">
                  <c:v>33086</c:v>
                </c:pt>
                <c:pt idx="44">
                  <c:v>33117</c:v>
                </c:pt>
                <c:pt idx="45">
                  <c:v>33147</c:v>
                </c:pt>
                <c:pt idx="46">
                  <c:v>33178</c:v>
                </c:pt>
                <c:pt idx="47">
                  <c:v>33208</c:v>
                </c:pt>
                <c:pt idx="48">
                  <c:v>33239</c:v>
                </c:pt>
                <c:pt idx="49">
                  <c:v>33270</c:v>
                </c:pt>
                <c:pt idx="50">
                  <c:v>33298</c:v>
                </c:pt>
                <c:pt idx="51">
                  <c:v>33329</c:v>
                </c:pt>
                <c:pt idx="52">
                  <c:v>33359</c:v>
                </c:pt>
                <c:pt idx="53">
                  <c:v>33390</c:v>
                </c:pt>
                <c:pt idx="54">
                  <c:v>33420</c:v>
                </c:pt>
                <c:pt idx="55">
                  <c:v>33451</c:v>
                </c:pt>
                <c:pt idx="56">
                  <c:v>33482</c:v>
                </c:pt>
                <c:pt idx="57">
                  <c:v>33512</c:v>
                </c:pt>
                <c:pt idx="58">
                  <c:v>33543</c:v>
                </c:pt>
                <c:pt idx="59">
                  <c:v>33573</c:v>
                </c:pt>
                <c:pt idx="60">
                  <c:v>33604</c:v>
                </c:pt>
                <c:pt idx="61">
                  <c:v>33635</c:v>
                </c:pt>
                <c:pt idx="62">
                  <c:v>33664</c:v>
                </c:pt>
                <c:pt idx="63">
                  <c:v>33695</c:v>
                </c:pt>
                <c:pt idx="64">
                  <c:v>33725</c:v>
                </c:pt>
                <c:pt idx="65">
                  <c:v>33756</c:v>
                </c:pt>
                <c:pt idx="66">
                  <c:v>33786</c:v>
                </c:pt>
                <c:pt idx="67">
                  <c:v>33817</c:v>
                </c:pt>
                <c:pt idx="68">
                  <c:v>33848</c:v>
                </c:pt>
                <c:pt idx="69">
                  <c:v>33878</c:v>
                </c:pt>
                <c:pt idx="70">
                  <c:v>33909</c:v>
                </c:pt>
                <c:pt idx="71">
                  <c:v>33939</c:v>
                </c:pt>
                <c:pt idx="72">
                  <c:v>33970</c:v>
                </c:pt>
                <c:pt idx="73">
                  <c:v>34001</c:v>
                </c:pt>
                <c:pt idx="74">
                  <c:v>34029</c:v>
                </c:pt>
                <c:pt idx="75">
                  <c:v>34060</c:v>
                </c:pt>
                <c:pt idx="76">
                  <c:v>34090</c:v>
                </c:pt>
                <c:pt idx="77">
                  <c:v>34121</c:v>
                </c:pt>
                <c:pt idx="78">
                  <c:v>34151</c:v>
                </c:pt>
                <c:pt idx="79">
                  <c:v>34182</c:v>
                </c:pt>
                <c:pt idx="80">
                  <c:v>34213</c:v>
                </c:pt>
                <c:pt idx="81">
                  <c:v>34243</c:v>
                </c:pt>
                <c:pt idx="82">
                  <c:v>34274</c:v>
                </c:pt>
                <c:pt idx="83">
                  <c:v>34304</c:v>
                </c:pt>
                <c:pt idx="84">
                  <c:v>34335</c:v>
                </c:pt>
                <c:pt idx="85">
                  <c:v>34366</c:v>
                </c:pt>
                <c:pt idx="86">
                  <c:v>34394</c:v>
                </c:pt>
                <c:pt idx="87">
                  <c:v>34425</c:v>
                </c:pt>
                <c:pt idx="88">
                  <c:v>34455</c:v>
                </c:pt>
                <c:pt idx="89">
                  <c:v>34486</c:v>
                </c:pt>
                <c:pt idx="90">
                  <c:v>34516</c:v>
                </c:pt>
                <c:pt idx="91">
                  <c:v>34547</c:v>
                </c:pt>
                <c:pt idx="92">
                  <c:v>34578</c:v>
                </c:pt>
                <c:pt idx="93">
                  <c:v>34608</c:v>
                </c:pt>
                <c:pt idx="94">
                  <c:v>34639</c:v>
                </c:pt>
                <c:pt idx="95">
                  <c:v>34669</c:v>
                </c:pt>
                <c:pt idx="96">
                  <c:v>34700</c:v>
                </c:pt>
                <c:pt idx="97">
                  <c:v>34731</c:v>
                </c:pt>
                <c:pt idx="98">
                  <c:v>34759</c:v>
                </c:pt>
                <c:pt idx="99">
                  <c:v>34790</c:v>
                </c:pt>
                <c:pt idx="100">
                  <c:v>34820</c:v>
                </c:pt>
                <c:pt idx="101">
                  <c:v>34851</c:v>
                </c:pt>
                <c:pt idx="102">
                  <c:v>34881</c:v>
                </c:pt>
                <c:pt idx="103">
                  <c:v>34912</c:v>
                </c:pt>
                <c:pt idx="104">
                  <c:v>34943</c:v>
                </c:pt>
                <c:pt idx="105">
                  <c:v>34973</c:v>
                </c:pt>
                <c:pt idx="106">
                  <c:v>35004</c:v>
                </c:pt>
                <c:pt idx="107">
                  <c:v>35034</c:v>
                </c:pt>
                <c:pt idx="108">
                  <c:v>35065</c:v>
                </c:pt>
                <c:pt idx="109">
                  <c:v>35096</c:v>
                </c:pt>
                <c:pt idx="110">
                  <c:v>35125</c:v>
                </c:pt>
                <c:pt idx="111">
                  <c:v>35156</c:v>
                </c:pt>
                <c:pt idx="112">
                  <c:v>35186</c:v>
                </c:pt>
                <c:pt idx="113">
                  <c:v>35217</c:v>
                </c:pt>
                <c:pt idx="114">
                  <c:v>35247</c:v>
                </c:pt>
                <c:pt idx="115">
                  <c:v>35278</c:v>
                </c:pt>
                <c:pt idx="116">
                  <c:v>35309</c:v>
                </c:pt>
                <c:pt idx="117">
                  <c:v>35339</c:v>
                </c:pt>
                <c:pt idx="118">
                  <c:v>35370</c:v>
                </c:pt>
                <c:pt idx="119">
                  <c:v>35400</c:v>
                </c:pt>
                <c:pt idx="120">
                  <c:v>35431</c:v>
                </c:pt>
                <c:pt idx="121">
                  <c:v>35462</c:v>
                </c:pt>
                <c:pt idx="122">
                  <c:v>35490</c:v>
                </c:pt>
                <c:pt idx="123">
                  <c:v>35521</c:v>
                </c:pt>
                <c:pt idx="124">
                  <c:v>35551</c:v>
                </c:pt>
                <c:pt idx="125">
                  <c:v>35582</c:v>
                </c:pt>
                <c:pt idx="126">
                  <c:v>35612</c:v>
                </c:pt>
                <c:pt idx="127">
                  <c:v>35643</c:v>
                </c:pt>
                <c:pt idx="128">
                  <c:v>35674</c:v>
                </c:pt>
                <c:pt idx="129">
                  <c:v>35704</c:v>
                </c:pt>
                <c:pt idx="130">
                  <c:v>35735</c:v>
                </c:pt>
                <c:pt idx="131">
                  <c:v>35765</c:v>
                </c:pt>
                <c:pt idx="132">
                  <c:v>35796</c:v>
                </c:pt>
                <c:pt idx="133">
                  <c:v>35827</c:v>
                </c:pt>
                <c:pt idx="134">
                  <c:v>35855</c:v>
                </c:pt>
                <c:pt idx="135">
                  <c:v>35886</c:v>
                </c:pt>
                <c:pt idx="136">
                  <c:v>35916</c:v>
                </c:pt>
                <c:pt idx="137">
                  <c:v>35947</c:v>
                </c:pt>
                <c:pt idx="138">
                  <c:v>35977</c:v>
                </c:pt>
                <c:pt idx="139">
                  <c:v>36008</c:v>
                </c:pt>
                <c:pt idx="140">
                  <c:v>36039</c:v>
                </c:pt>
                <c:pt idx="141">
                  <c:v>36069</c:v>
                </c:pt>
                <c:pt idx="142">
                  <c:v>36100</c:v>
                </c:pt>
                <c:pt idx="143">
                  <c:v>36130</c:v>
                </c:pt>
                <c:pt idx="144">
                  <c:v>36161</c:v>
                </c:pt>
                <c:pt idx="145">
                  <c:v>36192</c:v>
                </c:pt>
                <c:pt idx="146">
                  <c:v>36220</c:v>
                </c:pt>
                <c:pt idx="147">
                  <c:v>36251</c:v>
                </c:pt>
                <c:pt idx="148">
                  <c:v>36281</c:v>
                </c:pt>
                <c:pt idx="149">
                  <c:v>36312</c:v>
                </c:pt>
                <c:pt idx="150">
                  <c:v>36342</c:v>
                </c:pt>
                <c:pt idx="151">
                  <c:v>36373</c:v>
                </c:pt>
                <c:pt idx="152">
                  <c:v>36404</c:v>
                </c:pt>
                <c:pt idx="153">
                  <c:v>36434</c:v>
                </c:pt>
                <c:pt idx="154">
                  <c:v>36465</c:v>
                </c:pt>
                <c:pt idx="155">
                  <c:v>36495</c:v>
                </c:pt>
                <c:pt idx="156">
                  <c:v>36526</c:v>
                </c:pt>
                <c:pt idx="157">
                  <c:v>36557</c:v>
                </c:pt>
                <c:pt idx="158">
                  <c:v>36586</c:v>
                </c:pt>
                <c:pt idx="159">
                  <c:v>36617</c:v>
                </c:pt>
                <c:pt idx="160">
                  <c:v>36647</c:v>
                </c:pt>
                <c:pt idx="161">
                  <c:v>36678</c:v>
                </c:pt>
                <c:pt idx="162">
                  <c:v>36708</c:v>
                </c:pt>
                <c:pt idx="163">
                  <c:v>36739</c:v>
                </c:pt>
                <c:pt idx="164">
                  <c:v>36770</c:v>
                </c:pt>
                <c:pt idx="165">
                  <c:v>36800</c:v>
                </c:pt>
                <c:pt idx="166">
                  <c:v>36831</c:v>
                </c:pt>
                <c:pt idx="167">
                  <c:v>36861</c:v>
                </c:pt>
                <c:pt idx="168">
                  <c:v>36892</c:v>
                </c:pt>
                <c:pt idx="169">
                  <c:v>36923</c:v>
                </c:pt>
                <c:pt idx="170">
                  <c:v>36951</c:v>
                </c:pt>
                <c:pt idx="171">
                  <c:v>36982</c:v>
                </c:pt>
                <c:pt idx="172">
                  <c:v>37012</c:v>
                </c:pt>
                <c:pt idx="173">
                  <c:v>37043</c:v>
                </c:pt>
                <c:pt idx="174">
                  <c:v>37073</c:v>
                </c:pt>
                <c:pt idx="175">
                  <c:v>37104</c:v>
                </c:pt>
                <c:pt idx="176">
                  <c:v>37135</c:v>
                </c:pt>
                <c:pt idx="177">
                  <c:v>37165</c:v>
                </c:pt>
                <c:pt idx="178">
                  <c:v>37196</c:v>
                </c:pt>
                <c:pt idx="179">
                  <c:v>37226</c:v>
                </c:pt>
                <c:pt idx="180">
                  <c:v>37257</c:v>
                </c:pt>
                <c:pt idx="181">
                  <c:v>37288</c:v>
                </c:pt>
                <c:pt idx="182">
                  <c:v>37316</c:v>
                </c:pt>
                <c:pt idx="183">
                  <c:v>37347</c:v>
                </c:pt>
                <c:pt idx="184">
                  <c:v>37377</c:v>
                </c:pt>
                <c:pt idx="185">
                  <c:v>37408</c:v>
                </c:pt>
                <c:pt idx="186">
                  <c:v>37438</c:v>
                </c:pt>
                <c:pt idx="187">
                  <c:v>37469</c:v>
                </c:pt>
                <c:pt idx="188">
                  <c:v>37500</c:v>
                </c:pt>
                <c:pt idx="189">
                  <c:v>37530</c:v>
                </c:pt>
                <c:pt idx="190">
                  <c:v>37561</c:v>
                </c:pt>
                <c:pt idx="191">
                  <c:v>37591</c:v>
                </c:pt>
                <c:pt idx="192">
                  <c:v>37622</c:v>
                </c:pt>
                <c:pt idx="193">
                  <c:v>37653</c:v>
                </c:pt>
                <c:pt idx="194">
                  <c:v>37681</c:v>
                </c:pt>
                <c:pt idx="195">
                  <c:v>37712</c:v>
                </c:pt>
                <c:pt idx="196">
                  <c:v>37742</c:v>
                </c:pt>
                <c:pt idx="197">
                  <c:v>37773</c:v>
                </c:pt>
                <c:pt idx="198">
                  <c:v>37803</c:v>
                </c:pt>
                <c:pt idx="199">
                  <c:v>37834</c:v>
                </c:pt>
                <c:pt idx="200">
                  <c:v>37865</c:v>
                </c:pt>
                <c:pt idx="201">
                  <c:v>37895</c:v>
                </c:pt>
                <c:pt idx="202">
                  <c:v>37926</c:v>
                </c:pt>
                <c:pt idx="203">
                  <c:v>37956</c:v>
                </c:pt>
                <c:pt idx="204">
                  <c:v>37987</c:v>
                </c:pt>
                <c:pt idx="205">
                  <c:v>38018</c:v>
                </c:pt>
                <c:pt idx="206">
                  <c:v>38047</c:v>
                </c:pt>
                <c:pt idx="207">
                  <c:v>38078</c:v>
                </c:pt>
                <c:pt idx="208">
                  <c:v>38108</c:v>
                </c:pt>
                <c:pt idx="209">
                  <c:v>38139</c:v>
                </c:pt>
                <c:pt idx="210">
                  <c:v>38169</c:v>
                </c:pt>
                <c:pt idx="211">
                  <c:v>38200</c:v>
                </c:pt>
                <c:pt idx="212">
                  <c:v>38231</c:v>
                </c:pt>
                <c:pt idx="213">
                  <c:v>38261</c:v>
                </c:pt>
                <c:pt idx="214">
                  <c:v>38292</c:v>
                </c:pt>
                <c:pt idx="215">
                  <c:v>38322</c:v>
                </c:pt>
                <c:pt idx="216">
                  <c:v>38353</c:v>
                </c:pt>
                <c:pt idx="217">
                  <c:v>38384</c:v>
                </c:pt>
                <c:pt idx="218">
                  <c:v>38412</c:v>
                </c:pt>
                <c:pt idx="219">
                  <c:v>38443</c:v>
                </c:pt>
                <c:pt idx="220">
                  <c:v>38473</c:v>
                </c:pt>
                <c:pt idx="221">
                  <c:v>38504</c:v>
                </c:pt>
                <c:pt idx="222">
                  <c:v>38534</c:v>
                </c:pt>
                <c:pt idx="223">
                  <c:v>38565</c:v>
                </c:pt>
                <c:pt idx="224">
                  <c:v>38596</c:v>
                </c:pt>
                <c:pt idx="225">
                  <c:v>38626</c:v>
                </c:pt>
                <c:pt idx="226">
                  <c:v>38657</c:v>
                </c:pt>
                <c:pt idx="227">
                  <c:v>38687</c:v>
                </c:pt>
                <c:pt idx="228">
                  <c:v>38718</c:v>
                </c:pt>
                <c:pt idx="229">
                  <c:v>38749</c:v>
                </c:pt>
                <c:pt idx="230">
                  <c:v>38777</c:v>
                </c:pt>
                <c:pt idx="231">
                  <c:v>38808</c:v>
                </c:pt>
                <c:pt idx="232">
                  <c:v>38838</c:v>
                </c:pt>
                <c:pt idx="233">
                  <c:v>38869</c:v>
                </c:pt>
                <c:pt idx="234">
                  <c:v>38899</c:v>
                </c:pt>
                <c:pt idx="235">
                  <c:v>38930</c:v>
                </c:pt>
                <c:pt idx="236">
                  <c:v>38961</c:v>
                </c:pt>
                <c:pt idx="237">
                  <c:v>38991</c:v>
                </c:pt>
                <c:pt idx="238">
                  <c:v>39022</c:v>
                </c:pt>
                <c:pt idx="239">
                  <c:v>39052</c:v>
                </c:pt>
                <c:pt idx="240">
                  <c:v>39083</c:v>
                </c:pt>
                <c:pt idx="241">
                  <c:v>39114</c:v>
                </c:pt>
                <c:pt idx="242">
                  <c:v>39142</c:v>
                </c:pt>
                <c:pt idx="243">
                  <c:v>39173</c:v>
                </c:pt>
                <c:pt idx="244">
                  <c:v>39203</c:v>
                </c:pt>
                <c:pt idx="245">
                  <c:v>39234</c:v>
                </c:pt>
                <c:pt idx="246">
                  <c:v>39264</c:v>
                </c:pt>
                <c:pt idx="247">
                  <c:v>39295</c:v>
                </c:pt>
                <c:pt idx="248">
                  <c:v>39326</c:v>
                </c:pt>
                <c:pt idx="249">
                  <c:v>39356</c:v>
                </c:pt>
                <c:pt idx="250">
                  <c:v>39387</c:v>
                </c:pt>
                <c:pt idx="251">
                  <c:v>39417</c:v>
                </c:pt>
                <c:pt idx="252">
                  <c:v>39448</c:v>
                </c:pt>
                <c:pt idx="253">
                  <c:v>39479</c:v>
                </c:pt>
                <c:pt idx="254">
                  <c:v>39508</c:v>
                </c:pt>
                <c:pt idx="255">
                  <c:v>39539</c:v>
                </c:pt>
                <c:pt idx="256">
                  <c:v>39569</c:v>
                </c:pt>
                <c:pt idx="257">
                  <c:v>39600</c:v>
                </c:pt>
                <c:pt idx="258">
                  <c:v>39630</c:v>
                </c:pt>
                <c:pt idx="259">
                  <c:v>39661</c:v>
                </c:pt>
                <c:pt idx="260">
                  <c:v>39692</c:v>
                </c:pt>
                <c:pt idx="261">
                  <c:v>39722</c:v>
                </c:pt>
                <c:pt idx="262">
                  <c:v>39753</c:v>
                </c:pt>
                <c:pt idx="263">
                  <c:v>39783</c:v>
                </c:pt>
                <c:pt idx="264">
                  <c:v>39814</c:v>
                </c:pt>
                <c:pt idx="265">
                  <c:v>39845</c:v>
                </c:pt>
                <c:pt idx="266">
                  <c:v>39873</c:v>
                </c:pt>
                <c:pt idx="267">
                  <c:v>39904</c:v>
                </c:pt>
                <c:pt idx="268">
                  <c:v>39934</c:v>
                </c:pt>
                <c:pt idx="269">
                  <c:v>39965</c:v>
                </c:pt>
                <c:pt idx="270">
                  <c:v>39995</c:v>
                </c:pt>
                <c:pt idx="271">
                  <c:v>40026</c:v>
                </c:pt>
                <c:pt idx="272">
                  <c:v>40057</c:v>
                </c:pt>
                <c:pt idx="273">
                  <c:v>40087</c:v>
                </c:pt>
                <c:pt idx="274">
                  <c:v>40118</c:v>
                </c:pt>
                <c:pt idx="275">
                  <c:v>40148</c:v>
                </c:pt>
                <c:pt idx="276">
                  <c:v>40179</c:v>
                </c:pt>
                <c:pt idx="277">
                  <c:v>40210</c:v>
                </c:pt>
                <c:pt idx="278">
                  <c:v>40238</c:v>
                </c:pt>
                <c:pt idx="279">
                  <c:v>40269</c:v>
                </c:pt>
                <c:pt idx="280">
                  <c:v>40299</c:v>
                </c:pt>
                <c:pt idx="281">
                  <c:v>40330</c:v>
                </c:pt>
                <c:pt idx="282">
                  <c:v>40360</c:v>
                </c:pt>
                <c:pt idx="283">
                  <c:v>40391</c:v>
                </c:pt>
                <c:pt idx="284">
                  <c:v>40422</c:v>
                </c:pt>
                <c:pt idx="285">
                  <c:v>40452</c:v>
                </c:pt>
                <c:pt idx="286">
                  <c:v>40483</c:v>
                </c:pt>
                <c:pt idx="287">
                  <c:v>40513</c:v>
                </c:pt>
                <c:pt idx="288">
                  <c:v>40544</c:v>
                </c:pt>
                <c:pt idx="289">
                  <c:v>40575</c:v>
                </c:pt>
                <c:pt idx="290">
                  <c:v>40603</c:v>
                </c:pt>
                <c:pt idx="291">
                  <c:v>40634</c:v>
                </c:pt>
                <c:pt idx="292">
                  <c:v>40664</c:v>
                </c:pt>
                <c:pt idx="293">
                  <c:v>40695</c:v>
                </c:pt>
                <c:pt idx="294">
                  <c:v>40725</c:v>
                </c:pt>
                <c:pt idx="295">
                  <c:v>40756</c:v>
                </c:pt>
                <c:pt idx="296">
                  <c:v>40787</c:v>
                </c:pt>
                <c:pt idx="297">
                  <c:v>40817</c:v>
                </c:pt>
                <c:pt idx="298">
                  <c:v>40848</c:v>
                </c:pt>
                <c:pt idx="299">
                  <c:v>40878</c:v>
                </c:pt>
                <c:pt idx="300">
                  <c:v>40909</c:v>
                </c:pt>
                <c:pt idx="301">
                  <c:v>40940</c:v>
                </c:pt>
                <c:pt idx="302">
                  <c:v>40969</c:v>
                </c:pt>
                <c:pt idx="303">
                  <c:v>41000</c:v>
                </c:pt>
                <c:pt idx="304">
                  <c:v>41030</c:v>
                </c:pt>
                <c:pt idx="305">
                  <c:v>41061</c:v>
                </c:pt>
                <c:pt idx="306">
                  <c:v>41091</c:v>
                </c:pt>
                <c:pt idx="307">
                  <c:v>41122</c:v>
                </c:pt>
                <c:pt idx="308">
                  <c:v>41153</c:v>
                </c:pt>
                <c:pt idx="309">
                  <c:v>41183</c:v>
                </c:pt>
                <c:pt idx="310">
                  <c:v>41214</c:v>
                </c:pt>
                <c:pt idx="311">
                  <c:v>41244</c:v>
                </c:pt>
                <c:pt idx="312">
                  <c:v>41275</c:v>
                </c:pt>
                <c:pt idx="313">
                  <c:v>41306</c:v>
                </c:pt>
                <c:pt idx="314">
                  <c:v>41334</c:v>
                </c:pt>
                <c:pt idx="315">
                  <c:v>41365</c:v>
                </c:pt>
                <c:pt idx="316">
                  <c:v>41395</c:v>
                </c:pt>
                <c:pt idx="317">
                  <c:v>41426</c:v>
                </c:pt>
                <c:pt idx="318">
                  <c:v>41456</c:v>
                </c:pt>
                <c:pt idx="319">
                  <c:v>41487</c:v>
                </c:pt>
                <c:pt idx="320">
                  <c:v>41518</c:v>
                </c:pt>
                <c:pt idx="321">
                  <c:v>41548</c:v>
                </c:pt>
                <c:pt idx="322">
                  <c:v>41579</c:v>
                </c:pt>
                <c:pt idx="323">
                  <c:v>41609</c:v>
                </c:pt>
                <c:pt idx="324">
                  <c:v>41640</c:v>
                </c:pt>
                <c:pt idx="325">
                  <c:v>41671</c:v>
                </c:pt>
                <c:pt idx="326">
                  <c:v>41699</c:v>
                </c:pt>
                <c:pt idx="327">
                  <c:v>41730</c:v>
                </c:pt>
                <c:pt idx="328">
                  <c:v>41760</c:v>
                </c:pt>
                <c:pt idx="329">
                  <c:v>41791</c:v>
                </c:pt>
                <c:pt idx="330">
                  <c:v>41821</c:v>
                </c:pt>
                <c:pt idx="331">
                  <c:v>41852</c:v>
                </c:pt>
                <c:pt idx="332">
                  <c:v>41883</c:v>
                </c:pt>
                <c:pt idx="333">
                  <c:v>41913</c:v>
                </c:pt>
                <c:pt idx="334">
                  <c:v>41944</c:v>
                </c:pt>
                <c:pt idx="335">
                  <c:v>41974</c:v>
                </c:pt>
                <c:pt idx="336">
                  <c:v>42005</c:v>
                </c:pt>
                <c:pt idx="337">
                  <c:v>42036</c:v>
                </c:pt>
                <c:pt idx="338">
                  <c:v>42064</c:v>
                </c:pt>
                <c:pt idx="339">
                  <c:v>42095</c:v>
                </c:pt>
                <c:pt idx="340">
                  <c:v>42125</c:v>
                </c:pt>
                <c:pt idx="341">
                  <c:v>42156</c:v>
                </c:pt>
                <c:pt idx="342">
                  <c:v>42186</c:v>
                </c:pt>
                <c:pt idx="343">
                  <c:v>42217</c:v>
                </c:pt>
                <c:pt idx="344">
                  <c:v>42248</c:v>
                </c:pt>
                <c:pt idx="345">
                  <c:v>42278</c:v>
                </c:pt>
                <c:pt idx="346">
                  <c:v>42309</c:v>
                </c:pt>
                <c:pt idx="347">
                  <c:v>42339</c:v>
                </c:pt>
                <c:pt idx="348">
                  <c:v>42370</c:v>
                </c:pt>
                <c:pt idx="349">
                  <c:v>42401</c:v>
                </c:pt>
                <c:pt idx="350">
                  <c:v>42430</c:v>
                </c:pt>
                <c:pt idx="351">
                  <c:v>42461</c:v>
                </c:pt>
                <c:pt idx="352">
                  <c:v>42491</c:v>
                </c:pt>
                <c:pt idx="353">
                  <c:v>42522</c:v>
                </c:pt>
                <c:pt idx="354">
                  <c:v>42552</c:v>
                </c:pt>
                <c:pt idx="355">
                  <c:v>42583</c:v>
                </c:pt>
                <c:pt idx="356">
                  <c:v>42614</c:v>
                </c:pt>
                <c:pt idx="357">
                  <c:v>42644</c:v>
                </c:pt>
                <c:pt idx="358">
                  <c:v>42675</c:v>
                </c:pt>
                <c:pt idx="359">
                  <c:v>42705</c:v>
                </c:pt>
                <c:pt idx="360">
                  <c:v>42736</c:v>
                </c:pt>
                <c:pt idx="361">
                  <c:v>42767</c:v>
                </c:pt>
                <c:pt idx="362">
                  <c:v>42795</c:v>
                </c:pt>
                <c:pt idx="363">
                  <c:v>42826</c:v>
                </c:pt>
                <c:pt idx="364">
                  <c:v>42856</c:v>
                </c:pt>
                <c:pt idx="365">
                  <c:v>42887</c:v>
                </c:pt>
                <c:pt idx="366">
                  <c:v>42917</c:v>
                </c:pt>
                <c:pt idx="367">
                  <c:v>42948</c:v>
                </c:pt>
                <c:pt idx="368">
                  <c:v>42979</c:v>
                </c:pt>
                <c:pt idx="369">
                  <c:v>43009</c:v>
                </c:pt>
                <c:pt idx="370">
                  <c:v>43040</c:v>
                </c:pt>
                <c:pt idx="371">
                  <c:v>43070</c:v>
                </c:pt>
                <c:pt idx="372">
                  <c:v>43101</c:v>
                </c:pt>
                <c:pt idx="373">
                  <c:v>43132</c:v>
                </c:pt>
                <c:pt idx="374">
                  <c:v>43160</c:v>
                </c:pt>
                <c:pt idx="375">
                  <c:v>43191</c:v>
                </c:pt>
                <c:pt idx="376">
                  <c:v>43221</c:v>
                </c:pt>
                <c:pt idx="377">
                  <c:v>43252</c:v>
                </c:pt>
                <c:pt idx="378">
                  <c:v>43282</c:v>
                </c:pt>
                <c:pt idx="379">
                  <c:v>43313</c:v>
                </c:pt>
                <c:pt idx="380">
                  <c:v>43344</c:v>
                </c:pt>
                <c:pt idx="381">
                  <c:v>43374</c:v>
                </c:pt>
                <c:pt idx="382">
                  <c:v>43405</c:v>
                </c:pt>
                <c:pt idx="383">
                  <c:v>43435</c:v>
                </c:pt>
                <c:pt idx="384">
                  <c:v>43466</c:v>
                </c:pt>
                <c:pt idx="385">
                  <c:v>43497</c:v>
                </c:pt>
                <c:pt idx="386">
                  <c:v>43525</c:v>
                </c:pt>
                <c:pt idx="387">
                  <c:v>43556</c:v>
                </c:pt>
                <c:pt idx="388">
                  <c:v>43586</c:v>
                </c:pt>
                <c:pt idx="389">
                  <c:v>43617</c:v>
                </c:pt>
                <c:pt idx="390">
                  <c:v>43647</c:v>
                </c:pt>
                <c:pt idx="391">
                  <c:v>43678</c:v>
                </c:pt>
                <c:pt idx="392">
                  <c:v>43709</c:v>
                </c:pt>
                <c:pt idx="393">
                  <c:v>43739</c:v>
                </c:pt>
                <c:pt idx="394">
                  <c:v>43770</c:v>
                </c:pt>
                <c:pt idx="395">
                  <c:v>43800</c:v>
                </c:pt>
                <c:pt idx="396">
                  <c:v>43831</c:v>
                </c:pt>
                <c:pt idx="397">
                  <c:v>43862</c:v>
                </c:pt>
                <c:pt idx="398">
                  <c:v>43891</c:v>
                </c:pt>
                <c:pt idx="399">
                  <c:v>43922</c:v>
                </c:pt>
                <c:pt idx="400">
                  <c:v>43952</c:v>
                </c:pt>
                <c:pt idx="401">
                  <c:v>43983</c:v>
                </c:pt>
                <c:pt idx="402">
                  <c:v>44013</c:v>
                </c:pt>
                <c:pt idx="403">
                  <c:v>44044</c:v>
                </c:pt>
                <c:pt idx="404">
                  <c:v>44075</c:v>
                </c:pt>
                <c:pt idx="405">
                  <c:v>44105</c:v>
                </c:pt>
                <c:pt idx="406">
                  <c:v>44136</c:v>
                </c:pt>
                <c:pt idx="407">
                  <c:v>44166</c:v>
                </c:pt>
                <c:pt idx="408">
                  <c:v>44197</c:v>
                </c:pt>
                <c:pt idx="409">
                  <c:v>44228</c:v>
                </c:pt>
                <c:pt idx="410">
                  <c:v>44256</c:v>
                </c:pt>
                <c:pt idx="411">
                  <c:v>44287</c:v>
                </c:pt>
                <c:pt idx="412">
                  <c:v>44317</c:v>
                </c:pt>
                <c:pt idx="413">
                  <c:v>44348</c:v>
                </c:pt>
                <c:pt idx="414">
                  <c:v>44378</c:v>
                </c:pt>
                <c:pt idx="415">
                  <c:v>44409</c:v>
                </c:pt>
                <c:pt idx="416">
                  <c:v>44440</c:v>
                </c:pt>
                <c:pt idx="417">
                  <c:v>44470</c:v>
                </c:pt>
                <c:pt idx="418">
                  <c:v>44501</c:v>
                </c:pt>
                <c:pt idx="419">
                  <c:v>44531</c:v>
                </c:pt>
                <c:pt idx="420">
                  <c:v>44562</c:v>
                </c:pt>
                <c:pt idx="421">
                  <c:v>44593</c:v>
                </c:pt>
                <c:pt idx="422">
                  <c:v>44621</c:v>
                </c:pt>
                <c:pt idx="423">
                  <c:v>44652</c:v>
                </c:pt>
                <c:pt idx="424">
                  <c:v>44682</c:v>
                </c:pt>
                <c:pt idx="425">
                  <c:v>44713</c:v>
                </c:pt>
                <c:pt idx="426">
                  <c:v>44743</c:v>
                </c:pt>
                <c:pt idx="427">
                  <c:v>44774</c:v>
                </c:pt>
                <c:pt idx="428">
                  <c:v>44805</c:v>
                </c:pt>
                <c:pt idx="429">
                  <c:v>44835</c:v>
                </c:pt>
                <c:pt idx="430">
                  <c:v>44866</c:v>
                </c:pt>
                <c:pt idx="431">
                  <c:v>44896</c:v>
                </c:pt>
                <c:pt idx="432">
                  <c:v>44927</c:v>
                </c:pt>
                <c:pt idx="433">
                  <c:v>44958</c:v>
                </c:pt>
                <c:pt idx="434">
                  <c:v>44986</c:v>
                </c:pt>
                <c:pt idx="435">
                  <c:v>45017</c:v>
                </c:pt>
                <c:pt idx="436">
                  <c:v>45047</c:v>
                </c:pt>
                <c:pt idx="437">
                  <c:v>45078</c:v>
                </c:pt>
                <c:pt idx="438">
                  <c:v>45108</c:v>
                </c:pt>
                <c:pt idx="439">
                  <c:v>45139</c:v>
                </c:pt>
                <c:pt idx="440">
                  <c:v>45170</c:v>
                </c:pt>
                <c:pt idx="441">
                  <c:v>45200</c:v>
                </c:pt>
                <c:pt idx="442">
                  <c:v>45231</c:v>
                </c:pt>
                <c:pt idx="443">
                  <c:v>45261</c:v>
                </c:pt>
              </c:numCache>
            </c:numRef>
          </c:cat>
          <c:val>
            <c:numRef>
              <c:f>'[1]Housing Market'!$U$471:$U$758</c:f>
              <c:numCache>
                <c:formatCode>General</c:formatCode>
                <c:ptCount val="288"/>
                <c:pt idx="0">
                  <c:v>7.8585758353646673E-2</c:v>
                </c:pt>
                <c:pt idx="1">
                  <c:v>8.1629580236822541E-2</c:v>
                </c:pt>
                <c:pt idx="2">
                  <c:v>8.3911078826206298E-2</c:v>
                </c:pt>
                <c:pt idx="3">
                  <c:v>8.5825320852217279E-2</c:v>
                </c:pt>
                <c:pt idx="4">
                  <c:v>8.7479026845637797E-2</c:v>
                </c:pt>
                <c:pt idx="5">
                  <c:v>8.8125110260162121E-2</c:v>
                </c:pt>
                <c:pt idx="6">
                  <c:v>8.7764425055560036E-2</c:v>
                </c:pt>
                <c:pt idx="7">
                  <c:v>8.8102801924471619E-2</c:v>
                </c:pt>
                <c:pt idx="8">
                  <c:v>8.8781390054776921E-2</c:v>
                </c:pt>
                <c:pt idx="9">
                  <c:v>9.0011332361987773E-2</c:v>
                </c:pt>
                <c:pt idx="10">
                  <c:v>9.2204661670818533E-2</c:v>
                </c:pt>
                <c:pt idx="11">
                  <c:v>9.2904573902735654E-2</c:v>
                </c:pt>
                <c:pt idx="12">
                  <c:v>9.2139999999999889E-2</c:v>
                </c:pt>
                <c:pt idx="13">
                  <c:v>9.0194986626363605E-2</c:v>
                </c:pt>
                <c:pt idx="14">
                  <c:v>8.7990065637750359E-2</c:v>
                </c:pt>
                <c:pt idx="15">
                  <c:v>8.4912376512809473E-2</c:v>
                </c:pt>
                <c:pt idx="16">
                  <c:v>8.1975275308094009E-2</c:v>
                </c:pt>
                <c:pt idx="17">
                  <c:v>8.0272757617662505E-2</c:v>
                </c:pt>
                <c:pt idx="18">
                  <c:v>8.0437373488961628E-2</c:v>
                </c:pt>
                <c:pt idx="19">
                  <c:v>7.9467152325341184E-2</c:v>
                </c:pt>
                <c:pt idx="20">
                  <c:v>7.7752368507023828E-2</c:v>
                </c:pt>
                <c:pt idx="21">
                  <c:v>7.3824818060300057E-2</c:v>
                </c:pt>
                <c:pt idx="22">
                  <c:v>6.9701083192509117E-2</c:v>
                </c:pt>
                <c:pt idx="23">
                  <c:v>6.6779421091818225E-2</c:v>
                </c:pt>
                <c:pt idx="24">
                  <c:v>6.6136209643452348E-2</c:v>
                </c:pt>
                <c:pt idx="25">
                  <c:v>6.6352310246073465E-2</c:v>
                </c:pt>
                <c:pt idx="26">
                  <c:v>6.8255521133395058E-2</c:v>
                </c:pt>
                <c:pt idx="27">
                  <c:v>7.1560837048756154E-2</c:v>
                </c:pt>
                <c:pt idx="28">
                  <c:v>7.6513105710185991E-2</c:v>
                </c:pt>
                <c:pt idx="29">
                  <c:v>7.9993290486616297E-2</c:v>
                </c:pt>
                <c:pt idx="30">
                  <c:v>8.2827027121671115E-2</c:v>
                </c:pt>
                <c:pt idx="31">
                  <c:v>8.4722620818005412E-2</c:v>
                </c:pt>
                <c:pt idx="32">
                  <c:v>8.6857489282466505E-2</c:v>
                </c:pt>
                <c:pt idx="33">
                  <c:v>9.0386493892687714E-2</c:v>
                </c:pt>
                <c:pt idx="34">
                  <c:v>9.3267379725308297E-2</c:v>
                </c:pt>
                <c:pt idx="35">
                  <c:v>9.5600399806989866E-2</c:v>
                </c:pt>
                <c:pt idx="36">
                  <c:v>9.6318180647045004E-2</c:v>
                </c:pt>
                <c:pt idx="37">
                  <c:v>9.7582045382621718E-2</c:v>
                </c:pt>
                <c:pt idx="38">
                  <c:v>9.6490261089299478E-2</c:v>
                </c:pt>
                <c:pt idx="39">
                  <c:v>9.4615339445847102E-2</c:v>
                </c:pt>
                <c:pt idx="40">
                  <c:v>9.1490876577143387E-2</c:v>
                </c:pt>
                <c:pt idx="41">
                  <c:v>8.9035664947315851E-2</c:v>
                </c:pt>
                <c:pt idx="42">
                  <c:v>8.8610767501839272E-2</c:v>
                </c:pt>
                <c:pt idx="43">
                  <c:v>9.0091317977375018E-2</c:v>
                </c:pt>
                <c:pt idx="44">
                  <c:v>9.2291264921032123E-2</c:v>
                </c:pt>
                <c:pt idx="45">
                  <c:v>9.3850337331631506E-2</c:v>
                </c:pt>
                <c:pt idx="46">
                  <c:v>9.5717884130982478E-2</c:v>
                </c:pt>
                <c:pt idx="47">
                  <c:v>9.8119558635008763E-2</c:v>
                </c:pt>
                <c:pt idx="48">
                  <c:v>0.10225456710431491</c:v>
                </c:pt>
                <c:pt idx="49">
                  <c:v>0.10678272524663757</c:v>
                </c:pt>
                <c:pt idx="50">
                  <c:v>0.11423887153153722</c:v>
                </c:pt>
                <c:pt idx="51">
                  <c:v>0.12025626877567297</c:v>
                </c:pt>
                <c:pt idx="52">
                  <c:v>0.12512230826993531</c:v>
                </c:pt>
                <c:pt idx="53">
                  <c:v>0.12980296490898868</c:v>
                </c:pt>
                <c:pt idx="54">
                  <c:v>0.13138057290544913</c:v>
                </c:pt>
                <c:pt idx="55">
                  <c:v>0.13126811114543324</c:v>
                </c:pt>
                <c:pt idx="56">
                  <c:v>0.13154746272141016</c:v>
                </c:pt>
                <c:pt idx="57">
                  <c:v>0.13279942018481616</c:v>
                </c:pt>
                <c:pt idx="58">
                  <c:v>0.13498360537599563</c:v>
                </c:pt>
                <c:pt idx="59">
                  <c:v>0.13638479663675351</c:v>
                </c:pt>
                <c:pt idx="60">
                  <c:v>0.1380547954941187</c:v>
                </c:pt>
                <c:pt idx="61">
                  <c:v>0.14007702652275245</c:v>
                </c:pt>
                <c:pt idx="62">
                  <c:v>0.14225430316490817</c:v>
                </c:pt>
                <c:pt idx="63">
                  <c:v>0.14242030373512127</c:v>
                </c:pt>
                <c:pt idx="64">
                  <c:v>0.14298041595038269</c:v>
                </c:pt>
                <c:pt idx="65">
                  <c:v>0.14282012782524345</c:v>
                </c:pt>
                <c:pt idx="66">
                  <c:v>0.14284776515226083</c:v>
                </c:pt>
                <c:pt idx="67">
                  <c:v>0.1437385413551433</c:v>
                </c:pt>
                <c:pt idx="68">
                  <c:v>0.14507955746963397</c:v>
                </c:pt>
                <c:pt idx="69">
                  <c:v>0.14366146719727713</c:v>
                </c:pt>
                <c:pt idx="70">
                  <c:v>0.14080992533143699</c:v>
                </c:pt>
                <c:pt idx="71">
                  <c:v>0.13510430453141753</c:v>
                </c:pt>
                <c:pt idx="72">
                  <c:v>0.12925747829888223</c:v>
                </c:pt>
                <c:pt idx="73">
                  <c:v>0.12089622291939417</c:v>
                </c:pt>
                <c:pt idx="74">
                  <c:v>0.11042314796811215</c:v>
                </c:pt>
                <c:pt idx="75">
                  <c:v>9.9695207755734927E-2</c:v>
                </c:pt>
                <c:pt idx="76">
                  <c:v>8.7505308356532696E-2</c:v>
                </c:pt>
                <c:pt idx="77">
                  <c:v>7.2854111560038515E-2</c:v>
                </c:pt>
                <c:pt idx="78">
                  <c:v>6.0368298314742441E-2</c:v>
                </c:pt>
                <c:pt idx="79">
                  <c:v>4.8214275563740916E-2</c:v>
                </c:pt>
                <c:pt idx="80">
                  <c:v>3.7086666929413203E-2</c:v>
                </c:pt>
                <c:pt idx="81">
                  <c:v>2.9661206587898281E-2</c:v>
                </c:pt>
                <c:pt idx="82">
                  <c:v>2.2028908071886066E-2</c:v>
                </c:pt>
                <c:pt idx="83">
                  <c:v>1.7334140261067166E-2</c:v>
                </c:pt>
                <c:pt idx="84">
                  <c:v>1.0451921162651701E-2</c:v>
                </c:pt>
                <c:pt idx="85">
                  <c:v>5.3498622589529532E-3</c:v>
                </c:pt>
                <c:pt idx="86">
                  <c:v>-3.0369523225846073E-3</c:v>
                </c:pt>
                <c:pt idx="87">
                  <c:v>-8.2603676598711484E-3</c:v>
                </c:pt>
                <c:pt idx="88">
                  <c:v>-1.3537260006508234E-2</c:v>
                </c:pt>
                <c:pt idx="89">
                  <c:v>-1.6293952218134122E-2</c:v>
                </c:pt>
                <c:pt idx="90">
                  <c:v>-1.9582033281331346E-2</c:v>
                </c:pt>
                <c:pt idx="91">
                  <c:v>-2.2618692551720332E-2</c:v>
                </c:pt>
                <c:pt idx="92">
                  <c:v>-2.7557302467996259E-2</c:v>
                </c:pt>
                <c:pt idx="93">
                  <c:v>-3.544611907375006E-2</c:v>
                </c:pt>
                <c:pt idx="94">
                  <c:v>-4.6119663891172835E-2</c:v>
                </c:pt>
                <c:pt idx="95">
                  <c:v>-5.3981629545541421E-2</c:v>
                </c:pt>
                <c:pt idx="96">
                  <c:v>-6.3710198228964843E-2</c:v>
                </c:pt>
                <c:pt idx="97">
                  <c:v>-7.277868812030408E-2</c:v>
                </c:pt>
                <c:pt idx="98">
                  <c:v>-7.8432879238613751E-2</c:v>
                </c:pt>
                <c:pt idx="99">
                  <c:v>-8.1298625714458117E-2</c:v>
                </c:pt>
                <c:pt idx="100">
                  <c:v>-8.171691847551199E-2</c:v>
                </c:pt>
                <c:pt idx="101">
                  <c:v>-8.2642943703866822E-2</c:v>
                </c:pt>
                <c:pt idx="102">
                  <c:v>-8.4423154486637619E-2</c:v>
                </c:pt>
                <c:pt idx="103">
                  <c:v>-8.8534904623988719E-2</c:v>
                </c:pt>
                <c:pt idx="104">
                  <c:v>-9.6079766862808613E-2</c:v>
                </c:pt>
                <c:pt idx="105">
                  <c:v>-0.10345857038247064</c:v>
                </c:pt>
                <c:pt idx="106">
                  <c:v>-0.1089848254758452</c:v>
                </c:pt>
                <c:pt idx="107">
                  <c:v>-0.11995638578961343</c:v>
                </c:pt>
                <c:pt idx="108">
                  <c:v>-0.12692530264150059</c:v>
                </c:pt>
                <c:pt idx="109">
                  <c:v>-0.12750678227565282</c:v>
                </c:pt>
                <c:pt idx="110">
                  <c:v>-0.12738826948732629</c:v>
                </c:pt>
                <c:pt idx="111">
                  <c:v>-0.12180559871865382</c:v>
                </c:pt>
                <c:pt idx="112">
                  <c:v>-0.11287203405559787</c:v>
                </c:pt>
                <c:pt idx="113">
                  <c:v>-0.10051820316206017</c:v>
                </c:pt>
                <c:pt idx="114">
                  <c:v>-9.0300700608884066E-2</c:v>
                </c:pt>
                <c:pt idx="115">
                  <c:v>-8.2835698241385147E-2</c:v>
                </c:pt>
                <c:pt idx="116">
                  <c:v>-7.5868372943327378E-2</c:v>
                </c:pt>
                <c:pt idx="117">
                  <c:v>-6.6460169763072896E-2</c:v>
                </c:pt>
                <c:pt idx="118">
                  <c:v>-5.2110564354913125E-2</c:v>
                </c:pt>
                <c:pt idx="119">
                  <c:v>-3.8552558261496617E-2</c:v>
                </c:pt>
                <c:pt idx="120">
                  <c:v>-2.9190629540113755E-2</c:v>
                </c:pt>
                <c:pt idx="121">
                  <c:v>-3.0924413011963248E-2</c:v>
                </c:pt>
                <c:pt idx="122">
                  <c:v>-1.9916049551240378E-2</c:v>
                </c:pt>
                <c:pt idx="123">
                  <c:v>-1.0473448888344339E-2</c:v>
                </c:pt>
                <c:pt idx="124">
                  <c:v>-7.6196775303875031E-3</c:v>
                </c:pt>
                <c:pt idx="125">
                  <c:v>-1.3958891032530563E-2</c:v>
                </c:pt>
                <c:pt idx="126">
                  <c:v>-2.1114567924165328E-2</c:v>
                </c:pt>
                <c:pt idx="127">
                  <c:v>-2.8127882975263474E-2</c:v>
                </c:pt>
                <c:pt idx="128">
                  <c:v>-3.3523137380704116E-2</c:v>
                </c:pt>
                <c:pt idx="129">
                  <c:v>-3.6692802099808408E-2</c:v>
                </c:pt>
                <c:pt idx="130">
                  <c:v>-4.1341363670161391E-2</c:v>
                </c:pt>
                <c:pt idx="131">
                  <c:v>-4.1128020509463736E-2</c:v>
                </c:pt>
                <c:pt idx="132">
                  <c:v>-4.1123287104404715E-2</c:v>
                </c:pt>
                <c:pt idx="133">
                  <c:v>-3.7175033029716142E-2</c:v>
                </c:pt>
                <c:pt idx="134">
                  <c:v>-4.0453491368204197E-2</c:v>
                </c:pt>
                <c:pt idx="135">
                  <c:v>-4.2942422491815901E-2</c:v>
                </c:pt>
                <c:pt idx="136">
                  <c:v>-4.3158324265506032E-2</c:v>
                </c:pt>
                <c:pt idx="137">
                  <c:v>-3.8996384710167642E-2</c:v>
                </c:pt>
                <c:pt idx="138">
                  <c:v>-3.5394332027702924E-2</c:v>
                </c:pt>
                <c:pt idx="139">
                  <c:v>-3.1714595953042712E-2</c:v>
                </c:pt>
                <c:pt idx="140">
                  <c:v>-3.0723591403203132E-2</c:v>
                </c:pt>
                <c:pt idx="141">
                  <c:v>-3.2990295738927977E-2</c:v>
                </c:pt>
                <c:pt idx="142">
                  <c:v>-3.6355175112640303E-2</c:v>
                </c:pt>
                <c:pt idx="143">
                  <c:v>-3.8853177086296098E-2</c:v>
                </c:pt>
                <c:pt idx="144">
                  <c:v>-3.504027617951655E-2</c:v>
                </c:pt>
                <c:pt idx="145">
                  <c:v>-2.7139071405234638E-2</c:v>
                </c:pt>
                <c:pt idx="146">
                  <c:v>-1.3956222602838908E-2</c:v>
                </c:pt>
                <c:pt idx="147">
                  <c:v>-4.9511353837309313E-3</c:v>
                </c:pt>
                <c:pt idx="148">
                  <c:v>2.5160987675381108E-3</c:v>
                </c:pt>
                <c:pt idx="149">
                  <c:v>8.6159525453339825E-3</c:v>
                </c:pt>
                <c:pt idx="150">
                  <c:v>1.3622025670387838E-2</c:v>
                </c:pt>
                <c:pt idx="151">
                  <c:v>2.058016602368351E-2</c:v>
                </c:pt>
                <c:pt idx="152">
                  <c:v>2.9885352681406241E-2</c:v>
                </c:pt>
                <c:pt idx="153">
                  <c:v>4.0148543107122903E-2</c:v>
                </c:pt>
                <c:pt idx="154">
                  <c:v>5.3370601535118301E-2</c:v>
                </c:pt>
                <c:pt idx="155">
                  <c:v>6.4371744791666519E-2</c:v>
                </c:pt>
                <c:pt idx="156">
                  <c:v>7.5614155387275561E-2</c:v>
                </c:pt>
                <c:pt idx="157">
                  <c:v>8.3330223810980542E-2</c:v>
                </c:pt>
                <c:pt idx="158">
                  <c:v>8.9036911640231198E-2</c:v>
                </c:pt>
                <c:pt idx="159">
                  <c:v>9.0257165760339708E-2</c:v>
                </c:pt>
                <c:pt idx="160">
                  <c:v>9.08343259032387E-2</c:v>
                </c:pt>
                <c:pt idx="161">
                  <c:v>9.2610830556894452E-2</c:v>
                </c:pt>
                <c:pt idx="162">
                  <c:v>9.7073786057858769E-2</c:v>
                </c:pt>
                <c:pt idx="163">
                  <c:v>0.10152378977920606</c:v>
                </c:pt>
                <c:pt idx="164">
                  <c:v>0.10610426855456567</c:v>
                </c:pt>
                <c:pt idx="165">
                  <c:v>0.10828795287841753</c:v>
                </c:pt>
                <c:pt idx="166">
                  <c:v>0.10700120171435312</c:v>
                </c:pt>
                <c:pt idx="167">
                  <c:v>0.1071321827495848</c:v>
                </c:pt>
                <c:pt idx="168">
                  <c:v>0.10433571473117476</c:v>
                </c:pt>
                <c:pt idx="169">
                  <c:v>0.10132747325420421</c:v>
                </c:pt>
                <c:pt idx="170">
                  <c:v>8.9394574282585904E-2</c:v>
                </c:pt>
                <c:pt idx="171">
                  <c:v>7.9486517099536913E-2</c:v>
                </c:pt>
                <c:pt idx="172">
                  <c:v>7.0349668529832377E-2</c:v>
                </c:pt>
                <c:pt idx="173">
                  <c:v>6.2559132636101245E-2</c:v>
                </c:pt>
                <c:pt idx="174">
                  <c:v>5.5910744971191972E-2</c:v>
                </c:pt>
                <c:pt idx="175">
                  <c:v>5.054079148786661E-2</c:v>
                </c:pt>
                <c:pt idx="176">
                  <c:v>4.7396273680914147E-2</c:v>
                </c:pt>
                <c:pt idx="177">
                  <c:v>4.6083555822960864E-2</c:v>
                </c:pt>
                <c:pt idx="178">
                  <c:v>4.5769146299375674E-2</c:v>
                </c:pt>
                <c:pt idx="179">
                  <c:v>4.5071006140053216E-2</c:v>
                </c:pt>
                <c:pt idx="180">
                  <c:v>4.3176256510008004E-2</c:v>
                </c:pt>
                <c:pt idx="181">
                  <c:v>4.2290082065652213E-2</c:v>
                </c:pt>
                <c:pt idx="182">
                  <c:v>4.2813095186396088E-2</c:v>
                </c:pt>
                <c:pt idx="183">
                  <c:v>4.295909037915191E-2</c:v>
                </c:pt>
                <c:pt idx="184">
                  <c:v>4.3513638240508801E-2</c:v>
                </c:pt>
                <c:pt idx="185">
                  <c:v>4.35402553334856E-2</c:v>
                </c:pt>
                <c:pt idx="186">
                  <c:v>4.4023501537651333E-2</c:v>
                </c:pt>
                <c:pt idx="187">
                  <c:v>4.4705348398346834E-2</c:v>
                </c:pt>
                <c:pt idx="188">
                  <c:v>4.6650681941845074E-2</c:v>
                </c:pt>
                <c:pt idx="189">
                  <c:v>4.8768505371125981E-2</c:v>
                </c:pt>
                <c:pt idx="190">
                  <c:v>5.0906341691717705E-2</c:v>
                </c:pt>
                <c:pt idx="191">
                  <c:v>5.2000168207568365E-2</c:v>
                </c:pt>
                <c:pt idx="192">
                  <c:v>5.2853817420647209E-2</c:v>
                </c:pt>
                <c:pt idx="193">
                  <c:v>5.1910485918155613E-2</c:v>
                </c:pt>
                <c:pt idx="194">
                  <c:v>5.0645487536438605E-2</c:v>
                </c:pt>
                <c:pt idx="195">
                  <c:v>5.0167676648820381E-2</c:v>
                </c:pt>
                <c:pt idx="196">
                  <c:v>4.9432644748327093E-2</c:v>
                </c:pt>
                <c:pt idx="197">
                  <c:v>4.8809173772419889E-2</c:v>
                </c:pt>
                <c:pt idx="198">
                  <c:v>4.8849257289565573E-2</c:v>
                </c:pt>
                <c:pt idx="199">
                  <c:v>4.9846231236209348E-2</c:v>
                </c:pt>
                <c:pt idx="200">
                  <c:v>5.0861207118169549E-2</c:v>
                </c:pt>
                <c:pt idx="201">
                  <c:v>5.1247922034150184E-2</c:v>
                </c:pt>
                <c:pt idx="202">
                  <c:v>5.1906156683395821E-2</c:v>
                </c:pt>
                <c:pt idx="203">
                  <c:v>5.3044535938829185E-2</c:v>
                </c:pt>
                <c:pt idx="204">
                  <c:v>5.4953781464596396E-2</c:v>
                </c:pt>
                <c:pt idx="205">
                  <c:v>5.5567282622958292E-2</c:v>
                </c:pt>
                <c:pt idx="206">
                  <c:v>5.6222147981631387E-2</c:v>
                </c:pt>
                <c:pt idx="207">
                  <c:v>5.6297864950111132E-2</c:v>
                </c:pt>
                <c:pt idx="208">
                  <c:v>5.6547173473065593E-2</c:v>
                </c:pt>
                <c:pt idx="209">
                  <c:v>5.6916066118064768E-2</c:v>
                </c:pt>
                <c:pt idx="210">
                  <c:v>5.73489236149054E-2</c:v>
                </c:pt>
                <c:pt idx="211">
                  <c:v>5.8222348059981055E-2</c:v>
                </c:pt>
                <c:pt idx="212">
                  <c:v>5.9114532367843253E-2</c:v>
                </c:pt>
                <c:pt idx="213">
                  <c:v>6.0139548532240683E-2</c:v>
                </c:pt>
                <c:pt idx="214">
                  <c:v>6.0917094564521213E-2</c:v>
                </c:pt>
                <c:pt idx="215">
                  <c:v>6.2069563897053426E-2</c:v>
                </c:pt>
                <c:pt idx="216">
                  <c:v>6.2071841305772368E-2</c:v>
                </c:pt>
                <c:pt idx="217">
                  <c:v>6.4235257238289156E-2</c:v>
                </c:pt>
                <c:pt idx="218">
                  <c:v>6.4568009778482871E-2</c:v>
                </c:pt>
                <c:pt idx="219">
                  <c:v>6.4032119482778871E-2</c:v>
                </c:pt>
                <c:pt idx="220">
                  <c:v>6.2526568805991278E-2</c:v>
                </c:pt>
                <c:pt idx="221">
                  <c:v>6.1246885905830828E-2</c:v>
                </c:pt>
                <c:pt idx="222">
                  <c:v>5.9106223774778366E-2</c:v>
                </c:pt>
                <c:pt idx="223">
                  <c:v>5.6500866988078213E-2</c:v>
                </c:pt>
                <c:pt idx="224">
                  <c:v>5.418279249776714E-2</c:v>
                </c:pt>
                <c:pt idx="225">
                  <c:v>5.2714402144661943E-2</c:v>
                </c:pt>
                <c:pt idx="226">
                  <c:v>4.9391937868687119E-2</c:v>
                </c:pt>
                <c:pt idx="227">
                  <c:v>4.5192288054245022E-2</c:v>
                </c:pt>
                <c:pt idx="228">
                  <c:v>4.1250465278733772E-2</c:v>
                </c:pt>
                <c:pt idx="229">
                  <c:v>3.8246287606395146E-2</c:v>
                </c:pt>
                <c:pt idx="230">
                  <c:v>3.6308516638465793E-2</c:v>
                </c:pt>
                <c:pt idx="231">
                  <c:v>3.5285790478468915E-2</c:v>
                </c:pt>
                <c:pt idx="232">
                  <c:v>3.4101068375012922E-2</c:v>
                </c:pt>
                <c:pt idx="233">
                  <c:v>3.2105348277602586E-2</c:v>
                </c:pt>
                <c:pt idx="234">
                  <c:v>3.1202123403300197E-2</c:v>
                </c:pt>
                <c:pt idx="235">
                  <c:v>3.1052149689283715E-2</c:v>
                </c:pt>
                <c:pt idx="236">
                  <c:v>3.1687912045107014E-2</c:v>
                </c:pt>
                <c:pt idx="237">
                  <c:v>3.216586406197508E-2</c:v>
                </c:pt>
                <c:pt idx="238">
                  <c:v>3.4157114928014654E-2</c:v>
                </c:pt>
                <c:pt idx="239">
                  <c:v>3.685827760218463E-2</c:v>
                </c:pt>
                <c:pt idx="240">
                  <c:v>4.0154939302381454E-2</c:v>
                </c:pt>
                <c:pt idx="241">
                  <c:v>4.2995710211847893E-2</c:v>
                </c:pt>
                <c:pt idx="242">
                  <c:v>4.5780568163043212E-2</c:v>
                </c:pt>
                <c:pt idx="243">
                  <c:v>4.6009109379965274E-2</c:v>
                </c:pt>
                <c:pt idx="244">
                  <c:v>4.3670979790887632E-2</c:v>
                </c:pt>
                <c:pt idx="245">
                  <c:v>4.383707347648147E-2</c:v>
                </c:pt>
                <c:pt idx="246">
                  <c:v>4.8431740864636197E-2</c:v>
                </c:pt>
                <c:pt idx="247">
                  <c:v>5.8363406200993895E-2</c:v>
                </c:pt>
                <c:pt idx="248">
                  <c:v>7.0467137989296269E-2</c:v>
                </c:pt>
                <c:pt idx="249">
                  <c:v>8.4211171861363621E-2</c:v>
                </c:pt>
                <c:pt idx="250">
                  <c:v>9.5324750020036042E-2</c:v>
                </c:pt>
                <c:pt idx="251">
                  <c:v>0.10432135991858571</c:v>
                </c:pt>
                <c:pt idx="252">
                  <c:v>0.11326732859718724</c:v>
                </c:pt>
                <c:pt idx="253">
                  <c:v>0.12204249890962293</c:v>
                </c:pt>
                <c:pt idx="254">
                  <c:v>0.13494914198887598</c:v>
                </c:pt>
                <c:pt idx="255">
                  <c:v>0.15006398041002678</c:v>
                </c:pt>
                <c:pt idx="256">
                  <c:v>0.1692280232856147</c:v>
                </c:pt>
                <c:pt idx="257">
                  <c:v>0.18821816858481522</c:v>
                </c:pt>
                <c:pt idx="258">
                  <c:v>0.19838888011372613</c:v>
                </c:pt>
                <c:pt idx="259">
                  <c:v>0.19975096401028258</c:v>
                </c:pt>
                <c:pt idx="260">
                  <c:v>0.19688559499508407</c:v>
                </c:pt>
                <c:pt idx="261">
                  <c:v>0.19080189705434458</c:v>
                </c:pt>
                <c:pt idx="262">
                  <c:v>0.18814050280411654</c:v>
                </c:pt>
                <c:pt idx="263">
                  <c:v>0.1887452536371006</c:v>
                </c:pt>
                <c:pt idx="264">
                  <c:v>0.19261379975303217</c:v>
                </c:pt>
                <c:pt idx="265">
                  <c:v>0.20065036028956906</c:v>
                </c:pt>
                <c:pt idx="266">
                  <c:v>0.20811548870210284</c:v>
                </c:pt>
                <c:pt idx="267">
                  <c:v>0.20760758196721318</c:v>
                </c:pt>
                <c:pt idx="268">
                  <c:v>0.19972130999956939</c:v>
                </c:pt>
                <c:pt idx="269">
                  <c:v>0.18029830861465679</c:v>
                </c:pt>
                <c:pt idx="270">
                  <c:v>0.15662505413395067</c:v>
                </c:pt>
                <c:pt idx="271">
                  <c:v>0.12969596869292221</c:v>
                </c:pt>
                <c:pt idx="272">
                  <c:v>0.10693105048733953</c:v>
                </c:pt>
                <c:pt idx="273">
                  <c:v>9.1511316052937497E-2</c:v>
                </c:pt>
                <c:pt idx="274">
                  <c:v>7.5617010023582676E-2</c:v>
                </c:pt>
                <c:pt idx="275">
                  <c:v>5.6652191077773528E-2</c:v>
                </c:pt>
                <c:pt idx="276">
                  <c:v>3.8416396290977373E-2</c:v>
                </c:pt>
                <c:pt idx="277">
                  <c:v>2.1618196882245311E-2</c:v>
                </c:pt>
                <c:pt idx="278">
                  <c:v>7.5741914931832799E-3</c:v>
                </c:pt>
                <c:pt idx="279">
                  <c:v>-8.5838901262069722E-4</c:v>
                </c:pt>
                <c:pt idx="280">
                  <c:v>-3.5203226037987534E-3</c:v>
                </c:pt>
                <c:pt idx="281">
                  <c:v>1.9461500287087929E-5</c:v>
                </c:pt>
                <c:pt idx="282">
                  <c:v>9.8523129818715027E-3</c:v>
                </c:pt>
                <c:pt idx="283">
                  <c:v>2.5727231416660779E-2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64-46BA-8680-9F94E254B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6261312"/>
        <c:axId val="98179839"/>
      </c:areaChart>
      <c:lineChart>
        <c:grouping val="standard"/>
        <c:varyColors val="0"/>
        <c:ser>
          <c:idx val="1"/>
          <c:order val="0"/>
          <c:tx>
            <c:strRef>
              <c:f>'[1]Housing Market'!$S$2</c:f>
              <c:strCache>
                <c:ptCount val="1"/>
                <c:pt idx="0">
                  <c:v>S&amp;P/Case-Shiller Home Price Index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'[1]Housing Market'!$A$471:$A$758</c:f>
              <c:numCache>
                <c:formatCode>General</c:formatCode>
                <c:ptCount val="2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</c:numCache>
            </c:numRef>
          </c:cat>
          <c:val>
            <c:numRef>
              <c:f>'[1]Housing Market'!$S$471:$S$758</c:f>
              <c:numCache>
                <c:formatCode>General</c:formatCode>
                <c:ptCount val="288"/>
                <c:pt idx="0">
                  <c:v>100</c:v>
                </c:pt>
                <c:pt idx="1">
                  <c:v>100.571</c:v>
                </c:pt>
                <c:pt idx="2">
                  <c:v>101.46600000000001</c:v>
                </c:pt>
                <c:pt idx="3">
                  <c:v>102.541</c:v>
                </c:pt>
                <c:pt idx="4">
                  <c:v>103.70200000000001</c:v>
                </c:pt>
                <c:pt idx="5">
                  <c:v>104.855</c:v>
                </c:pt>
                <c:pt idx="6">
                  <c:v>105.72200000000001</c:v>
                </c:pt>
                <c:pt idx="7">
                  <c:v>106.52200000000001</c:v>
                </c:pt>
                <c:pt idx="8">
                  <c:v>107.13500000000001</c:v>
                </c:pt>
                <c:pt idx="9">
                  <c:v>107.72799999999999</c:v>
                </c:pt>
                <c:pt idx="10">
                  <c:v>108.291</c:v>
                </c:pt>
                <c:pt idx="11">
                  <c:v>108.791</c:v>
                </c:pt>
                <c:pt idx="12">
                  <c:v>109.214</c:v>
                </c:pt>
                <c:pt idx="13">
                  <c:v>109.64200000000001</c:v>
                </c:pt>
                <c:pt idx="14">
                  <c:v>110.39399999999999</c:v>
                </c:pt>
                <c:pt idx="15">
                  <c:v>111.24799999999999</c:v>
                </c:pt>
                <c:pt idx="16">
                  <c:v>112.20299999999999</c:v>
                </c:pt>
                <c:pt idx="17">
                  <c:v>113.27200000000001</c:v>
                </c:pt>
                <c:pt idx="18">
                  <c:v>114.226</c:v>
                </c:pt>
                <c:pt idx="19">
                  <c:v>114.98700000000001</c:v>
                </c:pt>
                <c:pt idx="20">
                  <c:v>115.465</c:v>
                </c:pt>
                <c:pt idx="21">
                  <c:v>115.681</c:v>
                </c:pt>
                <c:pt idx="22">
                  <c:v>115.839</c:v>
                </c:pt>
                <c:pt idx="23">
                  <c:v>116.056</c:v>
                </c:pt>
                <c:pt idx="24">
                  <c:v>116.43700000000001</c:v>
                </c:pt>
                <c:pt idx="25">
                  <c:v>116.917</c:v>
                </c:pt>
                <c:pt idx="26">
                  <c:v>117.929</c:v>
                </c:pt>
                <c:pt idx="27">
                  <c:v>119.209</c:v>
                </c:pt>
                <c:pt idx="28">
                  <c:v>120.788</c:v>
                </c:pt>
                <c:pt idx="29">
                  <c:v>122.333</c:v>
                </c:pt>
                <c:pt idx="30">
                  <c:v>123.68700000000001</c:v>
                </c:pt>
                <c:pt idx="31">
                  <c:v>124.729</c:v>
                </c:pt>
                <c:pt idx="32">
                  <c:v>125.494</c:v>
                </c:pt>
                <c:pt idx="33">
                  <c:v>126.137</c:v>
                </c:pt>
                <c:pt idx="34">
                  <c:v>126.64299999999999</c:v>
                </c:pt>
                <c:pt idx="35">
                  <c:v>127.15100000000001</c:v>
                </c:pt>
                <c:pt idx="36">
                  <c:v>127.652</c:v>
                </c:pt>
                <c:pt idx="37">
                  <c:v>128.32599999999999</c:v>
                </c:pt>
                <c:pt idx="38">
                  <c:v>129.30799999999999</c:v>
                </c:pt>
                <c:pt idx="39">
                  <c:v>130.488</c:v>
                </c:pt>
                <c:pt idx="40">
                  <c:v>131.839</c:v>
                </c:pt>
                <c:pt idx="41">
                  <c:v>133.22499999999999</c:v>
                </c:pt>
                <c:pt idx="42">
                  <c:v>134.64700000000002</c:v>
                </c:pt>
                <c:pt idx="43">
                  <c:v>135.96600000000001</c:v>
                </c:pt>
                <c:pt idx="44">
                  <c:v>137.07599999999999</c:v>
                </c:pt>
                <c:pt idx="45">
                  <c:v>137.97499999999999</c:v>
                </c:pt>
                <c:pt idx="46">
                  <c:v>138.76499999999999</c:v>
                </c:pt>
                <c:pt idx="47">
                  <c:v>139.62700000000001</c:v>
                </c:pt>
                <c:pt idx="48">
                  <c:v>140.70500000000001</c:v>
                </c:pt>
                <c:pt idx="49">
                  <c:v>142.029</c:v>
                </c:pt>
                <c:pt idx="50">
                  <c:v>144.08000000000001</c:v>
                </c:pt>
                <c:pt idx="51">
                  <c:v>146.18</c:v>
                </c:pt>
                <c:pt idx="52">
                  <c:v>148.33500000000001</c:v>
                </c:pt>
                <c:pt idx="53">
                  <c:v>150.518</c:v>
                </c:pt>
                <c:pt idx="54">
                  <c:v>152.33700000000002</c:v>
                </c:pt>
                <c:pt idx="55">
                  <c:v>153.81399999999999</c:v>
                </c:pt>
                <c:pt idx="56">
                  <c:v>155.108</c:v>
                </c:pt>
                <c:pt idx="57">
                  <c:v>156.298</c:v>
                </c:pt>
                <c:pt idx="58">
                  <c:v>157.49600000000001</c:v>
                </c:pt>
                <c:pt idx="59">
                  <c:v>158.66999999999999</c:v>
                </c:pt>
                <c:pt idx="60">
                  <c:v>160.13</c:v>
                </c:pt>
                <c:pt idx="61">
                  <c:v>161.92400000000001</c:v>
                </c:pt>
                <c:pt idx="62">
                  <c:v>164.57599999999999</c:v>
                </c:pt>
                <c:pt idx="63">
                  <c:v>166.99900000000002</c:v>
                </c:pt>
                <c:pt idx="64">
                  <c:v>169.54400000000001</c:v>
                </c:pt>
                <c:pt idx="65">
                  <c:v>172.01499999999999</c:v>
                </c:pt>
                <c:pt idx="66">
                  <c:v>174.09799999999998</c:v>
                </c:pt>
                <c:pt idx="67">
                  <c:v>175.923</c:v>
                </c:pt>
                <c:pt idx="68">
                  <c:v>177.61099999999999</c:v>
                </c:pt>
                <c:pt idx="69">
                  <c:v>178.75200000000001</c:v>
                </c:pt>
                <c:pt idx="70">
                  <c:v>179.673</c:v>
                </c:pt>
                <c:pt idx="71">
                  <c:v>180.107</c:v>
                </c:pt>
                <c:pt idx="72">
                  <c:v>180.828</c:v>
                </c:pt>
                <c:pt idx="73">
                  <c:v>181.5</c:v>
                </c:pt>
                <c:pt idx="74">
                  <c:v>182.74900000000002</c:v>
                </c:pt>
                <c:pt idx="75">
                  <c:v>183.648</c:v>
                </c:pt>
                <c:pt idx="76">
                  <c:v>184.38</c:v>
                </c:pt>
                <c:pt idx="77">
                  <c:v>184.547</c:v>
                </c:pt>
                <c:pt idx="78">
                  <c:v>184.608</c:v>
                </c:pt>
                <c:pt idx="79">
                  <c:v>184.405</c:v>
                </c:pt>
                <c:pt idx="80">
                  <c:v>184.19799999999998</c:v>
                </c:pt>
                <c:pt idx="81">
                  <c:v>184.054</c:v>
                </c:pt>
                <c:pt idx="82">
                  <c:v>183.63099999999997</c:v>
                </c:pt>
                <c:pt idx="83">
                  <c:v>183.22900000000001</c:v>
                </c:pt>
                <c:pt idx="84">
                  <c:v>182.71799999999999</c:v>
                </c:pt>
                <c:pt idx="85">
                  <c:v>182.47099999999998</c:v>
                </c:pt>
                <c:pt idx="86">
                  <c:v>182.19400000000002</c:v>
                </c:pt>
                <c:pt idx="87">
                  <c:v>182.13099999999997</c:v>
                </c:pt>
                <c:pt idx="88">
                  <c:v>181.88400000000001</c:v>
                </c:pt>
                <c:pt idx="89">
                  <c:v>181.54</c:v>
                </c:pt>
                <c:pt idx="90">
                  <c:v>180.99299999999999</c:v>
                </c:pt>
                <c:pt idx="91">
                  <c:v>180.23400000000001</c:v>
                </c:pt>
                <c:pt idx="92">
                  <c:v>179.12200000000001</c:v>
                </c:pt>
                <c:pt idx="93">
                  <c:v>177.53</c:v>
                </c:pt>
                <c:pt idx="94">
                  <c:v>175.16200000000001</c:v>
                </c:pt>
                <c:pt idx="95">
                  <c:v>173.33799999999999</c:v>
                </c:pt>
                <c:pt idx="96">
                  <c:v>171.077</c:v>
                </c:pt>
                <c:pt idx="97">
                  <c:v>169.19099999999997</c:v>
                </c:pt>
                <c:pt idx="98">
                  <c:v>167.90400000000002</c:v>
                </c:pt>
                <c:pt idx="99">
                  <c:v>167.32400000000001</c:v>
                </c:pt>
                <c:pt idx="100">
                  <c:v>167.02099999999999</c:v>
                </c:pt>
                <c:pt idx="101">
                  <c:v>166.53700000000001</c:v>
                </c:pt>
                <c:pt idx="102">
                  <c:v>165.71299999999999</c:v>
                </c:pt>
                <c:pt idx="103">
                  <c:v>164.27700000000002</c:v>
                </c:pt>
                <c:pt idx="104">
                  <c:v>161.91200000000001</c:v>
                </c:pt>
                <c:pt idx="105">
                  <c:v>159.16299999999998</c:v>
                </c:pt>
                <c:pt idx="106">
                  <c:v>156.072</c:v>
                </c:pt>
                <c:pt idx="107">
                  <c:v>152.54499999999999</c:v>
                </c:pt>
                <c:pt idx="108">
                  <c:v>149.363</c:v>
                </c:pt>
                <c:pt idx="109">
                  <c:v>147.61799999999999</c:v>
                </c:pt>
                <c:pt idx="110">
                  <c:v>146.51499999999999</c:v>
                </c:pt>
                <c:pt idx="111">
                  <c:v>146.94299999999998</c:v>
                </c:pt>
                <c:pt idx="112">
                  <c:v>148.16899999999998</c:v>
                </c:pt>
                <c:pt idx="113">
                  <c:v>149.797</c:v>
                </c:pt>
                <c:pt idx="114">
                  <c:v>150.749</c:v>
                </c:pt>
                <c:pt idx="115">
                  <c:v>150.66899999999998</c:v>
                </c:pt>
                <c:pt idx="116">
                  <c:v>149.62799999999999</c:v>
                </c:pt>
                <c:pt idx="117">
                  <c:v>148.58500000000001</c:v>
                </c:pt>
                <c:pt idx="118">
                  <c:v>147.93899999999999</c:v>
                </c:pt>
                <c:pt idx="119">
                  <c:v>146.66399999999999</c:v>
                </c:pt>
                <c:pt idx="120">
                  <c:v>145.00299999999999</c:v>
                </c:pt>
                <c:pt idx="121">
                  <c:v>143.053</c:v>
                </c:pt>
                <c:pt idx="122">
                  <c:v>143.59700000000001</c:v>
                </c:pt>
                <c:pt idx="123">
                  <c:v>145.404</c:v>
                </c:pt>
                <c:pt idx="124">
                  <c:v>147.04</c:v>
                </c:pt>
                <c:pt idx="125">
                  <c:v>147.70600000000002</c:v>
                </c:pt>
                <c:pt idx="126">
                  <c:v>147.566</c:v>
                </c:pt>
                <c:pt idx="127">
                  <c:v>146.43100000000001</c:v>
                </c:pt>
                <c:pt idx="128">
                  <c:v>144.61199999999999</c:v>
                </c:pt>
                <c:pt idx="129">
                  <c:v>143.13299999999998</c:v>
                </c:pt>
                <c:pt idx="130">
                  <c:v>141.82299999999998</c:v>
                </c:pt>
                <c:pt idx="131">
                  <c:v>140.63200000000001</c:v>
                </c:pt>
                <c:pt idx="132">
                  <c:v>139.04</c:v>
                </c:pt>
                <c:pt idx="133">
                  <c:v>137.73500000000001</c:v>
                </c:pt>
                <c:pt idx="134">
                  <c:v>137.78799999999998</c:v>
                </c:pt>
                <c:pt idx="135">
                  <c:v>139.16</c:v>
                </c:pt>
                <c:pt idx="136">
                  <c:v>140.69399999999999</c:v>
                </c:pt>
                <c:pt idx="137">
                  <c:v>141.946</c:v>
                </c:pt>
                <c:pt idx="138">
                  <c:v>142.34299999999999</c:v>
                </c:pt>
                <c:pt idx="139">
                  <c:v>141.78700000000001</c:v>
                </c:pt>
                <c:pt idx="140">
                  <c:v>140.16899999999998</c:v>
                </c:pt>
                <c:pt idx="141">
                  <c:v>138.411</c:v>
                </c:pt>
                <c:pt idx="142">
                  <c:v>136.667</c:v>
                </c:pt>
                <c:pt idx="143">
                  <c:v>135.16800000000001</c:v>
                </c:pt>
                <c:pt idx="144">
                  <c:v>134.16800000000001</c:v>
                </c:pt>
                <c:pt idx="145">
                  <c:v>133.99700000000001</c:v>
                </c:pt>
                <c:pt idx="146">
                  <c:v>135.86500000000001</c:v>
                </c:pt>
                <c:pt idx="147">
                  <c:v>138.471</c:v>
                </c:pt>
                <c:pt idx="148">
                  <c:v>141.048</c:v>
                </c:pt>
                <c:pt idx="149">
                  <c:v>143.16899999999998</c:v>
                </c:pt>
                <c:pt idx="150">
                  <c:v>144.28200000000001</c:v>
                </c:pt>
                <c:pt idx="151">
                  <c:v>144.70500000000001</c:v>
                </c:pt>
                <c:pt idx="152">
                  <c:v>144.358</c:v>
                </c:pt>
                <c:pt idx="153">
                  <c:v>143.96799999999999</c:v>
                </c:pt>
                <c:pt idx="154">
                  <c:v>143.96100000000001</c:v>
                </c:pt>
                <c:pt idx="155">
                  <c:v>143.869</c:v>
                </c:pt>
                <c:pt idx="156">
                  <c:v>144.31299999999999</c:v>
                </c:pt>
                <c:pt idx="157">
                  <c:v>145.16299999999998</c:v>
                </c:pt>
                <c:pt idx="158">
                  <c:v>147.96200000000002</c:v>
                </c:pt>
                <c:pt idx="159">
                  <c:v>150.96899999999999</c:v>
                </c:pt>
                <c:pt idx="160">
                  <c:v>153.86000000000001</c:v>
                </c:pt>
                <c:pt idx="161">
                  <c:v>156.428</c:v>
                </c:pt>
                <c:pt idx="162">
                  <c:v>158.28799999999998</c:v>
                </c:pt>
                <c:pt idx="163">
                  <c:v>159.39600000000002</c:v>
                </c:pt>
                <c:pt idx="164">
                  <c:v>159.67500000000001</c:v>
                </c:pt>
                <c:pt idx="165">
                  <c:v>159.55799999999999</c:v>
                </c:pt>
                <c:pt idx="166">
                  <c:v>159.36500000000001</c:v>
                </c:pt>
                <c:pt idx="167">
                  <c:v>159.28200000000001</c:v>
                </c:pt>
                <c:pt idx="168">
                  <c:v>159.37</c:v>
                </c:pt>
                <c:pt idx="169">
                  <c:v>159.87200000000001</c:v>
                </c:pt>
                <c:pt idx="170">
                  <c:v>161.18899999999999</c:v>
                </c:pt>
                <c:pt idx="171">
                  <c:v>162.96899999999999</c:v>
                </c:pt>
                <c:pt idx="172">
                  <c:v>164.68400000000003</c:v>
                </c:pt>
                <c:pt idx="173">
                  <c:v>166.21400000000003</c:v>
                </c:pt>
                <c:pt idx="174">
                  <c:v>167.13800000000001</c:v>
                </c:pt>
                <c:pt idx="175">
                  <c:v>167.452</c:v>
                </c:pt>
                <c:pt idx="176">
                  <c:v>167.24299999999999</c:v>
                </c:pt>
                <c:pt idx="177">
                  <c:v>166.91099999999997</c:v>
                </c:pt>
                <c:pt idx="178">
                  <c:v>166.65900000000002</c:v>
                </c:pt>
                <c:pt idx="179">
                  <c:v>166.46099999999998</c:v>
                </c:pt>
                <c:pt idx="180">
                  <c:v>166.25099999999998</c:v>
                </c:pt>
                <c:pt idx="181">
                  <c:v>166.63299999999998</c:v>
                </c:pt>
                <c:pt idx="182">
                  <c:v>168.09</c:v>
                </c:pt>
                <c:pt idx="183">
                  <c:v>169.97</c:v>
                </c:pt>
                <c:pt idx="184">
                  <c:v>171.85</c:v>
                </c:pt>
                <c:pt idx="185">
                  <c:v>173.45099999999999</c:v>
                </c:pt>
                <c:pt idx="186">
                  <c:v>174.49599999999998</c:v>
                </c:pt>
                <c:pt idx="187">
                  <c:v>174.93799999999999</c:v>
                </c:pt>
                <c:pt idx="188">
                  <c:v>175.04499999999999</c:v>
                </c:pt>
                <c:pt idx="189">
                  <c:v>175.05099999999999</c:v>
                </c:pt>
                <c:pt idx="190">
                  <c:v>175.143</c:v>
                </c:pt>
                <c:pt idx="191">
                  <c:v>175.11700000000002</c:v>
                </c:pt>
                <c:pt idx="192">
                  <c:v>175.03799999999998</c:v>
                </c:pt>
                <c:pt idx="193">
                  <c:v>175.28299999999999</c:v>
                </c:pt>
                <c:pt idx="194">
                  <c:v>176.60299999999998</c:v>
                </c:pt>
                <c:pt idx="195">
                  <c:v>178.49700000000001</c:v>
                </c:pt>
                <c:pt idx="196">
                  <c:v>180.345</c:v>
                </c:pt>
                <c:pt idx="197">
                  <c:v>181.917</c:v>
                </c:pt>
                <c:pt idx="198">
                  <c:v>183.02</c:v>
                </c:pt>
                <c:pt idx="199">
                  <c:v>183.65799999999999</c:v>
                </c:pt>
                <c:pt idx="200">
                  <c:v>183.94799999999998</c:v>
                </c:pt>
                <c:pt idx="201">
                  <c:v>184.02200000000002</c:v>
                </c:pt>
                <c:pt idx="202">
                  <c:v>184.23400000000001</c:v>
                </c:pt>
                <c:pt idx="203">
                  <c:v>184.40599999999998</c:v>
                </c:pt>
                <c:pt idx="204">
                  <c:v>184.65700000000001</c:v>
                </c:pt>
                <c:pt idx="205">
                  <c:v>185.023</c:v>
                </c:pt>
                <c:pt idx="206">
                  <c:v>186.53200000000001</c:v>
                </c:pt>
                <c:pt idx="207">
                  <c:v>188.54599999999999</c:v>
                </c:pt>
                <c:pt idx="208">
                  <c:v>190.54300000000001</c:v>
                </c:pt>
                <c:pt idx="209">
                  <c:v>192.27099999999999</c:v>
                </c:pt>
                <c:pt idx="210">
                  <c:v>193.51599999999999</c:v>
                </c:pt>
                <c:pt idx="211">
                  <c:v>194.351</c:v>
                </c:pt>
                <c:pt idx="212">
                  <c:v>194.822</c:v>
                </c:pt>
                <c:pt idx="213">
                  <c:v>195.08900000000003</c:v>
                </c:pt>
                <c:pt idx="214">
                  <c:v>195.45699999999999</c:v>
                </c:pt>
                <c:pt idx="215">
                  <c:v>195.852</c:v>
                </c:pt>
                <c:pt idx="216">
                  <c:v>196.11900000000003</c:v>
                </c:pt>
                <c:pt idx="217">
                  <c:v>196.90799999999999</c:v>
                </c:pt>
                <c:pt idx="218">
                  <c:v>198.57599999999999</c:v>
                </c:pt>
                <c:pt idx="219">
                  <c:v>200.61900000000003</c:v>
                </c:pt>
                <c:pt idx="220">
                  <c:v>202.45699999999999</c:v>
                </c:pt>
                <c:pt idx="221">
                  <c:v>204.047</c:v>
                </c:pt>
                <c:pt idx="222">
                  <c:v>204.95400000000001</c:v>
                </c:pt>
                <c:pt idx="223">
                  <c:v>205.33199999999999</c:v>
                </c:pt>
                <c:pt idx="224">
                  <c:v>205.37799999999999</c:v>
                </c:pt>
                <c:pt idx="225">
                  <c:v>205.37299999999999</c:v>
                </c:pt>
                <c:pt idx="226">
                  <c:v>205.11099999999999</c:v>
                </c:pt>
                <c:pt idx="227">
                  <c:v>204.703</c:v>
                </c:pt>
                <c:pt idx="228">
                  <c:v>204.209</c:v>
                </c:pt>
                <c:pt idx="229">
                  <c:v>204.43900000000002</c:v>
                </c:pt>
                <c:pt idx="230">
                  <c:v>205.78599999999997</c:v>
                </c:pt>
                <c:pt idx="231">
                  <c:v>207.69799999999998</c:v>
                </c:pt>
                <c:pt idx="232">
                  <c:v>209.36099999999999</c:v>
                </c:pt>
                <c:pt idx="233">
                  <c:v>210.59799999999998</c:v>
                </c:pt>
                <c:pt idx="234">
                  <c:v>211.34900000000002</c:v>
                </c:pt>
                <c:pt idx="235">
                  <c:v>211.708</c:v>
                </c:pt>
                <c:pt idx="236">
                  <c:v>211.886</c:v>
                </c:pt>
                <c:pt idx="237">
                  <c:v>211.97900000000001</c:v>
                </c:pt>
                <c:pt idx="238">
                  <c:v>212.11700000000002</c:v>
                </c:pt>
                <c:pt idx="239">
                  <c:v>212.24799999999999</c:v>
                </c:pt>
                <c:pt idx="240">
                  <c:v>212.40900000000002</c:v>
                </c:pt>
                <c:pt idx="241">
                  <c:v>213.22900000000001</c:v>
                </c:pt>
                <c:pt idx="242">
                  <c:v>215.20699999999999</c:v>
                </c:pt>
                <c:pt idx="243">
                  <c:v>217.25400000000002</c:v>
                </c:pt>
                <c:pt idx="244">
                  <c:v>218.50400000000002</c:v>
                </c:pt>
                <c:pt idx="245">
                  <c:v>219.83</c:v>
                </c:pt>
                <c:pt idx="246">
                  <c:v>221.58500000000001</c:v>
                </c:pt>
                <c:pt idx="247">
                  <c:v>224.06400000000002</c:v>
                </c:pt>
                <c:pt idx="248">
                  <c:v>226.81700000000001</c:v>
                </c:pt>
                <c:pt idx="249">
                  <c:v>229.83</c:v>
                </c:pt>
                <c:pt idx="250">
                  <c:v>232.33700000000002</c:v>
                </c:pt>
                <c:pt idx="251">
                  <c:v>234.39</c:v>
                </c:pt>
                <c:pt idx="252">
                  <c:v>236.46799999999999</c:v>
                </c:pt>
                <c:pt idx="253">
                  <c:v>239.25200000000001</c:v>
                </c:pt>
                <c:pt idx="254">
                  <c:v>244.24900000000002</c:v>
                </c:pt>
                <c:pt idx="255">
                  <c:v>249.85599999999999</c:v>
                </c:pt>
                <c:pt idx="256">
                  <c:v>255.48099999999999</c:v>
                </c:pt>
                <c:pt idx="257">
                  <c:v>261.20599999999996</c:v>
                </c:pt>
                <c:pt idx="258">
                  <c:v>265.54500000000002</c:v>
                </c:pt>
                <c:pt idx="259">
                  <c:v>268.82099999999997</c:v>
                </c:pt>
                <c:pt idx="260">
                  <c:v>271.47399999999999</c:v>
                </c:pt>
                <c:pt idx="261">
                  <c:v>273.68200000000002</c:v>
                </c:pt>
                <c:pt idx="262">
                  <c:v>276.04900000000004</c:v>
                </c:pt>
                <c:pt idx="263">
                  <c:v>278.63</c:v>
                </c:pt>
                <c:pt idx="264">
                  <c:v>282.01499999999999</c:v>
                </c:pt>
                <c:pt idx="265">
                  <c:v>287.25799999999998</c:v>
                </c:pt>
                <c:pt idx="266">
                  <c:v>295.08099999999996</c:v>
                </c:pt>
                <c:pt idx="267">
                  <c:v>301.72800000000001</c:v>
                </c:pt>
                <c:pt idx="268">
                  <c:v>306.50599999999997</c:v>
                </c:pt>
                <c:pt idx="269">
                  <c:v>308.30099999999999</c:v>
                </c:pt>
                <c:pt idx="270">
                  <c:v>307.13599999999997</c:v>
                </c:pt>
                <c:pt idx="271">
                  <c:v>303.68599999999998</c:v>
                </c:pt>
                <c:pt idx="272">
                  <c:v>300.50299999999999</c:v>
                </c:pt>
                <c:pt idx="273">
                  <c:v>298.72700000000003</c:v>
                </c:pt>
                <c:pt idx="274">
                  <c:v>296.923</c:v>
                </c:pt>
                <c:pt idx="275">
                  <c:v>294.41500000000002</c:v>
                </c:pt>
                <c:pt idx="276">
                  <c:v>292.84899999999999</c:v>
                </c:pt>
                <c:pt idx="277">
                  <c:v>293.46800000000002</c:v>
                </c:pt>
                <c:pt idx="278">
                  <c:v>297.31599999999997</c:v>
                </c:pt>
                <c:pt idx="279">
                  <c:v>301.46899999999999</c:v>
                </c:pt>
                <c:pt idx="280">
                  <c:v>305.42700000000002</c:v>
                </c:pt>
                <c:pt idx="281">
                  <c:v>308.30700000000002</c:v>
                </c:pt>
                <c:pt idx="282">
                  <c:v>310.16200000000003</c:v>
                </c:pt>
                <c:pt idx="283">
                  <c:v>311.49900000000002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64-46BA-8680-9F94E254B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catAx>
        <c:axId val="122899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Algn val="ctr"/>
        <c:lblOffset val="100"/>
        <c:noMultiLvlLbl val="1"/>
      </c:catAx>
      <c:valAx>
        <c:axId val="1229000176"/>
        <c:scaling>
          <c:orientation val="minMax"/>
          <c:min val="5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98179839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306261312"/>
        <c:crosses val="max"/>
        <c:crossBetween val="between"/>
      </c:valAx>
      <c:catAx>
        <c:axId val="306261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8179839"/>
        <c:crosses val="autoZero"/>
        <c:auto val="1"/>
        <c:lblAlgn val="ctr"/>
        <c:lblOffset val="100"/>
        <c:tickLblSkip val="1"/>
        <c:tickMarkSkip val="1"/>
        <c:noMultiLvlLbl val="1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Inflação!$C$2</c:f>
              <c:strCache>
                <c:ptCount val="1"/>
                <c:pt idx="0">
                  <c:v>IPCA (12M)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Inflação!$A$3:$A$302</c:f>
              <c:numCache>
                <c:formatCode>[$-416]mmm\-yy;@</c:formatCode>
                <c:ptCount val="300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</c:numCache>
            </c:numRef>
          </c:cat>
          <c:val>
            <c:numRef>
              <c:f>Inflação!$C$3:$C$302</c:f>
              <c:numCache>
                <c:formatCode>0.00</c:formatCode>
                <c:ptCount val="300"/>
                <c:pt idx="0">
                  <c:v>8.85</c:v>
                </c:pt>
                <c:pt idx="1">
                  <c:v>7.86</c:v>
                </c:pt>
                <c:pt idx="2">
                  <c:v>6.92</c:v>
                </c:pt>
                <c:pt idx="3">
                  <c:v>6.77</c:v>
                </c:pt>
                <c:pt idx="4">
                  <c:v>6.47</c:v>
                </c:pt>
                <c:pt idx="5">
                  <c:v>6.51</c:v>
                </c:pt>
                <c:pt idx="6">
                  <c:v>7.06</c:v>
                </c:pt>
                <c:pt idx="7">
                  <c:v>7.86</c:v>
                </c:pt>
                <c:pt idx="8">
                  <c:v>7.77</c:v>
                </c:pt>
                <c:pt idx="9">
                  <c:v>6.65</c:v>
                </c:pt>
                <c:pt idx="10">
                  <c:v>5.99</c:v>
                </c:pt>
                <c:pt idx="11">
                  <c:v>5.97</c:v>
                </c:pt>
                <c:pt idx="12">
                  <c:v>5.92</c:v>
                </c:pt>
                <c:pt idx="13">
                  <c:v>6.27</c:v>
                </c:pt>
                <c:pt idx="14">
                  <c:v>6.44</c:v>
                </c:pt>
                <c:pt idx="15">
                  <c:v>6.61</c:v>
                </c:pt>
                <c:pt idx="16">
                  <c:v>7.04</c:v>
                </c:pt>
                <c:pt idx="17">
                  <c:v>7.35</c:v>
                </c:pt>
                <c:pt idx="18">
                  <c:v>7.05</c:v>
                </c:pt>
                <c:pt idx="19">
                  <c:v>6.41</c:v>
                </c:pt>
                <c:pt idx="20">
                  <c:v>6.46</c:v>
                </c:pt>
                <c:pt idx="21">
                  <c:v>7.19</c:v>
                </c:pt>
                <c:pt idx="22">
                  <c:v>7.61</c:v>
                </c:pt>
                <c:pt idx="23">
                  <c:v>7.67</c:v>
                </c:pt>
                <c:pt idx="24">
                  <c:v>7.62</c:v>
                </c:pt>
                <c:pt idx="25">
                  <c:v>7.51</c:v>
                </c:pt>
                <c:pt idx="26">
                  <c:v>7.75</c:v>
                </c:pt>
                <c:pt idx="27">
                  <c:v>7.98</c:v>
                </c:pt>
                <c:pt idx="28">
                  <c:v>7.77</c:v>
                </c:pt>
                <c:pt idx="29">
                  <c:v>7.66</c:v>
                </c:pt>
                <c:pt idx="30">
                  <c:v>7.51</c:v>
                </c:pt>
                <c:pt idx="31">
                  <c:v>7.46</c:v>
                </c:pt>
                <c:pt idx="32">
                  <c:v>7.93</c:v>
                </c:pt>
                <c:pt idx="33">
                  <c:v>8.4499999999999993</c:v>
                </c:pt>
                <c:pt idx="34">
                  <c:v>10.93</c:v>
                </c:pt>
                <c:pt idx="35">
                  <c:v>12.53</c:v>
                </c:pt>
                <c:pt idx="36">
                  <c:v>14.47</c:v>
                </c:pt>
                <c:pt idx="37">
                  <c:v>15.85</c:v>
                </c:pt>
                <c:pt idx="38">
                  <c:v>16.57</c:v>
                </c:pt>
                <c:pt idx="39">
                  <c:v>16.77</c:v>
                </c:pt>
                <c:pt idx="40">
                  <c:v>17.239999999999998</c:v>
                </c:pt>
                <c:pt idx="41">
                  <c:v>16.57</c:v>
                </c:pt>
                <c:pt idx="42">
                  <c:v>15.43</c:v>
                </c:pt>
                <c:pt idx="43">
                  <c:v>15.07</c:v>
                </c:pt>
                <c:pt idx="44">
                  <c:v>15.14</c:v>
                </c:pt>
                <c:pt idx="45">
                  <c:v>13.98</c:v>
                </c:pt>
                <c:pt idx="46">
                  <c:v>11.02</c:v>
                </c:pt>
                <c:pt idx="47">
                  <c:v>9.3000000000000007</c:v>
                </c:pt>
                <c:pt idx="48">
                  <c:v>7.71</c:v>
                </c:pt>
                <c:pt idx="49">
                  <c:v>6.69</c:v>
                </c:pt>
                <c:pt idx="50">
                  <c:v>5.89</c:v>
                </c:pt>
                <c:pt idx="51">
                  <c:v>5.26</c:v>
                </c:pt>
                <c:pt idx="52">
                  <c:v>5.15</c:v>
                </c:pt>
                <c:pt idx="53">
                  <c:v>6.06</c:v>
                </c:pt>
                <c:pt idx="54">
                  <c:v>6.81</c:v>
                </c:pt>
                <c:pt idx="55">
                  <c:v>7.18</c:v>
                </c:pt>
                <c:pt idx="56">
                  <c:v>6.7</c:v>
                </c:pt>
                <c:pt idx="57">
                  <c:v>6.86</c:v>
                </c:pt>
                <c:pt idx="58">
                  <c:v>7.24</c:v>
                </c:pt>
                <c:pt idx="59">
                  <c:v>7.6</c:v>
                </c:pt>
                <c:pt idx="60">
                  <c:v>7.41</c:v>
                </c:pt>
                <c:pt idx="61">
                  <c:v>7.39</c:v>
                </c:pt>
                <c:pt idx="62">
                  <c:v>7.54</c:v>
                </c:pt>
                <c:pt idx="63">
                  <c:v>8.07</c:v>
                </c:pt>
                <c:pt idx="64">
                  <c:v>8.0500000000000007</c:v>
                </c:pt>
                <c:pt idx="65">
                  <c:v>7.27</c:v>
                </c:pt>
                <c:pt idx="66">
                  <c:v>6.57</c:v>
                </c:pt>
                <c:pt idx="67">
                  <c:v>6.02</c:v>
                </c:pt>
                <c:pt idx="68">
                  <c:v>6.04</c:v>
                </c:pt>
                <c:pt idx="69">
                  <c:v>6.36</c:v>
                </c:pt>
                <c:pt idx="70">
                  <c:v>6.22</c:v>
                </c:pt>
                <c:pt idx="71">
                  <c:v>5.69</c:v>
                </c:pt>
                <c:pt idx="72">
                  <c:v>5.7</c:v>
                </c:pt>
                <c:pt idx="73">
                  <c:v>5.51</c:v>
                </c:pt>
                <c:pt idx="74">
                  <c:v>5.32</c:v>
                </c:pt>
                <c:pt idx="75">
                  <c:v>4.63</c:v>
                </c:pt>
                <c:pt idx="76">
                  <c:v>4.2300000000000004</c:v>
                </c:pt>
                <c:pt idx="77">
                  <c:v>4.03</c:v>
                </c:pt>
                <c:pt idx="78">
                  <c:v>3.97</c:v>
                </c:pt>
                <c:pt idx="79">
                  <c:v>3.84</c:v>
                </c:pt>
                <c:pt idx="80">
                  <c:v>3.7</c:v>
                </c:pt>
                <c:pt idx="81">
                  <c:v>3.26</c:v>
                </c:pt>
                <c:pt idx="82">
                  <c:v>3.02</c:v>
                </c:pt>
                <c:pt idx="83">
                  <c:v>3.14</c:v>
                </c:pt>
                <c:pt idx="84">
                  <c:v>2.99</c:v>
                </c:pt>
                <c:pt idx="85">
                  <c:v>3.02</c:v>
                </c:pt>
                <c:pt idx="86">
                  <c:v>2.96</c:v>
                </c:pt>
                <c:pt idx="87">
                  <c:v>3</c:v>
                </c:pt>
                <c:pt idx="88">
                  <c:v>3.18</c:v>
                </c:pt>
                <c:pt idx="89">
                  <c:v>3.69</c:v>
                </c:pt>
                <c:pt idx="90">
                  <c:v>3.74</c:v>
                </c:pt>
                <c:pt idx="91">
                  <c:v>4.18</c:v>
                </c:pt>
                <c:pt idx="92">
                  <c:v>4.1500000000000004</c:v>
                </c:pt>
                <c:pt idx="93">
                  <c:v>4.12</c:v>
                </c:pt>
                <c:pt idx="94">
                  <c:v>4.1900000000000004</c:v>
                </c:pt>
                <c:pt idx="95">
                  <c:v>4.46</c:v>
                </c:pt>
                <c:pt idx="96">
                  <c:v>4.5599999999999996</c:v>
                </c:pt>
                <c:pt idx="97">
                  <c:v>4.6100000000000003</c:v>
                </c:pt>
                <c:pt idx="98">
                  <c:v>4.7300000000000004</c:v>
                </c:pt>
                <c:pt idx="99">
                  <c:v>5.04</c:v>
                </c:pt>
                <c:pt idx="100">
                  <c:v>5.58</c:v>
                </c:pt>
                <c:pt idx="101">
                  <c:v>6.06</c:v>
                </c:pt>
                <c:pt idx="102">
                  <c:v>6.37</c:v>
                </c:pt>
                <c:pt idx="103">
                  <c:v>6.17</c:v>
                </c:pt>
                <c:pt idx="104">
                  <c:v>6.25</c:v>
                </c:pt>
                <c:pt idx="105">
                  <c:v>6.41</c:v>
                </c:pt>
                <c:pt idx="106">
                  <c:v>6.39</c:v>
                </c:pt>
                <c:pt idx="107">
                  <c:v>5.9</c:v>
                </c:pt>
                <c:pt idx="108">
                  <c:v>5.84</c:v>
                </c:pt>
                <c:pt idx="109">
                  <c:v>5.9</c:v>
                </c:pt>
                <c:pt idx="110">
                  <c:v>5.61</c:v>
                </c:pt>
                <c:pt idx="111">
                  <c:v>5.53</c:v>
                </c:pt>
                <c:pt idx="112">
                  <c:v>5.2</c:v>
                </c:pt>
                <c:pt idx="113">
                  <c:v>4.8</c:v>
                </c:pt>
                <c:pt idx="114">
                  <c:v>4.5</c:v>
                </c:pt>
                <c:pt idx="115">
                  <c:v>4.3600000000000003</c:v>
                </c:pt>
                <c:pt idx="116">
                  <c:v>4.34</c:v>
                </c:pt>
                <c:pt idx="117">
                  <c:v>4.17</c:v>
                </c:pt>
                <c:pt idx="118">
                  <c:v>4.22</c:v>
                </c:pt>
                <c:pt idx="119">
                  <c:v>4.3099999999999996</c:v>
                </c:pt>
                <c:pt idx="120">
                  <c:v>4.59</c:v>
                </c:pt>
                <c:pt idx="121">
                  <c:v>4.83</c:v>
                </c:pt>
                <c:pt idx="122">
                  <c:v>5.17</c:v>
                </c:pt>
                <c:pt idx="123">
                  <c:v>5.26</c:v>
                </c:pt>
                <c:pt idx="124">
                  <c:v>5.22</c:v>
                </c:pt>
                <c:pt idx="125">
                  <c:v>4.84</c:v>
                </c:pt>
                <c:pt idx="126">
                  <c:v>4.5999999999999996</c:v>
                </c:pt>
                <c:pt idx="127">
                  <c:v>4.49</c:v>
                </c:pt>
                <c:pt idx="128">
                  <c:v>4.7</c:v>
                </c:pt>
                <c:pt idx="129">
                  <c:v>5.2</c:v>
                </c:pt>
                <c:pt idx="130">
                  <c:v>5.63</c:v>
                </c:pt>
                <c:pt idx="131">
                  <c:v>5.91</c:v>
                </c:pt>
                <c:pt idx="132">
                  <c:v>5.99</c:v>
                </c:pt>
                <c:pt idx="133">
                  <c:v>6.01</c:v>
                </c:pt>
                <c:pt idx="134">
                  <c:v>6.3</c:v>
                </c:pt>
                <c:pt idx="135">
                  <c:v>6.51</c:v>
                </c:pt>
                <c:pt idx="136">
                  <c:v>6.55</c:v>
                </c:pt>
                <c:pt idx="137">
                  <c:v>6.71</c:v>
                </c:pt>
                <c:pt idx="138">
                  <c:v>6.87</c:v>
                </c:pt>
                <c:pt idx="139">
                  <c:v>7.23</c:v>
                </c:pt>
                <c:pt idx="140">
                  <c:v>7.31</c:v>
                </c:pt>
                <c:pt idx="141">
                  <c:v>6.97</c:v>
                </c:pt>
                <c:pt idx="142">
                  <c:v>6.64</c:v>
                </c:pt>
                <c:pt idx="143">
                  <c:v>6.5</c:v>
                </c:pt>
                <c:pt idx="144">
                  <c:v>6.22</c:v>
                </c:pt>
                <c:pt idx="145">
                  <c:v>5.85</c:v>
                </c:pt>
                <c:pt idx="146">
                  <c:v>5.24</c:v>
                </c:pt>
                <c:pt idx="147">
                  <c:v>5.0999999999999996</c:v>
                </c:pt>
                <c:pt idx="148">
                  <c:v>4.99</c:v>
                </c:pt>
                <c:pt idx="149">
                  <c:v>4.92</c:v>
                </c:pt>
                <c:pt idx="150">
                  <c:v>5.2</c:v>
                </c:pt>
                <c:pt idx="151">
                  <c:v>5.24</c:v>
                </c:pt>
                <c:pt idx="152">
                  <c:v>5.28</c:v>
                </c:pt>
                <c:pt idx="153">
                  <c:v>5.45</c:v>
                </c:pt>
                <c:pt idx="154">
                  <c:v>5.53</c:v>
                </c:pt>
                <c:pt idx="155">
                  <c:v>5.84</c:v>
                </c:pt>
                <c:pt idx="156">
                  <c:v>6.15</c:v>
                </c:pt>
                <c:pt idx="157">
                  <c:v>6.31</c:v>
                </c:pt>
                <c:pt idx="158">
                  <c:v>6.59</c:v>
                </c:pt>
                <c:pt idx="159">
                  <c:v>6.49</c:v>
                </c:pt>
                <c:pt idx="160">
                  <c:v>6.5</c:v>
                </c:pt>
                <c:pt idx="161">
                  <c:v>6.7</c:v>
                </c:pt>
                <c:pt idx="162">
                  <c:v>6.27</c:v>
                </c:pt>
                <c:pt idx="163">
                  <c:v>6.09</c:v>
                </c:pt>
                <c:pt idx="164">
                  <c:v>5.86</c:v>
                </c:pt>
                <c:pt idx="165">
                  <c:v>5.84</c:v>
                </c:pt>
                <c:pt idx="166">
                  <c:v>5.77</c:v>
                </c:pt>
                <c:pt idx="167">
                  <c:v>5.91</c:v>
                </c:pt>
                <c:pt idx="168">
                  <c:v>5.59</c:v>
                </c:pt>
                <c:pt idx="169">
                  <c:v>5.68</c:v>
                </c:pt>
                <c:pt idx="170">
                  <c:v>6.15</c:v>
                </c:pt>
                <c:pt idx="171">
                  <c:v>6.28</c:v>
                </c:pt>
                <c:pt idx="172">
                  <c:v>6.37</c:v>
                </c:pt>
                <c:pt idx="173">
                  <c:v>6.52</c:v>
                </c:pt>
                <c:pt idx="174">
                  <c:v>6.5</c:v>
                </c:pt>
                <c:pt idx="175">
                  <c:v>6.51</c:v>
                </c:pt>
                <c:pt idx="176">
                  <c:v>6.75</c:v>
                </c:pt>
                <c:pt idx="177">
                  <c:v>6.59</c:v>
                </c:pt>
                <c:pt idx="178">
                  <c:v>6.56</c:v>
                </c:pt>
                <c:pt idx="179">
                  <c:v>6.41</c:v>
                </c:pt>
                <c:pt idx="180">
                  <c:v>7.14</c:v>
                </c:pt>
                <c:pt idx="181">
                  <c:v>7.7</c:v>
                </c:pt>
                <c:pt idx="182">
                  <c:v>8.1300000000000008</c:v>
                </c:pt>
                <c:pt idx="183">
                  <c:v>8.17</c:v>
                </c:pt>
                <c:pt idx="184">
                  <c:v>8.4700000000000006</c:v>
                </c:pt>
                <c:pt idx="185">
                  <c:v>8.89</c:v>
                </c:pt>
                <c:pt idx="186">
                  <c:v>9.56</c:v>
                </c:pt>
                <c:pt idx="187">
                  <c:v>9.5299999999999994</c:v>
                </c:pt>
                <c:pt idx="188">
                  <c:v>9.49</c:v>
                </c:pt>
                <c:pt idx="189">
                  <c:v>9.93</c:v>
                </c:pt>
                <c:pt idx="190">
                  <c:v>10.48</c:v>
                </c:pt>
                <c:pt idx="191">
                  <c:v>10.67</c:v>
                </c:pt>
                <c:pt idx="192">
                  <c:v>10.71</c:v>
                </c:pt>
                <c:pt idx="193">
                  <c:v>10.36</c:v>
                </c:pt>
                <c:pt idx="194">
                  <c:v>9.39</c:v>
                </c:pt>
                <c:pt idx="195">
                  <c:v>9.2799999999999994</c:v>
                </c:pt>
                <c:pt idx="196">
                  <c:v>9.32</c:v>
                </c:pt>
                <c:pt idx="197">
                  <c:v>8.84</c:v>
                </c:pt>
                <c:pt idx="198">
                  <c:v>8.74</c:v>
                </c:pt>
                <c:pt idx="199">
                  <c:v>8.9700000000000006</c:v>
                </c:pt>
                <c:pt idx="200">
                  <c:v>8.48</c:v>
                </c:pt>
                <c:pt idx="201">
                  <c:v>7.87</c:v>
                </c:pt>
                <c:pt idx="202">
                  <c:v>6.99</c:v>
                </c:pt>
                <c:pt idx="203">
                  <c:v>6.29</c:v>
                </c:pt>
                <c:pt idx="204">
                  <c:v>5.35</c:v>
                </c:pt>
                <c:pt idx="205">
                  <c:v>4.76</c:v>
                </c:pt>
                <c:pt idx="206">
                  <c:v>4.57</c:v>
                </c:pt>
                <c:pt idx="207">
                  <c:v>4.08</c:v>
                </c:pt>
                <c:pt idx="208">
                  <c:v>3.6</c:v>
                </c:pt>
                <c:pt idx="209">
                  <c:v>3</c:v>
                </c:pt>
                <c:pt idx="210">
                  <c:v>2.71</c:v>
                </c:pt>
                <c:pt idx="211">
                  <c:v>2.46</c:v>
                </c:pt>
                <c:pt idx="212">
                  <c:v>2.54</c:v>
                </c:pt>
                <c:pt idx="213">
                  <c:v>2.7</c:v>
                </c:pt>
                <c:pt idx="214">
                  <c:v>2.8</c:v>
                </c:pt>
                <c:pt idx="215">
                  <c:v>2.95</c:v>
                </c:pt>
                <c:pt idx="216">
                  <c:v>2.86</c:v>
                </c:pt>
                <c:pt idx="217">
                  <c:v>2.84</c:v>
                </c:pt>
                <c:pt idx="218">
                  <c:v>2.68</c:v>
                </c:pt>
                <c:pt idx="219">
                  <c:v>2.76</c:v>
                </c:pt>
                <c:pt idx="220">
                  <c:v>2.86</c:v>
                </c:pt>
                <c:pt idx="221">
                  <c:v>4.3899999999999997</c:v>
                </c:pt>
                <c:pt idx="222">
                  <c:v>4.4800000000000004</c:v>
                </c:pt>
                <c:pt idx="223">
                  <c:v>4.1900000000000004</c:v>
                </c:pt>
                <c:pt idx="224">
                  <c:v>4.53</c:v>
                </c:pt>
                <c:pt idx="225">
                  <c:v>4.5599999999999996</c:v>
                </c:pt>
                <c:pt idx="226">
                  <c:v>4.05</c:v>
                </c:pt>
                <c:pt idx="227">
                  <c:v>3.75</c:v>
                </c:pt>
                <c:pt idx="228">
                  <c:v>3.78</c:v>
                </c:pt>
                <c:pt idx="229">
                  <c:v>3.89</c:v>
                </c:pt>
                <c:pt idx="230">
                  <c:v>4.58</c:v>
                </c:pt>
                <c:pt idx="231">
                  <c:v>4.9400000000000004</c:v>
                </c:pt>
                <c:pt idx="232">
                  <c:v>4.66</c:v>
                </c:pt>
                <c:pt idx="233">
                  <c:v>3.37</c:v>
                </c:pt>
                <c:pt idx="234">
                  <c:v>3.22</c:v>
                </c:pt>
                <c:pt idx="235">
                  <c:v>3.43</c:v>
                </c:pt>
                <c:pt idx="236">
                  <c:v>2.89</c:v>
                </c:pt>
                <c:pt idx="237">
                  <c:v>2.54</c:v>
                </c:pt>
                <c:pt idx="238">
                  <c:v>3.27</c:v>
                </c:pt>
                <c:pt idx="239">
                  <c:v>4.3099999999999996</c:v>
                </c:pt>
                <c:pt idx="240">
                  <c:v>4.1900000000000004</c:v>
                </c:pt>
                <c:pt idx="241">
                  <c:v>4.01</c:v>
                </c:pt>
                <c:pt idx="242">
                  <c:v>3.3</c:v>
                </c:pt>
                <c:pt idx="243">
                  <c:v>2.4</c:v>
                </c:pt>
                <c:pt idx="244">
                  <c:v>1.88</c:v>
                </c:pt>
                <c:pt idx="245">
                  <c:v>2.13</c:v>
                </c:pt>
                <c:pt idx="246">
                  <c:v>2.31</c:v>
                </c:pt>
                <c:pt idx="247">
                  <c:v>2.44</c:v>
                </c:pt>
                <c:pt idx="248">
                  <c:v>3.14</c:v>
                </c:pt>
                <c:pt idx="249">
                  <c:v>3.92</c:v>
                </c:pt>
                <c:pt idx="250">
                  <c:v>4.3099999999999996</c:v>
                </c:pt>
                <c:pt idx="251">
                  <c:v>4.5199999999999996</c:v>
                </c:pt>
                <c:pt idx="252">
                  <c:v>4.5599999999999996</c:v>
                </c:pt>
                <c:pt idx="253">
                  <c:v>5.2</c:v>
                </c:pt>
                <c:pt idx="254">
                  <c:v>6.1</c:v>
                </c:pt>
                <c:pt idx="255">
                  <c:v>6.76</c:v>
                </c:pt>
                <c:pt idx="256">
                  <c:v>8.06</c:v>
                </c:pt>
                <c:pt idx="257">
                  <c:v>8.35</c:v>
                </c:pt>
                <c:pt idx="258">
                  <c:v>8.99</c:v>
                </c:pt>
                <c:pt idx="259">
                  <c:v>9.68</c:v>
                </c:pt>
                <c:pt idx="260">
                  <c:v>10.25</c:v>
                </c:pt>
                <c:pt idx="261">
                  <c:v>10.67</c:v>
                </c:pt>
                <c:pt idx="262">
                  <c:v>10.74</c:v>
                </c:pt>
                <c:pt idx="263">
                  <c:v>10.06</c:v>
                </c:pt>
                <c:pt idx="264">
                  <c:v>10.38</c:v>
                </c:pt>
                <c:pt idx="265">
                  <c:v>10.54</c:v>
                </c:pt>
                <c:pt idx="266">
                  <c:v>11.3</c:v>
                </c:pt>
                <c:pt idx="267">
                  <c:v>12.13</c:v>
                </c:pt>
                <c:pt idx="268">
                  <c:v>11.73</c:v>
                </c:pt>
                <c:pt idx="269">
                  <c:v>11.89</c:v>
                </c:pt>
                <c:pt idx="270">
                  <c:v>10.07</c:v>
                </c:pt>
                <c:pt idx="271">
                  <c:v>8.73</c:v>
                </c:pt>
                <c:pt idx="272">
                  <c:v>7.17</c:v>
                </c:pt>
                <c:pt idx="273">
                  <c:v>6.47</c:v>
                </c:pt>
                <c:pt idx="274">
                  <c:v>5.9</c:v>
                </c:pt>
                <c:pt idx="275">
                  <c:v>5.79</c:v>
                </c:pt>
                <c:pt idx="276">
                  <c:v>5.77</c:v>
                </c:pt>
                <c:pt idx="277">
                  <c:v>5.6</c:v>
                </c:pt>
                <c:pt idx="278">
                  <c:v>4.6500000000000004</c:v>
                </c:pt>
                <c:pt idx="279">
                  <c:v>4.18</c:v>
                </c:pt>
                <c:pt idx="280">
                  <c:v>3.94</c:v>
                </c:pt>
                <c:pt idx="281">
                  <c:v>3.16</c:v>
                </c:pt>
                <c:pt idx="282">
                  <c:v>3.99</c:v>
                </c:pt>
                <c:pt idx="283">
                  <c:v>4.6100000000000003</c:v>
                </c:pt>
                <c:pt idx="284">
                  <c:v>5.19</c:v>
                </c:pt>
                <c:pt idx="285">
                  <c:v>4.82</c:v>
                </c:pt>
                <c:pt idx="286">
                  <c:v>4.68</c:v>
                </c:pt>
                <c:pt idx="287">
                  <c:v>4.62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75-46EB-8B22-4AD3FDF01FC8}"/>
            </c:ext>
          </c:extLst>
        </c:ser>
        <c:ser>
          <c:idx val="1"/>
          <c:order val="1"/>
          <c:tx>
            <c:strRef>
              <c:f>Inflação!$G$2</c:f>
              <c:strCache>
                <c:ptCount val="1"/>
                <c:pt idx="0">
                  <c:v>Núcleo Anual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val>
            <c:numRef>
              <c:f>Inflação!$G$3:$G$302</c:f>
              <c:numCache>
                <c:formatCode>0.00</c:formatCode>
                <c:ptCount val="300"/>
                <c:pt idx="12">
                  <c:v>3.63</c:v>
                </c:pt>
                <c:pt idx="13">
                  <c:v>3.7600000000000002</c:v>
                </c:pt>
                <c:pt idx="14">
                  <c:v>3.99</c:v>
                </c:pt>
                <c:pt idx="15">
                  <c:v>3.52</c:v>
                </c:pt>
                <c:pt idx="16">
                  <c:v>3.6999999999999997</c:v>
                </c:pt>
                <c:pt idx="17">
                  <c:v>3.67</c:v>
                </c:pt>
                <c:pt idx="18">
                  <c:v>4.01</c:v>
                </c:pt>
                <c:pt idx="19">
                  <c:v>4.1900000000000004</c:v>
                </c:pt>
                <c:pt idx="20">
                  <c:v>4.1900000000000004</c:v>
                </c:pt>
                <c:pt idx="21">
                  <c:v>4.46</c:v>
                </c:pt>
                <c:pt idx="22">
                  <c:v>4.93</c:v>
                </c:pt>
                <c:pt idx="23">
                  <c:v>5.5</c:v>
                </c:pt>
                <c:pt idx="24">
                  <c:v>5.620000000000001</c:v>
                </c:pt>
                <c:pt idx="25">
                  <c:v>5.870000000000001</c:v>
                </c:pt>
                <c:pt idx="26">
                  <c:v>6.02</c:v>
                </c:pt>
                <c:pt idx="27">
                  <c:v>6.13</c:v>
                </c:pt>
                <c:pt idx="28">
                  <c:v>6.27</c:v>
                </c:pt>
                <c:pt idx="29">
                  <c:v>6.16</c:v>
                </c:pt>
                <c:pt idx="30">
                  <c:v>6.0500000000000007</c:v>
                </c:pt>
                <c:pt idx="31">
                  <c:v>5.9300000000000015</c:v>
                </c:pt>
                <c:pt idx="32">
                  <c:v>6.3100000000000014</c:v>
                </c:pt>
                <c:pt idx="33">
                  <c:v>6.5500000000000016</c:v>
                </c:pt>
                <c:pt idx="34">
                  <c:v>7.120000000000001</c:v>
                </c:pt>
                <c:pt idx="35">
                  <c:v>8.01</c:v>
                </c:pt>
                <c:pt idx="36">
                  <c:v>8.9</c:v>
                </c:pt>
                <c:pt idx="37">
                  <c:v>9.06</c:v>
                </c:pt>
                <c:pt idx="38">
                  <c:v>9.759999999999998</c:v>
                </c:pt>
                <c:pt idx="39">
                  <c:v>10.06</c:v>
                </c:pt>
                <c:pt idx="40">
                  <c:v>10.100000000000001</c:v>
                </c:pt>
                <c:pt idx="41">
                  <c:v>10.46</c:v>
                </c:pt>
                <c:pt idx="42">
                  <c:v>10.34</c:v>
                </c:pt>
                <c:pt idx="43">
                  <c:v>10.309999999999999</c:v>
                </c:pt>
                <c:pt idx="44">
                  <c:v>10.069999999999997</c:v>
                </c:pt>
                <c:pt idx="45">
                  <c:v>9.6999999999999975</c:v>
                </c:pt>
                <c:pt idx="46">
                  <c:v>8.91</c:v>
                </c:pt>
                <c:pt idx="47">
                  <c:v>7.8800000000000008</c:v>
                </c:pt>
                <c:pt idx="48">
                  <c:v>7.14</c:v>
                </c:pt>
                <c:pt idx="49">
                  <c:v>7.1499999999999995</c:v>
                </c:pt>
                <c:pt idx="50">
                  <c:v>6.87</c:v>
                </c:pt>
                <c:pt idx="51">
                  <c:v>6.7799999999999994</c:v>
                </c:pt>
                <c:pt idx="52">
                  <c:v>6.92</c:v>
                </c:pt>
                <c:pt idx="53">
                  <c:v>6.93</c:v>
                </c:pt>
                <c:pt idx="54">
                  <c:v>7.02</c:v>
                </c:pt>
                <c:pt idx="55">
                  <c:v>7.2100000000000009</c:v>
                </c:pt>
                <c:pt idx="56">
                  <c:v>7.25</c:v>
                </c:pt>
                <c:pt idx="57">
                  <c:v>7.4300000000000006</c:v>
                </c:pt>
                <c:pt idx="58">
                  <c:v>7.62</c:v>
                </c:pt>
                <c:pt idx="59">
                  <c:v>7.660000000000001</c:v>
                </c:pt>
                <c:pt idx="60">
                  <c:v>7.58</c:v>
                </c:pt>
                <c:pt idx="61">
                  <c:v>7.51</c:v>
                </c:pt>
                <c:pt idx="62">
                  <c:v>7.07</c:v>
                </c:pt>
                <c:pt idx="63">
                  <c:v>7.06</c:v>
                </c:pt>
                <c:pt idx="64">
                  <c:v>6.93</c:v>
                </c:pt>
                <c:pt idx="65">
                  <c:v>6.7600000000000007</c:v>
                </c:pt>
                <c:pt idx="66">
                  <c:v>6.6700000000000008</c:v>
                </c:pt>
                <c:pt idx="67">
                  <c:v>6.37</c:v>
                </c:pt>
                <c:pt idx="68">
                  <c:v>6.2600000000000007</c:v>
                </c:pt>
                <c:pt idx="69">
                  <c:v>6.09</c:v>
                </c:pt>
                <c:pt idx="70">
                  <c:v>5.7899999999999991</c:v>
                </c:pt>
                <c:pt idx="71">
                  <c:v>5.419999999999999</c:v>
                </c:pt>
                <c:pt idx="72">
                  <c:v>5.7299999999999986</c:v>
                </c:pt>
                <c:pt idx="73">
                  <c:v>5.5099999999999989</c:v>
                </c:pt>
                <c:pt idx="74">
                  <c:v>5.629999999999999</c:v>
                </c:pt>
                <c:pt idx="75">
                  <c:v>5.14</c:v>
                </c:pt>
                <c:pt idx="76">
                  <c:v>4.5399999999999991</c:v>
                </c:pt>
                <c:pt idx="77">
                  <c:v>4.0199999999999996</c:v>
                </c:pt>
                <c:pt idx="78">
                  <c:v>3.7900000000000005</c:v>
                </c:pt>
                <c:pt idx="79">
                  <c:v>3.6600000000000006</c:v>
                </c:pt>
                <c:pt idx="80">
                  <c:v>3.59</c:v>
                </c:pt>
                <c:pt idx="81">
                  <c:v>3.5</c:v>
                </c:pt>
                <c:pt idx="82">
                  <c:v>3.4600000000000004</c:v>
                </c:pt>
                <c:pt idx="83">
                  <c:v>3.5100000000000007</c:v>
                </c:pt>
                <c:pt idx="84">
                  <c:v>3.06</c:v>
                </c:pt>
                <c:pt idx="85">
                  <c:v>2.87</c:v>
                </c:pt>
                <c:pt idx="86">
                  <c:v>2.57</c:v>
                </c:pt>
                <c:pt idx="87">
                  <c:v>2.64</c:v>
                </c:pt>
                <c:pt idx="88">
                  <c:v>3</c:v>
                </c:pt>
                <c:pt idx="89">
                  <c:v>3.3800000000000003</c:v>
                </c:pt>
                <c:pt idx="90">
                  <c:v>3.3200000000000003</c:v>
                </c:pt>
                <c:pt idx="91">
                  <c:v>3.5400000000000005</c:v>
                </c:pt>
                <c:pt idx="92">
                  <c:v>3.5600000000000005</c:v>
                </c:pt>
                <c:pt idx="93">
                  <c:v>3.6700000000000004</c:v>
                </c:pt>
                <c:pt idx="94">
                  <c:v>3.8100000000000005</c:v>
                </c:pt>
                <c:pt idx="95">
                  <c:v>4.0500000000000007</c:v>
                </c:pt>
                <c:pt idx="96">
                  <c:v>4.03</c:v>
                </c:pt>
                <c:pt idx="97">
                  <c:v>4.1999999999999993</c:v>
                </c:pt>
                <c:pt idx="98">
                  <c:v>4.33</c:v>
                </c:pt>
                <c:pt idx="99">
                  <c:v>4.57</c:v>
                </c:pt>
                <c:pt idx="100">
                  <c:v>4.919999999999999</c:v>
                </c:pt>
                <c:pt idx="101">
                  <c:v>5.2499999999999991</c:v>
                </c:pt>
                <c:pt idx="102">
                  <c:v>5.5599999999999987</c:v>
                </c:pt>
                <c:pt idx="103">
                  <c:v>5.7099999999999991</c:v>
                </c:pt>
                <c:pt idx="104">
                  <c:v>6.0799999999999992</c:v>
                </c:pt>
                <c:pt idx="105">
                  <c:v>6.1899999999999995</c:v>
                </c:pt>
                <c:pt idx="106">
                  <c:v>6.1800000000000006</c:v>
                </c:pt>
                <c:pt idx="107">
                  <c:v>5.92</c:v>
                </c:pt>
                <c:pt idx="108">
                  <c:v>5.7899999999999991</c:v>
                </c:pt>
                <c:pt idx="109">
                  <c:v>5.9800000000000013</c:v>
                </c:pt>
                <c:pt idx="110">
                  <c:v>5.87</c:v>
                </c:pt>
                <c:pt idx="111">
                  <c:v>5.92</c:v>
                </c:pt>
                <c:pt idx="112">
                  <c:v>5.8000000000000007</c:v>
                </c:pt>
                <c:pt idx="113">
                  <c:v>5.57</c:v>
                </c:pt>
                <c:pt idx="114">
                  <c:v>5.41</c:v>
                </c:pt>
                <c:pt idx="115">
                  <c:v>5.2</c:v>
                </c:pt>
                <c:pt idx="116">
                  <c:v>4.9300000000000006</c:v>
                </c:pt>
                <c:pt idx="117">
                  <c:v>4.7499999999999991</c:v>
                </c:pt>
                <c:pt idx="118">
                  <c:v>4.8099999999999996</c:v>
                </c:pt>
                <c:pt idx="119">
                  <c:v>4.92</c:v>
                </c:pt>
                <c:pt idx="120">
                  <c:v>5.23</c:v>
                </c:pt>
                <c:pt idx="121">
                  <c:v>5.21</c:v>
                </c:pt>
                <c:pt idx="122">
                  <c:v>5.42</c:v>
                </c:pt>
                <c:pt idx="123">
                  <c:v>5.27</c:v>
                </c:pt>
                <c:pt idx="124">
                  <c:v>5.33</c:v>
                </c:pt>
                <c:pt idx="125">
                  <c:v>5.41</c:v>
                </c:pt>
                <c:pt idx="126">
                  <c:v>5.38</c:v>
                </c:pt>
                <c:pt idx="127">
                  <c:v>5.33</c:v>
                </c:pt>
                <c:pt idx="128">
                  <c:v>5.32</c:v>
                </c:pt>
                <c:pt idx="129">
                  <c:v>5.54</c:v>
                </c:pt>
                <c:pt idx="130">
                  <c:v>5.69</c:v>
                </c:pt>
                <c:pt idx="131">
                  <c:v>5.96</c:v>
                </c:pt>
                <c:pt idx="132">
                  <c:v>6.04</c:v>
                </c:pt>
                <c:pt idx="133">
                  <c:v>6.41</c:v>
                </c:pt>
                <c:pt idx="134">
                  <c:v>6.6400000000000006</c:v>
                </c:pt>
                <c:pt idx="135">
                  <c:v>6.7899999999999991</c:v>
                </c:pt>
                <c:pt idx="136">
                  <c:v>6.6</c:v>
                </c:pt>
                <c:pt idx="137">
                  <c:v>6.6999999999999993</c:v>
                </c:pt>
                <c:pt idx="138">
                  <c:v>6.9</c:v>
                </c:pt>
                <c:pt idx="139">
                  <c:v>7.11</c:v>
                </c:pt>
                <c:pt idx="140">
                  <c:v>7.2100000000000009</c:v>
                </c:pt>
                <c:pt idx="141">
                  <c:v>7.09</c:v>
                </c:pt>
                <c:pt idx="142">
                  <c:v>6.9700000000000006</c:v>
                </c:pt>
                <c:pt idx="143">
                  <c:v>6.7500000000000009</c:v>
                </c:pt>
                <c:pt idx="144">
                  <c:v>6.660000000000001</c:v>
                </c:pt>
                <c:pt idx="145">
                  <c:v>6.080000000000001</c:v>
                </c:pt>
                <c:pt idx="146">
                  <c:v>5.6100000000000012</c:v>
                </c:pt>
                <c:pt idx="147">
                  <c:v>5.7400000000000011</c:v>
                </c:pt>
                <c:pt idx="148">
                  <c:v>5.5699999999999994</c:v>
                </c:pt>
                <c:pt idx="149">
                  <c:v>4.9799999999999995</c:v>
                </c:pt>
                <c:pt idx="150">
                  <c:v>5.01</c:v>
                </c:pt>
                <c:pt idx="151">
                  <c:v>4.96</c:v>
                </c:pt>
                <c:pt idx="152">
                  <c:v>4.91</c:v>
                </c:pt>
                <c:pt idx="153">
                  <c:v>4.9599999999999991</c:v>
                </c:pt>
                <c:pt idx="154">
                  <c:v>5.1499999999999995</c:v>
                </c:pt>
                <c:pt idx="155">
                  <c:v>5.54</c:v>
                </c:pt>
                <c:pt idx="156">
                  <c:v>5.84</c:v>
                </c:pt>
                <c:pt idx="157">
                  <c:v>6.19</c:v>
                </c:pt>
                <c:pt idx="158">
                  <c:v>6.28</c:v>
                </c:pt>
                <c:pt idx="159">
                  <c:v>6.02</c:v>
                </c:pt>
                <c:pt idx="160">
                  <c:v>6.24</c:v>
                </c:pt>
                <c:pt idx="161">
                  <c:v>6.71</c:v>
                </c:pt>
                <c:pt idx="162">
                  <c:v>6.63</c:v>
                </c:pt>
                <c:pt idx="163">
                  <c:v>6.68</c:v>
                </c:pt>
                <c:pt idx="164">
                  <c:v>6.8099999999999987</c:v>
                </c:pt>
                <c:pt idx="165">
                  <c:v>6.93</c:v>
                </c:pt>
                <c:pt idx="166">
                  <c:v>6.8899999999999988</c:v>
                </c:pt>
                <c:pt idx="167">
                  <c:v>6.97</c:v>
                </c:pt>
                <c:pt idx="168">
                  <c:v>6.6199999999999992</c:v>
                </c:pt>
                <c:pt idx="169">
                  <c:v>6.5400000000000009</c:v>
                </c:pt>
                <c:pt idx="170">
                  <c:v>7.11</c:v>
                </c:pt>
                <c:pt idx="171">
                  <c:v>7.0699999999999994</c:v>
                </c:pt>
                <c:pt idx="172">
                  <c:v>7.01</c:v>
                </c:pt>
                <c:pt idx="173">
                  <c:v>7.3599999999999994</c:v>
                </c:pt>
                <c:pt idx="174">
                  <c:v>7.02</c:v>
                </c:pt>
                <c:pt idx="175">
                  <c:v>6.95</c:v>
                </c:pt>
                <c:pt idx="176">
                  <c:v>7.0100000000000007</c:v>
                </c:pt>
                <c:pt idx="177">
                  <c:v>6.8299999999999992</c:v>
                </c:pt>
                <c:pt idx="178">
                  <c:v>6.5399999999999991</c:v>
                </c:pt>
                <c:pt idx="179">
                  <c:v>6.4499999999999993</c:v>
                </c:pt>
                <c:pt idx="180">
                  <c:v>6.5699999999999985</c:v>
                </c:pt>
                <c:pt idx="181">
                  <c:v>6.56</c:v>
                </c:pt>
                <c:pt idx="182">
                  <c:v>6.25</c:v>
                </c:pt>
                <c:pt idx="183">
                  <c:v>6.4500000000000011</c:v>
                </c:pt>
                <c:pt idx="184">
                  <c:v>6.3400000000000007</c:v>
                </c:pt>
                <c:pt idx="185">
                  <c:v>6.29</c:v>
                </c:pt>
                <c:pt idx="186">
                  <c:v>6.69</c:v>
                </c:pt>
                <c:pt idx="187">
                  <c:v>6.6400000000000006</c:v>
                </c:pt>
                <c:pt idx="188">
                  <c:v>6.6099999999999994</c:v>
                </c:pt>
                <c:pt idx="189">
                  <c:v>6.8199999999999994</c:v>
                </c:pt>
                <c:pt idx="190">
                  <c:v>7.1</c:v>
                </c:pt>
                <c:pt idx="191">
                  <c:v>7.09</c:v>
                </c:pt>
                <c:pt idx="192">
                  <c:v>7.07</c:v>
                </c:pt>
                <c:pt idx="193">
                  <c:v>7.16</c:v>
                </c:pt>
                <c:pt idx="194">
                  <c:v>7.0100000000000007</c:v>
                </c:pt>
                <c:pt idx="195">
                  <c:v>6.83</c:v>
                </c:pt>
                <c:pt idx="196">
                  <c:v>7.02</c:v>
                </c:pt>
                <c:pt idx="197">
                  <c:v>6.63</c:v>
                </c:pt>
                <c:pt idx="198">
                  <c:v>6.63</c:v>
                </c:pt>
                <c:pt idx="199">
                  <c:v>6.84</c:v>
                </c:pt>
                <c:pt idx="200">
                  <c:v>6.45</c:v>
                </c:pt>
                <c:pt idx="201">
                  <c:v>6.17</c:v>
                </c:pt>
                <c:pt idx="202">
                  <c:v>5.93</c:v>
                </c:pt>
                <c:pt idx="203">
                  <c:v>5.6000000000000005</c:v>
                </c:pt>
                <c:pt idx="204">
                  <c:v>5.25</c:v>
                </c:pt>
                <c:pt idx="205">
                  <c:v>4.79</c:v>
                </c:pt>
                <c:pt idx="206">
                  <c:v>4.5100000000000007</c:v>
                </c:pt>
                <c:pt idx="207">
                  <c:v>4.37</c:v>
                </c:pt>
                <c:pt idx="208">
                  <c:v>3.92</c:v>
                </c:pt>
                <c:pt idx="209">
                  <c:v>3.85</c:v>
                </c:pt>
                <c:pt idx="210">
                  <c:v>3.5500000000000003</c:v>
                </c:pt>
                <c:pt idx="211">
                  <c:v>3.12</c:v>
                </c:pt>
                <c:pt idx="212">
                  <c:v>3.33</c:v>
                </c:pt>
                <c:pt idx="213">
                  <c:v>3.32</c:v>
                </c:pt>
                <c:pt idx="214">
                  <c:v>3.0799999999999996</c:v>
                </c:pt>
                <c:pt idx="215">
                  <c:v>3.0999999999999996</c:v>
                </c:pt>
                <c:pt idx="216">
                  <c:v>2.94</c:v>
                </c:pt>
                <c:pt idx="217">
                  <c:v>2.87</c:v>
                </c:pt>
                <c:pt idx="218">
                  <c:v>2.8300000000000005</c:v>
                </c:pt>
                <c:pt idx="219">
                  <c:v>2.5800000000000005</c:v>
                </c:pt>
                <c:pt idx="220">
                  <c:v>2.5200000000000009</c:v>
                </c:pt>
                <c:pt idx="221">
                  <c:v>2.5300000000000002</c:v>
                </c:pt>
                <c:pt idx="222">
                  <c:v>2.7500000000000004</c:v>
                </c:pt>
                <c:pt idx="223">
                  <c:v>2.6200000000000006</c:v>
                </c:pt>
                <c:pt idx="224">
                  <c:v>2.64</c:v>
                </c:pt>
                <c:pt idx="225">
                  <c:v>2.58</c:v>
                </c:pt>
                <c:pt idx="226">
                  <c:v>2.4699999999999998</c:v>
                </c:pt>
                <c:pt idx="227">
                  <c:v>2.4400000000000004</c:v>
                </c:pt>
                <c:pt idx="228">
                  <c:v>2.59</c:v>
                </c:pt>
                <c:pt idx="229">
                  <c:v>2.39</c:v>
                </c:pt>
                <c:pt idx="230">
                  <c:v>2.6800000000000006</c:v>
                </c:pt>
                <c:pt idx="231">
                  <c:v>2.99</c:v>
                </c:pt>
                <c:pt idx="232">
                  <c:v>2.95</c:v>
                </c:pt>
                <c:pt idx="233">
                  <c:v>2.9300000000000006</c:v>
                </c:pt>
                <c:pt idx="234">
                  <c:v>2.7600000000000002</c:v>
                </c:pt>
                <c:pt idx="235">
                  <c:v>2.93</c:v>
                </c:pt>
                <c:pt idx="236">
                  <c:v>2.6100000000000003</c:v>
                </c:pt>
                <c:pt idx="237">
                  <c:v>2.5599999999999996</c:v>
                </c:pt>
                <c:pt idx="238">
                  <c:v>2.7299999999999995</c:v>
                </c:pt>
                <c:pt idx="239">
                  <c:v>2.76</c:v>
                </c:pt>
                <c:pt idx="240">
                  <c:v>2.58</c:v>
                </c:pt>
                <c:pt idx="241">
                  <c:v>2.8299999999999996</c:v>
                </c:pt>
                <c:pt idx="242">
                  <c:v>2.3400000000000003</c:v>
                </c:pt>
                <c:pt idx="243">
                  <c:v>1.8600000000000003</c:v>
                </c:pt>
                <c:pt idx="244">
                  <c:v>1.6400000000000001</c:v>
                </c:pt>
                <c:pt idx="245">
                  <c:v>1.3800000000000001</c:v>
                </c:pt>
                <c:pt idx="246">
                  <c:v>1.26</c:v>
                </c:pt>
                <c:pt idx="247">
                  <c:v>0.90000000000000013</c:v>
                </c:pt>
                <c:pt idx="248">
                  <c:v>1.1599999999999999</c:v>
                </c:pt>
                <c:pt idx="249">
                  <c:v>1.65</c:v>
                </c:pt>
                <c:pt idx="250">
                  <c:v>1.9699999999999998</c:v>
                </c:pt>
                <c:pt idx="251">
                  <c:v>2.2799999999999998</c:v>
                </c:pt>
                <c:pt idx="252">
                  <c:v>2.4699999999999998</c:v>
                </c:pt>
                <c:pt idx="253">
                  <c:v>2.6</c:v>
                </c:pt>
                <c:pt idx="254">
                  <c:v>3.09</c:v>
                </c:pt>
                <c:pt idx="255">
                  <c:v>3.46</c:v>
                </c:pt>
                <c:pt idx="256">
                  <c:v>4.1399999999999997</c:v>
                </c:pt>
                <c:pt idx="257">
                  <c:v>4.6400000000000006</c:v>
                </c:pt>
                <c:pt idx="258">
                  <c:v>5.28</c:v>
                </c:pt>
                <c:pt idx="259">
                  <c:v>6.13</c:v>
                </c:pt>
                <c:pt idx="260">
                  <c:v>6.6</c:v>
                </c:pt>
                <c:pt idx="261">
                  <c:v>7.07</c:v>
                </c:pt>
                <c:pt idx="262">
                  <c:v>7.13</c:v>
                </c:pt>
                <c:pt idx="263">
                  <c:v>7.3100000000000005</c:v>
                </c:pt>
                <c:pt idx="264">
                  <c:v>7.7600000000000007</c:v>
                </c:pt>
                <c:pt idx="265">
                  <c:v>8.370000000000001</c:v>
                </c:pt>
                <c:pt idx="266">
                  <c:v>8.74</c:v>
                </c:pt>
                <c:pt idx="267">
                  <c:v>9.39</c:v>
                </c:pt>
                <c:pt idx="268">
                  <c:v>9.92</c:v>
                </c:pt>
                <c:pt idx="269">
                  <c:v>10.239999999999998</c:v>
                </c:pt>
                <c:pt idx="270">
                  <c:v>9.9899999999999984</c:v>
                </c:pt>
                <c:pt idx="271">
                  <c:v>9.8499999999999979</c:v>
                </c:pt>
                <c:pt idx="272">
                  <c:v>9.3099999999999987</c:v>
                </c:pt>
                <c:pt idx="273">
                  <c:v>8.8299999999999983</c:v>
                </c:pt>
                <c:pt idx="274">
                  <c:v>8.3999999999999968</c:v>
                </c:pt>
                <c:pt idx="275">
                  <c:v>8.1</c:v>
                </c:pt>
                <c:pt idx="276">
                  <c:v>7.81</c:v>
                </c:pt>
                <c:pt idx="277">
                  <c:v>7.6099999999999994</c:v>
                </c:pt>
                <c:pt idx="278">
                  <c:v>7.1099999999999994</c:v>
                </c:pt>
                <c:pt idx="279">
                  <c:v>6.69</c:v>
                </c:pt>
                <c:pt idx="280">
                  <c:v>5.83</c:v>
                </c:pt>
                <c:pt idx="281">
                  <c:v>5.1899999999999995</c:v>
                </c:pt>
                <c:pt idx="282">
                  <c:v>4.96</c:v>
                </c:pt>
                <c:pt idx="283">
                  <c:v>4.6399999999999997</c:v>
                </c:pt>
                <c:pt idx="284">
                  <c:v>4.5999999999999988</c:v>
                </c:pt>
                <c:pt idx="285">
                  <c:v>4.24</c:v>
                </c:pt>
                <c:pt idx="286">
                  <c:v>4.33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75-46EB-8B22-4AD3FDF01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ax val="12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Inflação!$E$2</c:f>
              <c:strCache>
                <c:ptCount val="1"/>
                <c:pt idx="0">
                  <c:v>Difusão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Inflação!$A$3:$A$302</c:f>
              <c:numCache>
                <c:formatCode>[$-416]mmm\-yy;@</c:formatCode>
                <c:ptCount val="300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</c:numCache>
            </c:numRef>
          </c:cat>
          <c:val>
            <c:numRef>
              <c:f>Inflação!$E$3:$E$302</c:f>
              <c:numCache>
                <c:formatCode>0.00</c:formatCode>
                <c:ptCount val="300"/>
                <c:pt idx="0">
                  <c:v>68.75</c:v>
                </c:pt>
                <c:pt idx="1">
                  <c:v>53.52</c:v>
                </c:pt>
                <c:pt idx="2">
                  <c:v>51.17</c:v>
                </c:pt>
                <c:pt idx="3">
                  <c:v>56.84</c:v>
                </c:pt>
                <c:pt idx="4">
                  <c:v>51.76</c:v>
                </c:pt>
                <c:pt idx="5">
                  <c:v>53.52</c:v>
                </c:pt>
                <c:pt idx="6">
                  <c:v>66.02</c:v>
                </c:pt>
                <c:pt idx="7">
                  <c:v>65.430000000000007</c:v>
                </c:pt>
                <c:pt idx="8">
                  <c:v>59.38</c:v>
                </c:pt>
                <c:pt idx="9">
                  <c:v>57.62</c:v>
                </c:pt>
                <c:pt idx="10">
                  <c:v>56.84</c:v>
                </c:pt>
                <c:pt idx="11">
                  <c:v>55.86</c:v>
                </c:pt>
                <c:pt idx="12">
                  <c:v>64.260000000000005</c:v>
                </c:pt>
                <c:pt idx="13">
                  <c:v>58.01</c:v>
                </c:pt>
                <c:pt idx="14">
                  <c:v>60.55</c:v>
                </c:pt>
                <c:pt idx="15">
                  <c:v>60.94</c:v>
                </c:pt>
                <c:pt idx="16">
                  <c:v>57.03</c:v>
                </c:pt>
                <c:pt idx="17">
                  <c:v>57.62</c:v>
                </c:pt>
                <c:pt idx="18">
                  <c:v>66.41</c:v>
                </c:pt>
                <c:pt idx="19">
                  <c:v>65.819999999999993</c:v>
                </c:pt>
                <c:pt idx="20">
                  <c:v>63.67</c:v>
                </c:pt>
                <c:pt idx="21">
                  <c:v>65.430000000000007</c:v>
                </c:pt>
                <c:pt idx="22">
                  <c:v>68.36</c:v>
                </c:pt>
                <c:pt idx="23">
                  <c:v>67.58</c:v>
                </c:pt>
                <c:pt idx="24">
                  <c:v>73.83</c:v>
                </c:pt>
                <c:pt idx="25">
                  <c:v>62.11</c:v>
                </c:pt>
                <c:pt idx="26">
                  <c:v>62.11</c:v>
                </c:pt>
                <c:pt idx="27">
                  <c:v>57.81</c:v>
                </c:pt>
                <c:pt idx="28">
                  <c:v>56.84</c:v>
                </c:pt>
                <c:pt idx="29">
                  <c:v>59.38</c:v>
                </c:pt>
                <c:pt idx="30">
                  <c:v>61.33</c:v>
                </c:pt>
                <c:pt idx="31">
                  <c:v>63.87</c:v>
                </c:pt>
                <c:pt idx="32">
                  <c:v>70.900000000000006</c:v>
                </c:pt>
                <c:pt idx="33">
                  <c:v>70.900000000000006</c:v>
                </c:pt>
                <c:pt idx="34">
                  <c:v>83.2</c:v>
                </c:pt>
                <c:pt idx="35">
                  <c:v>83.59</c:v>
                </c:pt>
                <c:pt idx="36">
                  <c:v>85.94</c:v>
                </c:pt>
                <c:pt idx="37">
                  <c:v>73.05</c:v>
                </c:pt>
                <c:pt idx="38">
                  <c:v>76.56</c:v>
                </c:pt>
                <c:pt idx="39">
                  <c:v>75.78</c:v>
                </c:pt>
                <c:pt idx="40">
                  <c:v>66.02</c:v>
                </c:pt>
                <c:pt idx="41">
                  <c:v>60.35</c:v>
                </c:pt>
                <c:pt idx="42">
                  <c:v>57.23</c:v>
                </c:pt>
                <c:pt idx="43">
                  <c:v>56.45</c:v>
                </c:pt>
                <c:pt idx="44">
                  <c:v>63.48</c:v>
                </c:pt>
                <c:pt idx="45">
                  <c:v>61.13</c:v>
                </c:pt>
                <c:pt idx="46">
                  <c:v>57.03</c:v>
                </c:pt>
                <c:pt idx="47">
                  <c:v>64.84</c:v>
                </c:pt>
                <c:pt idx="48">
                  <c:v>70.900000000000006</c:v>
                </c:pt>
                <c:pt idx="49">
                  <c:v>60.35</c:v>
                </c:pt>
                <c:pt idx="50">
                  <c:v>66.02</c:v>
                </c:pt>
                <c:pt idx="51">
                  <c:v>65.23</c:v>
                </c:pt>
                <c:pt idx="52">
                  <c:v>60.94</c:v>
                </c:pt>
                <c:pt idx="53">
                  <c:v>67.58</c:v>
                </c:pt>
                <c:pt idx="54">
                  <c:v>64.260000000000005</c:v>
                </c:pt>
                <c:pt idx="55">
                  <c:v>64.260000000000005</c:v>
                </c:pt>
                <c:pt idx="56">
                  <c:v>60.35</c:v>
                </c:pt>
                <c:pt idx="57">
                  <c:v>66.41</c:v>
                </c:pt>
                <c:pt idx="58">
                  <c:v>67.58</c:v>
                </c:pt>
                <c:pt idx="59">
                  <c:v>67.97</c:v>
                </c:pt>
                <c:pt idx="60">
                  <c:v>73.239999999999995</c:v>
                </c:pt>
                <c:pt idx="61">
                  <c:v>64.650000000000006</c:v>
                </c:pt>
                <c:pt idx="62">
                  <c:v>63.87</c:v>
                </c:pt>
                <c:pt idx="63">
                  <c:v>67.19</c:v>
                </c:pt>
                <c:pt idx="64">
                  <c:v>65.819999999999993</c:v>
                </c:pt>
                <c:pt idx="65">
                  <c:v>61.72</c:v>
                </c:pt>
                <c:pt idx="66">
                  <c:v>53.71</c:v>
                </c:pt>
                <c:pt idx="67">
                  <c:v>48.44</c:v>
                </c:pt>
                <c:pt idx="68">
                  <c:v>51.37</c:v>
                </c:pt>
                <c:pt idx="69">
                  <c:v>59.18</c:v>
                </c:pt>
                <c:pt idx="70">
                  <c:v>62.3</c:v>
                </c:pt>
                <c:pt idx="71">
                  <c:v>58.98</c:v>
                </c:pt>
                <c:pt idx="72">
                  <c:v>59.38</c:v>
                </c:pt>
                <c:pt idx="73">
                  <c:v>49.61</c:v>
                </c:pt>
                <c:pt idx="74">
                  <c:v>56.05</c:v>
                </c:pt>
                <c:pt idx="75">
                  <c:v>54.88</c:v>
                </c:pt>
                <c:pt idx="76">
                  <c:v>57.62</c:v>
                </c:pt>
                <c:pt idx="77">
                  <c:v>49.22</c:v>
                </c:pt>
                <c:pt idx="78">
                  <c:v>56.25</c:v>
                </c:pt>
                <c:pt idx="79">
                  <c:v>52.08</c:v>
                </c:pt>
                <c:pt idx="80">
                  <c:v>54.95</c:v>
                </c:pt>
                <c:pt idx="81">
                  <c:v>58.33</c:v>
                </c:pt>
                <c:pt idx="82">
                  <c:v>59.11</c:v>
                </c:pt>
                <c:pt idx="83">
                  <c:v>60.94</c:v>
                </c:pt>
                <c:pt idx="84">
                  <c:v>64.58</c:v>
                </c:pt>
                <c:pt idx="85">
                  <c:v>55.47</c:v>
                </c:pt>
                <c:pt idx="86">
                  <c:v>60.16</c:v>
                </c:pt>
                <c:pt idx="87">
                  <c:v>56.25</c:v>
                </c:pt>
                <c:pt idx="88">
                  <c:v>55.99</c:v>
                </c:pt>
                <c:pt idx="89">
                  <c:v>56.25</c:v>
                </c:pt>
                <c:pt idx="90">
                  <c:v>54.43</c:v>
                </c:pt>
                <c:pt idx="91">
                  <c:v>63.28</c:v>
                </c:pt>
                <c:pt idx="92">
                  <c:v>56.77</c:v>
                </c:pt>
                <c:pt idx="93">
                  <c:v>64.319999999999993</c:v>
                </c:pt>
                <c:pt idx="94">
                  <c:v>55.99</c:v>
                </c:pt>
                <c:pt idx="95">
                  <c:v>61.98</c:v>
                </c:pt>
                <c:pt idx="96">
                  <c:v>66.41</c:v>
                </c:pt>
                <c:pt idx="97">
                  <c:v>56.51</c:v>
                </c:pt>
                <c:pt idx="98">
                  <c:v>58.59</c:v>
                </c:pt>
                <c:pt idx="99">
                  <c:v>61.98</c:v>
                </c:pt>
                <c:pt idx="100">
                  <c:v>71.349999999999994</c:v>
                </c:pt>
                <c:pt idx="101">
                  <c:v>67.19</c:v>
                </c:pt>
                <c:pt idx="102">
                  <c:v>59.38</c:v>
                </c:pt>
                <c:pt idx="103">
                  <c:v>63.02</c:v>
                </c:pt>
                <c:pt idx="104">
                  <c:v>60.94</c:v>
                </c:pt>
                <c:pt idx="105">
                  <c:v>62.24</c:v>
                </c:pt>
                <c:pt idx="106">
                  <c:v>64.58</c:v>
                </c:pt>
                <c:pt idx="107">
                  <c:v>61.72</c:v>
                </c:pt>
                <c:pt idx="108">
                  <c:v>66.150000000000006</c:v>
                </c:pt>
                <c:pt idx="109">
                  <c:v>58.07</c:v>
                </c:pt>
                <c:pt idx="110">
                  <c:v>60.16</c:v>
                </c:pt>
                <c:pt idx="111">
                  <c:v>56.77</c:v>
                </c:pt>
                <c:pt idx="112">
                  <c:v>58.85</c:v>
                </c:pt>
                <c:pt idx="113">
                  <c:v>59.11</c:v>
                </c:pt>
                <c:pt idx="114">
                  <c:v>52.86</c:v>
                </c:pt>
                <c:pt idx="115">
                  <c:v>52.6</c:v>
                </c:pt>
                <c:pt idx="116">
                  <c:v>54.17</c:v>
                </c:pt>
                <c:pt idx="117">
                  <c:v>52.6</c:v>
                </c:pt>
                <c:pt idx="118">
                  <c:v>58.85</c:v>
                </c:pt>
                <c:pt idx="119">
                  <c:v>60.16</c:v>
                </c:pt>
                <c:pt idx="120">
                  <c:v>68.75</c:v>
                </c:pt>
                <c:pt idx="121">
                  <c:v>61.72</c:v>
                </c:pt>
                <c:pt idx="122">
                  <c:v>66.41</c:v>
                </c:pt>
                <c:pt idx="123">
                  <c:v>60.94</c:v>
                </c:pt>
                <c:pt idx="124">
                  <c:v>60.94</c:v>
                </c:pt>
                <c:pt idx="125">
                  <c:v>57.29</c:v>
                </c:pt>
                <c:pt idx="126">
                  <c:v>48.7</c:v>
                </c:pt>
                <c:pt idx="127">
                  <c:v>52.6</c:v>
                </c:pt>
                <c:pt idx="128">
                  <c:v>62.5</c:v>
                </c:pt>
                <c:pt idx="129">
                  <c:v>64.84</c:v>
                </c:pt>
                <c:pt idx="130">
                  <c:v>67.19</c:v>
                </c:pt>
                <c:pt idx="131">
                  <c:v>62.24</c:v>
                </c:pt>
                <c:pt idx="132">
                  <c:v>69.27</c:v>
                </c:pt>
                <c:pt idx="133">
                  <c:v>61.72</c:v>
                </c:pt>
                <c:pt idx="134">
                  <c:v>68.23</c:v>
                </c:pt>
                <c:pt idx="135">
                  <c:v>59.38</c:v>
                </c:pt>
                <c:pt idx="136">
                  <c:v>64.84</c:v>
                </c:pt>
                <c:pt idx="137">
                  <c:v>58.85</c:v>
                </c:pt>
                <c:pt idx="138">
                  <c:v>53.13</c:v>
                </c:pt>
                <c:pt idx="139">
                  <c:v>64.58</c:v>
                </c:pt>
                <c:pt idx="140">
                  <c:v>61.46</c:v>
                </c:pt>
                <c:pt idx="141">
                  <c:v>62.76</c:v>
                </c:pt>
                <c:pt idx="142">
                  <c:v>67.19</c:v>
                </c:pt>
                <c:pt idx="143">
                  <c:v>64.84</c:v>
                </c:pt>
                <c:pt idx="144">
                  <c:v>64.38</c:v>
                </c:pt>
                <c:pt idx="145">
                  <c:v>59.18</c:v>
                </c:pt>
                <c:pt idx="146">
                  <c:v>57.26</c:v>
                </c:pt>
                <c:pt idx="147">
                  <c:v>63.56</c:v>
                </c:pt>
                <c:pt idx="148">
                  <c:v>64.930000000000007</c:v>
                </c:pt>
                <c:pt idx="149">
                  <c:v>61.64</c:v>
                </c:pt>
                <c:pt idx="150">
                  <c:v>61.1</c:v>
                </c:pt>
                <c:pt idx="151">
                  <c:v>65.48</c:v>
                </c:pt>
                <c:pt idx="152">
                  <c:v>66.3</c:v>
                </c:pt>
                <c:pt idx="153">
                  <c:v>68.77</c:v>
                </c:pt>
                <c:pt idx="154">
                  <c:v>62.74</c:v>
                </c:pt>
                <c:pt idx="155">
                  <c:v>70.680000000000007</c:v>
                </c:pt>
                <c:pt idx="156">
                  <c:v>75.069999999999993</c:v>
                </c:pt>
                <c:pt idx="157">
                  <c:v>72.33</c:v>
                </c:pt>
                <c:pt idx="158">
                  <c:v>69.040000000000006</c:v>
                </c:pt>
                <c:pt idx="159">
                  <c:v>65.75</c:v>
                </c:pt>
                <c:pt idx="160">
                  <c:v>63.01</c:v>
                </c:pt>
                <c:pt idx="161">
                  <c:v>55.34</c:v>
                </c:pt>
                <c:pt idx="162">
                  <c:v>55.07</c:v>
                </c:pt>
                <c:pt idx="163">
                  <c:v>58.63</c:v>
                </c:pt>
                <c:pt idx="164">
                  <c:v>57.81</c:v>
                </c:pt>
                <c:pt idx="165">
                  <c:v>67.67</c:v>
                </c:pt>
                <c:pt idx="166">
                  <c:v>68.22</c:v>
                </c:pt>
                <c:pt idx="167">
                  <c:v>69.319999999999993</c:v>
                </c:pt>
                <c:pt idx="168">
                  <c:v>71.58</c:v>
                </c:pt>
                <c:pt idx="169">
                  <c:v>64.34</c:v>
                </c:pt>
                <c:pt idx="170">
                  <c:v>71.05</c:v>
                </c:pt>
                <c:pt idx="171">
                  <c:v>69.97</c:v>
                </c:pt>
                <c:pt idx="172">
                  <c:v>66.760000000000005</c:v>
                </c:pt>
                <c:pt idx="173">
                  <c:v>61.39</c:v>
                </c:pt>
                <c:pt idx="174">
                  <c:v>58.98</c:v>
                </c:pt>
                <c:pt idx="175">
                  <c:v>54.96</c:v>
                </c:pt>
                <c:pt idx="176">
                  <c:v>61.13</c:v>
                </c:pt>
                <c:pt idx="177">
                  <c:v>64.88</c:v>
                </c:pt>
                <c:pt idx="178">
                  <c:v>61.39</c:v>
                </c:pt>
                <c:pt idx="179">
                  <c:v>68.36</c:v>
                </c:pt>
                <c:pt idx="180">
                  <c:v>68.900000000000006</c:v>
                </c:pt>
                <c:pt idx="181">
                  <c:v>68.099999999999994</c:v>
                </c:pt>
                <c:pt idx="182">
                  <c:v>73.459999999999994</c:v>
                </c:pt>
                <c:pt idx="183">
                  <c:v>71.05</c:v>
                </c:pt>
                <c:pt idx="184">
                  <c:v>70.239999999999995</c:v>
                </c:pt>
                <c:pt idx="185">
                  <c:v>67.83</c:v>
                </c:pt>
                <c:pt idx="186">
                  <c:v>65.680000000000007</c:v>
                </c:pt>
                <c:pt idx="187">
                  <c:v>65.150000000000006</c:v>
                </c:pt>
                <c:pt idx="188">
                  <c:v>66.489999999999995</c:v>
                </c:pt>
                <c:pt idx="189">
                  <c:v>67.02</c:v>
                </c:pt>
                <c:pt idx="190">
                  <c:v>78.02</c:v>
                </c:pt>
                <c:pt idx="191">
                  <c:v>74.8</c:v>
                </c:pt>
                <c:pt idx="192">
                  <c:v>77.48</c:v>
                </c:pt>
                <c:pt idx="193">
                  <c:v>77.209999999999994</c:v>
                </c:pt>
                <c:pt idx="194">
                  <c:v>69.44</c:v>
                </c:pt>
                <c:pt idx="195">
                  <c:v>66.760000000000005</c:v>
                </c:pt>
                <c:pt idx="196">
                  <c:v>63</c:v>
                </c:pt>
                <c:pt idx="197">
                  <c:v>55.23</c:v>
                </c:pt>
                <c:pt idx="198">
                  <c:v>59.52</c:v>
                </c:pt>
                <c:pt idx="199">
                  <c:v>63.54</c:v>
                </c:pt>
                <c:pt idx="200">
                  <c:v>56.84</c:v>
                </c:pt>
                <c:pt idx="201">
                  <c:v>58.98</c:v>
                </c:pt>
                <c:pt idx="202">
                  <c:v>57.1</c:v>
                </c:pt>
                <c:pt idx="203">
                  <c:v>59.79</c:v>
                </c:pt>
                <c:pt idx="204">
                  <c:v>63.27</c:v>
                </c:pt>
                <c:pt idx="205">
                  <c:v>50.94</c:v>
                </c:pt>
                <c:pt idx="206">
                  <c:v>55.76</c:v>
                </c:pt>
                <c:pt idx="207">
                  <c:v>60.59</c:v>
                </c:pt>
                <c:pt idx="208">
                  <c:v>51.74</c:v>
                </c:pt>
                <c:pt idx="209">
                  <c:v>47.18</c:v>
                </c:pt>
                <c:pt idx="210">
                  <c:v>41.82</c:v>
                </c:pt>
                <c:pt idx="211">
                  <c:v>46.38</c:v>
                </c:pt>
                <c:pt idx="212">
                  <c:v>52.01</c:v>
                </c:pt>
                <c:pt idx="213">
                  <c:v>56.57</c:v>
                </c:pt>
                <c:pt idx="214">
                  <c:v>46.38</c:v>
                </c:pt>
                <c:pt idx="215">
                  <c:v>56.84</c:v>
                </c:pt>
                <c:pt idx="216">
                  <c:v>57.91</c:v>
                </c:pt>
                <c:pt idx="217">
                  <c:v>48.53</c:v>
                </c:pt>
                <c:pt idx="218">
                  <c:v>50.4</c:v>
                </c:pt>
                <c:pt idx="219">
                  <c:v>53.89</c:v>
                </c:pt>
                <c:pt idx="220">
                  <c:v>55.35</c:v>
                </c:pt>
                <c:pt idx="221">
                  <c:v>65.540000000000006</c:v>
                </c:pt>
                <c:pt idx="222">
                  <c:v>49.61</c:v>
                </c:pt>
                <c:pt idx="223">
                  <c:v>51.7</c:v>
                </c:pt>
                <c:pt idx="224">
                  <c:v>62.14</c:v>
                </c:pt>
                <c:pt idx="225">
                  <c:v>60.31</c:v>
                </c:pt>
                <c:pt idx="226">
                  <c:v>54.57</c:v>
                </c:pt>
                <c:pt idx="227">
                  <c:v>61.1</c:v>
                </c:pt>
                <c:pt idx="228">
                  <c:v>61.88</c:v>
                </c:pt>
                <c:pt idx="229">
                  <c:v>59.01</c:v>
                </c:pt>
                <c:pt idx="230">
                  <c:v>65.27</c:v>
                </c:pt>
                <c:pt idx="231">
                  <c:v>59.01</c:v>
                </c:pt>
                <c:pt idx="232">
                  <c:v>49.35</c:v>
                </c:pt>
                <c:pt idx="233">
                  <c:v>50.39</c:v>
                </c:pt>
                <c:pt idx="234">
                  <c:v>47</c:v>
                </c:pt>
                <c:pt idx="235">
                  <c:v>54.31</c:v>
                </c:pt>
                <c:pt idx="236">
                  <c:v>47.26</c:v>
                </c:pt>
                <c:pt idx="237">
                  <c:v>59.79</c:v>
                </c:pt>
                <c:pt idx="238">
                  <c:v>55.87</c:v>
                </c:pt>
                <c:pt idx="239">
                  <c:v>58.75</c:v>
                </c:pt>
                <c:pt idx="240">
                  <c:v>55.44</c:v>
                </c:pt>
                <c:pt idx="241">
                  <c:v>49.34</c:v>
                </c:pt>
                <c:pt idx="242">
                  <c:v>58.09</c:v>
                </c:pt>
                <c:pt idx="243">
                  <c:v>53.05</c:v>
                </c:pt>
                <c:pt idx="244">
                  <c:v>42.97</c:v>
                </c:pt>
                <c:pt idx="245">
                  <c:v>55.17</c:v>
                </c:pt>
                <c:pt idx="246">
                  <c:v>54.38</c:v>
                </c:pt>
                <c:pt idx="247">
                  <c:v>55.17</c:v>
                </c:pt>
                <c:pt idx="248">
                  <c:v>63.4</c:v>
                </c:pt>
                <c:pt idx="249">
                  <c:v>68.17</c:v>
                </c:pt>
                <c:pt idx="250">
                  <c:v>66.58</c:v>
                </c:pt>
                <c:pt idx="251">
                  <c:v>72.150000000000006</c:v>
                </c:pt>
                <c:pt idx="252">
                  <c:v>65.52</c:v>
                </c:pt>
                <c:pt idx="253">
                  <c:v>63.4</c:v>
                </c:pt>
                <c:pt idx="254">
                  <c:v>62.6</c:v>
                </c:pt>
                <c:pt idx="255">
                  <c:v>65.52</c:v>
                </c:pt>
                <c:pt idx="256">
                  <c:v>64.459999999999994</c:v>
                </c:pt>
                <c:pt idx="257">
                  <c:v>64.459999999999994</c:v>
                </c:pt>
                <c:pt idx="258">
                  <c:v>63.66</c:v>
                </c:pt>
                <c:pt idx="259">
                  <c:v>71.88</c:v>
                </c:pt>
                <c:pt idx="260">
                  <c:v>64.989999999999995</c:v>
                </c:pt>
                <c:pt idx="261">
                  <c:v>66.84</c:v>
                </c:pt>
                <c:pt idx="262">
                  <c:v>63.13</c:v>
                </c:pt>
                <c:pt idx="263">
                  <c:v>74.8</c:v>
                </c:pt>
                <c:pt idx="264">
                  <c:v>73.209999999999994</c:v>
                </c:pt>
                <c:pt idx="265">
                  <c:v>74.8</c:v>
                </c:pt>
                <c:pt idx="266">
                  <c:v>76.13</c:v>
                </c:pt>
                <c:pt idx="267">
                  <c:v>78.25</c:v>
                </c:pt>
                <c:pt idx="268">
                  <c:v>72.41</c:v>
                </c:pt>
                <c:pt idx="269">
                  <c:v>66.58</c:v>
                </c:pt>
                <c:pt idx="270">
                  <c:v>62.86</c:v>
                </c:pt>
                <c:pt idx="271">
                  <c:v>65.25</c:v>
                </c:pt>
                <c:pt idx="272">
                  <c:v>61.54</c:v>
                </c:pt>
                <c:pt idx="273">
                  <c:v>67.900000000000006</c:v>
                </c:pt>
                <c:pt idx="274">
                  <c:v>58.62</c:v>
                </c:pt>
                <c:pt idx="275">
                  <c:v>68.97</c:v>
                </c:pt>
                <c:pt idx="276">
                  <c:v>63.13</c:v>
                </c:pt>
                <c:pt idx="277">
                  <c:v>65.25</c:v>
                </c:pt>
                <c:pt idx="278">
                  <c:v>59.95</c:v>
                </c:pt>
                <c:pt idx="279">
                  <c:v>66.05</c:v>
                </c:pt>
                <c:pt idx="280">
                  <c:v>56</c:v>
                </c:pt>
                <c:pt idx="281">
                  <c:v>49.6</c:v>
                </c:pt>
                <c:pt idx="282">
                  <c:v>46.15</c:v>
                </c:pt>
                <c:pt idx="283">
                  <c:v>53.05</c:v>
                </c:pt>
                <c:pt idx="284">
                  <c:v>42.71</c:v>
                </c:pt>
                <c:pt idx="285">
                  <c:v>52.52</c:v>
                </c:pt>
                <c:pt idx="286">
                  <c:v>51.72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01-4763-962C-E559E31DD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ax val="85"/>
          <c:min val="4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2"/>
          <c:order val="1"/>
          <c:tx>
            <c:strRef>
              <c:f>Recessões!$B$1</c:f>
              <c:strCache>
                <c:ptCount val="1"/>
                <c:pt idx="0">
                  <c:v>Recessão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 w="25400">
              <a:noFill/>
            </a:ln>
            <a:effectLst/>
          </c:spPr>
          <c:cat>
            <c:numRef>
              <c:f>Recessões!$A$2:$A$289</c:f>
              <c:numCache>
                <c:formatCode>[$-416]mmm\-yy;@</c:formatCode>
                <c:ptCount val="2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</c:numCache>
            </c:numRef>
          </c:cat>
          <c:val>
            <c:numRef>
              <c:f>Recessões!$B$2:$B$289</c:f>
              <c:numCache>
                <c:formatCode>General</c:formatCode>
                <c:ptCount val="2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2F-4384-9BE7-584741672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0669200"/>
        <c:axId val="670643280"/>
      </c:areaChart>
      <c:lineChart>
        <c:grouping val="standard"/>
        <c:varyColors val="0"/>
        <c:ser>
          <c:idx val="0"/>
          <c:order val="0"/>
          <c:tx>
            <c:strRef>
              <c:f>Confiança!$B$2</c:f>
              <c:strCache>
                <c:ptCount val="1"/>
                <c:pt idx="0">
                  <c:v>Confiança Consumidor (Fecomercio)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Recessões!$A$2:$A$289</c:f>
              <c:numCache>
                <c:formatCode>[$-416]mmm\-yy;@</c:formatCode>
                <c:ptCount val="2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</c:numCache>
            </c:numRef>
          </c:cat>
          <c:val>
            <c:numRef>
              <c:f>Confiança!$B$13:$B$300</c:f>
              <c:numCache>
                <c:formatCode>General</c:formatCode>
                <c:ptCount val="288"/>
                <c:pt idx="0">
                  <c:v>100.91</c:v>
                </c:pt>
                <c:pt idx="1">
                  <c:v>107.34</c:v>
                </c:pt>
                <c:pt idx="2">
                  <c:v>100.09</c:v>
                </c:pt>
                <c:pt idx="3">
                  <c:v>93.93</c:v>
                </c:pt>
                <c:pt idx="4">
                  <c:v>89.44</c:v>
                </c:pt>
                <c:pt idx="5">
                  <c:v>94.54</c:v>
                </c:pt>
                <c:pt idx="6">
                  <c:v>98.31</c:v>
                </c:pt>
                <c:pt idx="7">
                  <c:v>91.2</c:v>
                </c:pt>
                <c:pt idx="8">
                  <c:v>92.02</c:v>
                </c:pt>
                <c:pt idx="9">
                  <c:v>98.51</c:v>
                </c:pt>
                <c:pt idx="10">
                  <c:v>99.37</c:v>
                </c:pt>
                <c:pt idx="11">
                  <c:v>100.82</c:v>
                </c:pt>
                <c:pt idx="12">
                  <c:v>111.34</c:v>
                </c:pt>
                <c:pt idx="13">
                  <c:v>113.47</c:v>
                </c:pt>
                <c:pt idx="14">
                  <c:v>108.55</c:v>
                </c:pt>
                <c:pt idx="15">
                  <c:v>105.22</c:v>
                </c:pt>
                <c:pt idx="16">
                  <c:v>102.4</c:v>
                </c:pt>
                <c:pt idx="17">
                  <c:v>79.44</c:v>
                </c:pt>
                <c:pt idx="18">
                  <c:v>87.2</c:v>
                </c:pt>
                <c:pt idx="19">
                  <c:v>86.38</c:v>
                </c:pt>
                <c:pt idx="20">
                  <c:v>90.74</c:v>
                </c:pt>
                <c:pt idx="21">
                  <c:v>80.650000000000006</c:v>
                </c:pt>
                <c:pt idx="22">
                  <c:v>78.31</c:v>
                </c:pt>
                <c:pt idx="23">
                  <c:v>86.28</c:v>
                </c:pt>
                <c:pt idx="24">
                  <c:v>87.04</c:v>
                </c:pt>
                <c:pt idx="25">
                  <c:v>90.66</c:v>
                </c:pt>
                <c:pt idx="26">
                  <c:v>91.3</c:v>
                </c:pt>
                <c:pt idx="27">
                  <c:v>96</c:v>
                </c:pt>
                <c:pt idx="28">
                  <c:v>96.15</c:v>
                </c:pt>
                <c:pt idx="29">
                  <c:v>84.4</c:v>
                </c:pt>
                <c:pt idx="30">
                  <c:v>93.81</c:v>
                </c:pt>
                <c:pt idx="31">
                  <c:v>89.8</c:v>
                </c:pt>
                <c:pt idx="32">
                  <c:v>99.22</c:v>
                </c:pt>
                <c:pt idx="33">
                  <c:v>94.91</c:v>
                </c:pt>
                <c:pt idx="34">
                  <c:v>98.68</c:v>
                </c:pt>
                <c:pt idx="35">
                  <c:v>102.92</c:v>
                </c:pt>
                <c:pt idx="36">
                  <c:v>102.97</c:v>
                </c:pt>
                <c:pt idx="37">
                  <c:v>103.53</c:v>
                </c:pt>
                <c:pt idx="38">
                  <c:v>101.89</c:v>
                </c:pt>
                <c:pt idx="39">
                  <c:v>107.66</c:v>
                </c:pt>
                <c:pt idx="40">
                  <c:v>112.04</c:v>
                </c:pt>
                <c:pt idx="41">
                  <c:v>116.81</c:v>
                </c:pt>
                <c:pt idx="42">
                  <c:v>111.47</c:v>
                </c:pt>
                <c:pt idx="43">
                  <c:v>109.37</c:v>
                </c:pt>
                <c:pt idx="44">
                  <c:v>106.41</c:v>
                </c:pt>
                <c:pt idx="45">
                  <c:v>104.72</c:v>
                </c:pt>
                <c:pt idx="46">
                  <c:v>108.68</c:v>
                </c:pt>
                <c:pt idx="47">
                  <c:v>115.33</c:v>
                </c:pt>
                <c:pt idx="48">
                  <c:v>124.16</c:v>
                </c:pt>
                <c:pt idx="49">
                  <c:v>123.4</c:v>
                </c:pt>
                <c:pt idx="50">
                  <c:v>113.29</c:v>
                </c:pt>
                <c:pt idx="51">
                  <c:v>108.01</c:v>
                </c:pt>
                <c:pt idx="52">
                  <c:v>124.23</c:v>
                </c:pt>
                <c:pt idx="53">
                  <c:v>117.07</c:v>
                </c:pt>
                <c:pt idx="54">
                  <c:v>118.5</c:v>
                </c:pt>
                <c:pt idx="55">
                  <c:v>120.72</c:v>
                </c:pt>
                <c:pt idx="56">
                  <c:v>128.43</c:v>
                </c:pt>
                <c:pt idx="57">
                  <c:v>141.91999999999999</c:v>
                </c:pt>
                <c:pt idx="58">
                  <c:v>144.96</c:v>
                </c:pt>
                <c:pt idx="59">
                  <c:v>140.41</c:v>
                </c:pt>
                <c:pt idx="60">
                  <c:v>145.02000000000001</c:v>
                </c:pt>
                <c:pt idx="61">
                  <c:v>146.47999999999999</c:v>
                </c:pt>
                <c:pt idx="62">
                  <c:v>144.94999999999999</c:v>
                </c:pt>
                <c:pt idx="63">
                  <c:v>141.75</c:v>
                </c:pt>
                <c:pt idx="64">
                  <c:v>133.62</c:v>
                </c:pt>
                <c:pt idx="65">
                  <c:v>132.74</c:v>
                </c:pt>
                <c:pt idx="66">
                  <c:v>133.21</c:v>
                </c:pt>
                <c:pt idx="67">
                  <c:v>124.89</c:v>
                </c:pt>
                <c:pt idx="68">
                  <c:v>109.24</c:v>
                </c:pt>
                <c:pt idx="69">
                  <c:v>107.65</c:v>
                </c:pt>
                <c:pt idx="70">
                  <c:v>117.23</c:v>
                </c:pt>
                <c:pt idx="71">
                  <c:v>130.16</c:v>
                </c:pt>
                <c:pt idx="72">
                  <c:v>131.52000000000001</c:v>
                </c:pt>
                <c:pt idx="73">
                  <c:v>138.03</c:v>
                </c:pt>
                <c:pt idx="74">
                  <c:v>137.75</c:v>
                </c:pt>
                <c:pt idx="75">
                  <c:v>132.38</c:v>
                </c:pt>
                <c:pt idx="76">
                  <c:v>138.19999999999999</c:v>
                </c:pt>
                <c:pt idx="77">
                  <c:v>134.4</c:v>
                </c:pt>
                <c:pt idx="78">
                  <c:v>134.16999999999999</c:v>
                </c:pt>
                <c:pt idx="79">
                  <c:v>128.24</c:v>
                </c:pt>
                <c:pt idx="80">
                  <c:v>131.36000000000001</c:v>
                </c:pt>
                <c:pt idx="81">
                  <c:v>132.29</c:v>
                </c:pt>
                <c:pt idx="82">
                  <c:v>134.62</c:v>
                </c:pt>
                <c:pt idx="83">
                  <c:v>127.5</c:v>
                </c:pt>
                <c:pt idx="84">
                  <c:v>133.88999999999999</c:v>
                </c:pt>
                <c:pt idx="85">
                  <c:v>134.38999999999999</c:v>
                </c:pt>
                <c:pt idx="86">
                  <c:v>127.87</c:v>
                </c:pt>
                <c:pt idx="87">
                  <c:v>127.97</c:v>
                </c:pt>
                <c:pt idx="88">
                  <c:v>126.49</c:v>
                </c:pt>
                <c:pt idx="89">
                  <c:v>129.77000000000001</c:v>
                </c:pt>
                <c:pt idx="90">
                  <c:v>130.12</c:v>
                </c:pt>
                <c:pt idx="91">
                  <c:v>130.30000000000001</c:v>
                </c:pt>
                <c:pt idx="92">
                  <c:v>131.81</c:v>
                </c:pt>
                <c:pt idx="93">
                  <c:v>133.34</c:v>
                </c:pt>
                <c:pt idx="94">
                  <c:v>136.25</c:v>
                </c:pt>
                <c:pt idx="95">
                  <c:v>139.9</c:v>
                </c:pt>
                <c:pt idx="96">
                  <c:v>142.61000000000001</c:v>
                </c:pt>
                <c:pt idx="97">
                  <c:v>146.9</c:v>
                </c:pt>
                <c:pt idx="98">
                  <c:v>147.72</c:v>
                </c:pt>
                <c:pt idx="99">
                  <c:v>148.56</c:v>
                </c:pt>
                <c:pt idx="100">
                  <c:v>147.36000000000001</c:v>
                </c:pt>
                <c:pt idx="101">
                  <c:v>142.59</c:v>
                </c:pt>
                <c:pt idx="102">
                  <c:v>131.22999999999999</c:v>
                </c:pt>
                <c:pt idx="103">
                  <c:v>137.05000000000001</c:v>
                </c:pt>
                <c:pt idx="104">
                  <c:v>141.28</c:v>
                </c:pt>
                <c:pt idx="105">
                  <c:v>140.46</c:v>
                </c:pt>
                <c:pt idx="106">
                  <c:v>133.85</c:v>
                </c:pt>
                <c:pt idx="107">
                  <c:v>128.66</c:v>
                </c:pt>
                <c:pt idx="108">
                  <c:v>125.16</c:v>
                </c:pt>
                <c:pt idx="109">
                  <c:v>134.12</c:v>
                </c:pt>
                <c:pt idx="110">
                  <c:v>130.88</c:v>
                </c:pt>
                <c:pt idx="111">
                  <c:v>126.33</c:v>
                </c:pt>
                <c:pt idx="112">
                  <c:v>128.94999999999999</c:v>
                </c:pt>
                <c:pt idx="113">
                  <c:v>139.99</c:v>
                </c:pt>
                <c:pt idx="114">
                  <c:v>145.01</c:v>
                </c:pt>
                <c:pt idx="115">
                  <c:v>145.61000000000001</c:v>
                </c:pt>
                <c:pt idx="116">
                  <c:v>148.81</c:v>
                </c:pt>
                <c:pt idx="117">
                  <c:v>157.15</c:v>
                </c:pt>
                <c:pt idx="118">
                  <c:v>155.79</c:v>
                </c:pt>
                <c:pt idx="119">
                  <c:v>156.63</c:v>
                </c:pt>
                <c:pt idx="120">
                  <c:v>160.47</c:v>
                </c:pt>
                <c:pt idx="121">
                  <c:v>161.43</c:v>
                </c:pt>
                <c:pt idx="122">
                  <c:v>159.91999999999999</c:v>
                </c:pt>
                <c:pt idx="123">
                  <c:v>154.66</c:v>
                </c:pt>
                <c:pt idx="124">
                  <c:v>155.77000000000001</c:v>
                </c:pt>
                <c:pt idx="125">
                  <c:v>160.55000000000001</c:v>
                </c:pt>
                <c:pt idx="126">
                  <c:v>157.16</c:v>
                </c:pt>
                <c:pt idx="127">
                  <c:v>164.5</c:v>
                </c:pt>
                <c:pt idx="128">
                  <c:v>162.62</c:v>
                </c:pt>
                <c:pt idx="129">
                  <c:v>155.37</c:v>
                </c:pt>
                <c:pt idx="130">
                  <c:v>160.06</c:v>
                </c:pt>
                <c:pt idx="131">
                  <c:v>164.26</c:v>
                </c:pt>
                <c:pt idx="132">
                  <c:v>160.83000000000001</c:v>
                </c:pt>
                <c:pt idx="133">
                  <c:v>164.21</c:v>
                </c:pt>
                <c:pt idx="134">
                  <c:v>160.29</c:v>
                </c:pt>
                <c:pt idx="135">
                  <c:v>159.44</c:v>
                </c:pt>
                <c:pt idx="136">
                  <c:v>153</c:v>
                </c:pt>
                <c:pt idx="137">
                  <c:v>153.81</c:v>
                </c:pt>
                <c:pt idx="138">
                  <c:v>152.93</c:v>
                </c:pt>
                <c:pt idx="139">
                  <c:v>152.71</c:v>
                </c:pt>
                <c:pt idx="140">
                  <c:v>154.08000000000001</c:v>
                </c:pt>
                <c:pt idx="141">
                  <c:v>151.91</c:v>
                </c:pt>
                <c:pt idx="142">
                  <c:v>155.36000000000001</c:v>
                </c:pt>
                <c:pt idx="143">
                  <c:v>158.16999999999999</c:v>
                </c:pt>
                <c:pt idx="144">
                  <c:v>158.33000000000001</c:v>
                </c:pt>
                <c:pt idx="145">
                  <c:v>170.18</c:v>
                </c:pt>
                <c:pt idx="146">
                  <c:v>164.42</c:v>
                </c:pt>
                <c:pt idx="147">
                  <c:v>164.99</c:v>
                </c:pt>
                <c:pt idx="148">
                  <c:v>163.05000000000001</c:v>
                </c:pt>
                <c:pt idx="149">
                  <c:v>162.35</c:v>
                </c:pt>
                <c:pt idx="150">
                  <c:v>160.56</c:v>
                </c:pt>
                <c:pt idx="151">
                  <c:v>156.30000000000001</c:v>
                </c:pt>
                <c:pt idx="152">
                  <c:v>158.29</c:v>
                </c:pt>
                <c:pt idx="153">
                  <c:v>161.38</c:v>
                </c:pt>
                <c:pt idx="154">
                  <c:v>159.69</c:v>
                </c:pt>
                <c:pt idx="155">
                  <c:v>161.81</c:v>
                </c:pt>
                <c:pt idx="156">
                  <c:v>160.55000000000001</c:v>
                </c:pt>
                <c:pt idx="157">
                  <c:v>165.85</c:v>
                </c:pt>
                <c:pt idx="158">
                  <c:v>159.96</c:v>
                </c:pt>
                <c:pt idx="159">
                  <c:v>155.62</c:v>
                </c:pt>
                <c:pt idx="160">
                  <c:v>145.97</c:v>
                </c:pt>
                <c:pt idx="161">
                  <c:v>145.04</c:v>
                </c:pt>
                <c:pt idx="162">
                  <c:v>136.72999999999999</c:v>
                </c:pt>
                <c:pt idx="163">
                  <c:v>133.04</c:v>
                </c:pt>
                <c:pt idx="164">
                  <c:v>136.74</c:v>
                </c:pt>
                <c:pt idx="165">
                  <c:v>139.24</c:v>
                </c:pt>
                <c:pt idx="166">
                  <c:v>138.01</c:v>
                </c:pt>
                <c:pt idx="167">
                  <c:v>136.57</c:v>
                </c:pt>
                <c:pt idx="168">
                  <c:v>131.74</c:v>
                </c:pt>
                <c:pt idx="169">
                  <c:v>136.38999999999999</c:v>
                </c:pt>
                <c:pt idx="170">
                  <c:v>125.78</c:v>
                </c:pt>
                <c:pt idx="171">
                  <c:v>120.25</c:v>
                </c:pt>
                <c:pt idx="172">
                  <c:v>109.48</c:v>
                </c:pt>
                <c:pt idx="173">
                  <c:v>107.37</c:v>
                </c:pt>
                <c:pt idx="174">
                  <c:v>109.55</c:v>
                </c:pt>
                <c:pt idx="175">
                  <c:v>110.54</c:v>
                </c:pt>
                <c:pt idx="176">
                  <c:v>118.92</c:v>
                </c:pt>
                <c:pt idx="177">
                  <c:v>115.82</c:v>
                </c:pt>
                <c:pt idx="178">
                  <c:v>115.99</c:v>
                </c:pt>
                <c:pt idx="179">
                  <c:v>112.95</c:v>
                </c:pt>
                <c:pt idx="180">
                  <c:v>112.69</c:v>
                </c:pt>
                <c:pt idx="181">
                  <c:v>112.89</c:v>
                </c:pt>
                <c:pt idx="182">
                  <c:v>106.86</c:v>
                </c:pt>
                <c:pt idx="183">
                  <c:v>101.56</c:v>
                </c:pt>
                <c:pt idx="184">
                  <c:v>91.77</c:v>
                </c:pt>
                <c:pt idx="185">
                  <c:v>90.58</c:v>
                </c:pt>
                <c:pt idx="186">
                  <c:v>84.55</c:v>
                </c:pt>
                <c:pt idx="187">
                  <c:v>84.66</c:v>
                </c:pt>
                <c:pt idx="188">
                  <c:v>85.53</c:v>
                </c:pt>
                <c:pt idx="189">
                  <c:v>88.77</c:v>
                </c:pt>
                <c:pt idx="190">
                  <c:v>85.55</c:v>
                </c:pt>
                <c:pt idx="191">
                  <c:v>87.17</c:v>
                </c:pt>
                <c:pt idx="192">
                  <c:v>89.04</c:v>
                </c:pt>
                <c:pt idx="193">
                  <c:v>95.23</c:v>
                </c:pt>
                <c:pt idx="194">
                  <c:v>89.31</c:v>
                </c:pt>
                <c:pt idx="195">
                  <c:v>87.68</c:v>
                </c:pt>
                <c:pt idx="196">
                  <c:v>90.85</c:v>
                </c:pt>
                <c:pt idx="197">
                  <c:v>98.05</c:v>
                </c:pt>
                <c:pt idx="198">
                  <c:v>97.67</c:v>
                </c:pt>
                <c:pt idx="199">
                  <c:v>100.05</c:v>
                </c:pt>
                <c:pt idx="200">
                  <c:v>106.95</c:v>
                </c:pt>
                <c:pt idx="201">
                  <c:v>105.98</c:v>
                </c:pt>
                <c:pt idx="202">
                  <c:v>110.3</c:v>
                </c:pt>
                <c:pt idx="203">
                  <c:v>110.73</c:v>
                </c:pt>
                <c:pt idx="204">
                  <c:v>102.25</c:v>
                </c:pt>
                <c:pt idx="205">
                  <c:v>113.8</c:v>
                </c:pt>
                <c:pt idx="206">
                  <c:v>109.38</c:v>
                </c:pt>
                <c:pt idx="207">
                  <c:v>109.01</c:v>
                </c:pt>
                <c:pt idx="208">
                  <c:v>103.49</c:v>
                </c:pt>
                <c:pt idx="209">
                  <c:v>100.06</c:v>
                </c:pt>
                <c:pt idx="210">
                  <c:v>104.78</c:v>
                </c:pt>
                <c:pt idx="211">
                  <c:v>101.48</c:v>
                </c:pt>
                <c:pt idx="212">
                  <c:v>99.67</c:v>
                </c:pt>
                <c:pt idx="213">
                  <c:v>102.81</c:v>
                </c:pt>
                <c:pt idx="214">
                  <c:v>103.96</c:v>
                </c:pt>
                <c:pt idx="215">
                  <c:v>109.46</c:v>
                </c:pt>
                <c:pt idx="216">
                  <c:v>116.96</c:v>
                </c:pt>
                <c:pt idx="217">
                  <c:v>120.57</c:v>
                </c:pt>
                <c:pt idx="218">
                  <c:v>115.64</c:v>
                </c:pt>
                <c:pt idx="219">
                  <c:v>109.94</c:v>
                </c:pt>
                <c:pt idx="220">
                  <c:v>113.5</c:v>
                </c:pt>
                <c:pt idx="221">
                  <c:v>104</c:v>
                </c:pt>
                <c:pt idx="222">
                  <c:v>103.48</c:v>
                </c:pt>
                <c:pt idx="223">
                  <c:v>104.38</c:v>
                </c:pt>
                <c:pt idx="224">
                  <c:v>106.79</c:v>
                </c:pt>
                <c:pt idx="225">
                  <c:v>107.91</c:v>
                </c:pt>
                <c:pt idx="226">
                  <c:v>114.5</c:v>
                </c:pt>
                <c:pt idx="227">
                  <c:v>127.8</c:v>
                </c:pt>
                <c:pt idx="228">
                  <c:v>128.63999999999999</c:v>
                </c:pt>
                <c:pt idx="229">
                  <c:v>139.38999999999999</c:v>
                </c:pt>
                <c:pt idx="230">
                  <c:v>125.53</c:v>
                </c:pt>
                <c:pt idx="231">
                  <c:v>121.71</c:v>
                </c:pt>
                <c:pt idx="232">
                  <c:v>117.01</c:v>
                </c:pt>
                <c:pt idx="233">
                  <c:v>107.38</c:v>
                </c:pt>
                <c:pt idx="234">
                  <c:v>110.92</c:v>
                </c:pt>
                <c:pt idx="235">
                  <c:v>114.58</c:v>
                </c:pt>
                <c:pt idx="236">
                  <c:v>112.19</c:v>
                </c:pt>
                <c:pt idx="237">
                  <c:v>111.82</c:v>
                </c:pt>
                <c:pt idx="238">
                  <c:v>118.64</c:v>
                </c:pt>
                <c:pt idx="239">
                  <c:v>121.26</c:v>
                </c:pt>
                <c:pt idx="240">
                  <c:v>121.27</c:v>
                </c:pt>
                <c:pt idx="241">
                  <c:v>131.79</c:v>
                </c:pt>
                <c:pt idx="242">
                  <c:v>124.58</c:v>
                </c:pt>
                <c:pt idx="243">
                  <c:v>111.97</c:v>
                </c:pt>
                <c:pt idx="244">
                  <c:v>96.82</c:v>
                </c:pt>
                <c:pt idx="245">
                  <c:v>100.43</c:v>
                </c:pt>
                <c:pt idx="246">
                  <c:v>102.84</c:v>
                </c:pt>
                <c:pt idx="247">
                  <c:v>102.62</c:v>
                </c:pt>
                <c:pt idx="248">
                  <c:v>108.36</c:v>
                </c:pt>
                <c:pt idx="249">
                  <c:v>107.61</c:v>
                </c:pt>
                <c:pt idx="250">
                  <c:v>111.65</c:v>
                </c:pt>
                <c:pt idx="251">
                  <c:v>111.71</c:v>
                </c:pt>
                <c:pt idx="252">
                  <c:v>116.09</c:v>
                </c:pt>
                <c:pt idx="253">
                  <c:v>116.23</c:v>
                </c:pt>
                <c:pt idx="254">
                  <c:v>112.9</c:v>
                </c:pt>
                <c:pt idx="255">
                  <c:v>104.95</c:v>
                </c:pt>
                <c:pt idx="256">
                  <c:v>105.9</c:v>
                </c:pt>
                <c:pt idx="257">
                  <c:v>107.32</c:v>
                </c:pt>
                <c:pt idx="258">
                  <c:v>110.98</c:v>
                </c:pt>
                <c:pt idx="259">
                  <c:v>111.99</c:v>
                </c:pt>
                <c:pt idx="260">
                  <c:v>114.66</c:v>
                </c:pt>
                <c:pt idx="261">
                  <c:v>109.37</c:v>
                </c:pt>
                <c:pt idx="262">
                  <c:v>109.35</c:v>
                </c:pt>
                <c:pt idx="263">
                  <c:v>112</c:v>
                </c:pt>
                <c:pt idx="264">
                  <c:v>108.35</c:v>
                </c:pt>
                <c:pt idx="265">
                  <c:v>104.05</c:v>
                </c:pt>
                <c:pt idx="266">
                  <c:v>105.12</c:v>
                </c:pt>
                <c:pt idx="267">
                  <c:v>104.35</c:v>
                </c:pt>
                <c:pt idx="268">
                  <c:v>105.87</c:v>
                </c:pt>
                <c:pt idx="269">
                  <c:v>103.6</c:v>
                </c:pt>
                <c:pt idx="270">
                  <c:v>105.58</c:v>
                </c:pt>
                <c:pt idx="271">
                  <c:v>106.76</c:v>
                </c:pt>
                <c:pt idx="272">
                  <c:v>111.46</c:v>
                </c:pt>
                <c:pt idx="273">
                  <c:v>114.23</c:v>
                </c:pt>
                <c:pt idx="274">
                  <c:v>116.79</c:v>
                </c:pt>
                <c:pt idx="275">
                  <c:v>122.84</c:v>
                </c:pt>
                <c:pt idx="276">
                  <c:v>125.38</c:v>
                </c:pt>
                <c:pt idx="277">
                  <c:v>128.78</c:v>
                </c:pt>
                <c:pt idx="278">
                  <c:v>127.42</c:v>
                </c:pt>
                <c:pt idx="279">
                  <c:v>125.1</c:v>
                </c:pt>
                <c:pt idx="280">
                  <c:v>122.22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2F-4384-9BE7-584741672E92}"/>
            </c:ext>
          </c:extLst>
        </c:ser>
        <c:ser>
          <c:idx val="1"/>
          <c:order val="2"/>
          <c:tx>
            <c:strRef>
              <c:f>Confiança!$C$2</c:f>
              <c:strCache>
                <c:ptCount val="1"/>
                <c:pt idx="0">
                  <c:v>Condições Econômicas Atuais (Fecomercio)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Confiança!$C$13:$C$300</c:f>
              <c:numCache>
                <c:formatCode>General</c:formatCode>
                <c:ptCount val="288"/>
                <c:pt idx="0">
                  <c:v>71.17</c:v>
                </c:pt>
                <c:pt idx="1">
                  <c:v>86.37</c:v>
                </c:pt>
                <c:pt idx="2">
                  <c:v>79.930000000000007</c:v>
                </c:pt>
                <c:pt idx="3">
                  <c:v>70.42</c:v>
                </c:pt>
                <c:pt idx="4">
                  <c:v>69.290000000000006</c:v>
                </c:pt>
                <c:pt idx="5">
                  <c:v>74.58</c:v>
                </c:pt>
                <c:pt idx="6">
                  <c:v>74.010000000000005</c:v>
                </c:pt>
                <c:pt idx="7">
                  <c:v>68.83</c:v>
                </c:pt>
                <c:pt idx="8">
                  <c:v>72.959999999999994</c:v>
                </c:pt>
                <c:pt idx="9">
                  <c:v>79.11</c:v>
                </c:pt>
                <c:pt idx="10">
                  <c:v>73.14</c:v>
                </c:pt>
                <c:pt idx="11">
                  <c:v>77.349999999999994</c:v>
                </c:pt>
                <c:pt idx="12">
                  <c:v>104.53</c:v>
                </c:pt>
                <c:pt idx="13">
                  <c:v>104.07</c:v>
                </c:pt>
                <c:pt idx="14">
                  <c:v>90.6</c:v>
                </c:pt>
                <c:pt idx="15">
                  <c:v>88.88</c:v>
                </c:pt>
                <c:pt idx="16">
                  <c:v>83.55</c:v>
                </c:pt>
                <c:pt idx="17">
                  <c:v>64.819999999999993</c:v>
                </c:pt>
                <c:pt idx="18">
                  <c:v>68.72</c:v>
                </c:pt>
                <c:pt idx="19">
                  <c:v>68.8</c:v>
                </c:pt>
                <c:pt idx="20">
                  <c:v>70.180000000000007</c:v>
                </c:pt>
                <c:pt idx="21">
                  <c:v>62.66</c:v>
                </c:pt>
                <c:pt idx="22">
                  <c:v>65.5</c:v>
                </c:pt>
                <c:pt idx="23">
                  <c:v>71.36</c:v>
                </c:pt>
                <c:pt idx="24">
                  <c:v>70.7</c:v>
                </c:pt>
                <c:pt idx="25">
                  <c:v>74.34</c:v>
                </c:pt>
                <c:pt idx="26">
                  <c:v>77.69</c:v>
                </c:pt>
                <c:pt idx="27">
                  <c:v>74.39</c:v>
                </c:pt>
                <c:pt idx="28">
                  <c:v>74.989999999999995</c:v>
                </c:pt>
                <c:pt idx="29">
                  <c:v>66.599999999999994</c:v>
                </c:pt>
                <c:pt idx="30">
                  <c:v>77.16</c:v>
                </c:pt>
                <c:pt idx="31">
                  <c:v>69.760000000000005</c:v>
                </c:pt>
                <c:pt idx="32">
                  <c:v>76.92</c:v>
                </c:pt>
                <c:pt idx="33">
                  <c:v>70.849999999999994</c:v>
                </c:pt>
                <c:pt idx="34">
                  <c:v>69.209999999999994</c:v>
                </c:pt>
                <c:pt idx="35">
                  <c:v>74.45</c:v>
                </c:pt>
                <c:pt idx="36">
                  <c:v>74.59</c:v>
                </c:pt>
                <c:pt idx="37">
                  <c:v>75.489999999999995</c:v>
                </c:pt>
                <c:pt idx="38">
                  <c:v>71.92</c:v>
                </c:pt>
                <c:pt idx="39">
                  <c:v>78.81</c:v>
                </c:pt>
                <c:pt idx="40">
                  <c:v>79.290000000000006</c:v>
                </c:pt>
                <c:pt idx="41">
                  <c:v>82.37</c:v>
                </c:pt>
                <c:pt idx="42">
                  <c:v>75.02</c:v>
                </c:pt>
                <c:pt idx="43">
                  <c:v>74.55</c:v>
                </c:pt>
                <c:pt idx="44">
                  <c:v>75.489999999999995</c:v>
                </c:pt>
                <c:pt idx="45">
                  <c:v>76.84</c:v>
                </c:pt>
                <c:pt idx="46">
                  <c:v>79.680000000000007</c:v>
                </c:pt>
                <c:pt idx="47">
                  <c:v>85.59</c:v>
                </c:pt>
                <c:pt idx="48">
                  <c:v>95.66</c:v>
                </c:pt>
                <c:pt idx="49">
                  <c:v>93.94</c:v>
                </c:pt>
                <c:pt idx="50">
                  <c:v>85.92</c:v>
                </c:pt>
                <c:pt idx="51">
                  <c:v>82.9</c:v>
                </c:pt>
                <c:pt idx="52">
                  <c:v>100.38</c:v>
                </c:pt>
                <c:pt idx="53">
                  <c:v>93.86</c:v>
                </c:pt>
                <c:pt idx="54">
                  <c:v>98</c:v>
                </c:pt>
                <c:pt idx="55">
                  <c:v>94.22</c:v>
                </c:pt>
                <c:pt idx="56">
                  <c:v>95.3</c:v>
                </c:pt>
                <c:pt idx="57">
                  <c:v>112.37</c:v>
                </c:pt>
                <c:pt idx="58">
                  <c:v>112.38</c:v>
                </c:pt>
                <c:pt idx="59">
                  <c:v>120.05</c:v>
                </c:pt>
                <c:pt idx="60">
                  <c:v>124.12</c:v>
                </c:pt>
                <c:pt idx="61">
                  <c:v>124.11</c:v>
                </c:pt>
                <c:pt idx="62">
                  <c:v>124.81</c:v>
                </c:pt>
                <c:pt idx="63">
                  <c:v>121.18</c:v>
                </c:pt>
                <c:pt idx="64">
                  <c:v>115.2</c:v>
                </c:pt>
                <c:pt idx="65">
                  <c:v>113.5</c:v>
                </c:pt>
                <c:pt idx="66">
                  <c:v>114.57</c:v>
                </c:pt>
                <c:pt idx="67">
                  <c:v>116.31</c:v>
                </c:pt>
                <c:pt idx="68">
                  <c:v>103.08</c:v>
                </c:pt>
                <c:pt idx="69">
                  <c:v>99.51</c:v>
                </c:pt>
                <c:pt idx="70">
                  <c:v>115.68</c:v>
                </c:pt>
                <c:pt idx="71">
                  <c:v>126.32</c:v>
                </c:pt>
                <c:pt idx="72">
                  <c:v>125.79</c:v>
                </c:pt>
                <c:pt idx="73">
                  <c:v>128.1</c:v>
                </c:pt>
                <c:pt idx="74">
                  <c:v>130.19999999999999</c:v>
                </c:pt>
                <c:pt idx="75">
                  <c:v>128.72</c:v>
                </c:pt>
                <c:pt idx="76">
                  <c:v>131.57</c:v>
                </c:pt>
                <c:pt idx="77">
                  <c:v>124.52</c:v>
                </c:pt>
                <c:pt idx="78">
                  <c:v>127.95</c:v>
                </c:pt>
                <c:pt idx="79">
                  <c:v>120.06</c:v>
                </c:pt>
                <c:pt idx="80">
                  <c:v>125.03</c:v>
                </c:pt>
                <c:pt idx="81">
                  <c:v>123.59</c:v>
                </c:pt>
                <c:pt idx="82">
                  <c:v>125.09</c:v>
                </c:pt>
                <c:pt idx="83">
                  <c:v>121.31</c:v>
                </c:pt>
                <c:pt idx="84">
                  <c:v>136.75</c:v>
                </c:pt>
                <c:pt idx="85">
                  <c:v>138.16999999999999</c:v>
                </c:pt>
                <c:pt idx="86">
                  <c:v>132.37</c:v>
                </c:pt>
                <c:pt idx="87">
                  <c:v>135.81</c:v>
                </c:pt>
                <c:pt idx="88">
                  <c:v>136.66999999999999</c:v>
                </c:pt>
                <c:pt idx="89">
                  <c:v>138.41</c:v>
                </c:pt>
                <c:pt idx="90">
                  <c:v>140.19</c:v>
                </c:pt>
                <c:pt idx="91">
                  <c:v>136.44</c:v>
                </c:pt>
                <c:pt idx="92">
                  <c:v>141.09</c:v>
                </c:pt>
                <c:pt idx="93">
                  <c:v>147.02000000000001</c:v>
                </c:pt>
                <c:pt idx="94">
                  <c:v>150.13999999999999</c:v>
                </c:pt>
                <c:pt idx="95">
                  <c:v>145.79</c:v>
                </c:pt>
                <c:pt idx="96">
                  <c:v>153.63999999999999</c:v>
                </c:pt>
                <c:pt idx="97">
                  <c:v>153.55000000000001</c:v>
                </c:pt>
                <c:pt idx="98">
                  <c:v>153.75</c:v>
                </c:pt>
                <c:pt idx="99">
                  <c:v>157.13</c:v>
                </c:pt>
                <c:pt idx="100">
                  <c:v>155.13</c:v>
                </c:pt>
                <c:pt idx="101">
                  <c:v>152.22</c:v>
                </c:pt>
                <c:pt idx="102">
                  <c:v>140.16</c:v>
                </c:pt>
                <c:pt idx="103">
                  <c:v>140.47999999999999</c:v>
                </c:pt>
                <c:pt idx="104">
                  <c:v>138.99</c:v>
                </c:pt>
                <c:pt idx="105">
                  <c:v>139.59</c:v>
                </c:pt>
                <c:pt idx="106">
                  <c:v>131.72999999999999</c:v>
                </c:pt>
                <c:pt idx="107">
                  <c:v>120.39</c:v>
                </c:pt>
                <c:pt idx="108">
                  <c:v>119.62</c:v>
                </c:pt>
                <c:pt idx="109">
                  <c:v>130.38</c:v>
                </c:pt>
                <c:pt idx="110">
                  <c:v>117.53</c:v>
                </c:pt>
                <c:pt idx="111">
                  <c:v>118.16</c:v>
                </c:pt>
                <c:pt idx="112">
                  <c:v>120.69</c:v>
                </c:pt>
                <c:pt idx="113">
                  <c:v>128.53</c:v>
                </c:pt>
                <c:pt idx="114">
                  <c:v>134.55000000000001</c:v>
                </c:pt>
                <c:pt idx="115">
                  <c:v>134.83000000000001</c:v>
                </c:pt>
                <c:pt idx="116">
                  <c:v>141.86000000000001</c:v>
                </c:pt>
                <c:pt idx="117">
                  <c:v>148.44999999999999</c:v>
                </c:pt>
                <c:pt idx="118">
                  <c:v>146.55000000000001</c:v>
                </c:pt>
                <c:pt idx="119">
                  <c:v>150.53</c:v>
                </c:pt>
                <c:pt idx="120">
                  <c:v>154.75</c:v>
                </c:pt>
                <c:pt idx="121">
                  <c:v>160.75</c:v>
                </c:pt>
                <c:pt idx="122">
                  <c:v>159.97999999999999</c:v>
                </c:pt>
                <c:pt idx="123">
                  <c:v>146.53</c:v>
                </c:pt>
                <c:pt idx="124">
                  <c:v>152.47999999999999</c:v>
                </c:pt>
                <c:pt idx="125">
                  <c:v>155.72999999999999</c:v>
                </c:pt>
                <c:pt idx="126">
                  <c:v>153.99</c:v>
                </c:pt>
                <c:pt idx="127">
                  <c:v>163.38</c:v>
                </c:pt>
                <c:pt idx="128">
                  <c:v>164.11</c:v>
                </c:pt>
                <c:pt idx="129">
                  <c:v>155.58000000000001</c:v>
                </c:pt>
                <c:pt idx="130">
                  <c:v>159.91</c:v>
                </c:pt>
                <c:pt idx="131">
                  <c:v>162.82</c:v>
                </c:pt>
                <c:pt idx="132">
                  <c:v>156.53</c:v>
                </c:pt>
                <c:pt idx="133">
                  <c:v>161.27000000000001</c:v>
                </c:pt>
                <c:pt idx="134">
                  <c:v>157.08000000000001</c:v>
                </c:pt>
                <c:pt idx="135">
                  <c:v>154.09</c:v>
                </c:pt>
                <c:pt idx="136">
                  <c:v>149.1</c:v>
                </c:pt>
                <c:pt idx="137">
                  <c:v>149.91</c:v>
                </c:pt>
                <c:pt idx="138">
                  <c:v>150.63</c:v>
                </c:pt>
                <c:pt idx="139">
                  <c:v>149.82</c:v>
                </c:pt>
                <c:pt idx="140">
                  <c:v>152.27000000000001</c:v>
                </c:pt>
                <c:pt idx="141">
                  <c:v>148.99</c:v>
                </c:pt>
                <c:pt idx="142">
                  <c:v>149.08000000000001</c:v>
                </c:pt>
                <c:pt idx="143">
                  <c:v>150.52000000000001</c:v>
                </c:pt>
                <c:pt idx="144">
                  <c:v>151.91999999999999</c:v>
                </c:pt>
                <c:pt idx="145">
                  <c:v>167.9</c:v>
                </c:pt>
                <c:pt idx="146">
                  <c:v>162.37</c:v>
                </c:pt>
                <c:pt idx="147">
                  <c:v>163.22</c:v>
                </c:pt>
                <c:pt idx="148">
                  <c:v>156.18</c:v>
                </c:pt>
                <c:pt idx="149">
                  <c:v>159.71</c:v>
                </c:pt>
                <c:pt idx="150">
                  <c:v>158.34</c:v>
                </c:pt>
                <c:pt idx="151">
                  <c:v>155.62</c:v>
                </c:pt>
                <c:pt idx="152">
                  <c:v>157.19999999999999</c:v>
                </c:pt>
                <c:pt idx="153">
                  <c:v>159.44</c:v>
                </c:pt>
                <c:pt idx="154">
                  <c:v>152.4</c:v>
                </c:pt>
                <c:pt idx="155">
                  <c:v>160.11000000000001</c:v>
                </c:pt>
                <c:pt idx="156">
                  <c:v>156.08000000000001</c:v>
                </c:pt>
                <c:pt idx="157">
                  <c:v>165.95</c:v>
                </c:pt>
                <c:pt idx="158">
                  <c:v>155.63999999999999</c:v>
                </c:pt>
                <c:pt idx="159">
                  <c:v>153.02000000000001</c:v>
                </c:pt>
                <c:pt idx="160">
                  <c:v>145.13999999999999</c:v>
                </c:pt>
                <c:pt idx="161">
                  <c:v>147.47999999999999</c:v>
                </c:pt>
                <c:pt idx="162">
                  <c:v>136.41</c:v>
                </c:pt>
                <c:pt idx="163">
                  <c:v>133.09</c:v>
                </c:pt>
                <c:pt idx="164">
                  <c:v>139.47</c:v>
                </c:pt>
                <c:pt idx="165">
                  <c:v>139.38999999999999</c:v>
                </c:pt>
                <c:pt idx="166">
                  <c:v>136.91999999999999</c:v>
                </c:pt>
                <c:pt idx="167">
                  <c:v>138.16</c:v>
                </c:pt>
                <c:pt idx="168">
                  <c:v>130.19</c:v>
                </c:pt>
                <c:pt idx="169">
                  <c:v>142.61000000000001</c:v>
                </c:pt>
                <c:pt idx="170">
                  <c:v>132.36000000000001</c:v>
                </c:pt>
                <c:pt idx="171">
                  <c:v>126.93</c:v>
                </c:pt>
                <c:pt idx="172">
                  <c:v>111.8</c:v>
                </c:pt>
                <c:pt idx="173">
                  <c:v>110.92</c:v>
                </c:pt>
                <c:pt idx="174">
                  <c:v>109.23</c:v>
                </c:pt>
                <c:pt idx="175">
                  <c:v>110.11</c:v>
                </c:pt>
                <c:pt idx="176">
                  <c:v>113.85</c:v>
                </c:pt>
                <c:pt idx="177">
                  <c:v>107.09</c:v>
                </c:pt>
                <c:pt idx="178">
                  <c:v>103.39</c:v>
                </c:pt>
                <c:pt idx="179">
                  <c:v>108.7</c:v>
                </c:pt>
                <c:pt idx="180">
                  <c:v>110.72</c:v>
                </c:pt>
                <c:pt idx="181">
                  <c:v>109.65</c:v>
                </c:pt>
                <c:pt idx="182">
                  <c:v>103.26</c:v>
                </c:pt>
                <c:pt idx="183">
                  <c:v>95.17</c:v>
                </c:pt>
                <c:pt idx="184">
                  <c:v>81.349999999999994</c:v>
                </c:pt>
                <c:pt idx="185">
                  <c:v>74.14</c:v>
                </c:pt>
                <c:pt idx="186">
                  <c:v>61.3</c:v>
                </c:pt>
                <c:pt idx="187">
                  <c:v>59.31</c:v>
                </c:pt>
                <c:pt idx="188">
                  <c:v>59.83</c:v>
                </c:pt>
                <c:pt idx="189">
                  <c:v>56.05</c:v>
                </c:pt>
                <c:pt idx="190">
                  <c:v>54.31</c:v>
                </c:pt>
                <c:pt idx="191">
                  <c:v>57.95</c:v>
                </c:pt>
                <c:pt idx="192">
                  <c:v>57.08</c:v>
                </c:pt>
                <c:pt idx="193">
                  <c:v>66.52</c:v>
                </c:pt>
                <c:pt idx="194">
                  <c:v>53.5</c:v>
                </c:pt>
                <c:pt idx="195">
                  <c:v>51.88</c:v>
                </c:pt>
                <c:pt idx="196">
                  <c:v>47.35</c:v>
                </c:pt>
                <c:pt idx="197">
                  <c:v>52.36</c:v>
                </c:pt>
                <c:pt idx="198">
                  <c:v>51.3</c:v>
                </c:pt>
                <c:pt idx="199">
                  <c:v>54.69</c:v>
                </c:pt>
                <c:pt idx="200">
                  <c:v>58.68</c:v>
                </c:pt>
                <c:pt idx="201">
                  <c:v>59.11</c:v>
                </c:pt>
                <c:pt idx="202">
                  <c:v>60.1</c:v>
                </c:pt>
                <c:pt idx="203">
                  <c:v>72.63</c:v>
                </c:pt>
                <c:pt idx="204">
                  <c:v>68.19</c:v>
                </c:pt>
                <c:pt idx="205">
                  <c:v>74.55</c:v>
                </c:pt>
                <c:pt idx="206">
                  <c:v>66.790000000000006</c:v>
                </c:pt>
                <c:pt idx="207">
                  <c:v>71.319999999999993</c:v>
                </c:pt>
                <c:pt idx="208">
                  <c:v>66.45</c:v>
                </c:pt>
                <c:pt idx="209">
                  <c:v>70.81</c:v>
                </c:pt>
                <c:pt idx="210">
                  <c:v>73.52</c:v>
                </c:pt>
                <c:pt idx="211">
                  <c:v>69.31</c:v>
                </c:pt>
                <c:pt idx="212">
                  <c:v>70.12</c:v>
                </c:pt>
                <c:pt idx="213">
                  <c:v>73</c:v>
                </c:pt>
                <c:pt idx="214">
                  <c:v>72.38</c:v>
                </c:pt>
                <c:pt idx="215">
                  <c:v>82.84</c:v>
                </c:pt>
                <c:pt idx="216">
                  <c:v>89.99</c:v>
                </c:pt>
                <c:pt idx="217">
                  <c:v>99.09</c:v>
                </c:pt>
                <c:pt idx="218">
                  <c:v>92.09</c:v>
                </c:pt>
                <c:pt idx="219">
                  <c:v>85.2</c:v>
                </c:pt>
                <c:pt idx="220">
                  <c:v>83.82</c:v>
                </c:pt>
                <c:pt idx="221">
                  <c:v>77.95</c:v>
                </c:pt>
                <c:pt idx="222">
                  <c:v>76.45</c:v>
                </c:pt>
                <c:pt idx="223">
                  <c:v>83.02</c:v>
                </c:pt>
                <c:pt idx="224">
                  <c:v>80.38</c:v>
                </c:pt>
                <c:pt idx="225">
                  <c:v>78.739999999999995</c:v>
                </c:pt>
                <c:pt idx="226">
                  <c:v>84</c:v>
                </c:pt>
                <c:pt idx="227">
                  <c:v>95.9</c:v>
                </c:pt>
                <c:pt idx="228">
                  <c:v>96.27</c:v>
                </c:pt>
                <c:pt idx="229">
                  <c:v>112.24</c:v>
                </c:pt>
                <c:pt idx="230">
                  <c:v>97.44</c:v>
                </c:pt>
                <c:pt idx="231">
                  <c:v>99.29</c:v>
                </c:pt>
                <c:pt idx="232">
                  <c:v>96.27</c:v>
                </c:pt>
                <c:pt idx="233">
                  <c:v>84.12</c:v>
                </c:pt>
                <c:pt idx="234">
                  <c:v>87.32</c:v>
                </c:pt>
                <c:pt idx="235">
                  <c:v>91.69</c:v>
                </c:pt>
                <c:pt idx="236">
                  <c:v>92.43</c:v>
                </c:pt>
                <c:pt idx="237">
                  <c:v>95.24</c:v>
                </c:pt>
                <c:pt idx="238">
                  <c:v>99.11</c:v>
                </c:pt>
                <c:pt idx="239">
                  <c:v>110.61</c:v>
                </c:pt>
                <c:pt idx="240">
                  <c:v>105.78</c:v>
                </c:pt>
                <c:pt idx="241">
                  <c:v>120.93</c:v>
                </c:pt>
                <c:pt idx="242">
                  <c:v>108.82</c:v>
                </c:pt>
                <c:pt idx="243">
                  <c:v>95.71</c:v>
                </c:pt>
                <c:pt idx="244">
                  <c:v>63.83</c:v>
                </c:pt>
                <c:pt idx="245">
                  <c:v>68.22</c:v>
                </c:pt>
                <c:pt idx="246">
                  <c:v>65.14</c:v>
                </c:pt>
                <c:pt idx="247">
                  <c:v>61.1</c:v>
                </c:pt>
                <c:pt idx="248">
                  <c:v>67.180000000000007</c:v>
                </c:pt>
                <c:pt idx="249">
                  <c:v>66.709999999999994</c:v>
                </c:pt>
                <c:pt idx="250">
                  <c:v>68.3</c:v>
                </c:pt>
                <c:pt idx="251">
                  <c:v>66.16</c:v>
                </c:pt>
                <c:pt idx="252">
                  <c:v>74.11</c:v>
                </c:pt>
                <c:pt idx="253">
                  <c:v>72.97</c:v>
                </c:pt>
                <c:pt idx="254">
                  <c:v>69.89</c:v>
                </c:pt>
                <c:pt idx="255">
                  <c:v>64.27</c:v>
                </c:pt>
                <c:pt idx="256">
                  <c:v>62.93</c:v>
                </c:pt>
                <c:pt idx="257">
                  <c:v>63.11</c:v>
                </c:pt>
                <c:pt idx="258">
                  <c:v>61.75</c:v>
                </c:pt>
                <c:pt idx="259">
                  <c:v>64.19</c:v>
                </c:pt>
                <c:pt idx="260">
                  <c:v>64.31</c:v>
                </c:pt>
                <c:pt idx="261">
                  <c:v>59.1</c:v>
                </c:pt>
                <c:pt idx="262">
                  <c:v>60.04</c:v>
                </c:pt>
                <c:pt idx="263">
                  <c:v>64.739999999999995</c:v>
                </c:pt>
                <c:pt idx="264">
                  <c:v>70.430000000000007</c:v>
                </c:pt>
                <c:pt idx="265">
                  <c:v>67.14</c:v>
                </c:pt>
                <c:pt idx="266">
                  <c:v>67.05</c:v>
                </c:pt>
                <c:pt idx="267">
                  <c:v>68.91</c:v>
                </c:pt>
                <c:pt idx="268">
                  <c:v>69.73</c:v>
                </c:pt>
                <c:pt idx="269">
                  <c:v>66.19</c:v>
                </c:pt>
                <c:pt idx="270">
                  <c:v>70.010000000000005</c:v>
                </c:pt>
                <c:pt idx="271">
                  <c:v>70.19</c:v>
                </c:pt>
                <c:pt idx="272">
                  <c:v>72.67</c:v>
                </c:pt>
                <c:pt idx="273">
                  <c:v>74.41</c:v>
                </c:pt>
                <c:pt idx="274">
                  <c:v>81.45</c:v>
                </c:pt>
                <c:pt idx="275">
                  <c:v>88.79</c:v>
                </c:pt>
                <c:pt idx="276">
                  <c:v>93.48</c:v>
                </c:pt>
                <c:pt idx="277">
                  <c:v>98.68</c:v>
                </c:pt>
                <c:pt idx="278">
                  <c:v>99.81</c:v>
                </c:pt>
                <c:pt idx="279">
                  <c:v>96.97</c:v>
                </c:pt>
                <c:pt idx="280">
                  <c:v>95.08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2F-4384-9BE7-584741672E92}"/>
            </c:ext>
          </c:extLst>
        </c:ser>
        <c:ser>
          <c:idx val="3"/>
          <c:order val="3"/>
          <c:tx>
            <c:strRef>
              <c:f>Confiança!$D$2</c:f>
              <c:strCache>
                <c:ptCount val="1"/>
                <c:pt idx="0">
                  <c:v>Expectativas Futuras (Fecomercio)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Confiança!$D$13:$D$300</c:f>
              <c:numCache>
                <c:formatCode>General</c:formatCode>
                <c:ptCount val="288"/>
                <c:pt idx="0">
                  <c:v>120.73</c:v>
                </c:pt>
                <c:pt idx="1">
                  <c:v>121.31</c:v>
                </c:pt>
                <c:pt idx="2">
                  <c:v>113.53</c:v>
                </c:pt>
                <c:pt idx="3">
                  <c:v>109.61</c:v>
                </c:pt>
                <c:pt idx="4">
                  <c:v>102.87</c:v>
                </c:pt>
                <c:pt idx="5">
                  <c:v>107.86</c:v>
                </c:pt>
                <c:pt idx="6">
                  <c:v>114.5</c:v>
                </c:pt>
                <c:pt idx="7">
                  <c:v>106.11</c:v>
                </c:pt>
                <c:pt idx="8">
                  <c:v>104.73</c:v>
                </c:pt>
                <c:pt idx="9">
                  <c:v>111.45</c:v>
                </c:pt>
                <c:pt idx="10">
                  <c:v>116.86</c:v>
                </c:pt>
                <c:pt idx="11">
                  <c:v>116.47</c:v>
                </c:pt>
                <c:pt idx="12">
                  <c:v>115.88</c:v>
                </c:pt>
                <c:pt idx="13">
                  <c:v>119.74</c:v>
                </c:pt>
                <c:pt idx="14">
                  <c:v>120.51</c:v>
                </c:pt>
                <c:pt idx="15">
                  <c:v>116.11</c:v>
                </c:pt>
                <c:pt idx="16">
                  <c:v>114.97</c:v>
                </c:pt>
                <c:pt idx="17">
                  <c:v>89.18</c:v>
                </c:pt>
                <c:pt idx="18">
                  <c:v>99.52</c:v>
                </c:pt>
                <c:pt idx="19">
                  <c:v>98.1</c:v>
                </c:pt>
                <c:pt idx="20">
                  <c:v>104.44</c:v>
                </c:pt>
                <c:pt idx="21">
                  <c:v>92.65</c:v>
                </c:pt>
                <c:pt idx="22">
                  <c:v>86.86</c:v>
                </c:pt>
                <c:pt idx="23">
                  <c:v>96.22</c:v>
                </c:pt>
                <c:pt idx="24">
                  <c:v>97.93</c:v>
                </c:pt>
                <c:pt idx="25">
                  <c:v>101.54</c:v>
                </c:pt>
                <c:pt idx="26">
                  <c:v>100.37</c:v>
                </c:pt>
                <c:pt idx="27">
                  <c:v>110.41</c:v>
                </c:pt>
                <c:pt idx="28">
                  <c:v>110.25</c:v>
                </c:pt>
                <c:pt idx="29">
                  <c:v>96.27</c:v>
                </c:pt>
                <c:pt idx="30">
                  <c:v>104.91</c:v>
                </c:pt>
                <c:pt idx="31">
                  <c:v>103.16</c:v>
                </c:pt>
                <c:pt idx="32">
                  <c:v>114.09</c:v>
                </c:pt>
                <c:pt idx="33">
                  <c:v>110.95</c:v>
                </c:pt>
                <c:pt idx="34">
                  <c:v>118.33</c:v>
                </c:pt>
                <c:pt idx="35">
                  <c:v>121.89</c:v>
                </c:pt>
                <c:pt idx="36">
                  <c:v>121.88</c:v>
                </c:pt>
                <c:pt idx="37">
                  <c:v>122.22</c:v>
                </c:pt>
                <c:pt idx="38">
                  <c:v>121.87</c:v>
                </c:pt>
                <c:pt idx="39">
                  <c:v>126.89</c:v>
                </c:pt>
                <c:pt idx="40">
                  <c:v>133.87</c:v>
                </c:pt>
                <c:pt idx="41">
                  <c:v>139.77000000000001</c:v>
                </c:pt>
                <c:pt idx="42">
                  <c:v>135.77000000000001</c:v>
                </c:pt>
                <c:pt idx="43">
                  <c:v>132.59</c:v>
                </c:pt>
                <c:pt idx="44">
                  <c:v>127.03</c:v>
                </c:pt>
                <c:pt idx="45">
                  <c:v>123.31</c:v>
                </c:pt>
                <c:pt idx="46">
                  <c:v>128.02000000000001</c:v>
                </c:pt>
                <c:pt idx="47">
                  <c:v>135.15</c:v>
                </c:pt>
                <c:pt idx="48">
                  <c:v>143.15</c:v>
                </c:pt>
                <c:pt idx="49">
                  <c:v>143.04</c:v>
                </c:pt>
                <c:pt idx="50">
                  <c:v>131.54</c:v>
                </c:pt>
                <c:pt idx="51">
                  <c:v>124.76</c:v>
                </c:pt>
                <c:pt idx="52">
                  <c:v>140.13999999999999</c:v>
                </c:pt>
                <c:pt idx="53">
                  <c:v>132.55000000000001</c:v>
                </c:pt>
                <c:pt idx="54">
                  <c:v>132.16999999999999</c:v>
                </c:pt>
                <c:pt idx="55">
                  <c:v>138.38999999999999</c:v>
                </c:pt>
                <c:pt idx="56">
                  <c:v>150.52000000000001</c:v>
                </c:pt>
                <c:pt idx="57">
                  <c:v>161.62</c:v>
                </c:pt>
                <c:pt idx="58">
                  <c:v>166.68</c:v>
                </c:pt>
                <c:pt idx="59">
                  <c:v>153.99</c:v>
                </c:pt>
                <c:pt idx="60">
                  <c:v>158.94999999999999</c:v>
                </c:pt>
                <c:pt idx="61">
                  <c:v>161.38999999999999</c:v>
                </c:pt>
                <c:pt idx="62">
                  <c:v>158.37</c:v>
                </c:pt>
                <c:pt idx="63">
                  <c:v>155.46</c:v>
                </c:pt>
                <c:pt idx="64">
                  <c:v>145.9</c:v>
                </c:pt>
                <c:pt idx="65">
                  <c:v>145.56</c:v>
                </c:pt>
                <c:pt idx="66">
                  <c:v>145.63</c:v>
                </c:pt>
                <c:pt idx="67">
                  <c:v>130.62</c:v>
                </c:pt>
                <c:pt idx="68">
                  <c:v>113.35</c:v>
                </c:pt>
                <c:pt idx="69">
                  <c:v>113.07</c:v>
                </c:pt>
                <c:pt idx="70">
                  <c:v>118.26</c:v>
                </c:pt>
                <c:pt idx="71">
                  <c:v>132.72999999999999</c:v>
                </c:pt>
                <c:pt idx="72">
                  <c:v>135.33000000000001</c:v>
                </c:pt>
                <c:pt idx="73">
                  <c:v>144.65</c:v>
                </c:pt>
                <c:pt idx="74">
                  <c:v>142.79</c:v>
                </c:pt>
                <c:pt idx="75">
                  <c:v>134.82</c:v>
                </c:pt>
                <c:pt idx="76">
                  <c:v>142.62</c:v>
                </c:pt>
                <c:pt idx="77">
                  <c:v>140.97999999999999</c:v>
                </c:pt>
                <c:pt idx="78">
                  <c:v>138.32</c:v>
                </c:pt>
                <c:pt idx="79">
                  <c:v>133.69</c:v>
                </c:pt>
                <c:pt idx="80">
                  <c:v>135.58000000000001</c:v>
                </c:pt>
                <c:pt idx="81">
                  <c:v>138.1</c:v>
                </c:pt>
                <c:pt idx="82">
                  <c:v>140.97</c:v>
                </c:pt>
                <c:pt idx="83">
                  <c:v>131.63</c:v>
                </c:pt>
                <c:pt idx="84">
                  <c:v>131.97999999999999</c:v>
                </c:pt>
                <c:pt idx="85">
                  <c:v>131.86000000000001</c:v>
                </c:pt>
                <c:pt idx="86">
                  <c:v>124.87</c:v>
                </c:pt>
                <c:pt idx="87">
                  <c:v>122.74</c:v>
                </c:pt>
                <c:pt idx="88">
                  <c:v>119.71</c:v>
                </c:pt>
                <c:pt idx="89">
                  <c:v>124</c:v>
                </c:pt>
                <c:pt idx="90">
                  <c:v>123.4</c:v>
                </c:pt>
                <c:pt idx="91">
                  <c:v>126.21</c:v>
                </c:pt>
                <c:pt idx="92">
                  <c:v>125.63</c:v>
                </c:pt>
                <c:pt idx="93">
                  <c:v>124.23</c:v>
                </c:pt>
                <c:pt idx="94">
                  <c:v>127</c:v>
                </c:pt>
                <c:pt idx="95">
                  <c:v>135.97</c:v>
                </c:pt>
                <c:pt idx="96">
                  <c:v>135.26</c:v>
                </c:pt>
                <c:pt idx="97">
                  <c:v>142.47</c:v>
                </c:pt>
                <c:pt idx="98">
                  <c:v>143.69999999999999</c:v>
                </c:pt>
                <c:pt idx="99">
                  <c:v>142.86000000000001</c:v>
                </c:pt>
                <c:pt idx="100">
                  <c:v>142.19</c:v>
                </c:pt>
                <c:pt idx="101">
                  <c:v>136.16999999999999</c:v>
                </c:pt>
                <c:pt idx="102">
                  <c:v>125.28</c:v>
                </c:pt>
                <c:pt idx="103">
                  <c:v>134.76</c:v>
                </c:pt>
                <c:pt idx="104">
                  <c:v>142.81</c:v>
                </c:pt>
                <c:pt idx="105">
                  <c:v>141.04</c:v>
                </c:pt>
                <c:pt idx="106">
                  <c:v>135.27000000000001</c:v>
                </c:pt>
                <c:pt idx="107">
                  <c:v>134.18</c:v>
                </c:pt>
                <c:pt idx="108">
                  <c:v>128.85</c:v>
                </c:pt>
                <c:pt idx="109">
                  <c:v>136.62</c:v>
                </c:pt>
                <c:pt idx="110">
                  <c:v>139.77000000000001</c:v>
                </c:pt>
                <c:pt idx="111">
                  <c:v>131.77000000000001</c:v>
                </c:pt>
                <c:pt idx="112">
                  <c:v>134.44999999999999</c:v>
                </c:pt>
                <c:pt idx="113">
                  <c:v>147.63</c:v>
                </c:pt>
                <c:pt idx="114">
                  <c:v>151.99</c:v>
                </c:pt>
                <c:pt idx="115">
                  <c:v>152.80000000000001</c:v>
                </c:pt>
                <c:pt idx="116">
                  <c:v>153.44</c:v>
                </c:pt>
                <c:pt idx="117">
                  <c:v>162.94</c:v>
                </c:pt>
                <c:pt idx="118">
                  <c:v>161.94999999999999</c:v>
                </c:pt>
                <c:pt idx="119">
                  <c:v>160.69</c:v>
                </c:pt>
                <c:pt idx="120">
                  <c:v>164.28</c:v>
                </c:pt>
                <c:pt idx="121">
                  <c:v>161.87</c:v>
                </c:pt>
                <c:pt idx="122">
                  <c:v>159.88</c:v>
                </c:pt>
                <c:pt idx="123">
                  <c:v>160.08000000000001</c:v>
                </c:pt>
                <c:pt idx="124">
                  <c:v>157.96</c:v>
                </c:pt>
                <c:pt idx="125">
                  <c:v>163.76</c:v>
                </c:pt>
                <c:pt idx="126">
                  <c:v>159.27000000000001</c:v>
                </c:pt>
                <c:pt idx="127">
                  <c:v>165.25</c:v>
                </c:pt>
                <c:pt idx="128">
                  <c:v>161.62</c:v>
                </c:pt>
                <c:pt idx="129">
                  <c:v>155.22999999999999</c:v>
                </c:pt>
                <c:pt idx="130">
                  <c:v>160.16</c:v>
                </c:pt>
                <c:pt idx="131">
                  <c:v>165.22</c:v>
                </c:pt>
                <c:pt idx="132">
                  <c:v>163.71</c:v>
                </c:pt>
                <c:pt idx="133">
                  <c:v>166.17</c:v>
                </c:pt>
                <c:pt idx="134">
                  <c:v>162.43</c:v>
                </c:pt>
                <c:pt idx="135">
                  <c:v>163.01</c:v>
                </c:pt>
                <c:pt idx="136">
                  <c:v>155.6</c:v>
                </c:pt>
                <c:pt idx="137">
                  <c:v>156.41999999999999</c:v>
                </c:pt>
                <c:pt idx="138">
                  <c:v>154.47</c:v>
                </c:pt>
                <c:pt idx="139">
                  <c:v>154.63999999999999</c:v>
                </c:pt>
                <c:pt idx="140">
                  <c:v>155.29</c:v>
                </c:pt>
                <c:pt idx="141">
                  <c:v>153.85</c:v>
                </c:pt>
                <c:pt idx="142">
                  <c:v>159.55000000000001</c:v>
                </c:pt>
                <c:pt idx="143">
                  <c:v>163.28</c:v>
                </c:pt>
                <c:pt idx="144">
                  <c:v>162.6</c:v>
                </c:pt>
                <c:pt idx="145">
                  <c:v>171.7</c:v>
                </c:pt>
                <c:pt idx="146">
                  <c:v>165.79</c:v>
                </c:pt>
                <c:pt idx="147">
                  <c:v>166.17</c:v>
                </c:pt>
                <c:pt idx="148">
                  <c:v>167.62</c:v>
                </c:pt>
                <c:pt idx="149">
                  <c:v>164.11</c:v>
                </c:pt>
                <c:pt idx="150">
                  <c:v>162.04</c:v>
                </c:pt>
                <c:pt idx="151">
                  <c:v>156.75</c:v>
                </c:pt>
                <c:pt idx="152">
                  <c:v>159.01</c:v>
                </c:pt>
                <c:pt idx="153">
                  <c:v>162.68</c:v>
                </c:pt>
                <c:pt idx="154">
                  <c:v>164.56</c:v>
                </c:pt>
                <c:pt idx="155">
                  <c:v>162.94</c:v>
                </c:pt>
                <c:pt idx="156">
                  <c:v>163.54</c:v>
                </c:pt>
                <c:pt idx="157">
                  <c:v>165.78</c:v>
                </c:pt>
                <c:pt idx="158">
                  <c:v>162.84</c:v>
                </c:pt>
                <c:pt idx="159">
                  <c:v>157.35</c:v>
                </c:pt>
                <c:pt idx="160">
                  <c:v>146.53</c:v>
                </c:pt>
                <c:pt idx="161">
                  <c:v>143.41999999999999</c:v>
                </c:pt>
                <c:pt idx="162">
                  <c:v>136.94</c:v>
                </c:pt>
                <c:pt idx="163">
                  <c:v>133.01</c:v>
                </c:pt>
                <c:pt idx="164">
                  <c:v>134.91999999999999</c:v>
                </c:pt>
                <c:pt idx="165">
                  <c:v>139.15</c:v>
                </c:pt>
                <c:pt idx="166">
                  <c:v>138.74</c:v>
                </c:pt>
                <c:pt idx="167">
                  <c:v>135.51</c:v>
                </c:pt>
                <c:pt idx="168">
                  <c:v>132.78</c:v>
                </c:pt>
                <c:pt idx="169">
                  <c:v>132.24</c:v>
                </c:pt>
                <c:pt idx="170">
                  <c:v>121.39</c:v>
                </c:pt>
                <c:pt idx="171">
                  <c:v>115.8</c:v>
                </c:pt>
                <c:pt idx="172">
                  <c:v>107.94</c:v>
                </c:pt>
                <c:pt idx="173">
                  <c:v>105.01</c:v>
                </c:pt>
                <c:pt idx="174">
                  <c:v>109.76</c:v>
                </c:pt>
                <c:pt idx="175">
                  <c:v>110.83</c:v>
                </c:pt>
                <c:pt idx="176">
                  <c:v>122.3</c:v>
                </c:pt>
                <c:pt idx="177">
                  <c:v>121.64</c:v>
                </c:pt>
                <c:pt idx="178">
                  <c:v>124.39</c:v>
                </c:pt>
                <c:pt idx="179">
                  <c:v>115.79</c:v>
                </c:pt>
                <c:pt idx="180">
                  <c:v>114.01</c:v>
                </c:pt>
                <c:pt idx="181">
                  <c:v>115.05</c:v>
                </c:pt>
                <c:pt idx="182">
                  <c:v>109.26</c:v>
                </c:pt>
                <c:pt idx="183">
                  <c:v>105.82</c:v>
                </c:pt>
                <c:pt idx="184">
                  <c:v>98.71</c:v>
                </c:pt>
                <c:pt idx="185">
                  <c:v>101.54</c:v>
                </c:pt>
                <c:pt idx="186">
                  <c:v>100.04</c:v>
                </c:pt>
                <c:pt idx="187">
                  <c:v>101.56</c:v>
                </c:pt>
                <c:pt idx="188">
                  <c:v>102.66</c:v>
                </c:pt>
                <c:pt idx="189">
                  <c:v>110.57</c:v>
                </c:pt>
                <c:pt idx="190">
                  <c:v>106.38</c:v>
                </c:pt>
                <c:pt idx="191">
                  <c:v>106.65</c:v>
                </c:pt>
                <c:pt idx="192">
                  <c:v>110.34</c:v>
                </c:pt>
                <c:pt idx="193">
                  <c:v>114.36</c:v>
                </c:pt>
                <c:pt idx="194">
                  <c:v>113.19</c:v>
                </c:pt>
                <c:pt idx="195">
                  <c:v>111.54</c:v>
                </c:pt>
                <c:pt idx="196">
                  <c:v>119.85</c:v>
                </c:pt>
                <c:pt idx="197">
                  <c:v>128.5</c:v>
                </c:pt>
                <c:pt idx="198">
                  <c:v>128.59</c:v>
                </c:pt>
                <c:pt idx="199">
                  <c:v>130.29</c:v>
                </c:pt>
                <c:pt idx="200">
                  <c:v>139.13</c:v>
                </c:pt>
                <c:pt idx="201">
                  <c:v>137.22999999999999</c:v>
                </c:pt>
                <c:pt idx="202">
                  <c:v>143.76</c:v>
                </c:pt>
                <c:pt idx="203">
                  <c:v>136.13</c:v>
                </c:pt>
                <c:pt idx="204">
                  <c:v>124.95</c:v>
                </c:pt>
                <c:pt idx="205">
                  <c:v>139.96</c:v>
                </c:pt>
                <c:pt idx="206">
                  <c:v>137.77000000000001</c:v>
                </c:pt>
                <c:pt idx="207">
                  <c:v>134.13999999999999</c:v>
                </c:pt>
                <c:pt idx="208">
                  <c:v>128.18</c:v>
                </c:pt>
                <c:pt idx="209">
                  <c:v>119.56</c:v>
                </c:pt>
                <c:pt idx="210">
                  <c:v>125.62</c:v>
                </c:pt>
                <c:pt idx="211">
                  <c:v>122.93</c:v>
                </c:pt>
                <c:pt idx="212">
                  <c:v>119.38</c:v>
                </c:pt>
                <c:pt idx="213">
                  <c:v>122.69</c:v>
                </c:pt>
                <c:pt idx="214">
                  <c:v>125.01</c:v>
                </c:pt>
                <c:pt idx="215">
                  <c:v>127.2</c:v>
                </c:pt>
                <c:pt idx="216">
                  <c:v>134.94</c:v>
                </c:pt>
                <c:pt idx="217">
                  <c:v>134.88999999999999</c:v>
                </c:pt>
                <c:pt idx="218">
                  <c:v>131.35</c:v>
                </c:pt>
                <c:pt idx="219">
                  <c:v>126.44</c:v>
                </c:pt>
                <c:pt idx="220">
                  <c:v>133.29</c:v>
                </c:pt>
                <c:pt idx="221">
                  <c:v>121.36</c:v>
                </c:pt>
                <c:pt idx="222">
                  <c:v>121.5</c:v>
                </c:pt>
                <c:pt idx="223">
                  <c:v>118.61</c:v>
                </c:pt>
                <c:pt idx="224">
                  <c:v>124.4</c:v>
                </c:pt>
                <c:pt idx="225">
                  <c:v>127.36</c:v>
                </c:pt>
                <c:pt idx="226">
                  <c:v>134.83000000000001</c:v>
                </c:pt>
                <c:pt idx="227">
                  <c:v>149.07</c:v>
                </c:pt>
                <c:pt idx="228">
                  <c:v>150.22</c:v>
                </c:pt>
                <c:pt idx="229">
                  <c:v>157.47999999999999</c:v>
                </c:pt>
                <c:pt idx="230">
                  <c:v>144.25</c:v>
                </c:pt>
                <c:pt idx="231">
                  <c:v>136.66</c:v>
                </c:pt>
                <c:pt idx="232">
                  <c:v>130.83000000000001</c:v>
                </c:pt>
                <c:pt idx="233">
                  <c:v>122.89</c:v>
                </c:pt>
                <c:pt idx="234">
                  <c:v>126.65</c:v>
                </c:pt>
                <c:pt idx="235">
                  <c:v>129.85</c:v>
                </c:pt>
                <c:pt idx="236">
                  <c:v>125.36</c:v>
                </c:pt>
                <c:pt idx="237">
                  <c:v>122.87</c:v>
                </c:pt>
                <c:pt idx="238">
                  <c:v>131.66</c:v>
                </c:pt>
                <c:pt idx="239">
                  <c:v>128.36000000000001</c:v>
                </c:pt>
                <c:pt idx="240">
                  <c:v>131.6</c:v>
                </c:pt>
                <c:pt idx="241">
                  <c:v>139.03</c:v>
                </c:pt>
                <c:pt idx="242">
                  <c:v>135.08000000000001</c:v>
                </c:pt>
                <c:pt idx="243">
                  <c:v>122.82</c:v>
                </c:pt>
                <c:pt idx="244">
                  <c:v>118.82</c:v>
                </c:pt>
                <c:pt idx="245">
                  <c:v>121.9</c:v>
                </c:pt>
                <c:pt idx="246">
                  <c:v>127.97</c:v>
                </c:pt>
                <c:pt idx="247">
                  <c:v>130.30000000000001</c:v>
                </c:pt>
                <c:pt idx="248">
                  <c:v>135.80000000000001</c:v>
                </c:pt>
                <c:pt idx="249">
                  <c:v>134.88</c:v>
                </c:pt>
                <c:pt idx="250">
                  <c:v>140.56</c:v>
                </c:pt>
                <c:pt idx="251">
                  <c:v>142.08000000000001</c:v>
                </c:pt>
                <c:pt idx="252">
                  <c:v>144.08000000000001</c:v>
                </c:pt>
                <c:pt idx="253">
                  <c:v>145.06</c:v>
                </c:pt>
                <c:pt idx="254">
                  <c:v>141.58000000000001</c:v>
                </c:pt>
                <c:pt idx="255">
                  <c:v>132.08000000000001</c:v>
                </c:pt>
                <c:pt idx="256">
                  <c:v>134.55000000000001</c:v>
                </c:pt>
                <c:pt idx="257">
                  <c:v>136.80000000000001</c:v>
                </c:pt>
                <c:pt idx="258">
                  <c:v>143.80000000000001</c:v>
                </c:pt>
                <c:pt idx="259">
                  <c:v>143.86000000000001</c:v>
                </c:pt>
                <c:pt idx="260">
                  <c:v>148.22</c:v>
                </c:pt>
                <c:pt idx="261">
                  <c:v>142.88999999999999</c:v>
                </c:pt>
                <c:pt idx="262">
                  <c:v>142.22</c:v>
                </c:pt>
                <c:pt idx="263">
                  <c:v>143.51</c:v>
                </c:pt>
                <c:pt idx="264">
                  <c:v>133.63</c:v>
                </c:pt>
                <c:pt idx="265">
                  <c:v>128.65</c:v>
                </c:pt>
                <c:pt idx="266">
                  <c:v>130.5</c:v>
                </c:pt>
                <c:pt idx="267">
                  <c:v>127.97</c:v>
                </c:pt>
                <c:pt idx="268">
                  <c:v>129.96</c:v>
                </c:pt>
                <c:pt idx="269">
                  <c:v>128.53</c:v>
                </c:pt>
                <c:pt idx="270">
                  <c:v>129.29</c:v>
                </c:pt>
                <c:pt idx="271">
                  <c:v>131.13999999999999</c:v>
                </c:pt>
                <c:pt idx="272">
                  <c:v>137.32</c:v>
                </c:pt>
                <c:pt idx="273">
                  <c:v>140.78</c:v>
                </c:pt>
                <c:pt idx="274">
                  <c:v>140.35</c:v>
                </c:pt>
                <c:pt idx="275">
                  <c:v>145.54</c:v>
                </c:pt>
                <c:pt idx="276">
                  <c:v>146.65</c:v>
                </c:pt>
                <c:pt idx="277">
                  <c:v>148.86000000000001</c:v>
                </c:pt>
                <c:pt idx="278">
                  <c:v>145.83000000000001</c:v>
                </c:pt>
                <c:pt idx="279">
                  <c:v>143.86000000000001</c:v>
                </c:pt>
                <c:pt idx="280">
                  <c:v>140.31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2F-4384-9BE7-584741672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in val="4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6706432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670669200"/>
        <c:crosses val="max"/>
        <c:crossBetween val="between"/>
      </c:valAx>
      <c:dateAx>
        <c:axId val="670669200"/>
        <c:scaling>
          <c:orientation val="minMax"/>
        </c:scaling>
        <c:delete val="1"/>
        <c:axPos val="b"/>
        <c:numFmt formatCode="[$-416]mmm\-yy;@" sourceLinked="1"/>
        <c:majorTickMark val="out"/>
        <c:minorTickMark val="none"/>
        <c:tickLblPos val="nextTo"/>
        <c:crossAx val="670643280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1"/>
          <c:order val="1"/>
          <c:tx>
            <c:strRef>
              <c:f>[1]Recession!$B$1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 w="25400">
              <a:noFill/>
            </a:ln>
            <a:effectLst/>
          </c:spPr>
          <c:cat>
            <c:numRef>
              <c:f>[1]Recession!$A$182</c:f>
              <c:numCache>
                <c:formatCode>General</c:formatCode>
                <c:ptCount val="1"/>
                <c:pt idx="0">
                  <c:v>23012</c:v>
                </c:pt>
              </c:numCache>
            </c:numRef>
          </c:cat>
          <c:val>
            <c:numRef>
              <c:f>[1]Recession!$B$182:$B$913</c:f>
              <c:numCache>
                <c:formatCode>General</c:formatCode>
                <c:ptCount val="7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7B-4BF2-BA8C-79B5DD677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8890512"/>
        <c:axId val="1888890032"/>
      </c:areaChart>
      <c:lineChart>
        <c:grouping val="standard"/>
        <c:varyColors val="0"/>
        <c:ser>
          <c:idx val="0"/>
          <c:order val="0"/>
          <c:tx>
            <c:strRef>
              <c:f>'[1]Housing Market'!$R$2</c:f>
              <c:strCache>
                <c:ptCount val="1"/>
                <c:pt idx="0">
                  <c:v>Monthly Supply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'[1]Housing Market'!$A$27:$A$758</c:f>
              <c:numCache>
                <c:formatCode>General</c:formatCode>
                <c:ptCount val="732"/>
                <c:pt idx="0">
                  <c:v>23012</c:v>
                </c:pt>
                <c:pt idx="1">
                  <c:v>23043</c:v>
                </c:pt>
                <c:pt idx="2">
                  <c:v>23071</c:v>
                </c:pt>
                <c:pt idx="3">
                  <c:v>23102</c:v>
                </c:pt>
                <c:pt idx="4">
                  <c:v>23132</c:v>
                </c:pt>
                <c:pt idx="5">
                  <c:v>23163</c:v>
                </c:pt>
                <c:pt idx="6">
                  <c:v>23193</c:v>
                </c:pt>
                <c:pt idx="7">
                  <c:v>23224</c:v>
                </c:pt>
                <c:pt idx="8">
                  <c:v>23255</c:v>
                </c:pt>
                <c:pt idx="9">
                  <c:v>23285</c:v>
                </c:pt>
                <c:pt idx="10">
                  <c:v>23316</c:v>
                </c:pt>
                <c:pt idx="11">
                  <c:v>23346</c:v>
                </c:pt>
                <c:pt idx="12">
                  <c:v>23377</c:v>
                </c:pt>
                <c:pt idx="13">
                  <c:v>23408</c:v>
                </c:pt>
                <c:pt idx="14">
                  <c:v>23437</c:v>
                </c:pt>
                <c:pt idx="15">
                  <c:v>23468</c:v>
                </c:pt>
                <c:pt idx="16">
                  <c:v>23498</c:v>
                </c:pt>
                <c:pt idx="17">
                  <c:v>23529</c:v>
                </c:pt>
                <c:pt idx="18">
                  <c:v>23559</c:v>
                </c:pt>
                <c:pt idx="19">
                  <c:v>23590</c:v>
                </c:pt>
                <c:pt idx="20">
                  <c:v>23621</c:v>
                </c:pt>
                <c:pt idx="21">
                  <c:v>23651</c:v>
                </c:pt>
                <c:pt idx="22">
                  <c:v>23682</c:v>
                </c:pt>
                <c:pt idx="23">
                  <c:v>23712</c:v>
                </c:pt>
                <c:pt idx="24">
                  <c:v>23743</c:v>
                </c:pt>
                <c:pt idx="25">
                  <c:v>23774</c:v>
                </c:pt>
                <c:pt idx="26">
                  <c:v>23802</c:v>
                </c:pt>
                <c:pt idx="27">
                  <c:v>23833</c:v>
                </c:pt>
                <c:pt idx="28">
                  <c:v>23863</c:v>
                </c:pt>
                <c:pt idx="29">
                  <c:v>23894</c:v>
                </c:pt>
                <c:pt idx="30">
                  <c:v>23924</c:v>
                </c:pt>
                <c:pt idx="31">
                  <c:v>23955</c:v>
                </c:pt>
                <c:pt idx="32">
                  <c:v>23986</c:v>
                </c:pt>
                <c:pt idx="33">
                  <c:v>24016</c:v>
                </c:pt>
                <c:pt idx="34">
                  <c:v>24047</c:v>
                </c:pt>
                <c:pt idx="35">
                  <c:v>24077</c:v>
                </c:pt>
                <c:pt idx="36">
                  <c:v>24108</c:v>
                </c:pt>
                <c:pt idx="37">
                  <c:v>24139</c:v>
                </c:pt>
                <c:pt idx="38">
                  <c:v>24167</c:v>
                </c:pt>
                <c:pt idx="39">
                  <c:v>24198</c:v>
                </c:pt>
                <c:pt idx="40">
                  <c:v>24228</c:v>
                </c:pt>
                <c:pt idx="41">
                  <c:v>24259</c:v>
                </c:pt>
                <c:pt idx="42">
                  <c:v>24289</c:v>
                </c:pt>
                <c:pt idx="43">
                  <c:v>24320</c:v>
                </c:pt>
                <c:pt idx="44">
                  <c:v>24351</c:v>
                </c:pt>
                <c:pt idx="45">
                  <c:v>24381</c:v>
                </c:pt>
                <c:pt idx="46">
                  <c:v>24412</c:v>
                </c:pt>
                <c:pt idx="47">
                  <c:v>24442</c:v>
                </c:pt>
                <c:pt idx="48">
                  <c:v>24473</c:v>
                </c:pt>
                <c:pt idx="49">
                  <c:v>24504</c:v>
                </c:pt>
                <c:pt idx="50">
                  <c:v>24532</c:v>
                </c:pt>
                <c:pt idx="51">
                  <c:v>24563</c:v>
                </c:pt>
                <c:pt idx="52">
                  <c:v>24593</c:v>
                </c:pt>
                <c:pt idx="53">
                  <c:v>24624</c:v>
                </c:pt>
                <c:pt idx="54">
                  <c:v>24654</c:v>
                </c:pt>
                <c:pt idx="55">
                  <c:v>24685</c:v>
                </c:pt>
                <c:pt idx="56">
                  <c:v>24716</c:v>
                </c:pt>
                <c:pt idx="57">
                  <c:v>24746</c:v>
                </c:pt>
                <c:pt idx="58">
                  <c:v>24777</c:v>
                </c:pt>
                <c:pt idx="59">
                  <c:v>24807</c:v>
                </c:pt>
                <c:pt idx="60">
                  <c:v>24838</c:v>
                </c:pt>
                <c:pt idx="61">
                  <c:v>24869</c:v>
                </c:pt>
                <c:pt idx="62">
                  <c:v>24898</c:v>
                </c:pt>
                <c:pt idx="63">
                  <c:v>24929</c:v>
                </c:pt>
                <c:pt idx="64">
                  <c:v>24959</c:v>
                </c:pt>
                <c:pt idx="65">
                  <c:v>24990</c:v>
                </c:pt>
                <c:pt idx="66">
                  <c:v>25020</c:v>
                </c:pt>
                <c:pt idx="67">
                  <c:v>25051</c:v>
                </c:pt>
                <c:pt idx="68">
                  <c:v>25082</c:v>
                </c:pt>
                <c:pt idx="69">
                  <c:v>25112</c:v>
                </c:pt>
                <c:pt idx="70">
                  <c:v>25143</c:v>
                </c:pt>
                <c:pt idx="71">
                  <c:v>25173</c:v>
                </c:pt>
                <c:pt idx="72">
                  <c:v>25204</c:v>
                </c:pt>
                <c:pt idx="73">
                  <c:v>25235</c:v>
                </c:pt>
                <c:pt idx="74">
                  <c:v>25263</c:v>
                </c:pt>
                <c:pt idx="75">
                  <c:v>25294</c:v>
                </c:pt>
                <c:pt idx="76">
                  <c:v>25324</c:v>
                </c:pt>
                <c:pt idx="77">
                  <c:v>25355</c:v>
                </c:pt>
                <c:pt idx="78">
                  <c:v>25385</c:v>
                </c:pt>
                <c:pt idx="79">
                  <c:v>25416</c:v>
                </c:pt>
                <c:pt idx="80">
                  <c:v>25447</c:v>
                </c:pt>
                <c:pt idx="81">
                  <c:v>25477</c:v>
                </c:pt>
                <c:pt idx="82">
                  <c:v>25508</c:v>
                </c:pt>
                <c:pt idx="83">
                  <c:v>25538</c:v>
                </c:pt>
                <c:pt idx="84">
                  <c:v>25569</c:v>
                </c:pt>
                <c:pt idx="85">
                  <c:v>25600</c:v>
                </c:pt>
                <c:pt idx="86">
                  <c:v>25628</c:v>
                </c:pt>
                <c:pt idx="87">
                  <c:v>25659</c:v>
                </c:pt>
                <c:pt idx="88">
                  <c:v>25689</c:v>
                </c:pt>
                <c:pt idx="89">
                  <c:v>25720</c:v>
                </c:pt>
                <c:pt idx="90">
                  <c:v>25750</c:v>
                </c:pt>
                <c:pt idx="91">
                  <c:v>25781</c:v>
                </c:pt>
                <c:pt idx="92">
                  <c:v>25812</c:v>
                </c:pt>
                <c:pt idx="93">
                  <c:v>25842</c:v>
                </c:pt>
                <c:pt idx="94">
                  <c:v>25873</c:v>
                </c:pt>
                <c:pt idx="95">
                  <c:v>25903</c:v>
                </c:pt>
                <c:pt idx="96">
                  <c:v>25934</c:v>
                </c:pt>
                <c:pt idx="97">
                  <c:v>25965</c:v>
                </c:pt>
                <c:pt idx="98">
                  <c:v>25993</c:v>
                </c:pt>
                <c:pt idx="99">
                  <c:v>26024</c:v>
                </c:pt>
                <c:pt idx="100">
                  <c:v>26054</c:v>
                </c:pt>
                <c:pt idx="101">
                  <c:v>26085</c:v>
                </c:pt>
                <c:pt idx="102">
                  <c:v>26115</c:v>
                </c:pt>
                <c:pt idx="103">
                  <c:v>26146</c:v>
                </c:pt>
                <c:pt idx="104">
                  <c:v>26177</c:v>
                </c:pt>
                <c:pt idx="105">
                  <c:v>26207</c:v>
                </c:pt>
                <c:pt idx="106">
                  <c:v>26238</c:v>
                </c:pt>
                <c:pt idx="107">
                  <c:v>26268</c:v>
                </c:pt>
                <c:pt idx="108">
                  <c:v>26299</c:v>
                </c:pt>
                <c:pt idx="109">
                  <c:v>26330</c:v>
                </c:pt>
                <c:pt idx="110">
                  <c:v>26359</c:v>
                </c:pt>
                <c:pt idx="111">
                  <c:v>26390</c:v>
                </c:pt>
                <c:pt idx="112">
                  <c:v>26420</c:v>
                </c:pt>
                <c:pt idx="113">
                  <c:v>26451</c:v>
                </c:pt>
                <c:pt idx="114">
                  <c:v>26481</c:v>
                </c:pt>
                <c:pt idx="115">
                  <c:v>26512</c:v>
                </c:pt>
                <c:pt idx="116">
                  <c:v>26543</c:v>
                </c:pt>
                <c:pt idx="117">
                  <c:v>26573</c:v>
                </c:pt>
                <c:pt idx="118">
                  <c:v>26604</c:v>
                </c:pt>
                <c:pt idx="119">
                  <c:v>26634</c:v>
                </c:pt>
                <c:pt idx="120">
                  <c:v>26665</c:v>
                </c:pt>
                <c:pt idx="121">
                  <c:v>26696</c:v>
                </c:pt>
                <c:pt idx="122">
                  <c:v>26724</c:v>
                </c:pt>
                <c:pt idx="123">
                  <c:v>26755</c:v>
                </c:pt>
                <c:pt idx="124">
                  <c:v>26785</c:v>
                </c:pt>
                <c:pt idx="125">
                  <c:v>26816</c:v>
                </c:pt>
                <c:pt idx="126">
                  <c:v>26846</c:v>
                </c:pt>
                <c:pt idx="127">
                  <c:v>26877</c:v>
                </c:pt>
                <c:pt idx="128">
                  <c:v>26908</c:v>
                </c:pt>
                <c:pt idx="129">
                  <c:v>26938</c:v>
                </c:pt>
                <c:pt idx="130">
                  <c:v>26969</c:v>
                </c:pt>
                <c:pt idx="131">
                  <c:v>26999</c:v>
                </c:pt>
                <c:pt idx="132">
                  <c:v>27030</c:v>
                </c:pt>
                <c:pt idx="133">
                  <c:v>27061</c:v>
                </c:pt>
                <c:pt idx="134">
                  <c:v>27089</c:v>
                </c:pt>
                <c:pt idx="135">
                  <c:v>27120</c:v>
                </c:pt>
                <c:pt idx="136">
                  <c:v>27150</c:v>
                </c:pt>
                <c:pt idx="137">
                  <c:v>27181</c:v>
                </c:pt>
                <c:pt idx="138">
                  <c:v>27211</c:v>
                </c:pt>
                <c:pt idx="139">
                  <c:v>27242</c:v>
                </c:pt>
                <c:pt idx="140">
                  <c:v>27273</c:v>
                </c:pt>
                <c:pt idx="141">
                  <c:v>27303</c:v>
                </c:pt>
                <c:pt idx="142">
                  <c:v>27334</c:v>
                </c:pt>
                <c:pt idx="143">
                  <c:v>27364</c:v>
                </c:pt>
                <c:pt idx="144">
                  <c:v>27395</c:v>
                </c:pt>
                <c:pt idx="145">
                  <c:v>27426</c:v>
                </c:pt>
                <c:pt idx="146">
                  <c:v>27454</c:v>
                </c:pt>
                <c:pt idx="147">
                  <c:v>27485</c:v>
                </c:pt>
                <c:pt idx="148">
                  <c:v>27515</c:v>
                </c:pt>
                <c:pt idx="149">
                  <c:v>27546</c:v>
                </c:pt>
                <c:pt idx="150">
                  <c:v>27576</c:v>
                </c:pt>
                <c:pt idx="151">
                  <c:v>27607</c:v>
                </c:pt>
                <c:pt idx="152">
                  <c:v>27638</c:v>
                </c:pt>
                <c:pt idx="153">
                  <c:v>27668</c:v>
                </c:pt>
                <c:pt idx="154">
                  <c:v>27699</c:v>
                </c:pt>
                <c:pt idx="155">
                  <c:v>27729</c:v>
                </c:pt>
                <c:pt idx="156">
                  <c:v>27760</c:v>
                </c:pt>
                <c:pt idx="157">
                  <c:v>27791</c:v>
                </c:pt>
                <c:pt idx="158">
                  <c:v>27820</c:v>
                </c:pt>
                <c:pt idx="159">
                  <c:v>27851</c:v>
                </c:pt>
                <c:pt idx="160">
                  <c:v>27881</c:v>
                </c:pt>
                <c:pt idx="161">
                  <c:v>27912</c:v>
                </c:pt>
                <c:pt idx="162">
                  <c:v>27942</c:v>
                </c:pt>
                <c:pt idx="163">
                  <c:v>27973</c:v>
                </c:pt>
                <c:pt idx="164">
                  <c:v>28004</c:v>
                </c:pt>
                <c:pt idx="165">
                  <c:v>28034</c:v>
                </c:pt>
                <c:pt idx="166">
                  <c:v>28065</c:v>
                </c:pt>
                <c:pt idx="167">
                  <c:v>28095</c:v>
                </c:pt>
                <c:pt idx="168">
                  <c:v>28126</c:v>
                </c:pt>
                <c:pt idx="169">
                  <c:v>28157</c:v>
                </c:pt>
                <c:pt idx="170">
                  <c:v>28185</c:v>
                </c:pt>
                <c:pt idx="171">
                  <c:v>28216</c:v>
                </c:pt>
                <c:pt idx="172">
                  <c:v>28246</c:v>
                </c:pt>
                <c:pt idx="173">
                  <c:v>28277</c:v>
                </c:pt>
                <c:pt idx="174">
                  <c:v>28307</c:v>
                </c:pt>
                <c:pt idx="175">
                  <c:v>28338</c:v>
                </c:pt>
                <c:pt idx="176">
                  <c:v>28369</c:v>
                </c:pt>
                <c:pt idx="177">
                  <c:v>28399</c:v>
                </c:pt>
                <c:pt idx="178">
                  <c:v>28430</c:v>
                </c:pt>
                <c:pt idx="179">
                  <c:v>28460</c:v>
                </c:pt>
                <c:pt idx="180">
                  <c:v>28491</c:v>
                </c:pt>
                <c:pt idx="181">
                  <c:v>28522</c:v>
                </c:pt>
                <c:pt idx="182">
                  <c:v>28550</c:v>
                </c:pt>
                <c:pt idx="183">
                  <c:v>28581</c:v>
                </c:pt>
                <c:pt idx="184">
                  <c:v>28611</c:v>
                </c:pt>
                <c:pt idx="185">
                  <c:v>28642</c:v>
                </c:pt>
                <c:pt idx="186">
                  <c:v>28672</c:v>
                </c:pt>
                <c:pt idx="187">
                  <c:v>28703</c:v>
                </c:pt>
                <c:pt idx="188">
                  <c:v>28734</c:v>
                </c:pt>
                <c:pt idx="189">
                  <c:v>28764</c:v>
                </c:pt>
                <c:pt idx="190">
                  <c:v>28795</c:v>
                </c:pt>
                <c:pt idx="191">
                  <c:v>28825</c:v>
                </c:pt>
                <c:pt idx="192">
                  <c:v>28856</c:v>
                </c:pt>
                <c:pt idx="193">
                  <c:v>28887</c:v>
                </c:pt>
                <c:pt idx="194">
                  <c:v>28915</c:v>
                </c:pt>
                <c:pt idx="195">
                  <c:v>28946</c:v>
                </c:pt>
                <c:pt idx="196">
                  <c:v>28976</c:v>
                </c:pt>
                <c:pt idx="197">
                  <c:v>29007</c:v>
                </c:pt>
                <c:pt idx="198">
                  <c:v>29037</c:v>
                </c:pt>
                <c:pt idx="199">
                  <c:v>29068</c:v>
                </c:pt>
                <c:pt idx="200">
                  <c:v>29099</c:v>
                </c:pt>
                <c:pt idx="201">
                  <c:v>29129</c:v>
                </c:pt>
                <c:pt idx="202">
                  <c:v>29160</c:v>
                </c:pt>
                <c:pt idx="203">
                  <c:v>29190</c:v>
                </c:pt>
                <c:pt idx="204">
                  <c:v>29221</c:v>
                </c:pt>
                <c:pt idx="205">
                  <c:v>29252</c:v>
                </c:pt>
                <c:pt idx="206">
                  <c:v>29281</c:v>
                </c:pt>
                <c:pt idx="207">
                  <c:v>29312</c:v>
                </c:pt>
                <c:pt idx="208">
                  <c:v>29342</c:v>
                </c:pt>
                <c:pt idx="209">
                  <c:v>29373</c:v>
                </c:pt>
                <c:pt idx="210">
                  <c:v>29403</c:v>
                </c:pt>
                <c:pt idx="211">
                  <c:v>29434</c:v>
                </c:pt>
                <c:pt idx="212">
                  <c:v>29465</c:v>
                </c:pt>
                <c:pt idx="213">
                  <c:v>29495</c:v>
                </c:pt>
                <c:pt idx="214">
                  <c:v>29526</c:v>
                </c:pt>
                <c:pt idx="215">
                  <c:v>29556</c:v>
                </c:pt>
                <c:pt idx="216">
                  <c:v>29587</c:v>
                </c:pt>
                <c:pt idx="217">
                  <c:v>29618</c:v>
                </c:pt>
                <c:pt idx="218">
                  <c:v>29646</c:v>
                </c:pt>
                <c:pt idx="219">
                  <c:v>29677</c:v>
                </c:pt>
                <c:pt idx="220">
                  <c:v>29707</c:v>
                </c:pt>
                <c:pt idx="221">
                  <c:v>29738</c:v>
                </c:pt>
                <c:pt idx="222">
                  <c:v>29768</c:v>
                </c:pt>
                <c:pt idx="223">
                  <c:v>29799</c:v>
                </c:pt>
                <c:pt idx="224">
                  <c:v>29830</c:v>
                </c:pt>
                <c:pt idx="225">
                  <c:v>29860</c:v>
                </c:pt>
                <c:pt idx="226">
                  <c:v>29891</c:v>
                </c:pt>
                <c:pt idx="227">
                  <c:v>29921</c:v>
                </c:pt>
                <c:pt idx="228">
                  <c:v>29952</c:v>
                </c:pt>
                <c:pt idx="229">
                  <c:v>29983</c:v>
                </c:pt>
                <c:pt idx="230">
                  <c:v>30011</c:v>
                </c:pt>
                <c:pt idx="231">
                  <c:v>30042</c:v>
                </c:pt>
                <c:pt idx="232">
                  <c:v>30072</c:v>
                </c:pt>
                <c:pt idx="233">
                  <c:v>30103</c:v>
                </c:pt>
                <c:pt idx="234">
                  <c:v>30133</c:v>
                </c:pt>
                <c:pt idx="235">
                  <c:v>30164</c:v>
                </c:pt>
                <c:pt idx="236">
                  <c:v>30195</c:v>
                </c:pt>
                <c:pt idx="237">
                  <c:v>30225</c:v>
                </c:pt>
                <c:pt idx="238">
                  <c:v>30256</c:v>
                </c:pt>
                <c:pt idx="239">
                  <c:v>30286</c:v>
                </c:pt>
                <c:pt idx="240">
                  <c:v>30317</c:v>
                </c:pt>
                <c:pt idx="241">
                  <c:v>30348</c:v>
                </c:pt>
                <c:pt idx="242">
                  <c:v>30376</c:v>
                </c:pt>
                <c:pt idx="243">
                  <c:v>30407</c:v>
                </c:pt>
                <c:pt idx="244">
                  <c:v>30437</c:v>
                </c:pt>
                <c:pt idx="245">
                  <c:v>30468</c:v>
                </c:pt>
                <c:pt idx="246">
                  <c:v>30498</c:v>
                </c:pt>
                <c:pt idx="247">
                  <c:v>30529</c:v>
                </c:pt>
                <c:pt idx="248">
                  <c:v>30560</c:v>
                </c:pt>
                <c:pt idx="249">
                  <c:v>30590</c:v>
                </c:pt>
                <c:pt idx="250">
                  <c:v>30621</c:v>
                </c:pt>
                <c:pt idx="251">
                  <c:v>30651</c:v>
                </c:pt>
                <c:pt idx="252">
                  <c:v>30682</c:v>
                </c:pt>
                <c:pt idx="253">
                  <c:v>30713</c:v>
                </c:pt>
                <c:pt idx="254">
                  <c:v>30742</c:v>
                </c:pt>
                <c:pt idx="255">
                  <c:v>30773</c:v>
                </c:pt>
                <c:pt idx="256">
                  <c:v>30803</c:v>
                </c:pt>
                <c:pt idx="257">
                  <c:v>30834</c:v>
                </c:pt>
                <c:pt idx="258">
                  <c:v>30864</c:v>
                </c:pt>
                <c:pt idx="259">
                  <c:v>30895</c:v>
                </c:pt>
                <c:pt idx="260">
                  <c:v>30926</c:v>
                </c:pt>
                <c:pt idx="261">
                  <c:v>30956</c:v>
                </c:pt>
                <c:pt idx="262">
                  <c:v>30987</c:v>
                </c:pt>
                <c:pt idx="263">
                  <c:v>31017</c:v>
                </c:pt>
                <c:pt idx="264">
                  <c:v>31048</c:v>
                </c:pt>
                <c:pt idx="265">
                  <c:v>31079</c:v>
                </c:pt>
                <c:pt idx="266">
                  <c:v>31107</c:v>
                </c:pt>
                <c:pt idx="267">
                  <c:v>31138</c:v>
                </c:pt>
                <c:pt idx="268">
                  <c:v>31168</c:v>
                </c:pt>
                <c:pt idx="269">
                  <c:v>31199</c:v>
                </c:pt>
                <c:pt idx="270">
                  <c:v>31229</c:v>
                </c:pt>
                <c:pt idx="271">
                  <c:v>31260</c:v>
                </c:pt>
                <c:pt idx="272">
                  <c:v>31291</c:v>
                </c:pt>
                <c:pt idx="273">
                  <c:v>31321</c:v>
                </c:pt>
                <c:pt idx="274">
                  <c:v>31352</c:v>
                </c:pt>
                <c:pt idx="275">
                  <c:v>31382</c:v>
                </c:pt>
                <c:pt idx="276">
                  <c:v>31413</c:v>
                </c:pt>
                <c:pt idx="277">
                  <c:v>31444</c:v>
                </c:pt>
                <c:pt idx="278">
                  <c:v>31472</c:v>
                </c:pt>
                <c:pt idx="279">
                  <c:v>31503</c:v>
                </c:pt>
                <c:pt idx="280">
                  <c:v>31533</c:v>
                </c:pt>
                <c:pt idx="281">
                  <c:v>31564</c:v>
                </c:pt>
                <c:pt idx="282">
                  <c:v>31594</c:v>
                </c:pt>
                <c:pt idx="283">
                  <c:v>31625</c:v>
                </c:pt>
                <c:pt idx="284">
                  <c:v>31656</c:v>
                </c:pt>
                <c:pt idx="285">
                  <c:v>31686</c:v>
                </c:pt>
                <c:pt idx="286">
                  <c:v>31717</c:v>
                </c:pt>
                <c:pt idx="287">
                  <c:v>31747</c:v>
                </c:pt>
                <c:pt idx="288">
                  <c:v>31778</c:v>
                </c:pt>
                <c:pt idx="289">
                  <c:v>31809</c:v>
                </c:pt>
                <c:pt idx="290">
                  <c:v>31837</c:v>
                </c:pt>
                <c:pt idx="291">
                  <c:v>31868</c:v>
                </c:pt>
                <c:pt idx="292">
                  <c:v>31898</c:v>
                </c:pt>
                <c:pt idx="293">
                  <c:v>31929</c:v>
                </c:pt>
                <c:pt idx="294">
                  <c:v>31959</c:v>
                </c:pt>
                <c:pt idx="295">
                  <c:v>31990</c:v>
                </c:pt>
                <c:pt idx="296">
                  <c:v>32021</c:v>
                </c:pt>
                <c:pt idx="297">
                  <c:v>32051</c:v>
                </c:pt>
                <c:pt idx="298">
                  <c:v>32082</c:v>
                </c:pt>
                <c:pt idx="299">
                  <c:v>32112</c:v>
                </c:pt>
                <c:pt idx="300">
                  <c:v>32143</c:v>
                </c:pt>
                <c:pt idx="301">
                  <c:v>32174</c:v>
                </c:pt>
                <c:pt idx="302">
                  <c:v>32203</c:v>
                </c:pt>
                <c:pt idx="303">
                  <c:v>32234</c:v>
                </c:pt>
                <c:pt idx="304">
                  <c:v>32264</c:v>
                </c:pt>
                <c:pt idx="305">
                  <c:v>32295</c:v>
                </c:pt>
                <c:pt idx="306">
                  <c:v>32325</c:v>
                </c:pt>
                <c:pt idx="307">
                  <c:v>32356</c:v>
                </c:pt>
                <c:pt idx="308">
                  <c:v>32387</c:v>
                </c:pt>
                <c:pt idx="309">
                  <c:v>32417</c:v>
                </c:pt>
                <c:pt idx="310">
                  <c:v>32448</c:v>
                </c:pt>
                <c:pt idx="311">
                  <c:v>32478</c:v>
                </c:pt>
                <c:pt idx="312">
                  <c:v>32509</c:v>
                </c:pt>
                <c:pt idx="313">
                  <c:v>32540</c:v>
                </c:pt>
                <c:pt idx="314">
                  <c:v>32568</c:v>
                </c:pt>
                <c:pt idx="315">
                  <c:v>32599</c:v>
                </c:pt>
                <c:pt idx="316">
                  <c:v>32629</c:v>
                </c:pt>
                <c:pt idx="317">
                  <c:v>32660</c:v>
                </c:pt>
                <c:pt idx="318">
                  <c:v>32690</c:v>
                </c:pt>
                <c:pt idx="319">
                  <c:v>32721</c:v>
                </c:pt>
                <c:pt idx="320">
                  <c:v>32752</c:v>
                </c:pt>
                <c:pt idx="321">
                  <c:v>32782</c:v>
                </c:pt>
                <c:pt idx="322">
                  <c:v>32813</c:v>
                </c:pt>
                <c:pt idx="323">
                  <c:v>32843</c:v>
                </c:pt>
                <c:pt idx="324">
                  <c:v>32874</c:v>
                </c:pt>
                <c:pt idx="325">
                  <c:v>32905</c:v>
                </c:pt>
                <c:pt idx="326">
                  <c:v>32933</c:v>
                </c:pt>
                <c:pt idx="327">
                  <c:v>32964</c:v>
                </c:pt>
                <c:pt idx="328">
                  <c:v>32994</c:v>
                </c:pt>
                <c:pt idx="329">
                  <c:v>33025</c:v>
                </c:pt>
                <c:pt idx="330">
                  <c:v>33055</c:v>
                </c:pt>
                <c:pt idx="331">
                  <c:v>33086</c:v>
                </c:pt>
                <c:pt idx="332">
                  <c:v>33117</c:v>
                </c:pt>
                <c:pt idx="333">
                  <c:v>33147</c:v>
                </c:pt>
                <c:pt idx="334">
                  <c:v>33178</c:v>
                </c:pt>
                <c:pt idx="335">
                  <c:v>33208</c:v>
                </c:pt>
                <c:pt idx="336">
                  <c:v>33239</c:v>
                </c:pt>
                <c:pt idx="337">
                  <c:v>33270</c:v>
                </c:pt>
                <c:pt idx="338">
                  <c:v>33298</c:v>
                </c:pt>
                <c:pt idx="339">
                  <c:v>33329</c:v>
                </c:pt>
                <c:pt idx="340">
                  <c:v>33359</c:v>
                </c:pt>
                <c:pt idx="341">
                  <c:v>33390</c:v>
                </c:pt>
                <c:pt idx="342">
                  <c:v>33420</c:v>
                </c:pt>
                <c:pt idx="343">
                  <c:v>33451</c:v>
                </c:pt>
                <c:pt idx="344">
                  <c:v>33482</c:v>
                </c:pt>
                <c:pt idx="345">
                  <c:v>33512</c:v>
                </c:pt>
                <c:pt idx="346">
                  <c:v>33543</c:v>
                </c:pt>
                <c:pt idx="347">
                  <c:v>33573</c:v>
                </c:pt>
                <c:pt idx="348">
                  <c:v>33604</c:v>
                </c:pt>
                <c:pt idx="349">
                  <c:v>33635</c:v>
                </c:pt>
                <c:pt idx="350">
                  <c:v>33664</c:v>
                </c:pt>
                <c:pt idx="351">
                  <c:v>33695</c:v>
                </c:pt>
                <c:pt idx="352">
                  <c:v>33725</c:v>
                </c:pt>
                <c:pt idx="353">
                  <c:v>33756</c:v>
                </c:pt>
                <c:pt idx="354">
                  <c:v>33786</c:v>
                </c:pt>
                <c:pt idx="355">
                  <c:v>33817</c:v>
                </c:pt>
                <c:pt idx="356">
                  <c:v>33848</c:v>
                </c:pt>
                <c:pt idx="357">
                  <c:v>33878</c:v>
                </c:pt>
                <c:pt idx="358">
                  <c:v>33909</c:v>
                </c:pt>
                <c:pt idx="359">
                  <c:v>33939</c:v>
                </c:pt>
                <c:pt idx="360">
                  <c:v>33970</c:v>
                </c:pt>
                <c:pt idx="361">
                  <c:v>34001</c:v>
                </c:pt>
                <c:pt idx="362">
                  <c:v>34029</c:v>
                </c:pt>
                <c:pt idx="363">
                  <c:v>34060</c:v>
                </c:pt>
                <c:pt idx="364">
                  <c:v>34090</c:v>
                </c:pt>
                <c:pt idx="365">
                  <c:v>34121</c:v>
                </c:pt>
                <c:pt idx="366">
                  <c:v>34151</c:v>
                </c:pt>
                <c:pt idx="367">
                  <c:v>34182</c:v>
                </c:pt>
                <c:pt idx="368">
                  <c:v>34213</c:v>
                </c:pt>
                <c:pt idx="369">
                  <c:v>34243</c:v>
                </c:pt>
                <c:pt idx="370">
                  <c:v>34274</c:v>
                </c:pt>
                <c:pt idx="371">
                  <c:v>34304</c:v>
                </c:pt>
                <c:pt idx="372">
                  <c:v>34335</c:v>
                </c:pt>
                <c:pt idx="373">
                  <c:v>34366</c:v>
                </c:pt>
                <c:pt idx="374">
                  <c:v>34394</c:v>
                </c:pt>
                <c:pt idx="375">
                  <c:v>34425</c:v>
                </c:pt>
                <c:pt idx="376">
                  <c:v>34455</c:v>
                </c:pt>
                <c:pt idx="377">
                  <c:v>34486</c:v>
                </c:pt>
                <c:pt idx="378">
                  <c:v>34516</c:v>
                </c:pt>
                <c:pt idx="379">
                  <c:v>34547</c:v>
                </c:pt>
                <c:pt idx="380">
                  <c:v>34578</c:v>
                </c:pt>
                <c:pt idx="381">
                  <c:v>34608</c:v>
                </c:pt>
                <c:pt idx="382">
                  <c:v>34639</c:v>
                </c:pt>
                <c:pt idx="383">
                  <c:v>34669</c:v>
                </c:pt>
                <c:pt idx="384">
                  <c:v>34700</c:v>
                </c:pt>
                <c:pt idx="385">
                  <c:v>34731</c:v>
                </c:pt>
                <c:pt idx="386">
                  <c:v>34759</c:v>
                </c:pt>
                <c:pt idx="387">
                  <c:v>34790</c:v>
                </c:pt>
                <c:pt idx="388">
                  <c:v>34820</c:v>
                </c:pt>
                <c:pt idx="389">
                  <c:v>34851</c:v>
                </c:pt>
                <c:pt idx="390">
                  <c:v>34881</c:v>
                </c:pt>
                <c:pt idx="391">
                  <c:v>34912</c:v>
                </c:pt>
                <c:pt idx="392">
                  <c:v>34943</c:v>
                </c:pt>
                <c:pt idx="393">
                  <c:v>34973</c:v>
                </c:pt>
                <c:pt idx="394">
                  <c:v>35004</c:v>
                </c:pt>
                <c:pt idx="395">
                  <c:v>35034</c:v>
                </c:pt>
                <c:pt idx="396">
                  <c:v>35065</c:v>
                </c:pt>
                <c:pt idx="397">
                  <c:v>35096</c:v>
                </c:pt>
                <c:pt idx="398">
                  <c:v>35125</c:v>
                </c:pt>
                <c:pt idx="399">
                  <c:v>35156</c:v>
                </c:pt>
                <c:pt idx="400">
                  <c:v>35186</c:v>
                </c:pt>
                <c:pt idx="401">
                  <c:v>35217</c:v>
                </c:pt>
                <c:pt idx="402">
                  <c:v>35247</c:v>
                </c:pt>
                <c:pt idx="403">
                  <c:v>35278</c:v>
                </c:pt>
                <c:pt idx="404">
                  <c:v>35309</c:v>
                </c:pt>
                <c:pt idx="405">
                  <c:v>35339</c:v>
                </c:pt>
                <c:pt idx="406">
                  <c:v>35370</c:v>
                </c:pt>
                <c:pt idx="407">
                  <c:v>35400</c:v>
                </c:pt>
                <c:pt idx="408">
                  <c:v>35431</c:v>
                </c:pt>
                <c:pt idx="409">
                  <c:v>35462</c:v>
                </c:pt>
                <c:pt idx="410">
                  <c:v>35490</c:v>
                </c:pt>
                <c:pt idx="411">
                  <c:v>35521</c:v>
                </c:pt>
                <c:pt idx="412">
                  <c:v>35551</c:v>
                </c:pt>
                <c:pt idx="413">
                  <c:v>35582</c:v>
                </c:pt>
                <c:pt idx="414">
                  <c:v>35612</c:v>
                </c:pt>
                <c:pt idx="415">
                  <c:v>35643</c:v>
                </c:pt>
                <c:pt idx="416">
                  <c:v>35674</c:v>
                </c:pt>
                <c:pt idx="417">
                  <c:v>35704</c:v>
                </c:pt>
                <c:pt idx="418">
                  <c:v>35735</c:v>
                </c:pt>
                <c:pt idx="419">
                  <c:v>35765</c:v>
                </c:pt>
                <c:pt idx="420">
                  <c:v>35796</c:v>
                </c:pt>
                <c:pt idx="421">
                  <c:v>35827</c:v>
                </c:pt>
                <c:pt idx="422">
                  <c:v>35855</c:v>
                </c:pt>
                <c:pt idx="423">
                  <c:v>35886</c:v>
                </c:pt>
                <c:pt idx="424">
                  <c:v>35916</c:v>
                </c:pt>
                <c:pt idx="425">
                  <c:v>35947</c:v>
                </c:pt>
                <c:pt idx="426">
                  <c:v>35977</c:v>
                </c:pt>
                <c:pt idx="427">
                  <c:v>36008</c:v>
                </c:pt>
                <c:pt idx="428">
                  <c:v>36039</c:v>
                </c:pt>
                <c:pt idx="429">
                  <c:v>36069</c:v>
                </c:pt>
                <c:pt idx="430">
                  <c:v>36100</c:v>
                </c:pt>
                <c:pt idx="431">
                  <c:v>36130</c:v>
                </c:pt>
                <c:pt idx="432">
                  <c:v>36161</c:v>
                </c:pt>
                <c:pt idx="433">
                  <c:v>36192</c:v>
                </c:pt>
                <c:pt idx="434">
                  <c:v>36220</c:v>
                </c:pt>
                <c:pt idx="435">
                  <c:v>36251</c:v>
                </c:pt>
                <c:pt idx="436">
                  <c:v>36281</c:v>
                </c:pt>
                <c:pt idx="437">
                  <c:v>36312</c:v>
                </c:pt>
                <c:pt idx="438">
                  <c:v>36342</c:v>
                </c:pt>
                <c:pt idx="439">
                  <c:v>36373</c:v>
                </c:pt>
                <c:pt idx="440">
                  <c:v>36404</c:v>
                </c:pt>
                <c:pt idx="441">
                  <c:v>36434</c:v>
                </c:pt>
                <c:pt idx="442">
                  <c:v>36465</c:v>
                </c:pt>
                <c:pt idx="443">
                  <c:v>36495</c:v>
                </c:pt>
                <c:pt idx="444">
                  <c:v>36526</c:v>
                </c:pt>
                <c:pt idx="445">
                  <c:v>36557</c:v>
                </c:pt>
                <c:pt idx="446">
                  <c:v>36586</c:v>
                </c:pt>
                <c:pt idx="447">
                  <c:v>36617</c:v>
                </c:pt>
                <c:pt idx="448">
                  <c:v>36647</c:v>
                </c:pt>
                <c:pt idx="449">
                  <c:v>36678</c:v>
                </c:pt>
                <c:pt idx="450">
                  <c:v>36708</c:v>
                </c:pt>
                <c:pt idx="451">
                  <c:v>36739</c:v>
                </c:pt>
                <c:pt idx="452">
                  <c:v>36770</c:v>
                </c:pt>
                <c:pt idx="453">
                  <c:v>36800</c:v>
                </c:pt>
                <c:pt idx="454">
                  <c:v>36831</c:v>
                </c:pt>
                <c:pt idx="455">
                  <c:v>36861</c:v>
                </c:pt>
                <c:pt idx="456">
                  <c:v>36892</c:v>
                </c:pt>
                <c:pt idx="457">
                  <c:v>36923</c:v>
                </c:pt>
                <c:pt idx="458">
                  <c:v>36951</c:v>
                </c:pt>
                <c:pt idx="459">
                  <c:v>36982</c:v>
                </c:pt>
                <c:pt idx="460">
                  <c:v>37012</c:v>
                </c:pt>
                <c:pt idx="461">
                  <c:v>37043</c:v>
                </c:pt>
                <c:pt idx="462">
                  <c:v>37073</c:v>
                </c:pt>
                <c:pt idx="463">
                  <c:v>37104</c:v>
                </c:pt>
                <c:pt idx="464">
                  <c:v>37135</c:v>
                </c:pt>
                <c:pt idx="465">
                  <c:v>37165</c:v>
                </c:pt>
                <c:pt idx="466">
                  <c:v>37196</c:v>
                </c:pt>
                <c:pt idx="467">
                  <c:v>37226</c:v>
                </c:pt>
                <c:pt idx="468">
                  <c:v>37257</c:v>
                </c:pt>
                <c:pt idx="469">
                  <c:v>37288</c:v>
                </c:pt>
                <c:pt idx="470">
                  <c:v>37316</c:v>
                </c:pt>
                <c:pt idx="471">
                  <c:v>37347</c:v>
                </c:pt>
                <c:pt idx="472">
                  <c:v>37377</c:v>
                </c:pt>
                <c:pt idx="473">
                  <c:v>37408</c:v>
                </c:pt>
                <c:pt idx="474">
                  <c:v>37438</c:v>
                </c:pt>
                <c:pt idx="475">
                  <c:v>37469</c:v>
                </c:pt>
                <c:pt idx="476">
                  <c:v>37500</c:v>
                </c:pt>
                <c:pt idx="477">
                  <c:v>37530</c:v>
                </c:pt>
                <c:pt idx="478">
                  <c:v>37561</c:v>
                </c:pt>
                <c:pt idx="479">
                  <c:v>37591</c:v>
                </c:pt>
                <c:pt idx="480">
                  <c:v>37622</c:v>
                </c:pt>
                <c:pt idx="481">
                  <c:v>37653</c:v>
                </c:pt>
                <c:pt idx="482">
                  <c:v>37681</c:v>
                </c:pt>
                <c:pt idx="483">
                  <c:v>37712</c:v>
                </c:pt>
                <c:pt idx="484">
                  <c:v>37742</c:v>
                </c:pt>
                <c:pt idx="485">
                  <c:v>37773</c:v>
                </c:pt>
                <c:pt idx="486">
                  <c:v>37803</c:v>
                </c:pt>
                <c:pt idx="487">
                  <c:v>37834</c:v>
                </c:pt>
                <c:pt idx="488">
                  <c:v>37865</c:v>
                </c:pt>
                <c:pt idx="489">
                  <c:v>37895</c:v>
                </c:pt>
                <c:pt idx="490">
                  <c:v>37926</c:v>
                </c:pt>
                <c:pt idx="491">
                  <c:v>37956</c:v>
                </c:pt>
                <c:pt idx="492">
                  <c:v>37987</c:v>
                </c:pt>
                <c:pt idx="493">
                  <c:v>38018</c:v>
                </c:pt>
                <c:pt idx="494">
                  <c:v>38047</c:v>
                </c:pt>
                <c:pt idx="495">
                  <c:v>38078</c:v>
                </c:pt>
                <c:pt idx="496">
                  <c:v>38108</c:v>
                </c:pt>
                <c:pt idx="497">
                  <c:v>38139</c:v>
                </c:pt>
                <c:pt idx="498">
                  <c:v>38169</c:v>
                </c:pt>
                <c:pt idx="499">
                  <c:v>38200</c:v>
                </c:pt>
                <c:pt idx="500">
                  <c:v>38231</c:v>
                </c:pt>
                <c:pt idx="501">
                  <c:v>38261</c:v>
                </c:pt>
                <c:pt idx="502">
                  <c:v>38292</c:v>
                </c:pt>
                <c:pt idx="503">
                  <c:v>38322</c:v>
                </c:pt>
                <c:pt idx="504">
                  <c:v>38353</c:v>
                </c:pt>
                <c:pt idx="505">
                  <c:v>38384</c:v>
                </c:pt>
                <c:pt idx="506">
                  <c:v>38412</c:v>
                </c:pt>
                <c:pt idx="507">
                  <c:v>38443</c:v>
                </c:pt>
                <c:pt idx="508">
                  <c:v>38473</c:v>
                </c:pt>
                <c:pt idx="509">
                  <c:v>38504</c:v>
                </c:pt>
                <c:pt idx="510">
                  <c:v>38534</c:v>
                </c:pt>
                <c:pt idx="511">
                  <c:v>38565</c:v>
                </c:pt>
                <c:pt idx="512">
                  <c:v>38596</c:v>
                </c:pt>
                <c:pt idx="513">
                  <c:v>38626</c:v>
                </c:pt>
                <c:pt idx="514">
                  <c:v>38657</c:v>
                </c:pt>
                <c:pt idx="515">
                  <c:v>38687</c:v>
                </c:pt>
                <c:pt idx="516">
                  <c:v>38718</c:v>
                </c:pt>
                <c:pt idx="517">
                  <c:v>38749</c:v>
                </c:pt>
                <c:pt idx="518">
                  <c:v>38777</c:v>
                </c:pt>
                <c:pt idx="519">
                  <c:v>38808</c:v>
                </c:pt>
                <c:pt idx="520">
                  <c:v>38838</c:v>
                </c:pt>
                <c:pt idx="521">
                  <c:v>38869</c:v>
                </c:pt>
                <c:pt idx="522">
                  <c:v>38899</c:v>
                </c:pt>
                <c:pt idx="523">
                  <c:v>38930</c:v>
                </c:pt>
                <c:pt idx="524">
                  <c:v>38961</c:v>
                </c:pt>
                <c:pt idx="525">
                  <c:v>38991</c:v>
                </c:pt>
                <c:pt idx="526">
                  <c:v>39022</c:v>
                </c:pt>
                <c:pt idx="527">
                  <c:v>39052</c:v>
                </c:pt>
                <c:pt idx="528">
                  <c:v>39083</c:v>
                </c:pt>
                <c:pt idx="529">
                  <c:v>39114</c:v>
                </c:pt>
                <c:pt idx="530">
                  <c:v>39142</c:v>
                </c:pt>
                <c:pt idx="531">
                  <c:v>39173</c:v>
                </c:pt>
                <c:pt idx="532">
                  <c:v>39203</c:v>
                </c:pt>
                <c:pt idx="533">
                  <c:v>39234</c:v>
                </c:pt>
                <c:pt idx="534">
                  <c:v>39264</c:v>
                </c:pt>
                <c:pt idx="535">
                  <c:v>39295</c:v>
                </c:pt>
                <c:pt idx="536">
                  <c:v>39326</c:v>
                </c:pt>
                <c:pt idx="537">
                  <c:v>39356</c:v>
                </c:pt>
                <c:pt idx="538">
                  <c:v>39387</c:v>
                </c:pt>
                <c:pt idx="539">
                  <c:v>39417</c:v>
                </c:pt>
                <c:pt idx="540">
                  <c:v>39448</c:v>
                </c:pt>
                <c:pt idx="541">
                  <c:v>39479</c:v>
                </c:pt>
                <c:pt idx="542">
                  <c:v>39508</c:v>
                </c:pt>
                <c:pt idx="543">
                  <c:v>39539</c:v>
                </c:pt>
                <c:pt idx="544">
                  <c:v>39569</c:v>
                </c:pt>
                <c:pt idx="545">
                  <c:v>39600</c:v>
                </c:pt>
                <c:pt idx="546">
                  <c:v>39630</c:v>
                </c:pt>
                <c:pt idx="547">
                  <c:v>39661</c:v>
                </c:pt>
                <c:pt idx="548">
                  <c:v>39692</c:v>
                </c:pt>
                <c:pt idx="549">
                  <c:v>39722</c:v>
                </c:pt>
                <c:pt idx="550">
                  <c:v>39753</c:v>
                </c:pt>
                <c:pt idx="551">
                  <c:v>39783</c:v>
                </c:pt>
                <c:pt idx="552">
                  <c:v>39814</c:v>
                </c:pt>
                <c:pt idx="553">
                  <c:v>39845</c:v>
                </c:pt>
                <c:pt idx="554">
                  <c:v>39873</c:v>
                </c:pt>
                <c:pt idx="555">
                  <c:v>39904</c:v>
                </c:pt>
                <c:pt idx="556">
                  <c:v>39934</c:v>
                </c:pt>
                <c:pt idx="557">
                  <c:v>39965</c:v>
                </c:pt>
                <c:pt idx="558">
                  <c:v>39995</c:v>
                </c:pt>
                <c:pt idx="559">
                  <c:v>40026</c:v>
                </c:pt>
                <c:pt idx="560">
                  <c:v>40057</c:v>
                </c:pt>
                <c:pt idx="561">
                  <c:v>40087</c:v>
                </c:pt>
                <c:pt idx="562">
                  <c:v>40118</c:v>
                </c:pt>
                <c:pt idx="563">
                  <c:v>40148</c:v>
                </c:pt>
                <c:pt idx="564">
                  <c:v>40179</c:v>
                </c:pt>
                <c:pt idx="565">
                  <c:v>40210</c:v>
                </c:pt>
                <c:pt idx="566">
                  <c:v>40238</c:v>
                </c:pt>
                <c:pt idx="567">
                  <c:v>40269</c:v>
                </c:pt>
                <c:pt idx="568">
                  <c:v>40299</c:v>
                </c:pt>
                <c:pt idx="569">
                  <c:v>40330</c:v>
                </c:pt>
                <c:pt idx="570">
                  <c:v>40360</c:v>
                </c:pt>
                <c:pt idx="571">
                  <c:v>40391</c:v>
                </c:pt>
                <c:pt idx="572">
                  <c:v>40422</c:v>
                </c:pt>
                <c:pt idx="573">
                  <c:v>40452</c:v>
                </c:pt>
                <c:pt idx="574">
                  <c:v>40483</c:v>
                </c:pt>
                <c:pt idx="575">
                  <c:v>40513</c:v>
                </c:pt>
                <c:pt idx="576">
                  <c:v>40544</c:v>
                </c:pt>
                <c:pt idx="577">
                  <c:v>40575</c:v>
                </c:pt>
                <c:pt idx="578">
                  <c:v>40603</c:v>
                </c:pt>
                <c:pt idx="579">
                  <c:v>40634</c:v>
                </c:pt>
                <c:pt idx="580">
                  <c:v>40664</c:v>
                </c:pt>
                <c:pt idx="581">
                  <c:v>40695</c:v>
                </c:pt>
                <c:pt idx="582">
                  <c:v>40725</c:v>
                </c:pt>
                <c:pt idx="583">
                  <c:v>40756</c:v>
                </c:pt>
                <c:pt idx="584">
                  <c:v>40787</c:v>
                </c:pt>
                <c:pt idx="585">
                  <c:v>40817</c:v>
                </c:pt>
                <c:pt idx="586">
                  <c:v>40848</c:v>
                </c:pt>
                <c:pt idx="587">
                  <c:v>40878</c:v>
                </c:pt>
                <c:pt idx="588">
                  <c:v>40909</c:v>
                </c:pt>
                <c:pt idx="589">
                  <c:v>40940</c:v>
                </c:pt>
                <c:pt idx="590">
                  <c:v>40969</c:v>
                </c:pt>
                <c:pt idx="591">
                  <c:v>41000</c:v>
                </c:pt>
                <c:pt idx="592">
                  <c:v>41030</c:v>
                </c:pt>
                <c:pt idx="593">
                  <c:v>41061</c:v>
                </c:pt>
                <c:pt idx="594">
                  <c:v>41091</c:v>
                </c:pt>
                <c:pt idx="595">
                  <c:v>41122</c:v>
                </c:pt>
                <c:pt idx="596">
                  <c:v>41153</c:v>
                </c:pt>
                <c:pt idx="597">
                  <c:v>41183</c:v>
                </c:pt>
                <c:pt idx="598">
                  <c:v>41214</c:v>
                </c:pt>
                <c:pt idx="599">
                  <c:v>41244</c:v>
                </c:pt>
                <c:pt idx="600">
                  <c:v>41275</c:v>
                </c:pt>
                <c:pt idx="601">
                  <c:v>41306</c:v>
                </c:pt>
                <c:pt idx="602">
                  <c:v>41334</c:v>
                </c:pt>
                <c:pt idx="603">
                  <c:v>41365</c:v>
                </c:pt>
                <c:pt idx="604">
                  <c:v>41395</c:v>
                </c:pt>
                <c:pt idx="605">
                  <c:v>41426</c:v>
                </c:pt>
                <c:pt idx="606">
                  <c:v>41456</c:v>
                </c:pt>
                <c:pt idx="607">
                  <c:v>41487</c:v>
                </c:pt>
                <c:pt idx="608">
                  <c:v>41518</c:v>
                </c:pt>
                <c:pt idx="609">
                  <c:v>41548</c:v>
                </c:pt>
                <c:pt idx="610">
                  <c:v>41579</c:v>
                </c:pt>
                <c:pt idx="611">
                  <c:v>41609</c:v>
                </c:pt>
                <c:pt idx="612">
                  <c:v>41640</c:v>
                </c:pt>
                <c:pt idx="613">
                  <c:v>41671</c:v>
                </c:pt>
                <c:pt idx="614">
                  <c:v>41699</c:v>
                </c:pt>
                <c:pt idx="615">
                  <c:v>41730</c:v>
                </c:pt>
                <c:pt idx="616">
                  <c:v>41760</c:v>
                </c:pt>
                <c:pt idx="617">
                  <c:v>41791</c:v>
                </c:pt>
                <c:pt idx="618">
                  <c:v>41821</c:v>
                </c:pt>
                <c:pt idx="619">
                  <c:v>41852</c:v>
                </c:pt>
                <c:pt idx="620">
                  <c:v>41883</c:v>
                </c:pt>
                <c:pt idx="621">
                  <c:v>41913</c:v>
                </c:pt>
                <c:pt idx="622">
                  <c:v>41944</c:v>
                </c:pt>
                <c:pt idx="623">
                  <c:v>41974</c:v>
                </c:pt>
                <c:pt idx="624">
                  <c:v>42005</c:v>
                </c:pt>
                <c:pt idx="625">
                  <c:v>42036</c:v>
                </c:pt>
                <c:pt idx="626">
                  <c:v>42064</c:v>
                </c:pt>
                <c:pt idx="627">
                  <c:v>42095</c:v>
                </c:pt>
                <c:pt idx="628">
                  <c:v>42125</c:v>
                </c:pt>
                <c:pt idx="629">
                  <c:v>42156</c:v>
                </c:pt>
                <c:pt idx="630">
                  <c:v>42186</c:v>
                </c:pt>
                <c:pt idx="631">
                  <c:v>42217</c:v>
                </c:pt>
                <c:pt idx="632">
                  <c:v>42248</c:v>
                </c:pt>
                <c:pt idx="633">
                  <c:v>42278</c:v>
                </c:pt>
                <c:pt idx="634">
                  <c:v>42309</c:v>
                </c:pt>
                <c:pt idx="635">
                  <c:v>42339</c:v>
                </c:pt>
                <c:pt idx="636">
                  <c:v>42370</c:v>
                </c:pt>
                <c:pt idx="637">
                  <c:v>42401</c:v>
                </c:pt>
                <c:pt idx="638">
                  <c:v>42430</c:v>
                </c:pt>
                <c:pt idx="639">
                  <c:v>42461</c:v>
                </c:pt>
                <c:pt idx="640">
                  <c:v>42491</c:v>
                </c:pt>
                <c:pt idx="641">
                  <c:v>42522</c:v>
                </c:pt>
                <c:pt idx="642">
                  <c:v>42552</c:v>
                </c:pt>
                <c:pt idx="643">
                  <c:v>42583</c:v>
                </c:pt>
                <c:pt idx="644">
                  <c:v>42614</c:v>
                </c:pt>
                <c:pt idx="645">
                  <c:v>42644</c:v>
                </c:pt>
                <c:pt idx="646">
                  <c:v>42675</c:v>
                </c:pt>
                <c:pt idx="647">
                  <c:v>42705</c:v>
                </c:pt>
                <c:pt idx="648">
                  <c:v>42736</c:v>
                </c:pt>
                <c:pt idx="649">
                  <c:v>42767</c:v>
                </c:pt>
                <c:pt idx="650">
                  <c:v>42795</c:v>
                </c:pt>
                <c:pt idx="651">
                  <c:v>42826</c:v>
                </c:pt>
                <c:pt idx="652">
                  <c:v>42856</c:v>
                </c:pt>
                <c:pt idx="653">
                  <c:v>42887</c:v>
                </c:pt>
                <c:pt idx="654">
                  <c:v>42917</c:v>
                </c:pt>
                <c:pt idx="655">
                  <c:v>42948</c:v>
                </c:pt>
                <c:pt idx="656">
                  <c:v>42979</c:v>
                </c:pt>
                <c:pt idx="657">
                  <c:v>43009</c:v>
                </c:pt>
                <c:pt idx="658">
                  <c:v>43040</c:v>
                </c:pt>
                <c:pt idx="659">
                  <c:v>43070</c:v>
                </c:pt>
                <c:pt idx="660">
                  <c:v>43101</c:v>
                </c:pt>
                <c:pt idx="661">
                  <c:v>43132</c:v>
                </c:pt>
                <c:pt idx="662">
                  <c:v>43160</c:v>
                </c:pt>
                <c:pt idx="663">
                  <c:v>43191</c:v>
                </c:pt>
                <c:pt idx="664">
                  <c:v>43221</c:v>
                </c:pt>
                <c:pt idx="665">
                  <c:v>43252</c:v>
                </c:pt>
                <c:pt idx="666">
                  <c:v>43282</c:v>
                </c:pt>
                <c:pt idx="667">
                  <c:v>43313</c:v>
                </c:pt>
                <c:pt idx="668">
                  <c:v>43344</c:v>
                </c:pt>
                <c:pt idx="669">
                  <c:v>43374</c:v>
                </c:pt>
                <c:pt idx="670">
                  <c:v>43405</c:v>
                </c:pt>
                <c:pt idx="671">
                  <c:v>43435</c:v>
                </c:pt>
                <c:pt idx="672">
                  <c:v>43466</c:v>
                </c:pt>
                <c:pt idx="673">
                  <c:v>43497</c:v>
                </c:pt>
                <c:pt idx="674">
                  <c:v>43525</c:v>
                </c:pt>
                <c:pt idx="675">
                  <c:v>43556</c:v>
                </c:pt>
                <c:pt idx="676">
                  <c:v>43586</c:v>
                </c:pt>
                <c:pt idx="677">
                  <c:v>43617</c:v>
                </c:pt>
                <c:pt idx="678">
                  <c:v>43647</c:v>
                </c:pt>
                <c:pt idx="679">
                  <c:v>43678</c:v>
                </c:pt>
                <c:pt idx="680">
                  <c:v>43709</c:v>
                </c:pt>
                <c:pt idx="681">
                  <c:v>43739</c:v>
                </c:pt>
                <c:pt idx="682">
                  <c:v>43770</c:v>
                </c:pt>
                <c:pt idx="683">
                  <c:v>43800</c:v>
                </c:pt>
                <c:pt idx="684">
                  <c:v>43831</c:v>
                </c:pt>
                <c:pt idx="685">
                  <c:v>43862</c:v>
                </c:pt>
                <c:pt idx="686">
                  <c:v>43891</c:v>
                </c:pt>
                <c:pt idx="687">
                  <c:v>43922</c:v>
                </c:pt>
                <c:pt idx="688">
                  <c:v>43952</c:v>
                </c:pt>
                <c:pt idx="689">
                  <c:v>43983</c:v>
                </c:pt>
                <c:pt idx="690">
                  <c:v>44013</c:v>
                </c:pt>
                <c:pt idx="691">
                  <c:v>44044</c:v>
                </c:pt>
                <c:pt idx="692">
                  <c:v>44075</c:v>
                </c:pt>
                <c:pt idx="693">
                  <c:v>44105</c:v>
                </c:pt>
                <c:pt idx="694">
                  <c:v>44136</c:v>
                </c:pt>
                <c:pt idx="695">
                  <c:v>44166</c:v>
                </c:pt>
                <c:pt idx="696">
                  <c:v>44197</c:v>
                </c:pt>
                <c:pt idx="697">
                  <c:v>44228</c:v>
                </c:pt>
                <c:pt idx="698">
                  <c:v>44256</c:v>
                </c:pt>
                <c:pt idx="699">
                  <c:v>44287</c:v>
                </c:pt>
                <c:pt idx="700">
                  <c:v>44317</c:v>
                </c:pt>
                <c:pt idx="701">
                  <c:v>44348</c:v>
                </c:pt>
                <c:pt idx="702">
                  <c:v>44378</c:v>
                </c:pt>
                <c:pt idx="703">
                  <c:v>44409</c:v>
                </c:pt>
                <c:pt idx="704">
                  <c:v>44440</c:v>
                </c:pt>
                <c:pt idx="705">
                  <c:v>44470</c:v>
                </c:pt>
                <c:pt idx="706">
                  <c:v>44501</c:v>
                </c:pt>
                <c:pt idx="707">
                  <c:v>44531</c:v>
                </c:pt>
                <c:pt idx="708">
                  <c:v>44562</c:v>
                </c:pt>
                <c:pt idx="709">
                  <c:v>44593</c:v>
                </c:pt>
                <c:pt idx="710">
                  <c:v>44621</c:v>
                </c:pt>
                <c:pt idx="711">
                  <c:v>44652</c:v>
                </c:pt>
                <c:pt idx="712">
                  <c:v>44682</c:v>
                </c:pt>
                <c:pt idx="713">
                  <c:v>44713</c:v>
                </c:pt>
                <c:pt idx="714">
                  <c:v>44743</c:v>
                </c:pt>
                <c:pt idx="715">
                  <c:v>44774</c:v>
                </c:pt>
                <c:pt idx="716">
                  <c:v>44805</c:v>
                </c:pt>
                <c:pt idx="717">
                  <c:v>44835</c:v>
                </c:pt>
                <c:pt idx="718">
                  <c:v>44866</c:v>
                </c:pt>
                <c:pt idx="719">
                  <c:v>44896</c:v>
                </c:pt>
                <c:pt idx="720">
                  <c:v>44927</c:v>
                </c:pt>
                <c:pt idx="721">
                  <c:v>44958</c:v>
                </c:pt>
                <c:pt idx="722">
                  <c:v>44986</c:v>
                </c:pt>
                <c:pt idx="723">
                  <c:v>45017</c:v>
                </c:pt>
                <c:pt idx="724">
                  <c:v>45047</c:v>
                </c:pt>
                <c:pt idx="725">
                  <c:v>45078</c:v>
                </c:pt>
                <c:pt idx="726">
                  <c:v>45108</c:v>
                </c:pt>
                <c:pt idx="727">
                  <c:v>45139</c:v>
                </c:pt>
                <c:pt idx="728">
                  <c:v>45170</c:v>
                </c:pt>
                <c:pt idx="729">
                  <c:v>45200</c:v>
                </c:pt>
                <c:pt idx="730">
                  <c:v>45231</c:v>
                </c:pt>
                <c:pt idx="731">
                  <c:v>45261</c:v>
                </c:pt>
              </c:numCache>
            </c:numRef>
          </c:cat>
          <c:val>
            <c:numRef>
              <c:f>'[1]Housing Market'!$R$27:$R$758</c:f>
              <c:numCache>
                <c:formatCode>General</c:formatCode>
                <c:ptCount val="732"/>
                <c:pt idx="0">
                  <c:v>4.7</c:v>
                </c:pt>
                <c:pt idx="1">
                  <c:v>6.6</c:v>
                </c:pt>
                <c:pt idx="2">
                  <c:v>6.4</c:v>
                </c:pt>
                <c:pt idx="3">
                  <c:v>5.3</c:v>
                </c:pt>
                <c:pt idx="4">
                  <c:v>5.0999999999999996</c:v>
                </c:pt>
                <c:pt idx="5">
                  <c:v>6</c:v>
                </c:pt>
                <c:pt idx="6">
                  <c:v>4.5999999999999996</c:v>
                </c:pt>
                <c:pt idx="7">
                  <c:v>5.6</c:v>
                </c:pt>
                <c:pt idx="8">
                  <c:v>5.4</c:v>
                </c:pt>
                <c:pt idx="9">
                  <c:v>5.9</c:v>
                </c:pt>
                <c:pt idx="10">
                  <c:v>5.5</c:v>
                </c:pt>
                <c:pt idx="11">
                  <c:v>6.1</c:v>
                </c:pt>
                <c:pt idx="12">
                  <c:v>5.8</c:v>
                </c:pt>
                <c:pt idx="13">
                  <c:v>5.5</c:v>
                </c:pt>
                <c:pt idx="14">
                  <c:v>5.8</c:v>
                </c:pt>
                <c:pt idx="15">
                  <c:v>6</c:v>
                </c:pt>
                <c:pt idx="16">
                  <c:v>6.2</c:v>
                </c:pt>
                <c:pt idx="17">
                  <c:v>5.7</c:v>
                </c:pt>
                <c:pt idx="18">
                  <c:v>5.5</c:v>
                </c:pt>
                <c:pt idx="19">
                  <c:v>5.4</c:v>
                </c:pt>
                <c:pt idx="20">
                  <c:v>5.4</c:v>
                </c:pt>
                <c:pt idx="21">
                  <c:v>5.3</c:v>
                </c:pt>
                <c:pt idx="22">
                  <c:v>5.6</c:v>
                </c:pt>
                <c:pt idx="23">
                  <c:v>5.5</c:v>
                </c:pt>
                <c:pt idx="24">
                  <c:v>5.6</c:v>
                </c:pt>
                <c:pt idx="25">
                  <c:v>5.5</c:v>
                </c:pt>
                <c:pt idx="26">
                  <c:v>5.4</c:v>
                </c:pt>
                <c:pt idx="27">
                  <c:v>5.6</c:v>
                </c:pt>
                <c:pt idx="28">
                  <c:v>5.3</c:v>
                </c:pt>
                <c:pt idx="29">
                  <c:v>4.7</c:v>
                </c:pt>
                <c:pt idx="30">
                  <c:v>5.2</c:v>
                </c:pt>
                <c:pt idx="31">
                  <c:v>4.5999999999999996</c:v>
                </c:pt>
                <c:pt idx="32">
                  <c:v>4.9000000000000004</c:v>
                </c:pt>
                <c:pt idx="33">
                  <c:v>5</c:v>
                </c:pt>
                <c:pt idx="34">
                  <c:v>4.5999999999999996</c:v>
                </c:pt>
                <c:pt idx="35">
                  <c:v>4.4000000000000004</c:v>
                </c:pt>
                <c:pt idx="36">
                  <c:v>4.7</c:v>
                </c:pt>
                <c:pt idx="37">
                  <c:v>4.9000000000000004</c:v>
                </c:pt>
                <c:pt idx="38">
                  <c:v>5</c:v>
                </c:pt>
                <c:pt idx="39">
                  <c:v>5.0999999999999996</c:v>
                </c:pt>
                <c:pt idx="40">
                  <c:v>5.3</c:v>
                </c:pt>
                <c:pt idx="41">
                  <c:v>6</c:v>
                </c:pt>
                <c:pt idx="42">
                  <c:v>5.9</c:v>
                </c:pt>
                <c:pt idx="43">
                  <c:v>6.8</c:v>
                </c:pt>
                <c:pt idx="44">
                  <c:v>7.2</c:v>
                </c:pt>
                <c:pt idx="45">
                  <c:v>6.3</c:v>
                </c:pt>
                <c:pt idx="46">
                  <c:v>6.2</c:v>
                </c:pt>
                <c:pt idx="47">
                  <c:v>6.3</c:v>
                </c:pt>
                <c:pt idx="48">
                  <c:v>5.7</c:v>
                </c:pt>
                <c:pt idx="49">
                  <c:v>5.7</c:v>
                </c:pt>
                <c:pt idx="50">
                  <c:v>5.4</c:v>
                </c:pt>
                <c:pt idx="51">
                  <c:v>4.9000000000000004</c:v>
                </c:pt>
                <c:pt idx="52">
                  <c:v>4.5</c:v>
                </c:pt>
                <c:pt idx="53">
                  <c:v>4.5999999999999996</c:v>
                </c:pt>
                <c:pt idx="54">
                  <c:v>4.4000000000000004</c:v>
                </c:pt>
                <c:pt idx="55">
                  <c:v>4.4000000000000004</c:v>
                </c:pt>
                <c:pt idx="56">
                  <c:v>4.3</c:v>
                </c:pt>
                <c:pt idx="57">
                  <c:v>4.0999999999999996</c:v>
                </c:pt>
                <c:pt idx="58">
                  <c:v>4.5999999999999996</c:v>
                </c:pt>
                <c:pt idx="59">
                  <c:v>4.7</c:v>
                </c:pt>
                <c:pt idx="60">
                  <c:v>4.7</c:v>
                </c:pt>
                <c:pt idx="61">
                  <c:v>4.0999999999999996</c:v>
                </c:pt>
                <c:pt idx="62">
                  <c:v>4.8</c:v>
                </c:pt>
                <c:pt idx="63">
                  <c:v>4.9000000000000004</c:v>
                </c:pt>
                <c:pt idx="64">
                  <c:v>5.5</c:v>
                </c:pt>
                <c:pt idx="65">
                  <c:v>5.5</c:v>
                </c:pt>
                <c:pt idx="66">
                  <c:v>5.0999999999999996</c:v>
                </c:pt>
                <c:pt idx="67">
                  <c:v>5</c:v>
                </c:pt>
                <c:pt idx="68">
                  <c:v>5.0999999999999996</c:v>
                </c:pt>
                <c:pt idx="69">
                  <c:v>5.2</c:v>
                </c:pt>
                <c:pt idx="70">
                  <c:v>5.6</c:v>
                </c:pt>
                <c:pt idx="71">
                  <c:v>5.2</c:v>
                </c:pt>
                <c:pt idx="72">
                  <c:v>5.5</c:v>
                </c:pt>
                <c:pt idx="73">
                  <c:v>4.9000000000000004</c:v>
                </c:pt>
                <c:pt idx="74">
                  <c:v>5.7</c:v>
                </c:pt>
                <c:pt idx="75">
                  <c:v>6</c:v>
                </c:pt>
                <c:pt idx="76">
                  <c:v>6.1</c:v>
                </c:pt>
                <c:pt idx="77">
                  <c:v>5.8</c:v>
                </c:pt>
                <c:pt idx="78">
                  <c:v>6.3</c:v>
                </c:pt>
                <c:pt idx="79">
                  <c:v>6.5</c:v>
                </c:pt>
                <c:pt idx="80">
                  <c:v>6.9</c:v>
                </c:pt>
                <c:pt idx="81">
                  <c:v>7</c:v>
                </c:pt>
                <c:pt idx="82">
                  <c:v>6.2</c:v>
                </c:pt>
                <c:pt idx="83">
                  <c:v>6.1</c:v>
                </c:pt>
                <c:pt idx="84">
                  <c:v>5.5</c:v>
                </c:pt>
                <c:pt idx="85">
                  <c:v>7.2</c:v>
                </c:pt>
                <c:pt idx="86">
                  <c:v>6.8</c:v>
                </c:pt>
                <c:pt idx="87">
                  <c:v>6</c:v>
                </c:pt>
                <c:pt idx="88">
                  <c:v>5.7</c:v>
                </c:pt>
                <c:pt idx="89">
                  <c:v>5.5</c:v>
                </c:pt>
                <c:pt idx="90">
                  <c:v>5.4</c:v>
                </c:pt>
                <c:pt idx="91">
                  <c:v>5.0999999999999996</c:v>
                </c:pt>
                <c:pt idx="92">
                  <c:v>4.7</c:v>
                </c:pt>
                <c:pt idx="93">
                  <c:v>4.8</c:v>
                </c:pt>
                <c:pt idx="94">
                  <c:v>4.5999999999999996</c:v>
                </c:pt>
                <c:pt idx="95">
                  <c:v>4.7</c:v>
                </c:pt>
                <c:pt idx="96">
                  <c:v>4.3</c:v>
                </c:pt>
                <c:pt idx="97">
                  <c:v>4.4000000000000004</c:v>
                </c:pt>
                <c:pt idx="98">
                  <c:v>4</c:v>
                </c:pt>
                <c:pt idx="99">
                  <c:v>4.2</c:v>
                </c:pt>
                <c:pt idx="100">
                  <c:v>4.5999999999999996</c:v>
                </c:pt>
                <c:pt idx="101">
                  <c:v>4.7</c:v>
                </c:pt>
                <c:pt idx="102">
                  <c:v>4.0999999999999996</c:v>
                </c:pt>
                <c:pt idx="103">
                  <c:v>4.7</c:v>
                </c:pt>
                <c:pt idx="104">
                  <c:v>5.2</c:v>
                </c:pt>
                <c:pt idx="105">
                  <c:v>5</c:v>
                </c:pt>
                <c:pt idx="106">
                  <c:v>4.9000000000000004</c:v>
                </c:pt>
                <c:pt idx="107">
                  <c:v>5.0999999999999996</c:v>
                </c:pt>
                <c:pt idx="108">
                  <c:v>5.2</c:v>
                </c:pt>
                <c:pt idx="109">
                  <c:v>5.4</c:v>
                </c:pt>
                <c:pt idx="110">
                  <c:v>6.1</c:v>
                </c:pt>
                <c:pt idx="111">
                  <c:v>5.8</c:v>
                </c:pt>
                <c:pt idx="112">
                  <c:v>6.1</c:v>
                </c:pt>
                <c:pt idx="113">
                  <c:v>6.3</c:v>
                </c:pt>
                <c:pt idx="114">
                  <c:v>6.3</c:v>
                </c:pt>
                <c:pt idx="115">
                  <c:v>6</c:v>
                </c:pt>
                <c:pt idx="116">
                  <c:v>6.2</c:v>
                </c:pt>
                <c:pt idx="117">
                  <c:v>5.7</c:v>
                </c:pt>
                <c:pt idx="118">
                  <c:v>6.8</c:v>
                </c:pt>
                <c:pt idx="119">
                  <c:v>6.5</c:v>
                </c:pt>
                <c:pt idx="120">
                  <c:v>6.5</c:v>
                </c:pt>
                <c:pt idx="121">
                  <c:v>6.8</c:v>
                </c:pt>
                <c:pt idx="122">
                  <c:v>7</c:v>
                </c:pt>
                <c:pt idx="123">
                  <c:v>7.7</c:v>
                </c:pt>
                <c:pt idx="124">
                  <c:v>7.5</c:v>
                </c:pt>
                <c:pt idx="125">
                  <c:v>7.8</c:v>
                </c:pt>
                <c:pt idx="126">
                  <c:v>8.6999999999999993</c:v>
                </c:pt>
                <c:pt idx="127">
                  <c:v>9.4</c:v>
                </c:pt>
                <c:pt idx="128">
                  <c:v>9.5</c:v>
                </c:pt>
                <c:pt idx="129">
                  <c:v>9.4</c:v>
                </c:pt>
                <c:pt idx="130">
                  <c:v>9.6</c:v>
                </c:pt>
                <c:pt idx="131">
                  <c:v>10.1</c:v>
                </c:pt>
                <c:pt idx="132">
                  <c:v>9.6999999999999993</c:v>
                </c:pt>
                <c:pt idx="133">
                  <c:v>9.6</c:v>
                </c:pt>
                <c:pt idx="134">
                  <c:v>8.8000000000000007</c:v>
                </c:pt>
                <c:pt idx="135">
                  <c:v>9.1</c:v>
                </c:pt>
                <c:pt idx="136">
                  <c:v>8</c:v>
                </c:pt>
                <c:pt idx="137">
                  <c:v>8.9</c:v>
                </c:pt>
                <c:pt idx="138">
                  <c:v>8.8000000000000007</c:v>
                </c:pt>
                <c:pt idx="139">
                  <c:v>9.3000000000000007</c:v>
                </c:pt>
                <c:pt idx="140">
                  <c:v>9.1</c:v>
                </c:pt>
                <c:pt idx="141">
                  <c:v>9.8000000000000007</c:v>
                </c:pt>
                <c:pt idx="142">
                  <c:v>9.6999999999999993</c:v>
                </c:pt>
                <c:pt idx="143">
                  <c:v>10.3</c:v>
                </c:pt>
                <c:pt idx="144">
                  <c:v>9.9</c:v>
                </c:pt>
                <c:pt idx="145">
                  <c:v>10.4</c:v>
                </c:pt>
                <c:pt idx="146">
                  <c:v>8.9</c:v>
                </c:pt>
                <c:pt idx="147">
                  <c:v>7.2</c:v>
                </c:pt>
                <c:pt idx="148">
                  <c:v>6.8</c:v>
                </c:pt>
                <c:pt idx="149">
                  <c:v>7.2</c:v>
                </c:pt>
                <c:pt idx="150">
                  <c:v>7</c:v>
                </c:pt>
                <c:pt idx="151">
                  <c:v>6.8</c:v>
                </c:pt>
                <c:pt idx="152">
                  <c:v>7.3</c:v>
                </c:pt>
                <c:pt idx="153">
                  <c:v>6.6</c:v>
                </c:pt>
                <c:pt idx="154">
                  <c:v>5.8</c:v>
                </c:pt>
                <c:pt idx="155">
                  <c:v>5.8</c:v>
                </c:pt>
                <c:pt idx="156">
                  <c:v>6.4</c:v>
                </c:pt>
                <c:pt idx="157">
                  <c:v>5.9</c:v>
                </c:pt>
                <c:pt idx="158">
                  <c:v>6.8</c:v>
                </c:pt>
                <c:pt idx="159">
                  <c:v>6.4</c:v>
                </c:pt>
                <c:pt idx="160">
                  <c:v>7</c:v>
                </c:pt>
                <c:pt idx="161">
                  <c:v>6.9</c:v>
                </c:pt>
                <c:pt idx="162">
                  <c:v>6.4</c:v>
                </c:pt>
                <c:pt idx="163">
                  <c:v>6.2</c:v>
                </c:pt>
                <c:pt idx="164">
                  <c:v>6.2</c:v>
                </c:pt>
                <c:pt idx="165">
                  <c:v>5.8</c:v>
                </c:pt>
                <c:pt idx="166">
                  <c:v>6</c:v>
                </c:pt>
                <c:pt idx="167">
                  <c:v>5.6</c:v>
                </c:pt>
                <c:pt idx="168">
                  <c:v>5.3</c:v>
                </c:pt>
                <c:pt idx="169">
                  <c:v>5.0999999999999996</c:v>
                </c:pt>
                <c:pt idx="170">
                  <c:v>5</c:v>
                </c:pt>
                <c:pt idx="171">
                  <c:v>5.5</c:v>
                </c:pt>
                <c:pt idx="172">
                  <c:v>5.4</c:v>
                </c:pt>
                <c:pt idx="173">
                  <c:v>5.5</c:v>
                </c:pt>
                <c:pt idx="174">
                  <c:v>6.1</c:v>
                </c:pt>
                <c:pt idx="175">
                  <c:v>5.8</c:v>
                </c:pt>
                <c:pt idx="176">
                  <c:v>5.9</c:v>
                </c:pt>
                <c:pt idx="177">
                  <c:v>6.1</c:v>
                </c:pt>
                <c:pt idx="178">
                  <c:v>6</c:v>
                </c:pt>
                <c:pt idx="179">
                  <c:v>6</c:v>
                </c:pt>
                <c:pt idx="180">
                  <c:v>5.9</c:v>
                </c:pt>
                <c:pt idx="181">
                  <c:v>6.3</c:v>
                </c:pt>
                <c:pt idx="182">
                  <c:v>6.1</c:v>
                </c:pt>
                <c:pt idx="183">
                  <c:v>5.8</c:v>
                </c:pt>
                <c:pt idx="184">
                  <c:v>5.9</c:v>
                </c:pt>
                <c:pt idx="185">
                  <c:v>6.2</c:v>
                </c:pt>
                <c:pt idx="186">
                  <c:v>6.6</c:v>
                </c:pt>
                <c:pt idx="187">
                  <c:v>6.6</c:v>
                </c:pt>
                <c:pt idx="188">
                  <c:v>5.9</c:v>
                </c:pt>
                <c:pt idx="189">
                  <c:v>5.7</c:v>
                </c:pt>
                <c:pt idx="190">
                  <c:v>6.5</c:v>
                </c:pt>
                <c:pt idx="191">
                  <c:v>6.1</c:v>
                </c:pt>
                <c:pt idx="192">
                  <c:v>6.6</c:v>
                </c:pt>
                <c:pt idx="193">
                  <c:v>6.8</c:v>
                </c:pt>
                <c:pt idx="194">
                  <c:v>6.6</c:v>
                </c:pt>
                <c:pt idx="195">
                  <c:v>6.8</c:v>
                </c:pt>
                <c:pt idx="196">
                  <c:v>7.1</c:v>
                </c:pt>
                <c:pt idx="197">
                  <c:v>7.4</c:v>
                </c:pt>
                <c:pt idx="198">
                  <c:v>7.1</c:v>
                </c:pt>
                <c:pt idx="199">
                  <c:v>6.9</c:v>
                </c:pt>
                <c:pt idx="200">
                  <c:v>7.4</c:v>
                </c:pt>
                <c:pt idx="201">
                  <c:v>7.4</c:v>
                </c:pt>
                <c:pt idx="202">
                  <c:v>8.3000000000000007</c:v>
                </c:pt>
                <c:pt idx="203">
                  <c:v>8.6</c:v>
                </c:pt>
                <c:pt idx="204">
                  <c:v>7.9</c:v>
                </c:pt>
                <c:pt idx="205">
                  <c:v>8.6</c:v>
                </c:pt>
                <c:pt idx="206">
                  <c:v>9.8000000000000007</c:v>
                </c:pt>
                <c:pt idx="207">
                  <c:v>11.6</c:v>
                </c:pt>
                <c:pt idx="208">
                  <c:v>9.1999999999999993</c:v>
                </c:pt>
                <c:pt idx="209">
                  <c:v>7.6</c:v>
                </c:pt>
                <c:pt idx="210">
                  <c:v>6.5</c:v>
                </c:pt>
                <c:pt idx="211">
                  <c:v>6</c:v>
                </c:pt>
                <c:pt idx="212">
                  <c:v>7.3</c:v>
                </c:pt>
                <c:pt idx="213">
                  <c:v>7.3</c:v>
                </c:pt>
                <c:pt idx="214">
                  <c:v>7.4</c:v>
                </c:pt>
                <c:pt idx="215">
                  <c:v>7.6</c:v>
                </c:pt>
                <c:pt idx="216">
                  <c:v>8</c:v>
                </c:pt>
                <c:pt idx="217">
                  <c:v>8.1</c:v>
                </c:pt>
                <c:pt idx="218">
                  <c:v>7.7</c:v>
                </c:pt>
                <c:pt idx="219">
                  <c:v>8.6</c:v>
                </c:pt>
                <c:pt idx="220">
                  <c:v>8.4</c:v>
                </c:pt>
                <c:pt idx="221">
                  <c:v>9.1999999999999993</c:v>
                </c:pt>
                <c:pt idx="222">
                  <c:v>9</c:v>
                </c:pt>
                <c:pt idx="223">
                  <c:v>9.8000000000000007</c:v>
                </c:pt>
                <c:pt idx="224">
                  <c:v>11.3</c:v>
                </c:pt>
                <c:pt idx="225">
                  <c:v>10.3</c:v>
                </c:pt>
                <c:pt idx="226">
                  <c:v>9.1</c:v>
                </c:pt>
                <c:pt idx="227">
                  <c:v>7.1</c:v>
                </c:pt>
                <c:pt idx="228">
                  <c:v>8.9</c:v>
                </c:pt>
                <c:pt idx="229">
                  <c:v>9.1999999999999993</c:v>
                </c:pt>
                <c:pt idx="230">
                  <c:v>8.6999999999999993</c:v>
                </c:pt>
                <c:pt idx="231">
                  <c:v>9.4</c:v>
                </c:pt>
                <c:pt idx="232">
                  <c:v>8.3000000000000007</c:v>
                </c:pt>
                <c:pt idx="233">
                  <c:v>8.3000000000000007</c:v>
                </c:pt>
                <c:pt idx="234">
                  <c:v>8.1999999999999993</c:v>
                </c:pt>
                <c:pt idx="235">
                  <c:v>7.1</c:v>
                </c:pt>
                <c:pt idx="236">
                  <c:v>6.7</c:v>
                </c:pt>
                <c:pt idx="237">
                  <c:v>6.2</c:v>
                </c:pt>
                <c:pt idx="238">
                  <c:v>5.4</c:v>
                </c:pt>
                <c:pt idx="239">
                  <c:v>5.8</c:v>
                </c:pt>
                <c:pt idx="240">
                  <c:v>5.4</c:v>
                </c:pt>
                <c:pt idx="241">
                  <c:v>5.6</c:v>
                </c:pt>
                <c:pt idx="242">
                  <c:v>5.4</c:v>
                </c:pt>
                <c:pt idx="243">
                  <c:v>5.0999999999999996</c:v>
                </c:pt>
                <c:pt idx="244">
                  <c:v>4.9000000000000004</c:v>
                </c:pt>
                <c:pt idx="245">
                  <c:v>5.3</c:v>
                </c:pt>
                <c:pt idx="246">
                  <c:v>5.8</c:v>
                </c:pt>
                <c:pt idx="247">
                  <c:v>6.2</c:v>
                </c:pt>
                <c:pt idx="248">
                  <c:v>6.2</c:v>
                </c:pt>
                <c:pt idx="249">
                  <c:v>5.6</c:v>
                </c:pt>
                <c:pt idx="250">
                  <c:v>5.8</c:v>
                </c:pt>
                <c:pt idx="251">
                  <c:v>4.7</c:v>
                </c:pt>
                <c:pt idx="252">
                  <c:v>5.3</c:v>
                </c:pt>
                <c:pt idx="253">
                  <c:v>5.0999999999999996</c:v>
                </c:pt>
                <c:pt idx="254">
                  <c:v>6.1</c:v>
                </c:pt>
                <c:pt idx="255">
                  <c:v>6</c:v>
                </c:pt>
                <c:pt idx="256">
                  <c:v>6.7</c:v>
                </c:pt>
                <c:pt idx="257">
                  <c:v>6.6</c:v>
                </c:pt>
                <c:pt idx="258">
                  <c:v>6.7</c:v>
                </c:pt>
                <c:pt idx="259">
                  <c:v>7.5</c:v>
                </c:pt>
                <c:pt idx="260">
                  <c:v>6.5</c:v>
                </c:pt>
                <c:pt idx="261">
                  <c:v>6</c:v>
                </c:pt>
                <c:pt idx="262">
                  <c:v>7.2</c:v>
                </c:pt>
                <c:pt idx="263">
                  <c:v>7.3</c:v>
                </c:pt>
                <c:pt idx="264">
                  <c:v>6.7</c:v>
                </c:pt>
                <c:pt idx="265">
                  <c:v>6.5</c:v>
                </c:pt>
                <c:pt idx="266">
                  <c:v>6.4</c:v>
                </c:pt>
                <c:pt idx="267">
                  <c:v>6.9</c:v>
                </c:pt>
                <c:pt idx="268">
                  <c:v>6.4</c:v>
                </c:pt>
                <c:pt idx="269">
                  <c:v>6</c:v>
                </c:pt>
                <c:pt idx="270">
                  <c:v>5.6</c:v>
                </c:pt>
                <c:pt idx="271">
                  <c:v>5.8</c:v>
                </c:pt>
                <c:pt idx="272">
                  <c:v>6.3</c:v>
                </c:pt>
                <c:pt idx="273">
                  <c:v>6.4</c:v>
                </c:pt>
                <c:pt idx="274">
                  <c:v>5.9</c:v>
                </c:pt>
                <c:pt idx="275">
                  <c:v>5.8</c:v>
                </c:pt>
                <c:pt idx="276">
                  <c:v>5.7</c:v>
                </c:pt>
                <c:pt idx="277">
                  <c:v>6</c:v>
                </c:pt>
                <c:pt idx="278">
                  <c:v>4.7</c:v>
                </c:pt>
                <c:pt idx="279">
                  <c:v>4.7</c:v>
                </c:pt>
                <c:pt idx="280">
                  <c:v>5.2</c:v>
                </c:pt>
                <c:pt idx="281">
                  <c:v>5.7</c:v>
                </c:pt>
                <c:pt idx="282">
                  <c:v>6.1</c:v>
                </c:pt>
                <c:pt idx="283">
                  <c:v>7</c:v>
                </c:pt>
                <c:pt idx="284">
                  <c:v>5.8</c:v>
                </c:pt>
                <c:pt idx="285">
                  <c:v>6.5</c:v>
                </c:pt>
                <c:pt idx="286">
                  <c:v>6.1</c:v>
                </c:pt>
                <c:pt idx="287">
                  <c:v>5.5</c:v>
                </c:pt>
                <c:pt idx="288">
                  <c:v>6</c:v>
                </c:pt>
                <c:pt idx="289">
                  <c:v>6.2</c:v>
                </c:pt>
                <c:pt idx="290">
                  <c:v>6</c:v>
                </c:pt>
                <c:pt idx="291">
                  <c:v>6</c:v>
                </c:pt>
                <c:pt idx="292">
                  <c:v>6.7</c:v>
                </c:pt>
                <c:pt idx="293">
                  <c:v>6.9</c:v>
                </c:pt>
                <c:pt idx="294">
                  <c:v>6.7</c:v>
                </c:pt>
                <c:pt idx="295">
                  <c:v>6.8</c:v>
                </c:pt>
                <c:pt idx="296">
                  <c:v>6.8</c:v>
                </c:pt>
                <c:pt idx="297">
                  <c:v>6.8</c:v>
                </c:pt>
                <c:pt idx="298">
                  <c:v>7</c:v>
                </c:pt>
                <c:pt idx="299">
                  <c:v>7.6</c:v>
                </c:pt>
                <c:pt idx="300">
                  <c:v>7.5</c:v>
                </c:pt>
                <c:pt idx="301">
                  <c:v>6.6</c:v>
                </c:pt>
                <c:pt idx="302">
                  <c:v>6.6</c:v>
                </c:pt>
                <c:pt idx="303">
                  <c:v>6.4</c:v>
                </c:pt>
                <c:pt idx="304">
                  <c:v>6.6</c:v>
                </c:pt>
                <c:pt idx="305">
                  <c:v>6.2</c:v>
                </c:pt>
                <c:pt idx="306">
                  <c:v>6.6</c:v>
                </c:pt>
                <c:pt idx="307">
                  <c:v>6.6</c:v>
                </c:pt>
                <c:pt idx="308">
                  <c:v>6.5</c:v>
                </c:pt>
                <c:pt idx="309">
                  <c:v>6</c:v>
                </c:pt>
                <c:pt idx="310">
                  <c:v>7.2</c:v>
                </c:pt>
                <c:pt idx="311">
                  <c:v>6.8</c:v>
                </c:pt>
                <c:pt idx="312">
                  <c:v>6.2</c:v>
                </c:pt>
                <c:pt idx="313">
                  <c:v>7.5</c:v>
                </c:pt>
                <c:pt idx="314">
                  <c:v>8.1999999999999993</c:v>
                </c:pt>
                <c:pt idx="315">
                  <c:v>7.4</c:v>
                </c:pt>
                <c:pt idx="316">
                  <c:v>7.1</c:v>
                </c:pt>
                <c:pt idx="317">
                  <c:v>7.2</c:v>
                </c:pt>
                <c:pt idx="318">
                  <c:v>6.1</c:v>
                </c:pt>
                <c:pt idx="319">
                  <c:v>6.4</c:v>
                </c:pt>
                <c:pt idx="320">
                  <c:v>7.1</c:v>
                </c:pt>
                <c:pt idx="321">
                  <c:v>6.9</c:v>
                </c:pt>
                <c:pt idx="322">
                  <c:v>6.6</c:v>
                </c:pt>
                <c:pt idx="323">
                  <c:v>7</c:v>
                </c:pt>
                <c:pt idx="324">
                  <c:v>7</c:v>
                </c:pt>
                <c:pt idx="325">
                  <c:v>7.6</c:v>
                </c:pt>
                <c:pt idx="326">
                  <c:v>7.8</c:v>
                </c:pt>
                <c:pt idx="327">
                  <c:v>8.3000000000000007</c:v>
                </c:pt>
                <c:pt idx="328">
                  <c:v>8.1999999999999993</c:v>
                </c:pt>
                <c:pt idx="329">
                  <c:v>7.9</c:v>
                </c:pt>
                <c:pt idx="330">
                  <c:v>7.8</c:v>
                </c:pt>
                <c:pt idx="331">
                  <c:v>8.1999999999999993</c:v>
                </c:pt>
                <c:pt idx="332">
                  <c:v>8.4</c:v>
                </c:pt>
                <c:pt idx="333">
                  <c:v>8.6999999999999993</c:v>
                </c:pt>
                <c:pt idx="334">
                  <c:v>8.1999999999999993</c:v>
                </c:pt>
                <c:pt idx="335">
                  <c:v>8.5</c:v>
                </c:pt>
                <c:pt idx="336">
                  <c:v>9.4</c:v>
                </c:pt>
                <c:pt idx="337">
                  <c:v>7.9</c:v>
                </c:pt>
                <c:pt idx="338">
                  <c:v>7.3</c:v>
                </c:pt>
                <c:pt idx="339">
                  <c:v>7.3</c:v>
                </c:pt>
                <c:pt idx="340">
                  <c:v>7</c:v>
                </c:pt>
                <c:pt idx="341">
                  <c:v>7</c:v>
                </c:pt>
                <c:pt idx="342">
                  <c:v>7.1</c:v>
                </c:pt>
                <c:pt idx="343">
                  <c:v>6.8</c:v>
                </c:pt>
                <c:pt idx="344">
                  <c:v>7.4</c:v>
                </c:pt>
                <c:pt idx="345">
                  <c:v>6.7</c:v>
                </c:pt>
                <c:pt idx="346">
                  <c:v>6.2</c:v>
                </c:pt>
                <c:pt idx="347">
                  <c:v>6.2</c:v>
                </c:pt>
                <c:pt idx="348">
                  <c:v>5.2</c:v>
                </c:pt>
                <c:pt idx="349">
                  <c:v>4.9000000000000004</c:v>
                </c:pt>
                <c:pt idx="350">
                  <c:v>6.1</c:v>
                </c:pt>
                <c:pt idx="351">
                  <c:v>6.1</c:v>
                </c:pt>
                <c:pt idx="352">
                  <c:v>6</c:v>
                </c:pt>
                <c:pt idx="353">
                  <c:v>5.6</c:v>
                </c:pt>
                <c:pt idx="354">
                  <c:v>5.3</c:v>
                </c:pt>
                <c:pt idx="355">
                  <c:v>5.2</c:v>
                </c:pt>
                <c:pt idx="356">
                  <c:v>5</c:v>
                </c:pt>
                <c:pt idx="357">
                  <c:v>5.0999999999999996</c:v>
                </c:pt>
                <c:pt idx="358">
                  <c:v>5.4</c:v>
                </c:pt>
                <c:pt idx="359">
                  <c:v>5</c:v>
                </c:pt>
                <c:pt idx="360">
                  <c:v>5.4</c:v>
                </c:pt>
                <c:pt idx="361">
                  <c:v>5.3</c:v>
                </c:pt>
                <c:pt idx="362">
                  <c:v>5.4</c:v>
                </c:pt>
                <c:pt idx="363">
                  <c:v>4.7</c:v>
                </c:pt>
                <c:pt idx="364">
                  <c:v>5.3</c:v>
                </c:pt>
                <c:pt idx="365">
                  <c:v>5.2</c:v>
                </c:pt>
                <c:pt idx="366">
                  <c:v>5.3</c:v>
                </c:pt>
                <c:pt idx="367">
                  <c:v>5.5</c:v>
                </c:pt>
                <c:pt idx="368">
                  <c:v>4.9000000000000004</c:v>
                </c:pt>
                <c:pt idx="369">
                  <c:v>5</c:v>
                </c:pt>
                <c:pt idx="370">
                  <c:v>4.8</c:v>
                </c:pt>
                <c:pt idx="371">
                  <c:v>4.5</c:v>
                </c:pt>
                <c:pt idx="372">
                  <c:v>5.9</c:v>
                </c:pt>
                <c:pt idx="373">
                  <c:v>5</c:v>
                </c:pt>
                <c:pt idx="374">
                  <c:v>4.8</c:v>
                </c:pt>
                <c:pt idx="375">
                  <c:v>5.2</c:v>
                </c:pt>
                <c:pt idx="376">
                  <c:v>5.3</c:v>
                </c:pt>
                <c:pt idx="377">
                  <c:v>6.2</c:v>
                </c:pt>
                <c:pt idx="378">
                  <c:v>6.3</c:v>
                </c:pt>
                <c:pt idx="379">
                  <c:v>6.1</c:v>
                </c:pt>
                <c:pt idx="380">
                  <c:v>6</c:v>
                </c:pt>
                <c:pt idx="381">
                  <c:v>5.6</c:v>
                </c:pt>
                <c:pt idx="382">
                  <c:v>6.3</c:v>
                </c:pt>
                <c:pt idx="383">
                  <c:v>6.6</c:v>
                </c:pt>
                <c:pt idx="384">
                  <c:v>6.8</c:v>
                </c:pt>
                <c:pt idx="385">
                  <c:v>7.3</c:v>
                </c:pt>
                <c:pt idx="386">
                  <c:v>6.8</c:v>
                </c:pt>
                <c:pt idx="387">
                  <c:v>6.7</c:v>
                </c:pt>
                <c:pt idx="388">
                  <c:v>6.3</c:v>
                </c:pt>
                <c:pt idx="389">
                  <c:v>5.8</c:v>
                </c:pt>
                <c:pt idx="390">
                  <c:v>5.6</c:v>
                </c:pt>
                <c:pt idx="391">
                  <c:v>6.1</c:v>
                </c:pt>
                <c:pt idx="392">
                  <c:v>6.3</c:v>
                </c:pt>
                <c:pt idx="393">
                  <c:v>6.3</c:v>
                </c:pt>
                <c:pt idx="394">
                  <c:v>6.8</c:v>
                </c:pt>
                <c:pt idx="395">
                  <c:v>6.4</c:v>
                </c:pt>
                <c:pt idx="396">
                  <c:v>6.4</c:v>
                </c:pt>
                <c:pt idx="397">
                  <c:v>5.3</c:v>
                </c:pt>
                <c:pt idx="398">
                  <c:v>6.2</c:v>
                </c:pt>
                <c:pt idx="399">
                  <c:v>6</c:v>
                </c:pt>
                <c:pt idx="400">
                  <c:v>5.9</c:v>
                </c:pt>
                <c:pt idx="401">
                  <c:v>6</c:v>
                </c:pt>
                <c:pt idx="402">
                  <c:v>5.7</c:v>
                </c:pt>
                <c:pt idx="403">
                  <c:v>5</c:v>
                </c:pt>
                <c:pt idx="404">
                  <c:v>5.2</c:v>
                </c:pt>
                <c:pt idx="405">
                  <c:v>5.6</c:v>
                </c:pt>
                <c:pt idx="406">
                  <c:v>5.2</c:v>
                </c:pt>
                <c:pt idx="407">
                  <c:v>5</c:v>
                </c:pt>
                <c:pt idx="408">
                  <c:v>4.7</c:v>
                </c:pt>
                <c:pt idx="409">
                  <c:v>4.5</c:v>
                </c:pt>
                <c:pt idx="410">
                  <c:v>4.0999999999999996</c:v>
                </c:pt>
                <c:pt idx="411">
                  <c:v>4.7</c:v>
                </c:pt>
                <c:pt idx="412">
                  <c:v>4.5999999999999996</c:v>
                </c:pt>
                <c:pt idx="413">
                  <c:v>4.4000000000000004</c:v>
                </c:pt>
                <c:pt idx="414">
                  <c:v>4.4000000000000004</c:v>
                </c:pt>
                <c:pt idx="415">
                  <c:v>4.3</c:v>
                </c:pt>
                <c:pt idx="416">
                  <c:v>4.2</c:v>
                </c:pt>
                <c:pt idx="417">
                  <c:v>4.3</c:v>
                </c:pt>
                <c:pt idx="418">
                  <c:v>3.9</c:v>
                </c:pt>
                <c:pt idx="419">
                  <c:v>4.4000000000000004</c:v>
                </c:pt>
                <c:pt idx="420">
                  <c:v>4</c:v>
                </c:pt>
                <c:pt idx="421">
                  <c:v>3.9</c:v>
                </c:pt>
                <c:pt idx="422">
                  <c:v>4.0999999999999996</c:v>
                </c:pt>
                <c:pt idx="423">
                  <c:v>4</c:v>
                </c:pt>
                <c:pt idx="424">
                  <c:v>3.9</c:v>
                </c:pt>
                <c:pt idx="425">
                  <c:v>3.8</c:v>
                </c:pt>
                <c:pt idx="426">
                  <c:v>4</c:v>
                </c:pt>
                <c:pt idx="427">
                  <c:v>4.0999999999999996</c:v>
                </c:pt>
                <c:pt idx="428">
                  <c:v>4.0999999999999996</c:v>
                </c:pt>
                <c:pt idx="429">
                  <c:v>4</c:v>
                </c:pt>
                <c:pt idx="430">
                  <c:v>3.5</c:v>
                </c:pt>
                <c:pt idx="431">
                  <c:v>3.8</c:v>
                </c:pt>
                <c:pt idx="432">
                  <c:v>3.9</c:v>
                </c:pt>
                <c:pt idx="433">
                  <c:v>4</c:v>
                </c:pt>
                <c:pt idx="434">
                  <c:v>4.0999999999999996</c:v>
                </c:pt>
                <c:pt idx="435">
                  <c:v>3.9</c:v>
                </c:pt>
                <c:pt idx="436">
                  <c:v>4</c:v>
                </c:pt>
                <c:pt idx="437">
                  <c:v>3.9</c:v>
                </c:pt>
                <c:pt idx="438">
                  <c:v>4</c:v>
                </c:pt>
                <c:pt idx="439">
                  <c:v>4</c:v>
                </c:pt>
                <c:pt idx="440">
                  <c:v>4.5</c:v>
                </c:pt>
                <c:pt idx="441">
                  <c:v>4.2</c:v>
                </c:pt>
                <c:pt idx="442">
                  <c:v>4.3</c:v>
                </c:pt>
                <c:pt idx="443">
                  <c:v>4.3</c:v>
                </c:pt>
                <c:pt idx="444">
                  <c:v>4.3</c:v>
                </c:pt>
                <c:pt idx="445">
                  <c:v>4.3</c:v>
                </c:pt>
                <c:pt idx="446">
                  <c:v>4.3</c:v>
                </c:pt>
                <c:pt idx="447">
                  <c:v>4.4000000000000004</c:v>
                </c:pt>
                <c:pt idx="448">
                  <c:v>4.4000000000000004</c:v>
                </c:pt>
                <c:pt idx="449">
                  <c:v>4.8</c:v>
                </c:pt>
                <c:pt idx="450">
                  <c:v>4.0999999999999996</c:v>
                </c:pt>
                <c:pt idx="451">
                  <c:v>4.4000000000000004</c:v>
                </c:pt>
                <c:pt idx="452">
                  <c:v>4</c:v>
                </c:pt>
                <c:pt idx="453">
                  <c:v>4</c:v>
                </c:pt>
                <c:pt idx="454">
                  <c:v>4.2</c:v>
                </c:pt>
                <c:pt idx="455">
                  <c:v>3.6</c:v>
                </c:pt>
                <c:pt idx="456">
                  <c:v>3.8</c:v>
                </c:pt>
                <c:pt idx="457">
                  <c:v>3.7</c:v>
                </c:pt>
                <c:pt idx="458">
                  <c:v>3.8</c:v>
                </c:pt>
                <c:pt idx="459">
                  <c:v>3.9</c:v>
                </c:pt>
                <c:pt idx="460">
                  <c:v>4</c:v>
                </c:pt>
                <c:pt idx="461">
                  <c:v>4.2</c:v>
                </c:pt>
                <c:pt idx="462">
                  <c:v>4.2</c:v>
                </c:pt>
                <c:pt idx="463">
                  <c:v>4.4000000000000004</c:v>
                </c:pt>
                <c:pt idx="464">
                  <c:v>4.4000000000000004</c:v>
                </c:pt>
                <c:pt idx="465">
                  <c:v>4.3</c:v>
                </c:pt>
                <c:pt idx="466">
                  <c:v>4.0999999999999996</c:v>
                </c:pt>
                <c:pt idx="467">
                  <c:v>3.8</c:v>
                </c:pt>
                <c:pt idx="468">
                  <c:v>4.2</c:v>
                </c:pt>
                <c:pt idx="469">
                  <c:v>4</c:v>
                </c:pt>
                <c:pt idx="470">
                  <c:v>4.0999999999999996</c:v>
                </c:pt>
                <c:pt idx="471">
                  <c:v>4.3</c:v>
                </c:pt>
                <c:pt idx="472">
                  <c:v>4</c:v>
                </c:pt>
                <c:pt idx="473">
                  <c:v>4.2</c:v>
                </c:pt>
                <c:pt idx="474">
                  <c:v>4.2</c:v>
                </c:pt>
                <c:pt idx="475">
                  <c:v>4</c:v>
                </c:pt>
                <c:pt idx="476">
                  <c:v>3.9</c:v>
                </c:pt>
                <c:pt idx="477">
                  <c:v>4</c:v>
                </c:pt>
                <c:pt idx="478">
                  <c:v>4</c:v>
                </c:pt>
                <c:pt idx="479">
                  <c:v>4</c:v>
                </c:pt>
                <c:pt idx="480">
                  <c:v>4</c:v>
                </c:pt>
                <c:pt idx="481">
                  <c:v>4.5</c:v>
                </c:pt>
                <c:pt idx="482">
                  <c:v>4.0999999999999996</c:v>
                </c:pt>
                <c:pt idx="483">
                  <c:v>4.0999999999999996</c:v>
                </c:pt>
                <c:pt idx="484">
                  <c:v>3.9</c:v>
                </c:pt>
                <c:pt idx="485">
                  <c:v>3.5</c:v>
                </c:pt>
                <c:pt idx="486">
                  <c:v>3.6</c:v>
                </c:pt>
                <c:pt idx="487">
                  <c:v>3.5</c:v>
                </c:pt>
                <c:pt idx="488">
                  <c:v>3.8</c:v>
                </c:pt>
                <c:pt idx="489">
                  <c:v>3.8</c:v>
                </c:pt>
                <c:pt idx="490">
                  <c:v>4.0999999999999996</c:v>
                </c:pt>
                <c:pt idx="491">
                  <c:v>4</c:v>
                </c:pt>
                <c:pt idx="492">
                  <c:v>3.8</c:v>
                </c:pt>
                <c:pt idx="493">
                  <c:v>3.7</c:v>
                </c:pt>
                <c:pt idx="494">
                  <c:v>3.6</c:v>
                </c:pt>
                <c:pt idx="495">
                  <c:v>4</c:v>
                </c:pt>
                <c:pt idx="496">
                  <c:v>3.8</c:v>
                </c:pt>
                <c:pt idx="497">
                  <c:v>3.9</c:v>
                </c:pt>
                <c:pt idx="498">
                  <c:v>4.5</c:v>
                </c:pt>
                <c:pt idx="499">
                  <c:v>4.3</c:v>
                </c:pt>
                <c:pt idx="500">
                  <c:v>4.0999999999999996</c:v>
                </c:pt>
                <c:pt idx="501">
                  <c:v>3.9</c:v>
                </c:pt>
                <c:pt idx="502">
                  <c:v>4.3</c:v>
                </c:pt>
                <c:pt idx="503">
                  <c:v>4.0999999999999996</c:v>
                </c:pt>
                <c:pt idx="504">
                  <c:v>4.4000000000000004</c:v>
                </c:pt>
                <c:pt idx="505">
                  <c:v>4.3</c:v>
                </c:pt>
                <c:pt idx="506">
                  <c:v>4.0999999999999996</c:v>
                </c:pt>
                <c:pt idx="507">
                  <c:v>4.3</c:v>
                </c:pt>
                <c:pt idx="508">
                  <c:v>4.2</c:v>
                </c:pt>
                <c:pt idx="509">
                  <c:v>4.3</c:v>
                </c:pt>
                <c:pt idx="510">
                  <c:v>4.2</c:v>
                </c:pt>
                <c:pt idx="511">
                  <c:v>4.5</c:v>
                </c:pt>
                <c:pt idx="512">
                  <c:v>4.7</c:v>
                </c:pt>
                <c:pt idx="513">
                  <c:v>4.5</c:v>
                </c:pt>
                <c:pt idx="514">
                  <c:v>5</c:v>
                </c:pt>
                <c:pt idx="515">
                  <c:v>4.9000000000000004</c:v>
                </c:pt>
                <c:pt idx="516">
                  <c:v>5.3</c:v>
                </c:pt>
                <c:pt idx="517">
                  <c:v>6.1</c:v>
                </c:pt>
                <c:pt idx="518">
                  <c:v>5.9</c:v>
                </c:pt>
                <c:pt idx="519">
                  <c:v>6.3</c:v>
                </c:pt>
                <c:pt idx="520">
                  <c:v>6.2</c:v>
                </c:pt>
                <c:pt idx="521">
                  <c:v>6.3</c:v>
                </c:pt>
                <c:pt idx="522">
                  <c:v>7.3</c:v>
                </c:pt>
                <c:pt idx="523">
                  <c:v>6.7</c:v>
                </c:pt>
                <c:pt idx="524">
                  <c:v>6.7</c:v>
                </c:pt>
                <c:pt idx="525">
                  <c:v>7.3</c:v>
                </c:pt>
                <c:pt idx="526">
                  <c:v>6.6</c:v>
                </c:pt>
                <c:pt idx="527">
                  <c:v>6.5</c:v>
                </c:pt>
                <c:pt idx="528">
                  <c:v>7.2</c:v>
                </c:pt>
                <c:pt idx="529">
                  <c:v>7.9</c:v>
                </c:pt>
                <c:pt idx="530">
                  <c:v>7.9</c:v>
                </c:pt>
                <c:pt idx="531">
                  <c:v>7.4</c:v>
                </c:pt>
                <c:pt idx="532">
                  <c:v>7.8</c:v>
                </c:pt>
                <c:pt idx="533">
                  <c:v>8.1999999999999993</c:v>
                </c:pt>
                <c:pt idx="534">
                  <c:v>8.3000000000000007</c:v>
                </c:pt>
                <c:pt idx="535">
                  <c:v>9.1999999999999993</c:v>
                </c:pt>
                <c:pt idx="536">
                  <c:v>9.1999999999999993</c:v>
                </c:pt>
                <c:pt idx="537">
                  <c:v>8.5</c:v>
                </c:pt>
                <c:pt idx="538">
                  <c:v>9.4</c:v>
                </c:pt>
                <c:pt idx="539">
                  <c:v>9.6</c:v>
                </c:pt>
                <c:pt idx="540">
                  <c:v>9.3000000000000007</c:v>
                </c:pt>
                <c:pt idx="541">
                  <c:v>9.6999999999999993</c:v>
                </c:pt>
                <c:pt idx="542">
                  <c:v>10.5</c:v>
                </c:pt>
                <c:pt idx="543">
                  <c:v>10.3</c:v>
                </c:pt>
                <c:pt idx="544">
                  <c:v>10.7</c:v>
                </c:pt>
                <c:pt idx="545">
                  <c:v>10.7</c:v>
                </c:pt>
                <c:pt idx="546">
                  <c:v>10.5</c:v>
                </c:pt>
                <c:pt idx="547">
                  <c:v>11.3</c:v>
                </c:pt>
                <c:pt idx="548">
                  <c:v>10.9</c:v>
                </c:pt>
                <c:pt idx="549">
                  <c:v>11.6</c:v>
                </c:pt>
                <c:pt idx="550">
                  <c:v>11.4</c:v>
                </c:pt>
                <c:pt idx="551">
                  <c:v>11.2</c:v>
                </c:pt>
                <c:pt idx="552">
                  <c:v>12.2</c:v>
                </c:pt>
                <c:pt idx="553">
                  <c:v>10.5</c:v>
                </c:pt>
                <c:pt idx="554">
                  <c:v>11</c:v>
                </c:pt>
                <c:pt idx="555">
                  <c:v>10.7</c:v>
                </c:pt>
                <c:pt idx="556">
                  <c:v>9.3000000000000007</c:v>
                </c:pt>
                <c:pt idx="557">
                  <c:v>8.5</c:v>
                </c:pt>
                <c:pt idx="558">
                  <c:v>7.9</c:v>
                </c:pt>
                <c:pt idx="559">
                  <c:v>7.5</c:v>
                </c:pt>
                <c:pt idx="560">
                  <c:v>7.8</c:v>
                </c:pt>
                <c:pt idx="561">
                  <c:v>7.4</c:v>
                </c:pt>
                <c:pt idx="562">
                  <c:v>7.6</c:v>
                </c:pt>
                <c:pt idx="563">
                  <c:v>8</c:v>
                </c:pt>
                <c:pt idx="564">
                  <c:v>8.1</c:v>
                </c:pt>
                <c:pt idx="565">
                  <c:v>8.3000000000000007</c:v>
                </c:pt>
                <c:pt idx="566">
                  <c:v>7.1</c:v>
                </c:pt>
                <c:pt idx="567">
                  <c:v>6.2</c:v>
                </c:pt>
                <c:pt idx="568">
                  <c:v>9.3000000000000007</c:v>
                </c:pt>
                <c:pt idx="569">
                  <c:v>8.3000000000000007</c:v>
                </c:pt>
                <c:pt idx="570">
                  <c:v>8.9</c:v>
                </c:pt>
                <c:pt idx="571">
                  <c:v>8.8000000000000007</c:v>
                </c:pt>
                <c:pt idx="572">
                  <c:v>7.6</c:v>
                </c:pt>
                <c:pt idx="573">
                  <c:v>8.1999999999999993</c:v>
                </c:pt>
                <c:pt idx="574">
                  <c:v>8.1999999999999993</c:v>
                </c:pt>
                <c:pt idx="575">
                  <c:v>7</c:v>
                </c:pt>
                <c:pt idx="576">
                  <c:v>7.3</c:v>
                </c:pt>
                <c:pt idx="577">
                  <c:v>8.1</c:v>
                </c:pt>
                <c:pt idx="578">
                  <c:v>7.2</c:v>
                </c:pt>
                <c:pt idx="579">
                  <c:v>6.7</c:v>
                </c:pt>
                <c:pt idx="580">
                  <c:v>6.6</c:v>
                </c:pt>
                <c:pt idx="581">
                  <c:v>6.6</c:v>
                </c:pt>
                <c:pt idx="582">
                  <c:v>6.7</c:v>
                </c:pt>
                <c:pt idx="583">
                  <c:v>6.5</c:v>
                </c:pt>
                <c:pt idx="584">
                  <c:v>6.3</c:v>
                </c:pt>
                <c:pt idx="585">
                  <c:v>6</c:v>
                </c:pt>
                <c:pt idx="586">
                  <c:v>5.7</c:v>
                </c:pt>
                <c:pt idx="587">
                  <c:v>5.3</c:v>
                </c:pt>
                <c:pt idx="588">
                  <c:v>5.3</c:v>
                </c:pt>
                <c:pt idx="589">
                  <c:v>4.8</c:v>
                </c:pt>
                <c:pt idx="590">
                  <c:v>4.9000000000000004</c:v>
                </c:pt>
                <c:pt idx="591">
                  <c:v>4.9000000000000004</c:v>
                </c:pt>
                <c:pt idx="592">
                  <c:v>4.7</c:v>
                </c:pt>
                <c:pt idx="593">
                  <c:v>4.8</c:v>
                </c:pt>
                <c:pt idx="594">
                  <c:v>4.5999999999999996</c:v>
                </c:pt>
                <c:pt idx="595">
                  <c:v>4.5999999999999996</c:v>
                </c:pt>
                <c:pt idx="596">
                  <c:v>4.5</c:v>
                </c:pt>
                <c:pt idx="597">
                  <c:v>4.9000000000000004</c:v>
                </c:pt>
                <c:pt idx="598">
                  <c:v>4.5999999999999996</c:v>
                </c:pt>
                <c:pt idx="599">
                  <c:v>4.5</c:v>
                </c:pt>
                <c:pt idx="600">
                  <c:v>4</c:v>
                </c:pt>
                <c:pt idx="601">
                  <c:v>4.0999999999999996</c:v>
                </c:pt>
                <c:pt idx="602">
                  <c:v>4.2</c:v>
                </c:pt>
                <c:pt idx="603">
                  <c:v>4.4000000000000004</c:v>
                </c:pt>
                <c:pt idx="604">
                  <c:v>4.5999999999999996</c:v>
                </c:pt>
                <c:pt idx="605">
                  <c:v>4.0999999999999996</c:v>
                </c:pt>
                <c:pt idx="606">
                  <c:v>5.5</c:v>
                </c:pt>
                <c:pt idx="607">
                  <c:v>5.5</c:v>
                </c:pt>
                <c:pt idx="608">
                  <c:v>5.4</c:v>
                </c:pt>
                <c:pt idx="609">
                  <c:v>4.9000000000000004</c:v>
                </c:pt>
                <c:pt idx="610">
                  <c:v>5</c:v>
                </c:pt>
                <c:pt idx="611">
                  <c:v>5.2</c:v>
                </c:pt>
                <c:pt idx="612">
                  <c:v>5.0999999999999996</c:v>
                </c:pt>
                <c:pt idx="613">
                  <c:v>5.3</c:v>
                </c:pt>
                <c:pt idx="614">
                  <c:v>5.6</c:v>
                </c:pt>
                <c:pt idx="615">
                  <c:v>5.7</c:v>
                </c:pt>
                <c:pt idx="616">
                  <c:v>5.2</c:v>
                </c:pt>
                <c:pt idx="617">
                  <c:v>5.7</c:v>
                </c:pt>
                <c:pt idx="618">
                  <c:v>6.2</c:v>
                </c:pt>
                <c:pt idx="619">
                  <c:v>5.4</c:v>
                </c:pt>
                <c:pt idx="620">
                  <c:v>5.4</c:v>
                </c:pt>
                <c:pt idx="621">
                  <c:v>5.3</c:v>
                </c:pt>
                <c:pt idx="622">
                  <c:v>5.7</c:v>
                </c:pt>
                <c:pt idx="623">
                  <c:v>5.0999999999999996</c:v>
                </c:pt>
                <c:pt idx="624">
                  <c:v>4.8</c:v>
                </c:pt>
                <c:pt idx="625">
                  <c:v>4.5</c:v>
                </c:pt>
                <c:pt idx="626">
                  <c:v>5.0999999999999996</c:v>
                </c:pt>
                <c:pt idx="627">
                  <c:v>4.9000000000000004</c:v>
                </c:pt>
                <c:pt idx="628">
                  <c:v>5</c:v>
                </c:pt>
                <c:pt idx="629">
                  <c:v>5.4</c:v>
                </c:pt>
                <c:pt idx="630">
                  <c:v>5.2</c:v>
                </c:pt>
                <c:pt idx="631">
                  <c:v>5</c:v>
                </c:pt>
                <c:pt idx="632">
                  <c:v>5.9</c:v>
                </c:pt>
                <c:pt idx="633">
                  <c:v>5.6</c:v>
                </c:pt>
                <c:pt idx="634">
                  <c:v>5.5</c:v>
                </c:pt>
                <c:pt idx="635">
                  <c:v>5.0999999999999996</c:v>
                </c:pt>
                <c:pt idx="636">
                  <c:v>5.6</c:v>
                </c:pt>
                <c:pt idx="637">
                  <c:v>5.5</c:v>
                </c:pt>
                <c:pt idx="638">
                  <c:v>5.5</c:v>
                </c:pt>
                <c:pt idx="639">
                  <c:v>5</c:v>
                </c:pt>
                <c:pt idx="640">
                  <c:v>5.0999999999999996</c:v>
                </c:pt>
                <c:pt idx="641">
                  <c:v>5.3</c:v>
                </c:pt>
                <c:pt idx="642">
                  <c:v>4.5</c:v>
                </c:pt>
                <c:pt idx="643">
                  <c:v>5</c:v>
                </c:pt>
                <c:pt idx="644">
                  <c:v>5.2</c:v>
                </c:pt>
                <c:pt idx="645">
                  <c:v>5.2</c:v>
                </c:pt>
                <c:pt idx="646">
                  <c:v>5.2</c:v>
                </c:pt>
                <c:pt idx="647">
                  <c:v>5.4</c:v>
                </c:pt>
                <c:pt idx="648">
                  <c:v>5.4</c:v>
                </c:pt>
                <c:pt idx="649">
                  <c:v>5.3</c:v>
                </c:pt>
                <c:pt idx="650">
                  <c:v>5</c:v>
                </c:pt>
                <c:pt idx="651">
                  <c:v>5.4</c:v>
                </c:pt>
                <c:pt idx="652">
                  <c:v>5.0999999999999996</c:v>
                </c:pt>
                <c:pt idx="653">
                  <c:v>5.3</c:v>
                </c:pt>
                <c:pt idx="654">
                  <c:v>5.8</c:v>
                </c:pt>
                <c:pt idx="655">
                  <c:v>6.1</c:v>
                </c:pt>
                <c:pt idx="656">
                  <c:v>5.3</c:v>
                </c:pt>
                <c:pt idx="657">
                  <c:v>5.5</c:v>
                </c:pt>
                <c:pt idx="658">
                  <c:v>4.8</c:v>
                </c:pt>
                <c:pt idx="659">
                  <c:v>5.6</c:v>
                </c:pt>
                <c:pt idx="660">
                  <c:v>6</c:v>
                </c:pt>
                <c:pt idx="661">
                  <c:v>5.7</c:v>
                </c:pt>
                <c:pt idx="662">
                  <c:v>5.2</c:v>
                </c:pt>
                <c:pt idx="663">
                  <c:v>5.6</c:v>
                </c:pt>
                <c:pt idx="664">
                  <c:v>5.5</c:v>
                </c:pt>
                <c:pt idx="665">
                  <c:v>5.8</c:v>
                </c:pt>
                <c:pt idx="666">
                  <c:v>6</c:v>
                </c:pt>
                <c:pt idx="667">
                  <c:v>6.5</c:v>
                </c:pt>
                <c:pt idx="668">
                  <c:v>6.6</c:v>
                </c:pt>
                <c:pt idx="669">
                  <c:v>7.2</c:v>
                </c:pt>
                <c:pt idx="670">
                  <c:v>6.4</c:v>
                </c:pt>
                <c:pt idx="671">
                  <c:v>7.6</c:v>
                </c:pt>
                <c:pt idx="672">
                  <c:v>7</c:v>
                </c:pt>
                <c:pt idx="673">
                  <c:v>6.4</c:v>
                </c:pt>
                <c:pt idx="674">
                  <c:v>5.7</c:v>
                </c:pt>
                <c:pt idx="675">
                  <c:v>5.8</c:v>
                </c:pt>
                <c:pt idx="676">
                  <c:v>6.7</c:v>
                </c:pt>
                <c:pt idx="677">
                  <c:v>5.2</c:v>
                </c:pt>
                <c:pt idx="678">
                  <c:v>5.9</c:v>
                </c:pt>
                <c:pt idx="679">
                  <c:v>5.4</c:v>
                </c:pt>
                <c:pt idx="680">
                  <c:v>5.4</c:v>
                </c:pt>
                <c:pt idx="681">
                  <c:v>5.3</c:v>
                </c:pt>
                <c:pt idx="682">
                  <c:v>5.4</c:v>
                </c:pt>
                <c:pt idx="683">
                  <c:v>5.6</c:v>
                </c:pt>
                <c:pt idx="684">
                  <c:v>5.7</c:v>
                </c:pt>
                <c:pt idx="685">
                  <c:v>5.6</c:v>
                </c:pt>
                <c:pt idx="686">
                  <c:v>6.5</c:v>
                </c:pt>
                <c:pt idx="687">
                  <c:v>6.9</c:v>
                </c:pt>
                <c:pt idx="688">
                  <c:v>5.4</c:v>
                </c:pt>
                <c:pt idx="689">
                  <c:v>3.8</c:v>
                </c:pt>
                <c:pt idx="690">
                  <c:v>3.4</c:v>
                </c:pt>
                <c:pt idx="691">
                  <c:v>3.3</c:v>
                </c:pt>
                <c:pt idx="692">
                  <c:v>3.4</c:v>
                </c:pt>
                <c:pt idx="693">
                  <c:v>3.3</c:v>
                </c:pt>
                <c:pt idx="694">
                  <c:v>4</c:v>
                </c:pt>
                <c:pt idx="695">
                  <c:v>4.0999999999999996</c:v>
                </c:pt>
                <c:pt idx="696">
                  <c:v>4</c:v>
                </c:pt>
                <c:pt idx="697">
                  <c:v>4.9000000000000004</c:v>
                </c:pt>
                <c:pt idx="698">
                  <c:v>4.4000000000000004</c:v>
                </c:pt>
                <c:pt idx="699">
                  <c:v>4.7</c:v>
                </c:pt>
                <c:pt idx="700">
                  <c:v>5.6</c:v>
                </c:pt>
                <c:pt idx="701">
                  <c:v>5.8</c:v>
                </c:pt>
                <c:pt idx="702">
                  <c:v>5.7</c:v>
                </c:pt>
                <c:pt idx="703">
                  <c:v>6.5</c:v>
                </c:pt>
                <c:pt idx="704">
                  <c:v>6</c:v>
                </c:pt>
                <c:pt idx="705">
                  <c:v>6.8</c:v>
                </c:pt>
                <c:pt idx="706">
                  <c:v>6</c:v>
                </c:pt>
                <c:pt idx="707">
                  <c:v>5.6</c:v>
                </c:pt>
                <c:pt idx="708">
                  <c:v>5.8</c:v>
                </c:pt>
                <c:pt idx="709">
                  <c:v>6.2</c:v>
                </c:pt>
                <c:pt idx="710">
                  <c:v>7</c:v>
                </c:pt>
                <c:pt idx="711">
                  <c:v>8.5</c:v>
                </c:pt>
                <c:pt idx="712">
                  <c:v>8.3000000000000007</c:v>
                </c:pt>
                <c:pt idx="713">
                  <c:v>9.5</c:v>
                </c:pt>
                <c:pt idx="714">
                  <c:v>10.1</c:v>
                </c:pt>
                <c:pt idx="715">
                  <c:v>8.6999999999999993</c:v>
                </c:pt>
                <c:pt idx="716">
                  <c:v>9.6999999999999993</c:v>
                </c:pt>
                <c:pt idx="717">
                  <c:v>9.6999999999999993</c:v>
                </c:pt>
                <c:pt idx="718">
                  <c:v>9.4</c:v>
                </c:pt>
                <c:pt idx="719">
                  <c:v>8.5</c:v>
                </c:pt>
                <c:pt idx="720">
                  <c:v>8.1</c:v>
                </c:pt>
                <c:pt idx="721">
                  <c:v>8.4</c:v>
                </c:pt>
                <c:pt idx="722">
                  <c:v>8.1</c:v>
                </c:pt>
                <c:pt idx="723">
                  <c:v>7.6</c:v>
                </c:pt>
                <c:pt idx="724">
                  <c:v>7.2</c:v>
                </c:pt>
                <c:pt idx="725">
                  <c:v>7.5</c:v>
                </c:pt>
                <c:pt idx="726">
                  <c:v>7</c:v>
                </c:pt>
                <c:pt idx="727">
                  <c:v>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7B-4BF2-BA8C-79B5DD677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catAx>
        <c:axId val="122899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Algn val="ctr"/>
        <c:lblOffset val="100"/>
        <c:noMultiLvlLbl val="1"/>
      </c:catAx>
      <c:valAx>
        <c:axId val="1229000176"/>
        <c:scaling>
          <c:orientation val="minMax"/>
          <c:min val="3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188889003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888890512"/>
        <c:crosses val="max"/>
        <c:crossBetween val="between"/>
      </c:valAx>
      <c:catAx>
        <c:axId val="1888890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88890032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strRef>
              <c:f>'[1]Housing Market'!$M$2</c:f>
              <c:strCache>
                <c:ptCount val="1"/>
                <c:pt idx="0">
                  <c:v>Existing Home Sales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'[1]Housing Market'!$A$483:$A$758</c:f>
              <c:numCache>
                <c:formatCode>General</c:formatCode>
                <c:ptCount val="276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  <c:pt idx="236">
                  <c:v>44075</c:v>
                </c:pt>
                <c:pt idx="237">
                  <c:v>44105</c:v>
                </c:pt>
                <c:pt idx="238">
                  <c:v>44136</c:v>
                </c:pt>
                <c:pt idx="239">
                  <c:v>44166</c:v>
                </c:pt>
                <c:pt idx="240">
                  <c:v>44197</c:v>
                </c:pt>
                <c:pt idx="241">
                  <c:v>44228</c:v>
                </c:pt>
                <c:pt idx="242">
                  <c:v>44256</c:v>
                </c:pt>
                <c:pt idx="243">
                  <c:v>44287</c:v>
                </c:pt>
                <c:pt idx="244">
                  <c:v>44317</c:v>
                </c:pt>
                <c:pt idx="245">
                  <c:v>44348</c:v>
                </c:pt>
                <c:pt idx="246">
                  <c:v>44378</c:v>
                </c:pt>
                <c:pt idx="247">
                  <c:v>44409</c:v>
                </c:pt>
                <c:pt idx="248">
                  <c:v>44440</c:v>
                </c:pt>
                <c:pt idx="249">
                  <c:v>44470</c:v>
                </c:pt>
                <c:pt idx="250">
                  <c:v>44501</c:v>
                </c:pt>
                <c:pt idx="251">
                  <c:v>44531</c:v>
                </c:pt>
                <c:pt idx="252">
                  <c:v>44562</c:v>
                </c:pt>
                <c:pt idx="253">
                  <c:v>44593</c:v>
                </c:pt>
                <c:pt idx="254">
                  <c:v>44621</c:v>
                </c:pt>
                <c:pt idx="255">
                  <c:v>44652</c:v>
                </c:pt>
                <c:pt idx="256">
                  <c:v>44682</c:v>
                </c:pt>
                <c:pt idx="257">
                  <c:v>44713</c:v>
                </c:pt>
                <c:pt idx="258">
                  <c:v>44743</c:v>
                </c:pt>
                <c:pt idx="259">
                  <c:v>44774</c:v>
                </c:pt>
                <c:pt idx="260">
                  <c:v>44805</c:v>
                </c:pt>
                <c:pt idx="261">
                  <c:v>44835</c:v>
                </c:pt>
                <c:pt idx="262">
                  <c:v>44866</c:v>
                </c:pt>
                <c:pt idx="263">
                  <c:v>44896</c:v>
                </c:pt>
                <c:pt idx="264">
                  <c:v>44927</c:v>
                </c:pt>
                <c:pt idx="265">
                  <c:v>44958</c:v>
                </c:pt>
                <c:pt idx="266">
                  <c:v>44986</c:v>
                </c:pt>
                <c:pt idx="267">
                  <c:v>45017</c:v>
                </c:pt>
                <c:pt idx="268">
                  <c:v>45047</c:v>
                </c:pt>
                <c:pt idx="269">
                  <c:v>45078</c:v>
                </c:pt>
                <c:pt idx="270">
                  <c:v>45108</c:v>
                </c:pt>
                <c:pt idx="271">
                  <c:v>45139</c:v>
                </c:pt>
                <c:pt idx="272">
                  <c:v>45170</c:v>
                </c:pt>
                <c:pt idx="273">
                  <c:v>45200</c:v>
                </c:pt>
                <c:pt idx="274">
                  <c:v>45231</c:v>
                </c:pt>
                <c:pt idx="275">
                  <c:v>45261</c:v>
                </c:pt>
              </c:numCache>
            </c:numRef>
          </c:cat>
          <c:val>
            <c:numRef>
              <c:f>'[1]Housing Market'!$M$483:$M$758</c:f>
              <c:numCache>
                <c:formatCode>General</c:formatCode>
                <c:ptCount val="276"/>
                <c:pt idx="0">
                  <c:v>5100</c:v>
                </c:pt>
                <c:pt idx="1">
                  <c:v>5230</c:v>
                </c:pt>
                <c:pt idx="2">
                  <c:v>5450</c:v>
                </c:pt>
                <c:pt idx="3">
                  <c:v>5320</c:v>
                </c:pt>
                <c:pt idx="4">
                  <c:v>5270</c:v>
                </c:pt>
                <c:pt idx="5">
                  <c:v>5430</c:v>
                </c:pt>
                <c:pt idx="6">
                  <c:v>5430</c:v>
                </c:pt>
                <c:pt idx="7">
                  <c:v>5480</c:v>
                </c:pt>
                <c:pt idx="8">
                  <c:v>5230</c:v>
                </c:pt>
                <c:pt idx="9">
                  <c:v>5250</c:v>
                </c:pt>
                <c:pt idx="10">
                  <c:v>5240</c:v>
                </c:pt>
                <c:pt idx="11">
                  <c:v>5490</c:v>
                </c:pt>
                <c:pt idx="12">
                  <c:v>5860</c:v>
                </c:pt>
                <c:pt idx="13">
                  <c:v>5900</c:v>
                </c:pt>
                <c:pt idx="14">
                  <c:v>5630</c:v>
                </c:pt>
                <c:pt idx="15">
                  <c:v>5670</c:v>
                </c:pt>
                <c:pt idx="16">
                  <c:v>5640</c:v>
                </c:pt>
                <c:pt idx="17">
                  <c:v>5510</c:v>
                </c:pt>
                <c:pt idx="18">
                  <c:v>5410</c:v>
                </c:pt>
                <c:pt idx="19">
                  <c:v>5360</c:v>
                </c:pt>
                <c:pt idx="20">
                  <c:v>5520</c:v>
                </c:pt>
                <c:pt idx="21">
                  <c:v>5680</c:v>
                </c:pt>
                <c:pt idx="22">
                  <c:v>5730</c:v>
                </c:pt>
                <c:pt idx="23">
                  <c:v>5970</c:v>
                </c:pt>
                <c:pt idx="24">
                  <c:v>6030</c:v>
                </c:pt>
                <c:pt idx="25">
                  <c:v>6020</c:v>
                </c:pt>
                <c:pt idx="26">
                  <c:v>5860</c:v>
                </c:pt>
                <c:pt idx="27">
                  <c:v>5840</c:v>
                </c:pt>
                <c:pt idx="28">
                  <c:v>5940</c:v>
                </c:pt>
                <c:pt idx="29">
                  <c:v>5940</c:v>
                </c:pt>
                <c:pt idx="30">
                  <c:v>6270</c:v>
                </c:pt>
                <c:pt idx="31">
                  <c:v>6520</c:v>
                </c:pt>
                <c:pt idx="32">
                  <c:v>6580</c:v>
                </c:pt>
                <c:pt idx="33">
                  <c:v>6390</c:v>
                </c:pt>
                <c:pt idx="34">
                  <c:v>6230</c:v>
                </c:pt>
                <c:pt idx="35">
                  <c:v>6490</c:v>
                </c:pt>
                <c:pt idx="36">
                  <c:v>6230</c:v>
                </c:pt>
                <c:pt idx="37">
                  <c:v>6410</c:v>
                </c:pt>
                <c:pt idx="38">
                  <c:v>6660</c:v>
                </c:pt>
                <c:pt idx="39">
                  <c:v>6730</c:v>
                </c:pt>
                <c:pt idx="40">
                  <c:v>6850</c:v>
                </c:pt>
                <c:pt idx="41">
                  <c:v>6920</c:v>
                </c:pt>
                <c:pt idx="42">
                  <c:v>6840</c:v>
                </c:pt>
                <c:pt idx="43">
                  <c:v>6700</c:v>
                </c:pt>
                <c:pt idx="44">
                  <c:v>6680</c:v>
                </c:pt>
                <c:pt idx="45">
                  <c:v>6850</c:v>
                </c:pt>
                <c:pt idx="46">
                  <c:v>6960</c:v>
                </c:pt>
                <c:pt idx="47">
                  <c:v>6890</c:v>
                </c:pt>
                <c:pt idx="48">
                  <c:v>7100</c:v>
                </c:pt>
                <c:pt idx="49">
                  <c:v>6880</c:v>
                </c:pt>
                <c:pt idx="50">
                  <c:v>6960</c:v>
                </c:pt>
                <c:pt idx="51">
                  <c:v>7120</c:v>
                </c:pt>
                <c:pt idx="52">
                  <c:v>7080</c:v>
                </c:pt>
                <c:pt idx="53">
                  <c:v>7180</c:v>
                </c:pt>
                <c:pt idx="54">
                  <c:v>7140</c:v>
                </c:pt>
                <c:pt idx="55">
                  <c:v>7230</c:v>
                </c:pt>
                <c:pt idx="56">
                  <c:v>7250</c:v>
                </c:pt>
                <c:pt idx="57">
                  <c:v>7100</c:v>
                </c:pt>
                <c:pt idx="58">
                  <c:v>7030</c:v>
                </c:pt>
                <c:pt idx="59">
                  <c:v>6840</c:v>
                </c:pt>
                <c:pt idx="60">
                  <c:v>6720</c:v>
                </c:pt>
                <c:pt idx="61">
                  <c:v>6840</c:v>
                </c:pt>
                <c:pt idx="62">
                  <c:v>6830</c:v>
                </c:pt>
                <c:pt idx="63">
                  <c:v>6700</c:v>
                </c:pt>
                <c:pt idx="64">
                  <c:v>6580</c:v>
                </c:pt>
                <c:pt idx="65">
                  <c:v>6480</c:v>
                </c:pt>
                <c:pt idx="66">
                  <c:v>6320</c:v>
                </c:pt>
                <c:pt idx="67">
                  <c:v>6340</c:v>
                </c:pt>
                <c:pt idx="68">
                  <c:v>6280</c:v>
                </c:pt>
                <c:pt idx="69">
                  <c:v>6360</c:v>
                </c:pt>
                <c:pt idx="70">
                  <c:v>6340</c:v>
                </c:pt>
                <c:pt idx="71">
                  <c:v>6400</c:v>
                </c:pt>
                <c:pt idx="72">
                  <c:v>5740</c:v>
                </c:pt>
                <c:pt idx="73">
                  <c:v>5790</c:v>
                </c:pt>
                <c:pt idx="74">
                  <c:v>5460</c:v>
                </c:pt>
                <c:pt idx="75">
                  <c:v>5290</c:v>
                </c:pt>
                <c:pt idx="76">
                  <c:v>5270</c:v>
                </c:pt>
                <c:pt idx="77">
                  <c:v>5120</c:v>
                </c:pt>
                <c:pt idx="78">
                  <c:v>5070</c:v>
                </c:pt>
                <c:pt idx="79">
                  <c:v>4870</c:v>
                </c:pt>
                <c:pt idx="80">
                  <c:v>4580</c:v>
                </c:pt>
                <c:pt idx="81">
                  <c:v>4430</c:v>
                </c:pt>
                <c:pt idx="82">
                  <c:v>4460</c:v>
                </c:pt>
                <c:pt idx="83">
                  <c:v>4410</c:v>
                </c:pt>
                <c:pt idx="84">
                  <c:v>4170</c:v>
                </c:pt>
                <c:pt idx="85">
                  <c:v>4120</c:v>
                </c:pt>
                <c:pt idx="86">
                  <c:v>4160</c:v>
                </c:pt>
                <c:pt idx="87">
                  <c:v>4110</c:v>
                </c:pt>
                <c:pt idx="88">
                  <c:v>4140</c:v>
                </c:pt>
                <c:pt idx="89">
                  <c:v>4090</c:v>
                </c:pt>
                <c:pt idx="90">
                  <c:v>4150</c:v>
                </c:pt>
                <c:pt idx="91">
                  <c:v>4190</c:v>
                </c:pt>
                <c:pt idx="92">
                  <c:v>4270</c:v>
                </c:pt>
                <c:pt idx="93">
                  <c:v>4090</c:v>
                </c:pt>
                <c:pt idx="94">
                  <c:v>3770</c:v>
                </c:pt>
                <c:pt idx="95">
                  <c:v>4010</c:v>
                </c:pt>
                <c:pt idx="96">
                  <c:v>3820</c:v>
                </c:pt>
                <c:pt idx="97">
                  <c:v>3970</c:v>
                </c:pt>
                <c:pt idx="98">
                  <c:v>3860</c:v>
                </c:pt>
                <c:pt idx="99">
                  <c:v>3900</c:v>
                </c:pt>
                <c:pt idx="100">
                  <c:v>4000</c:v>
                </c:pt>
                <c:pt idx="101">
                  <c:v>4100</c:v>
                </c:pt>
                <c:pt idx="102">
                  <c:v>4370</c:v>
                </c:pt>
                <c:pt idx="103">
                  <c:v>4450</c:v>
                </c:pt>
                <c:pt idx="104">
                  <c:v>4620</c:v>
                </c:pt>
                <c:pt idx="105">
                  <c:v>5020</c:v>
                </c:pt>
                <c:pt idx="106">
                  <c:v>5440</c:v>
                </c:pt>
                <c:pt idx="107">
                  <c:v>4400</c:v>
                </c:pt>
                <c:pt idx="108">
                  <c:v>4190</c:v>
                </c:pt>
                <c:pt idx="109">
                  <c:v>4270</c:v>
                </c:pt>
                <c:pt idx="110">
                  <c:v>4490</c:v>
                </c:pt>
                <c:pt idx="111">
                  <c:v>4820</c:v>
                </c:pt>
                <c:pt idx="112">
                  <c:v>4880</c:v>
                </c:pt>
                <c:pt idx="113">
                  <c:v>4450</c:v>
                </c:pt>
                <c:pt idx="114">
                  <c:v>3450</c:v>
                </c:pt>
                <c:pt idx="115">
                  <c:v>3680</c:v>
                </c:pt>
                <c:pt idx="116">
                  <c:v>3840</c:v>
                </c:pt>
                <c:pt idx="117">
                  <c:v>3830</c:v>
                </c:pt>
                <c:pt idx="118">
                  <c:v>4020</c:v>
                </c:pt>
                <c:pt idx="119">
                  <c:v>4270</c:v>
                </c:pt>
                <c:pt idx="120">
                  <c:v>4420</c:v>
                </c:pt>
                <c:pt idx="121">
                  <c:v>4160</c:v>
                </c:pt>
                <c:pt idx="122">
                  <c:v>4260</c:v>
                </c:pt>
                <c:pt idx="123">
                  <c:v>4170</c:v>
                </c:pt>
                <c:pt idx="124">
                  <c:v>4140</c:v>
                </c:pt>
                <c:pt idx="125">
                  <c:v>4230</c:v>
                </c:pt>
                <c:pt idx="126">
                  <c:v>4150</c:v>
                </c:pt>
                <c:pt idx="127">
                  <c:v>4380</c:v>
                </c:pt>
                <c:pt idx="128">
                  <c:v>4330</c:v>
                </c:pt>
                <c:pt idx="129">
                  <c:v>4340</c:v>
                </c:pt>
                <c:pt idx="130">
                  <c:v>4390</c:v>
                </c:pt>
                <c:pt idx="131">
                  <c:v>4350</c:v>
                </c:pt>
                <c:pt idx="132">
                  <c:v>4480</c:v>
                </c:pt>
                <c:pt idx="133">
                  <c:v>4580</c:v>
                </c:pt>
                <c:pt idx="134">
                  <c:v>4520</c:v>
                </c:pt>
                <c:pt idx="135">
                  <c:v>4590</c:v>
                </c:pt>
                <c:pt idx="136">
                  <c:v>4600</c:v>
                </c:pt>
                <c:pt idx="137">
                  <c:v>4470</c:v>
                </c:pt>
                <c:pt idx="138">
                  <c:v>4530</c:v>
                </c:pt>
                <c:pt idx="139">
                  <c:v>4760</c:v>
                </c:pt>
                <c:pt idx="140">
                  <c:v>4710</c:v>
                </c:pt>
                <c:pt idx="141">
                  <c:v>4790</c:v>
                </c:pt>
                <c:pt idx="142">
                  <c:v>4960</c:v>
                </c:pt>
                <c:pt idx="143">
                  <c:v>4890</c:v>
                </c:pt>
                <c:pt idx="144">
                  <c:v>4980</c:v>
                </c:pt>
                <c:pt idx="145">
                  <c:v>5060</c:v>
                </c:pt>
                <c:pt idx="146">
                  <c:v>5070</c:v>
                </c:pt>
                <c:pt idx="147">
                  <c:v>5090</c:v>
                </c:pt>
                <c:pt idx="148">
                  <c:v>5140</c:v>
                </c:pt>
                <c:pt idx="149">
                  <c:v>5110</c:v>
                </c:pt>
                <c:pt idx="150">
                  <c:v>5270</c:v>
                </c:pt>
                <c:pt idx="151">
                  <c:v>5260</c:v>
                </c:pt>
                <c:pt idx="152">
                  <c:v>5140</c:v>
                </c:pt>
                <c:pt idx="153">
                  <c:v>5040</c:v>
                </c:pt>
                <c:pt idx="154">
                  <c:v>4920</c:v>
                </c:pt>
                <c:pt idx="155">
                  <c:v>4860</c:v>
                </c:pt>
                <c:pt idx="156">
                  <c:v>4760</c:v>
                </c:pt>
                <c:pt idx="157">
                  <c:v>4780</c:v>
                </c:pt>
                <c:pt idx="158">
                  <c:v>4750</c:v>
                </c:pt>
                <c:pt idx="159">
                  <c:v>4790</c:v>
                </c:pt>
                <c:pt idx="160">
                  <c:v>4900</c:v>
                </c:pt>
                <c:pt idx="161">
                  <c:v>4940</c:v>
                </c:pt>
                <c:pt idx="162">
                  <c:v>4980</c:v>
                </c:pt>
                <c:pt idx="163">
                  <c:v>4970</c:v>
                </c:pt>
                <c:pt idx="164">
                  <c:v>5000</c:v>
                </c:pt>
                <c:pt idx="165">
                  <c:v>5120</c:v>
                </c:pt>
                <c:pt idx="166">
                  <c:v>4990</c:v>
                </c:pt>
                <c:pt idx="167">
                  <c:v>5090</c:v>
                </c:pt>
                <c:pt idx="168">
                  <c:v>4920</c:v>
                </c:pt>
                <c:pt idx="169">
                  <c:v>5080</c:v>
                </c:pt>
                <c:pt idx="170">
                  <c:v>5250</c:v>
                </c:pt>
                <c:pt idx="171">
                  <c:v>5170</c:v>
                </c:pt>
                <c:pt idx="172">
                  <c:v>5250</c:v>
                </c:pt>
                <c:pt idx="173">
                  <c:v>5360</c:v>
                </c:pt>
                <c:pt idx="174">
                  <c:v>5440</c:v>
                </c:pt>
                <c:pt idx="175">
                  <c:v>5360</c:v>
                </c:pt>
                <c:pt idx="176">
                  <c:v>5410</c:v>
                </c:pt>
                <c:pt idx="177">
                  <c:v>5280</c:v>
                </c:pt>
                <c:pt idx="178">
                  <c:v>4780</c:v>
                </c:pt>
                <c:pt idx="179">
                  <c:v>5440</c:v>
                </c:pt>
                <c:pt idx="180">
                  <c:v>5430</c:v>
                </c:pt>
                <c:pt idx="181">
                  <c:v>5260</c:v>
                </c:pt>
                <c:pt idx="182">
                  <c:v>5340</c:v>
                </c:pt>
                <c:pt idx="183">
                  <c:v>5470</c:v>
                </c:pt>
                <c:pt idx="184">
                  <c:v>5440</c:v>
                </c:pt>
                <c:pt idx="185">
                  <c:v>5470</c:v>
                </c:pt>
                <c:pt idx="186">
                  <c:v>5370</c:v>
                </c:pt>
                <c:pt idx="187">
                  <c:v>5400</c:v>
                </c:pt>
                <c:pt idx="188">
                  <c:v>5470</c:v>
                </c:pt>
                <c:pt idx="189">
                  <c:v>5560</c:v>
                </c:pt>
                <c:pt idx="190">
                  <c:v>5510</c:v>
                </c:pt>
                <c:pt idx="191">
                  <c:v>5520</c:v>
                </c:pt>
                <c:pt idx="192">
                  <c:v>5670</c:v>
                </c:pt>
                <c:pt idx="193">
                  <c:v>5450</c:v>
                </c:pt>
                <c:pt idx="194">
                  <c:v>5610</c:v>
                </c:pt>
                <c:pt idx="195">
                  <c:v>5560</c:v>
                </c:pt>
                <c:pt idx="196">
                  <c:v>5590</c:v>
                </c:pt>
                <c:pt idx="197">
                  <c:v>5490</c:v>
                </c:pt>
                <c:pt idx="198">
                  <c:v>5460</c:v>
                </c:pt>
                <c:pt idx="199">
                  <c:v>5390</c:v>
                </c:pt>
                <c:pt idx="200">
                  <c:v>5450</c:v>
                </c:pt>
                <c:pt idx="201">
                  <c:v>5460</c:v>
                </c:pt>
                <c:pt idx="202">
                  <c:v>5620</c:v>
                </c:pt>
                <c:pt idx="203">
                  <c:v>5570</c:v>
                </c:pt>
                <c:pt idx="204">
                  <c:v>5410</c:v>
                </c:pt>
                <c:pt idx="205">
                  <c:v>5480</c:v>
                </c:pt>
                <c:pt idx="206">
                  <c:v>5530</c:v>
                </c:pt>
                <c:pt idx="207">
                  <c:v>5470</c:v>
                </c:pt>
                <c:pt idx="208">
                  <c:v>5430</c:v>
                </c:pt>
                <c:pt idx="209">
                  <c:v>5450</c:v>
                </c:pt>
                <c:pt idx="210">
                  <c:v>5380</c:v>
                </c:pt>
                <c:pt idx="211">
                  <c:v>5310</c:v>
                </c:pt>
                <c:pt idx="212">
                  <c:v>5200</c:v>
                </c:pt>
                <c:pt idx="213">
                  <c:v>5160</c:v>
                </c:pt>
                <c:pt idx="214">
                  <c:v>5180</c:v>
                </c:pt>
                <c:pt idx="215">
                  <c:v>5010</c:v>
                </c:pt>
                <c:pt idx="216">
                  <c:v>4970</c:v>
                </c:pt>
                <c:pt idx="217">
                  <c:v>5310</c:v>
                </c:pt>
                <c:pt idx="218">
                  <c:v>5250</c:v>
                </c:pt>
                <c:pt idx="219">
                  <c:v>5310</c:v>
                </c:pt>
                <c:pt idx="220">
                  <c:v>5460</c:v>
                </c:pt>
                <c:pt idx="221">
                  <c:v>5390</c:v>
                </c:pt>
                <c:pt idx="222">
                  <c:v>5430</c:v>
                </c:pt>
                <c:pt idx="223">
                  <c:v>5470</c:v>
                </c:pt>
                <c:pt idx="224">
                  <c:v>5310</c:v>
                </c:pt>
                <c:pt idx="225">
                  <c:v>5290</c:v>
                </c:pt>
                <c:pt idx="226">
                  <c:v>5260</c:v>
                </c:pt>
                <c:pt idx="227">
                  <c:v>5450</c:v>
                </c:pt>
                <c:pt idx="228">
                  <c:v>5400</c:v>
                </c:pt>
                <c:pt idx="229">
                  <c:v>5620</c:v>
                </c:pt>
                <c:pt idx="230">
                  <c:v>5380</c:v>
                </c:pt>
                <c:pt idx="231">
                  <c:v>4440</c:v>
                </c:pt>
                <c:pt idx="232">
                  <c:v>4070</c:v>
                </c:pt>
                <c:pt idx="233">
                  <c:v>4840</c:v>
                </c:pt>
                <c:pt idx="234">
                  <c:v>5930</c:v>
                </c:pt>
                <c:pt idx="235">
                  <c:v>6050</c:v>
                </c:pt>
                <c:pt idx="236">
                  <c:v>6360</c:v>
                </c:pt>
                <c:pt idx="237">
                  <c:v>6580</c:v>
                </c:pt>
                <c:pt idx="238">
                  <c:v>6460</c:v>
                </c:pt>
                <c:pt idx="239">
                  <c:v>6530</c:v>
                </c:pt>
                <c:pt idx="240">
                  <c:v>6650</c:v>
                </c:pt>
                <c:pt idx="241">
                  <c:v>6170</c:v>
                </c:pt>
                <c:pt idx="242">
                  <c:v>6040</c:v>
                </c:pt>
                <c:pt idx="243">
                  <c:v>5960</c:v>
                </c:pt>
                <c:pt idx="244">
                  <c:v>5920</c:v>
                </c:pt>
                <c:pt idx="245">
                  <c:v>5970</c:v>
                </c:pt>
                <c:pt idx="246">
                  <c:v>6030</c:v>
                </c:pt>
                <c:pt idx="247">
                  <c:v>5990</c:v>
                </c:pt>
                <c:pt idx="248">
                  <c:v>6180</c:v>
                </c:pt>
                <c:pt idx="249">
                  <c:v>6190</c:v>
                </c:pt>
                <c:pt idx="250">
                  <c:v>6330</c:v>
                </c:pt>
                <c:pt idx="251">
                  <c:v>6090</c:v>
                </c:pt>
                <c:pt idx="252">
                  <c:v>6490</c:v>
                </c:pt>
                <c:pt idx="253">
                  <c:v>5930</c:v>
                </c:pt>
                <c:pt idx="254">
                  <c:v>5750</c:v>
                </c:pt>
                <c:pt idx="255">
                  <c:v>5600</c:v>
                </c:pt>
                <c:pt idx="256">
                  <c:v>5410</c:v>
                </c:pt>
                <c:pt idx="257">
                  <c:v>5110</c:v>
                </c:pt>
                <c:pt idx="258">
                  <c:v>4820</c:v>
                </c:pt>
                <c:pt idx="259">
                  <c:v>4780</c:v>
                </c:pt>
                <c:pt idx="260">
                  <c:v>4710</c:v>
                </c:pt>
                <c:pt idx="261">
                  <c:v>4440</c:v>
                </c:pt>
                <c:pt idx="262">
                  <c:v>4120</c:v>
                </c:pt>
                <c:pt idx="263">
                  <c:v>4030</c:v>
                </c:pt>
                <c:pt idx="264">
                  <c:v>4000</c:v>
                </c:pt>
                <c:pt idx="265">
                  <c:v>4550</c:v>
                </c:pt>
                <c:pt idx="266">
                  <c:v>4430</c:v>
                </c:pt>
                <c:pt idx="267">
                  <c:v>4290</c:v>
                </c:pt>
                <c:pt idx="268">
                  <c:v>4300</c:v>
                </c:pt>
                <c:pt idx="269">
                  <c:v>4160</c:v>
                </c:pt>
                <c:pt idx="270">
                  <c:v>4070</c:v>
                </c:pt>
                <c:pt idx="271">
                  <c:v>4040</c:v>
                </c:pt>
                <c:pt idx="272">
                  <c:v>3950</c:v>
                </c:pt>
                <c:pt idx="273">
                  <c:v>3790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0-4C24-8D7D-A04BFC577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998512"/>
        <c:axId val="1229000176"/>
      </c:areaChart>
      <c:lineChart>
        <c:grouping val="standard"/>
        <c:varyColors val="0"/>
        <c:ser>
          <c:idx val="2"/>
          <c:order val="1"/>
          <c:tx>
            <c:strRef>
              <c:f>'[1]Housing Market'!$N$2</c:f>
              <c:strCache>
                <c:ptCount val="1"/>
                <c:pt idx="0">
                  <c:v>Existing Home Sales a/a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val>
            <c:numRef>
              <c:f>'[1]Housing Market'!$N$483:$N$758</c:f>
              <c:numCache>
                <c:formatCode>General</c:formatCode>
                <c:ptCount val="276"/>
                <c:pt idx="0">
                  <c:v>-2.4856596558317401E-2</c:v>
                </c:pt>
                <c:pt idx="1">
                  <c:v>2.1484375E-2</c:v>
                </c:pt>
                <c:pt idx="2">
                  <c:v>5.0096339113680166E-2</c:v>
                </c:pt>
                <c:pt idx="3">
                  <c:v>2.3076923076922995E-2</c:v>
                </c:pt>
                <c:pt idx="4">
                  <c:v>3.131115459882583E-2</c:v>
                </c:pt>
                <c:pt idx="5">
                  <c:v>5.8479532163742798E-2</c:v>
                </c:pt>
                <c:pt idx="6">
                  <c:v>6.262230919765166E-2</c:v>
                </c:pt>
                <c:pt idx="7">
                  <c:v>5.9961315280464111E-2</c:v>
                </c:pt>
                <c:pt idx="8">
                  <c:v>-1.1342155009451793E-2</c:v>
                </c:pt>
                <c:pt idx="9">
                  <c:v>0</c:v>
                </c:pt>
                <c:pt idx="10">
                  <c:v>-2.0560747663551426E-2</c:v>
                </c:pt>
                <c:pt idx="11">
                  <c:v>7.6470588235294068E-2</c:v>
                </c:pt>
                <c:pt idx="12">
                  <c:v>0.14901960784313717</c:v>
                </c:pt>
                <c:pt idx="13">
                  <c:v>0.12810707456978965</c:v>
                </c:pt>
                <c:pt idx="14">
                  <c:v>3.3027522935779707E-2</c:v>
                </c:pt>
                <c:pt idx="15">
                  <c:v>6.578947368421062E-2</c:v>
                </c:pt>
                <c:pt idx="16">
                  <c:v>7.0208728652751518E-2</c:v>
                </c:pt>
                <c:pt idx="17">
                  <c:v>1.4732965009208066E-2</c:v>
                </c:pt>
                <c:pt idx="18">
                  <c:v>-3.6832412523020164E-3</c:v>
                </c:pt>
                <c:pt idx="19">
                  <c:v>-2.1897810218978075E-2</c:v>
                </c:pt>
                <c:pt idx="20">
                  <c:v>5.5449330783938766E-2</c:v>
                </c:pt>
                <c:pt idx="21">
                  <c:v>8.1904761904761925E-2</c:v>
                </c:pt>
                <c:pt idx="22">
                  <c:v>9.3511450381679406E-2</c:v>
                </c:pt>
                <c:pt idx="23">
                  <c:v>8.7431693989071135E-2</c:v>
                </c:pt>
                <c:pt idx="24">
                  <c:v>2.9010238907849928E-2</c:v>
                </c:pt>
                <c:pt idx="25">
                  <c:v>2.0338983050847359E-2</c:v>
                </c:pt>
                <c:pt idx="26">
                  <c:v>4.0852575488454779E-2</c:v>
                </c:pt>
                <c:pt idx="27">
                  <c:v>2.9982363315696592E-2</c:v>
                </c:pt>
                <c:pt idx="28">
                  <c:v>5.3191489361702038E-2</c:v>
                </c:pt>
                <c:pt idx="29">
                  <c:v>7.8039927404718767E-2</c:v>
                </c:pt>
                <c:pt idx="30">
                  <c:v>0.15896487985212571</c:v>
                </c:pt>
                <c:pt idx="31">
                  <c:v>0.21641791044776126</c:v>
                </c:pt>
                <c:pt idx="32">
                  <c:v>0.19202898550724634</c:v>
                </c:pt>
                <c:pt idx="33">
                  <c:v>0.125</c:v>
                </c:pt>
                <c:pt idx="34">
                  <c:v>8.7260034904014017E-2</c:v>
                </c:pt>
                <c:pt idx="35">
                  <c:v>8.7102177554438942E-2</c:v>
                </c:pt>
                <c:pt idx="36">
                  <c:v>3.3167495854063089E-2</c:v>
                </c:pt>
                <c:pt idx="37">
                  <c:v>6.4784053156146104E-2</c:v>
                </c:pt>
                <c:pt idx="38">
                  <c:v>0.13651877133105805</c:v>
                </c:pt>
                <c:pt idx="39">
                  <c:v>0.15239726027397271</c:v>
                </c:pt>
                <c:pt idx="40">
                  <c:v>0.15319865319865311</c:v>
                </c:pt>
                <c:pt idx="41">
                  <c:v>0.16498316498316501</c:v>
                </c:pt>
                <c:pt idx="42">
                  <c:v>9.0909090909090828E-2</c:v>
                </c:pt>
                <c:pt idx="43">
                  <c:v>2.7607361963190247E-2</c:v>
                </c:pt>
                <c:pt idx="44">
                  <c:v>1.5197568389057725E-2</c:v>
                </c:pt>
                <c:pt idx="45">
                  <c:v>7.1987480438184592E-2</c:v>
                </c:pt>
                <c:pt idx="46">
                  <c:v>0.11717495987158899</c:v>
                </c:pt>
                <c:pt idx="47">
                  <c:v>6.1633281972264919E-2</c:v>
                </c:pt>
                <c:pt idx="48">
                  <c:v>0.1396468699839486</c:v>
                </c:pt>
                <c:pt idx="49">
                  <c:v>7.3322932917316619E-2</c:v>
                </c:pt>
                <c:pt idx="50">
                  <c:v>4.5045045045045029E-2</c:v>
                </c:pt>
                <c:pt idx="51">
                  <c:v>5.7949479940564652E-2</c:v>
                </c:pt>
                <c:pt idx="52">
                  <c:v>3.3576642335766405E-2</c:v>
                </c:pt>
                <c:pt idx="53">
                  <c:v>3.7572254335260125E-2</c:v>
                </c:pt>
                <c:pt idx="54">
                  <c:v>4.3859649122806932E-2</c:v>
                </c:pt>
                <c:pt idx="55">
                  <c:v>7.9104477611940283E-2</c:v>
                </c:pt>
                <c:pt idx="56">
                  <c:v>8.5329341317365248E-2</c:v>
                </c:pt>
                <c:pt idx="57">
                  <c:v>3.649635036496357E-2</c:v>
                </c:pt>
                <c:pt idx="58">
                  <c:v>1.0057471264367734E-2</c:v>
                </c:pt>
                <c:pt idx="59">
                  <c:v>-7.2568940493469292E-3</c:v>
                </c:pt>
                <c:pt idx="60">
                  <c:v>-5.352112676056342E-2</c:v>
                </c:pt>
                <c:pt idx="61">
                  <c:v>-5.8139534883721034E-3</c:v>
                </c:pt>
                <c:pt idx="62">
                  <c:v>-1.8678160919540221E-2</c:v>
                </c:pt>
                <c:pt idx="63">
                  <c:v>-5.8988764044943798E-2</c:v>
                </c:pt>
                <c:pt idx="64">
                  <c:v>-7.0621468926553632E-2</c:v>
                </c:pt>
                <c:pt idx="65">
                  <c:v>-9.7493036211699136E-2</c:v>
                </c:pt>
                <c:pt idx="66">
                  <c:v>-0.11484593837535018</c:v>
                </c:pt>
                <c:pt idx="67">
                  <c:v>-0.12309820193637622</c:v>
                </c:pt>
                <c:pt idx="68">
                  <c:v>-0.13379310344827589</c:v>
                </c:pt>
                <c:pt idx="69">
                  <c:v>-0.10422535211267603</c:v>
                </c:pt>
                <c:pt idx="70">
                  <c:v>-9.8150782361308697E-2</c:v>
                </c:pt>
                <c:pt idx="71">
                  <c:v>-6.4327485380117011E-2</c:v>
                </c:pt>
                <c:pt idx="72">
                  <c:v>-0.14583333333333337</c:v>
                </c:pt>
                <c:pt idx="73">
                  <c:v>-0.15350877192982459</c:v>
                </c:pt>
                <c:pt idx="74">
                  <c:v>-0.20058565153733532</c:v>
                </c:pt>
                <c:pt idx="75">
                  <c:v>-0.21044776119402986</c:v>
                </c:pt>
                <c:pt idx="76">
                  <c:v>-0.19908814589665658</c:v>
                </c:pt>
                <c:pt idx="77">
                  <c:v>-0.20987654320987659</c:v>
                </c:pt>
                <c:pt idx="78">
                  <c:v>-0.19778481012658233</c:v>
                </c:pt>
                <c:pt idx="79">
                  <c:v>-0.23186119873817035</c:v>
                </c:pt>
                <c:pt idx="80">
                  <c:v>-0.27070063694267521</c:v>
                </c:pt>
                <c:pt idx="81">
                  <c:v>-0.30345911949685533</c:v>
                </c:pt>
                <c:pt idx="82">
                  <c:v>-0.29652996845425872</c:v>
                </c:pt>
                <c:pt idx="83">
                  <c:v>-0.31093749999999998</c:v>
                </c:pt>
                <c:pt idx="84">
                  <c:v>-0.27351916376306618</c:v>
                </c:pt>
                <c:pt idx="85">
                  <c:v>-0.2884283246977547</c:v>
                </c:pt>
                <c:pt idx="86">
                  <c:v>-0.23809523809523814</c:v>
                </c:pt>
                <c:pt idx="87">
                  <c:v>-0.22306238185255201</c:v>
                </c:pt>
                <c:pt idx="88">
                  <c:v>-0.21442125237191656</c:v>
                </c:pt>
                <c:pt idx="89">
                  <c:v>-0.201171875</c:v>
                </c:pt>
                <c:pt idx="90">
                  <c:v>-0.18145956607495073</c:v>
                </c:pt>
                <c:pt idx="91">
                  <c:v>-0.13963039014373713</c:v>
                </c:pt>
                <c:pt idx="92">
                  <c:v>-6.7685589519650646E-2</c:v>
                </c:pt>
                <c:pt idx="93">
                  <c:v>-7.674943566591419E-2</c:v>
                </c:pt>
                <c:pt idx="94">
                  <c:v>-0.1547085201793722</c:v>
                </c:pt>
                <c:pt idx="95">
                  <c:v>-9.0702947845805015E-2</c:v>
                </c:pt>
                <c:pt idx="96">
                  <c:v>-8.3932853717026412E-2</c:v>
                </c:pt>
                <c:pt idx="97">
                  <c:v>-3.6407766990291246E-2</c:v>
                </c:pt>
                <c:pt idx="98">
                  <c:v>-7.2115384615384581E-2</c:v>
                </c:pt>
                <c:pt idx="99">
                  <c:v>-5.1094890510948954E-2</c:v>
                </c:pt>
                <c:pt idx="100">
                  <c:v>-3.3816425120772986E-2</c:v>
                </c:pt>
                <c:pt idx="101">
                  <c:v>2.4449877750611915E-3</c:v>
                </c:pt>
                <c:pt idx="102">
                  <c:v>5.3012048192771166E-2</c:v>
                </c:pt>
                <c:pt idx="103">
                  <c:v>6.2052505966587068E-2</c:v>
                </c:pt>
                <c:pt idx="104">
                  <c:v>8.1967213114754189E-2</c:v>
                </c:pt>
                <c:pt idx="105">
                  <c:v>0.22738386308068459</c:v>
                </c:pt>
                <c:pt idx="106">
                  <c:v>0.44297082228116702</c:v>
                </c:pt>
                <c:pt idx="107">
                  <c:v>9.7256857855361645E-2</c:v>
                </c:pt>
                <c:pt idx="108">
                  <c:v>9.6858638743455572E-2</c:v>
                </c:pt>
                <c:pt idx="109">
                  <c:v>7.5566750629722845E-2</c:v>
                </c:pt>
                <c:pt idx="110">
                  <c:v>0.16321243523316054</c:v>
                </c:pt>
                <c:pt idx="111">
                  <c:v>0.23589743589743595</c:v>
                </c:pt>
                <c:pt idx="112">
                  <c:v>0.21999999999999997</c:v>
                </c:pt>
                <c:pt idx="113">
                  <c:v>8.5365853658536661E-2</c:v>
                </c:pt>
                <c:pt idx="114">
                  <c:v>-0.21052631578947367</c:v>
                </c:pt>
                <c:pt idx="115">
                  <c:v>-0.17303370786516858</c:v>
                </c:pt>
                <c:pt idx="116">
                  <c:v>-0.16883116883116878</c:v>
                </c:pt>
                <c:pt idx="117">
                  <c:v>-0.23705179282868527</c:v>
                </c:pt>
                <c:pt idx="118">
                  <c:v>-0.26102941176470584</c:v>
                </c:pt>
                <c:pt idx="119">
                  <c:v>-2.9545454545454541E-2</c:v>
                </c:pt>
                <c:pt idx="120">
                  <c:v>5.4892601431980825E-2</c:v>
                </c:pt>
                <c:pt idx="121">
                  <c:v>-2.5761124121779888E-2</c:v>
                </c:pt>
                <c:pt idx="122">
                  <c:v>-5.1224944320712673E-2</c:v>
                </c:pt>
                <c:pt idx="123">
                  <c:v>-0.13485477178423233</c:v>
                </c:pt>
                <c:pt idx="124">
                  <c:v>-0.15163934426229508</c:v>
                </c:pt>
                <c:pt idx="125">
                  <c:v>-4.9438202247190977E-2</c:v>
                </c:pt>
                <c:pt idx="126">
                  <c:v>0.20289855072463769</c:v>
                </c:pt>
                <c:pt idx="127">
                  <c:v>0.19021739130434789</c:v>
                </c:pt>
                <c:pt idx="128">
                  <c:v>0.12760416666666674</c:v>
                </c:pt>
                <c:pt idx="129">
                  <c:v>0.13315926892950403</c:v>
                </c:pt>
                <c:pt idx="130">
                  <c:v>9.2039800995024956E-2</c:v>
                </c:pt>
                <c:pt idx="131">
                  <c:v>1.87353629976581E-2</c:v>
                </c:pt>
                <c:pt idx="132">
                  <c:v>1.3574660633484115E-2</c:v>
                </c:pt>
                <c:pt idx="133">
                  <c:v>0.10096153846153855</c:v>
                </c:pt>
                <c:pt idx="134">
                  <c:v>6.1032863849765251E-2</c:v>
                </c:pt>
                <c:pt idx="135">
                  <c:v>0.10071942446043169</c:v>
                </c:pt>
                <c:pt idx="136">
                  <c:v>0.11111111111111116</c:v>
                </c:pt>
                <c:pt idx="137">
                  <c:v>5.6737588652482351E-2</c:v>
                </c:pt>
                <c:pt idx="138">
                  <c:v>9.1566265060240903E-2</c:v>
                </c:pt>
                <c:pt idx="139">
                  <c:v>8.6757990867579959E-2</c:v>
                </c:pt>
                <c:pt idx="140">
                  <c:v>8.7759815242494321E-2</c:v>
                </c:pt>
                <c:pt idx="141">
                  <c:v>0.1036866359447004</c:v>
                </c:pt>
                <c:pt idx="142">
                  <c:v>0.12984054669703871</c:v>
                </c:pt>
                <c:pt idx="143">
                  <c:v>0.12413793103448278</c:v>
                </c:pt>
                <c:pt idx="144">
                  <c:v>0.11160714285714279</c:v>
                </c:pt>
                <c:pt idx="145">
                  <c:v>0.10480349344978168</c:v>
                </c:pt>
                <c:pt idx="146">
                  <c:v>0.12168141592920345</c:v>
                </c:pt>
                <c:pt idx="147">
                  <c:v>0.10893246187363825</c:v>
                </c:pt>
                <c:pt idx="148">
                  <c:v>0.11739130434782608</c:v>
                </c:pt>
                <c:pt idx="149">
                  <c:v>0.14317673378076057</c:v>
                </c:pt>
                <c:pt idx="150">
                  <c:v>0.16335540838852092</c:v>
                </c:pt>
                <c:pt idx="151">
                  <c:v>0.10504201680672276</c:v>
                </c:pt>
                <c:pt idx="152">
                  <c:v>9.1295116772823759E-2</c:v>
                </c:pt>
                <c:pt idx="153">
                  <c:v>5.2192066805845538E-2</c:v>
                </c:pt>
                <c:pt idx="154">
                  <c:v>-8.0645161290322509E-3</c:v>
                </c:pt>
                <c:pt idx="155">
                  <c:v>-6.1349693251533388E-3</c:v>
                </c:pt>
                <c:pt idx="156">
                  <c:v>-4.4176706827309231E-2</c:v>
                </c:pt>
                <c:pt idx="157">
                  <c:v>-5.5335968379446654E-2</c:v>
                </c:pt>
                <c:pt idx="158">
                  <c:v>-6.311637080867849E-2</c:v>
                </c:pt>
                <c:pt idx="159">
                  <c:v>-5.8939096267190516E-2</c:v>
                </c:pt>
                <c:pt idx="160">
                  <c:v>-4.6692607003890996E-2</c:v>
                </c:pt>
                <c:pt idx="161">
                  <c:v>-3.32681017612525E-2</c:v>
                </c:pt>
                <c:pt idx="162">
                  <c:v>-5.502846299810249E-2</c:v>
                </c:pt>
                <c:pt idx="163">
                  <c:v>-5.5133079847908717E-2</c:v>
                </c:pt>
                <c:pt idx="164">
                  <c:v>-2.7237354085603127E-2</c:v>
                </c:pt>
                <c:pt idx="165">
                  <c:v>1.5873015873015817E-2</c:v>
                </c:pt>
                <c:pt idx="166">
                  <c:v>1.4227642276422703E-2</c:v>
                </c:pt>
                <c:pt idx="167">
                  <c:v>4.7325102880658498E-2</c:v>
                </c:pt>
                <c:pt idx="168">
                  <c:v>3.3613445378151363E-2</c:v>
                </c:pt>
                <c:pt idx="169">
                  <c:v>6.2761506276150625E-2</c:v>
                </c:pt>
                <c:pt idx="170">
                  <c:v>0.10526315789473695</c:v>
                </c:pt>
                <c:pt idx="171">
                  <c:v>7.9331941544885209E-2</c:v>
                </c:pt>
                <c:pt idx="172">
                  <c:v>7.1428571428571397E-2</c:v>
                </c:pt>
                <c:pt idx="173">
                  <c:v>8.5020242914979782E-2</c:v>
                </c:pt>
                <c:pt idx="174">
                  <c:v>9.2369477911646625E-2</c:v>
                </c:pt>
                <c:pt idx="175">
                  <c:v>7.8470824949698148E-2</c:v>
                </c:pt>
                <c:pt idx="176">
                  <c:v>8.2000000000000073E-2</c:v>
                </c:pt>
                <c:pt idx="177">
                  <c:v>3.125E-2</c:v>
                </c:pt>
                <c:pt idx="178">
                  <c:v>-4.2084168336673389E-2</c:v>
                </c:pt>
                <c:pt idx="179">
                  <c:v>6.8762278978389046E-2</c:v>
                </c:pt>
                <c:pt idx="180">
                  <c:v>0.10365853658536595</c:v>
                </c:pt>
                <c:pt idx="181">
                  <c:v>3.5433070866141669E-2</c:v>
                </c:pt>
                <c:pt idx="182">
                  <c:v>1.7142857142857126E-2</c:v>
                </c:pt>
                <c:pt idx="183">
                  <c:v>5.8027079303675011E-2</c:v>
                </c:pt>
                <c:pt idx="184">
                  <c:v>3.6190476190476106E-2</c:v>
                </c:pt>
                <c:pt idx="185">
                  <c:v>2.0522388059701413E-2</c:v>
                </c:pt>
                <c:pt idx="186">
                  <c:v>-1.2867647058823484E-2</c:v>
                </c:pt>
                <c:pt idx="187">
                  <c:v>7.4626865671640896E-3</c:v>
                </c:pt>
                <c:pt idx="188">
                  <c:v>1.109057301293892E-2</c:v>
                </c:pt>
                <c:pt idx="189">
                  <c:v>5.3030303030302983E-2</c:v>
                </c:pt>
                <c:pt idx="190">
                  <c:v>0.15271966527196645</c:v>
                </c:pt>
                <c:pt idx="191">
                  <c:v>1.4705882352941124E-2</c:v>
                </c:pt>
                <c:pt idx="192">
                  <c:v>4.4198895027624419E-2</c:v>
                </c:pt>
                <c:pt idx="193">
                  <c:v>3.6121673003802313E-2</c:v>
                </c:pt>
                <c:pt idx="194">
                  <c:v>5.0561797752809001E-2</c:v>
                </c:pt>
                <c:pt idx="195">
                  <c:v>1.6453382084095081E-2</c:v>
                </c:pt>
                <c:pt idx="196">
                  <c:v>2.7573529411764719E-2</c:v>
                </c:pt>
                <c:pt idx="197">
                  <c:v>3.6563071297988081E-3</c:v>
                </c:pt>
                <c:pt idx="198">
                  <c:v>1.6759776536312776E-2</c:v>
                </c:pt>
                <c:pt idx="199">
                  <c:v>-1.8518518518518823E-3</c:v>
                </c:pt>
                <c:pt idx="200">
                  <c:v>-3.6563071297989191E-3</c:v>
                </c:pt>
                <c:pt idx="201">
                  <c:v>-1.7985611510791366E-2</c:v>
                </c:pt>
                <c:pt idx="202">
                  <c:v>1.9963702359346636E-2</c:v>
                </c:pt>
                <c:pt idx="203">
                  <c:v>9.0579710144926828E-3</c:v>
                </c:pt>
                <c:pt idx="204">
                  <c:v>-4.585537918871252E-2</c:v>
                </c:pt>
                <c:pt idx="205">
                  <c:v>5.5045871559633586E-3</c:v>
                </c:pt>
                <c:pt idx="206">
                  <c:v>-1.4260249554367221E-2</c:v>
                </c:pt>
                <c:pt idx="207">
                  <c:v>-1.6187050359712241E-2</c:v>
                </c:pt>
                <c:pt idx="208">
                  <c:v>-2.8622540250447193E-2</c:v>
                </c:pt>
                <c:pt idx="209">
                  <c:v>-7.2859744990892983E-3</c:v>
                </c:pt>
                <c:pt idx="210">
                  <c:v>-1.46520146520146E-2</c:v>
                </c:pt>
                <c:pt idx="211">
                  <c:v>-1.4842300556586308E-2</c:v>
                </c:pt>
                <c:pt idx="212">
                  <c:v>-4.587155963302747E-2</c:v>
                </c:pt>
                <c:pt idx="213">
                  <c:v>-5.4945054945054972E-2</c:v>
                </c:pt>
                <c:pt idx="214">
                  <c:v>-7.8291814946619187E-2</c:v>
                </c:pt>
                <c:pt idx="215">
                  <c:v>-0.10053859964093359</c:v>
                </c:pt>
                <c:pt idx="216">
                  <c:v>-8.133086876155271E-2</c:v>
                </c:pt>
                <c:pt idx="217">
                  <c:v>-3.1021897810219023E-2</c:v>
                </c:pt>
                <c:pt idx="218">
                  <c:v>-5.0632911392405111E-2</c:v>
                </c:pt>
                <c:pt idx="219">
                  <c:v>-2.9250457038391242E-2</c:v>
                </c:pt>
                <c:pt idx="220">
                  <c:v>5.5248618784531356E-3</c:v>
                </c:pt>
                <c:pt idx="221">
                  <c:v>-1.1009174311926606E-2</c:v>
                </c:pt>
                <c:pt idx="222">
                  <c:v>9.2936802973977439E-3</c:v>
                </c:pt>
                <c:pt idx="223">
                  <c:v>3.0131826741996326E-2</c:v>
                </c:pt>
                <c:pt idx="224">
                  <c:v>2.1153846153846079E-2</c:v>
                </c:pt>
                <c:pt idx="225">
                  <c:v>2.5193798449612448E-2</c:v>
                </c:pt>
                <c:pt idx="226">
                  <c:v>1.5444015444015413E-2</c:v>
                </c:pt>
                <c:pt idx="227">
                  <c:v>8.782435129740529E-2</c:v>
                </c:pt>
                <c:pt idx="228">
                  <c:v>8.6519114688128784E-2</c:v>
                </c:pt>
                <c:pt idx="229">
                  <c:v>5.8380414312617646E-2</c:v>
                </c:pt>
                <c:pt idx="230">
                  <c:v>2.4761904761904763E-2</c:v>
                </c:pt>
                <c:pt idx="231">
                  <c:v>-0.16384180790960456</c:v>
                </c:pt>
                <c:pt idx="232">
                  <c:v>-0.25457875457875456</c:v>
                </c:pt>
                <c:pt idx="233">
                  <c:v>-0.10204081632653061</c:v>
                </c:pt>
                <c:pt idx="234">
                  <c:v>9.2081031307550631E-2</c:v>
                </c:pt>
                <c:pt idx="235">
                  <c:v>0.1060329067641681</c:v>
                </c:pt>
                <c:pt idx="236">
                  <c:v>0.19774011299435035</c:v>
                </c:pt>
                <c:pt idx="237">
                  <c:v>0.24385633270321372</c:v>
                </c:pt>
                <c:pt idx="238">
                  <c:v>0.22813688212927752</c:v>
                </c:pt>
                <c:pt idx="239">
                  <c:v>0.19816513761467891</c:v>
                </c:pt>
                <c:pt idx="240">
                  <c:v>0.2314814814814814</c:v>
                </c:pt>
                <c:pt idx="241">
                  <c:v>9.7864768683274095E-2</c:v>
                </c:pt>
                <c:pt idx="242">
                  <c:v>0.12267657992565062</c:v>
                </c:pt>
                <c:pt idx="243">
                  <c:v>0.3423423423423424</c:v>
                </c:pt>
                <c:pt idx="244">
                  <c:v>0.45454545454545459</c:v>
                </c:pt>
                <c:pt idx="245">
                  <c:v>0.23347107438016534</c:v>
                </c:pt>
                <c:pt idx="246">
                  <c:v>1.6863406408094361E-2</c:v>
                </c:pt>
                <c:pt idx="247">
                  <c:v>-9.91735537190086E-3</c:v>
                </c:pt>
                <c:pt idx="248">
                  <c:v>-2.8301886792452824E-2</c:v>
                </c:pt>
                <c:pt idx="249">
                  <c:v>-5.9270516717325195E-2</c:v>
                </c:pt>
                <c:pt idx="250">
                  <c:v>-2.0123839009287936E-2</c:v>
                </c:pt>
                <c:pt idx="251">
                  <c:v>-6.738131699846861E-2</c:v>
                </c:pt>
                <c:pt idx="252">
                  <c:v>-2.4060150375939893E-2</c:v>
                </c:pt>
                <c:pt idx="253">
                  <c:v>-3.8897893030794162E-2</c:v>
                </c:pt>
                <c:pt idx="254">
                  <c:v>-4.801324503311255E-2</c:v>
                </c:pt>
                <c:pt idx="255">
                  <c:v>-6.0402684563758413E-2</c:v>
                </c:pt>
                <c:pt idx="256">
                  <c:v>-8.6148648648648685E-2</c:v>
                </c:pt>
                <c:pt idx="257">
                  <c:v>-0.14405360134003353</c:v>
                </c:pt>
                <c:pt idx="258">
                  <c:v>-0.20066334991708124</c:v>
                </c:pt>
                <c:pt idx="259">
                  <c:v>-0.20200333889816358</c:v>
                </c:pt>
                <c:pt idx="260">
                  <c:v>-0.23786407766990292</c:v>
                </c:pt>
                <c:pt idx="261">
                  <c:v>-0.28271405492730206</c:v>
                </c:pt>
                <c:pt idx="262">
                  <c:v>-0.34913112164297</c:v>
                </c:pt>
                <c:pt idx="263">
                  <c:v>-0.3382594417077176</c:v>
                </c:pt>
                <c:pt idx="264">
                  <c:v>-0.38366718027734981</c:v>
                </c:pt>
                <c:pt idx="265">
                  <c:v>-0.23271500843170323</c:v>
                </c:pt>
                <c:pt idx="266">
                  <c:v>-0.22956521739130431</c:v>
                </c:pt>
                <c:pt idx="267">
                  <c:v>-0.23392857142857137</c:v>
                </c:pt>
                <c:pt idx="268">
                  <c:v>-0.20517560073937158</c:v>
                </c:pt>
                <c:pt idx="269">
                  <c:v>-0.18590998043052842</c:v>
                </c:pt>
                <c:pt idx="270">
                  <c:v>-0.15560165975103735</c:v>
                </c:pt>
                <c:pt idx="271">
                  <c:v>-0.15481171548117156</c:v>
                </c:pt>
                <c:pt idx="272">
                  <c:v>-0.16135881104033967</c:v>
                </c:pt>
                <c:pt idx="273">
                  <c:v>-0.14639639639639634</c:v>
                </c:pt>
                <c:pt idx="274">
                  <c:v>#N/A</c:v>
                </c:pt>
                <c:pt idx="27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0-4C24-8D7D-A04BFC577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703792"/>
        <c:axId val="500225792"/>
      </c:lineChart>
      <c:catAx>
        <c:axId val="122899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Algn val="ctr"/>
        <c:lblOffset val="100"/>
        <c:noMultiLvlLbl val="1"/>
      </c:catAx>
      <c:valAx>
        <c:axId val="1229000176"/>
        <c:scaling>
          <c:orientation val="minMax"/>
          <c:min val="30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50022579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913703792"/>
        <c:crosses val="max"/>
        <c:crossBetween val="between"/>
      </c:valAx>
      <c:catAx>
        <c:axId val="913703792"/>
        <c:scaling>
          <c:orientation val="minMax"/>
        </c:scaling>
        <c:delete val="1"/>
        <c:axPos val="b"/>
        <c:majorTickMark val="out"/>
        <c:minorTickMark val="none"/>
        <c:tickLblPos val="nextTo"/>
        <c:crossAx val="500225792"/>
        <c:crosses val="autoZero"/>
        <c:auto val="1"/>
        <c:lblAlgn val="ctr"/>
        <c:lblOffset val="100"/>
        <c:tickLblSkip val="1"/>
        <c:tickMarkSkip val="1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strRef>
              <c:f>'[1]Housing Market'!$O$2</c:f>
              <c:strCache>
                <c:ptCount val="1"/>
                <c:pt idx="0">
                  <c:v>New House Sales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'[1]Housing Market'!$A$483:$A$758</c:f>
              <c:numCache>
                <c:formatCode>General</c:formatCode>
                <c:ptCount val="276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  <c:pt idx="236">
                  <c:v>44075</c:v>
                </c:pt>
                <c:pt idx="237">
                  <c:v>44105</c:v>
                </c:pt>
                <c:pt idx="238">
                  <c:v>44136</c:v>
                </c:pt>
                <c:pt idx="239">
                  <c:v>44166</c:v>
                </c:pt>
                <c:pt idx="240">
                  <c:v>44197</c:v>
                </c:pt>
                <c:pt idx="241">
                  <c:v>44228</c:v>
                </c:pt>
                <c:pt idx="242">
                  <c:v>44256</c:v>
                </c:pt>
                <c:pt idx="243">
                  <c:v>44287</c:v>
                </c:pt>
                <c:pt idx="244">
                  <c:v>44317</c:v>
                </c:pt>
                <c:pt idx="245">
                  <c:v>44348</c:v>
                </c:pt>
                <c:pt idx="246">
                  <c:v>44378</c:v>
                </c:pt>
                <c:pt idx="247">
                  <c:v>44409</c:v>
                </c:pt>
                <c:pt idx="248">
                  <c:v>44440</c:v>
                </c:pt>
                <c:pt idx="249">
                  <c:v>44470</c:v>
                </c:pt>
                <c:pt idx="250">
                  <c:v>44501</c:v>
                </c:pt>
                <c:pt idx="251">
                  <c:v>44531</c:v>
                </c:pt>
                <c:pt idx="252">
                  <c:v>44562</c:v>
                </c:pt>
                <c:pt idx="253">
                  <c:v>44593</c:v>
                </c:pt>
                <c:pt idx="254">
                  <c:v>44621</c:v>
                </c:pt>
                <c:pt idx="255">
                  <c:v>44652</c:v>
                </c:pt>
                <c:pt idx="256">
                  <c:v>44682</c:v>
                </c:pt>
                <c:pt idx="257">
                  <c:v>44713</c:v>
                </c:pt>
                <c:pt idx="258">
                  <c:v>44743</c:v>
                </c:pt>
                <c:pt idx="259">
                  <c:v>44774</c:v>
                </c:pt>
                <c:pt idx="260">
                  <c:v>44805</c:v>
                </c:pt>
                <c:pt idx="261">
                  <c:v>44835</c:v>
                </c:pt>
                <c:pt idx="262">
                  <c:v>44866</c:v>
                </c:pt>
                <c:pt idx="263">
                  <c:v>44896</c:v>
                </c:pt>
                <c:pt idx="264">
                  <c:v>44927</c:v>
                </c:pt>
                <c:pt idx="265">
                  <c:v>44958</c:v>
                </c:pt>
                <c:pt idx="266">
                  <c:v>44986</c:v>
                </c:pt>
                <c:pt idx="267">
                  <c:v>45017</c:v>
                </c:pt>
                <c:pt idx="268">
                  <c:v>45047</c:v>
                </c:pt>
                <c:pt idx="269">
                  <c:v>45078</c:v>
                </c:pt>
                <c:pt idx="270">
                  <c:v>45108</c:v>
                </c:pt>
                <c:pt idx="271">
                  <c:v>45139</c:v>
                </c:pt>
                <c:pt idx="272">
                  <c:v>45170</c:v>
                </c:pt>
                <c:pt idx="273">
                  <c:v>45200</c:v>
                </c:pt>
                <c:pt idx="274">
                  <c:v>45231</c:v>
                </c:pt>
                <c:pt idx="275">
                  <c:v>45261</c:v>
                </c:pt>
              </c:numCache>
            </c:numRef>
          </c:cat>
          <c:val>
            <c:numRef>
              <c:f>'[1]Housing Market'!$O$483:$O$758</c:f>
              <c:numCache>
                <c:formatCode>General</c:formatCode>
                <c:ptCount val="276"/>
                <c:pt idx="0">
                  <c:v>936</c:v>
                </c:pt>
                <c:pt idx="1">
                  <c:v>963</c:v>
                </c:pt>
                <c:pt idx="2">
                  <c:v>939</c:v>
                </c:pt>
                <c:pt idx="3">
                  <c:v>909</c:v>
                </c:pt>
                <c:pt idx="4">
                  <c:v>885</c:v>
                </c:pt>
                <c:pt idx="5">
                  <c:v>882</c:v>
                </c:pt>
                <c:pt idx="6">
                  <c:v>880</c:v>
                </c:pt>
                <c:pt idx="7">
                  <c:v>866</c:v>
                </c:pt>
                <c:pt idx="8">
                  <c:v>853</c:v>
                </c:pt>
                <c:pt idx="9">
                  <c:v>871</c:v>
                </c:pt>
                <c:pt idx="10">
                  <c:v>924</c:v>
                </c:pt>
                <c:pt idx="11">
                  <c:v>979</c:v>
                </c:pt>
                <c:pt idx="12">
                  <c:v>880</c:v>
                </c:pt>
                <c:pt idx="13">
                  <c:v>948</c:v>
                </c:pt>
                <c:pt idx="14">
                  <c:v>923</c:v>
                </c:pt>
                <c:pt idx="15">
                  <c:v>936</c:v>
                </c:pt>
                <c:pt idx="16">
                  <c:v>978</c:v>
                </c:pt>
                <c:pt idx="17">
                  <c:v>957</c:v>
                </c:pt>
                <c:pt idx="18">
                  <c:v>956</c:v>
                </c:pt>
                <c:pt idx="19">
                  <c:v>1014</c:v>
                </c:pt>
                <c:pt idx="20">
                  <c:v>1044</c:v>
                </c:pt>
                <c:pt idx="21">
                  <c:v>1006</c:v>
                </c:pt>
                <c:pt idx="22">
                  <c:v>1024</c:v>
                </c:pt>
                <c:pt idx="23">
                  <c:v>1048</c:v>
                </c:pt>
                <c:pt idx="24">
                  <c:v>999</c:v>
                </c:pt>
                <c:pt idx="25">
                  <c:v>936</c:v>
                </c:pt>
                <c:pt idx="26">
                  <c:v>999</c:v>
                </c:pt>
                <c:pt idx="27">
                  <c:v>1012</c:v>
                </c:pt>
                <c:pt idx="28">
                  <c:v>1078</c:v>
                </c:pt>
                <c:pt idx="29">
                  <c:v>1193</c:v>
                </c:pt>
                <c:pt idx="30">
                  <c:v>1168</c:v>
                </c:pt>
                <c:pt idx="31">
                  <c:v>1206</c:v>
                </c:pt>
                <c:pt idx="32">
                  <c:v>1131</c:v>
                </c:pt>
                <c:pt idx="33">
                  <c:v>1144</c:v>
                </c:pt>
                <c:pt idx="34">
                  <c:v>1093</c:v>
                </c:pt>
                <c:pt idx="35">
                  <c:v>1129</c:v>
                </c:pt>
                <c:pt idx="36">
                  <c:v>1165</c:v>
                </c:pt>
                <c:pt idx="37">
                  <c:v>1159</c:v>
                </c:pt>
                <c:pt idx="38">
                  <c:v>1276</c:v>
                </c:pt>
                <c:pt idx="39">
                  <c:v>1186</c:v>
                </c:pt>
                <c:pt idx="40">
                  <c:v>1241</c:v>
                </c:pt>
                <c:pt idx="41">
                  <c:v>1180</c:v>
                </c:pt>
                <c:pt idx="42">
                  <c:v>1088</c:v>
                </c:pt>
                <c:pt idx="43">
                  <c:v>1175</c:v>
                </c:pt>
                <c:pt idx="44">
                  <c:v>1214</c:v>
                </c:pt>
                <c:pt idx="45">
                  <c:v>1305</c:v>
                </c:pt>
                <c:pt idx="46">
                  <c:v>1179</c:v>
                </c:pt>
                <c:pt idx="47">
                  <c:v>1242</c:v>
                </c:pt>
                <c:pt idx="48">
                  <c:v>1203</c:v>
                </c:pt>
                <c:pt idx="49">
                  <c:v>1319</c:v>
                </c:pt>
                <c:pt idx="50">
                  <c:v>1328</c:v>
                </c:pt>
                <c:pt idx="51">
                  <c:v>1260</c:v>
                </c:pt>
                <c:pt idx="52">
                  <c:v>1286</c:v>
                </c:pt>
                <c:pt idx="53">
                  <c:v>1274</c:v>
                </c:pt>
                <c:pt idx="54">
                  <c:v>1389</c:v>
                </c:pt>
                <c:pt idx="55">
                  <c:v>1255</c:v>
                </c:pt>
                <c:pt idx="56">
                  <c:v>1244</c:v>
                </c:pt>
                <c:pt idx="57">
                  <c:v>1336</c:v>
                </c:pt>
                <c:pt idx="58">
                  <c:v>1214</c:v>
                </c:pt>
                <c:pt idx="59">
                  <c:v>1239</c:v>
                </c:pt>
                <c:pt idx="60">
                  <c:v>1174</c:v>
                </c:pt>
                <c:pt idx="61">
                  <c:v>1061</c:v>
                </c:pt>
                <c:pt idx="62">
                  <c:v>1116</c:v>
                </c:pt>
                <c:pt idx="63">
                  <c:v>1123</c:v>
                </c:pt>
                <c:pt idx="64">
                  <c:v>1086</c:v>
                </c:pt>
                <c:pt idx="65">
                  <c:v>1074</c:v>
                </c:pt>
                <c:pt idx="66">
                  <c:v>965</c:v>
                </c:pt>
                <c:pt idx="67">
                  <c:v>1035</c:v>
                </c:pt>
                <c:pt idx="68">
                  <c:v>1016</c:v>
                </c:pt>
                <c:pt idx="69">
                  <c:v>941</c:v>
                </c:pt>
                <c:pt idx="70">
                  <c:v>1003</c:v>
                </c:pt>
                <c:pt idx="71">
                  <c:v>998</c:v>
                </c:pt>
                <c:pt idx="72">
                  <c:v>891</c:v>
                </c:pt>
                <c:pt idx="73">
                  <c:v>828</c:v>
                </c:pt>
                <c:pt idx="74">
                  <c:v>833</c:v>
                </c:pt>
                <c:pt idx="75">
                  <c:v>887</c:v>
                </c:pt>
                <c:pt idx="76">
                  <c:v>842</c:v>
                </c:pt>
                <c:pt idx="77">
                  <c:v>793</c:v>
                </c:pt>
                <c:pt idx="78">
                  <c:v>778</c:v>
                </c:pt>
                <c:pt idx="79">
                  <c:v>699</c:v>
                </c:pt>
                <c:pt idx="80">
                  <c:v>686</c:v>
                </c:pt>
                <c:pt idx="81">
                  <c:v>727</c:v>
                </c:pt>
                <c:pt idx="82">
                  <c:v>641</c:v>
                </c:pt>
                <c:pt idx="83">
                  <c:v>619</c:v>
                </c:pt>
                <c:pt idx="84">
                  <c:v>627</c:v>
                </c:pt>
                <c:pt idx="85">
                  <c:v>593</c:v>
                </c:pt>
                <c:pt idx="86">
                  <c:v>535</c:v>
                </c:pt>
                <c:pt idx="87">
                  <c:v>536</c:v>
                </c:pt>
                <c:pt idx="88">
                  <c:v>504</c:v>
                </c:pt>
                <c:pt idx="89">
                  <c:v>487</c:v>
                </c:pt>
                <c:pt idx="90">
                  <c:v>477</c:v>
                </c:pt>
                <c:pt idx="91">
                  <c:v>435</c:v>
                </c:pt>
                <c:pt idx="92">
                  <c:v>433</c:v>
                </c:pt>
                <c:pt idx="93">
                  <c:v>393</c:v>
                </c:pt>
                <c:pt idx="94">
                  <c:v>389</c:v>
                </c:pt>
                <c:pt idx="95">
                  <c:v>377</c:v>
                </c:pt>
                <c:pt idx="96">
                  <c:v>336</c:v>
                </c:pt>
                <c:pt idx="97">
                  <c:v>372</c:v>
                </c:pt>
                <c:pt idx="98">
                  <c:v>339</c:v>
                </c:pt>
                <c:pt idx="99">
                  <c:v>337</c:v>
                </c:pt>
                <c:pt idx="100">
                  <c:v>376</c:v>
                </c:pt>
                <c:pt idx="101">
                  <c:v>393</c:v>
                </c:pt>
                <c:pt idx="102">
                  <c:v>411</c:v>
                </c:pt>
                <c:pt idx="103">
                  <c:v>418</c:v>
                </c:pt>
                <c:pt idx="104">
                  <c:v>386</c:v>
                </c:pt>
                <c:pt idx="105">
                  <c:v>396</c:v>
                </c:pt>
                <c:pt idx="106">
                  <c:v>375</c:v>
                </c:pt>
                <c:pt idx="107">
                  <c:v>352</c:v>
                </c:pt>
                <c:pt idx="108">
                  <c:v>345</c:v>
                </c:pt>
                <c:pt idx="109">
                  <c:v>336</c:v>
                </c:pt>
                <c:pt idx="110">
                  <c:v>381</c:v>
                </c:pt>
                <c:pt idx="111">
                  <c:v>422</c:v>
                </c:pt>
                <c:pt idx="112">
                  <c:v>280</c:v>
                </c:pt>
                <c:pt idx="113">
                  <c:v>305</c:v>
                </c:pt>
                <c:pt idx="114">
                  <c:v>283</c:v>
                </c:pt>
                <c:pt idx="115">
                  <c:v>282</c:v>
                </c:pt>
                <c:pt idx="116">
                  <c:v>317</c:v>
                </c:pt>
                <c:pt idx="117">
                  <c:v>291</c:v>
                </c:pt>
                <c:pt idx="118">
                  <c:v>287</c:v>
                </c:pt>
                <c:pt idx="119">
                  <c:v>326</c:v>
                </c:pt>
                <c:pt idx="120">
                  <c:v>307</c:v>
                </c:pt>
                <c:pt idx="121">
                  <c:v>270</c:v>
                </c:pt>
                <c:pt idx="122">
                  <c:v>300</c:v>
                </c:pt>
                <c:pt idx="123">
                  <c:v>310</c:v>
                </c:pt>
                <c:pt idx="124">
                  <c:v>305</c:v>
                </c:pt>
                <c:pt idx="125">
                  <c:v>301</c:v>
                </c:pt>
                <c:pt idx="126">
                  <c:v>296</c:v>
                </c:pt>
                <c:pt idx="127">
                  <c:v>299</c:v>
                </c:pt>
                <c:pt idx="128">
                  <c:v>304</c:v>
                </c:pt>
                <c:pt idx="129">
                  <c:v>316</c:v>
                </c:pt>
                <c:pt idx="130">
                  <c:v>328</c:v>
                </c:pt>
                <c:pt idx="131">
                  <c:v>341</c:v>
                </c:pt>
                <c:pt idx="132">
                  <c:v>335</c:v>
                </c:pt>
                <c:pt idx="133">
                  <c:v>366</c:v>
                </c:pt>
                <c:pt idx="134">
                  <c:v>354</c:v>
                </c:pt>
                <c:pt idx="135">
                  <c:v>354</c:v>
                </c:pt>
                <c:pt idx="136">
                  <c:v>370</c:v>
                </c:pt>
                <c:pt idx="137">
                  <c:v>360</c:v>
                </c:pt>
                <c:pt idx="138">
                  <c:v>369</c:v>
                </c:pt>
                <c:pt idx="139">
                  <c:v>375</c:v>
                </c:pt>
                <c:pt idx="140">
                  <c:v>385</c:v>
                </c:pt>
                <c:pt idx="141">
                  <c:v>358</c:v>
                </c:pt>
                <c:pt idx="142">
                  <c:v>392</c:v>
                </c:pt>
                <c:pt idx="143">
                  <c:v>399</c:v>
                </c:pt>
                <c:pt idx="144">
                  <c:v>446</c:v>
                </c:pt>
                <c:pt idx="145">
                  <c:v>447</c:v>
                </c:pt>
                <c:pt idx="146">
                  <c:v>444</c:v>
                </c:pt>
                <c:pt idx="147">
                  <c:v>441</c:v>
                </c:pt>
                <c:pt idx="148">
                  <c:v>428</c:v>
                </c:pt>
                <c:pt idx="149">
                  <c:v>470</c:v>
                </c:pt>
                <c:pt idx="150">
                  <c:v>375</c:v>
                </c:pt>
                <c:pt idx="151">
                  <c:v>381</c:v>
                </c:pt>
                <c:pt idx="152">
                  <c:v>403</c:v>
                </c:pt>
                <c:pt idx="153">
                  <c:v>444</c:v>
                </c:pt>
                <c:pt idx="154">
                  <c:v>446</c:v>
                </c:pt>
                <c:pt idx="155">
                  <c:v>433</c:v>
                </c:pt>
                <c:pt idx="156">
                  <c:v>443</c:v>
                </c:pt>
                <c:pt idx="157">
                  <c:v>420</c:v>
                </c:pt>
                <c:pt idx="158">
                  <c:v>405</c:v>
                </c:pt>
                <c:pt idx="159">
                  <c:v>403</c:v>
                </c:pt>
                <c:pt idx="160">
                  <c:v>451</c:v>
                </c:pt>
                <c:pt idx="161">
                  <c:v>418</c:v>
                </c:pt>
                <c:pt idx="162">
                  <c:v>402</c:v>
                </c:pt>
                <c:pt idx="163">
                  <c:v>456</c:v>
                </c:pt>
                <c:pt idx="164">
                  <c:v>470</c:v>
                </c:pt>
                <c:pt idx="165">
                  <c:v>476</c:v>
                </c:pt>
                <c:pt idx="166">
                  <c:v>442</c:v>
                </c:pt>
                <c:pt idx="167">
                  <c:v>497</c:v>
                </c:pt>
                <c:pt idx="168">
                  <c:v>515</c:v>
                </c:pt>
                <c:pt idx="169">
                  <c:v>540</c:v>
                </c:pt>
                <c:pt idx="170">
                  <c:v>480</c:v>
                </c:pt>
                <c:pt idx="171">
                  <c:v>502</c:v>
                </c:pt>
                <c:pt idx="172">
                  <c:v>502</c:v>
                </c:pt>
                <c:pt idx="173">
                  <c:v>480</c:v>
                </c:pt>
                <c:pt idx="174">
                  <c:v>506</c:v>
                </c:pt>
                <c:pt idx="175">
                  <c:v>518</c:v>
                </c:pt>
                <c:pt idx="176">
                  <c:v>456</c:v>
                </c:pt>
                <c:pt idx="177">
                  <c:v>482</c:v>
                </c:pt>
                <c:pt idx="178">
                  <c:v>504</c:v>
                </c:pt>
                <c:pt idx="179">
                  <c:v>546</c:v>
                </c:pt>
                <c:pt idx="180">
                  <c:v>505</c:v>
                </c:pt>
                <c:pt idx="181">
                  <c:v>517</c:v>
                </c:pt>
                <c:pt idx="182">
                  <c:v>532</c:v>
                </c:pt>
                <c:pt idx="183">
                  <c:v>576</c:v>
                </c:pt>
                <c:pt idx="184">
                  <c:v>571</c:v>
                </c:pt>
                <c:pt idx="185">
                  <c:v>557</c:v>
                </c:pt>
                <c:pt idx="186">
                  <c:v>628</c:v>
                </c:pt>
                <c:pt idx="187">
                  <c:v>575</c:v>
                </c:pt>
                <c:pt idx="188">
                  <c:v>558</c:v>
                </c:pt>
                <c:pt idx="189">
                  <c:v>575</c:v>
                </c:pt>
                <c:pt idx="190">
                  <c:v>571</c:v>
                </c:pt>
                <c:pt idx="191">
                  <c:v>561</c:v>
                </c:pt>
                <c:pt idx="192">
                  <c:v>573</c:v>
                </c:pt>
                <c:pt idx="193">
                  <c:v>587</c:v>
                </c:pt>
                <c:pt idx="194">
                  <c:v>632</c:v>
                </c:pt>
                <c:pt idx="195">
                  <c:v>598</c:v>
                </c:pt>
                <c:pt idx="196">
                  <c:v>635</c:v>
                </c:pt>
                <c:pt idx="197">
                  <c:v>619</c:v>
                </c:pt>
                <c:pt idx="198">
                  <c:v>572</c:v>
                </c:pt>
                <c:pt idx="199">
                  <c:v>556</c:v>
                </c:pt>
                <c:pt idx="200">
                  <c:v>637</c:v>
                </c:pt>
                <c:pt idx="201">
                  <c:v>626</c:v>
                </c:pt>
                <c:pt idx="202">
                  <c:v>711</c:v>
                </c:pt>
                <c:pt idx="203">
                  <c:v>630</c:v>
                </c:pt>
                <c:pt idx="204">
                  <c:v>590</c:v>
                </c:pt>
                <c:pt idx="205">
                  <c:v>618</c:v>
                </c:pt>
                <c:pt idx="206">
                  <c:v>679</c:v>
                </c:pt>
                <c:pt idx="207">
                  <c:v>642</c:v>
                </c:pt>
                <c:pt idx="208">
                  <c:v>662</c:v>
                </c:pt>
                <c:pt idx="209">
                  <c:v>636</c:v>
                </c:pt>
                <c:pt idx="210">
                  <c:v>628</c:v>
                </c:pt>
                <c:pt idx="211">
                  <c:v>593</c:v>
                </c:pt>
                <c:pt idx="212">
                  <c:v>595</c:v>
                </c:pt>
                <c:pt idx="213">
                  <c:v>554</c:v>
                </c:pt>
                <c:pt idx="214">
                  <c:v>625</c:v>
                </c:pt>
                <c:pt idx="215">
                  <c:v>546</c:v>
                </c:pt>
                <c:pt idx="216">
                  <c:v>591</c:v>
                </c:pt>
                <c:pt idx="217">
                  <c:v>638</c:v>
                </c:pt>
                <c:pt idx="218">
                  <c:v>705</c:v>
                </c:pt>
                <c:pt idx="219">
                  <c:v>695</c:v>
                </c:pt>
                <c:pt idx="220">
                  <c:v>602</c:v>
                </c:pt>
                <c:pt idx="221">
                  <c:v>763</c:v>
                </c:pt>
                <c:pt idx="222">
                  <c:v>669</c:v>
                </c:pt>
                <c:pt idx="223">
                  <c:v>720</c:v>
                </c:pt>
                <c:pt idx="224">
                  <c:v>715</c:v>
                </c:pt>
                <c:pt idx="225">
                  <c:v>721</c:v>
                </c:pt>
                <c:pt idx="226">
                  <c:v>710</c:v>
                </c:pt>
                <c:pt idx="227">
                  <c:v>693</c:v>
                </c:pt>
                <c:pt idx="228">
                  <c:v>685</c:v>
                </c:pt>
                <c:pt idx="229">
                  <c:v>699</c:v>
                </c:pt>
                <c:pt idx="230">
                  <c:v>609</c:v>
                </c:pt>
                <c:pt idx="231">
                  <c:v>569</c:v>
                </c:pt>
                <c:pt idx="232">
                  <c:v>696</c:v>
                </c:pt>
                <c:pt idx="233">
                  <c:v>936</c:v>
                </c:pt>
                <c:pt idx="234">
                  <c:v>1019</c:v>
                </c:pt>
                <c:pt idx="235">
                  <c:v>1029</c:v>
                </c:pt>
                <c:pt idx="236">
                  <c:v>988</c:v>
                </c:pt>
                <c:pt idx="237">
                  <c:v>1027</c:v>
                </c:pt>
                <c:pt idx="238">
                  <c:v>863</c:v>
                </c:pt>
                <c:pt idx="239">
                  <c:v>873</c:v>
                </c:pt>
                <c:pt idx="240">
                  <c:v>901</c:v>
                </c:pt>
                <c:pt idx="241">
                  <c:v>765</c:v>
                </c:pt>
                <c:pt idx="242">
                  <c:v>850</c:v>
                </c:pt>
                <c:pt idx="243">
                  <c:v>810</c:v>
                </c:pt>
                <c:pt idx="244">
                  <c:v>715</c:v>
                </c:pt>
                <c:pt idx="245">
                  <c:v>716</c:v>
                </c:pt>
                <c:pt idx="246">
                  <c:v>760</c:v>
                </c:pt>
                <c:pt idx="247">
                  <c:v>690</c:v>
                </c:pt>
                <c:pt idx="248">
                  <c:v>742</c:v>
                </c:pt>
                <c:pt idx="249">
                  <c:v>680</c:v>
                </c:pt>
                <c:pt idx="250">
                  <c:v>772</c:v>
                </c:pt>
                <c:pt idx="251">
                  <c:v>830</c:v>
                </c:pt>
                <c:pt idx="252">
                  <c:v>810</c:v>
                </c:pt>
                <c:pt idx="253">
                  <c:v>773</c:v>
                </c:pt>
                <c:pt idx="254">
                  <c:v>707</c:v>
                </c:pt>
                <c:pt idx="255">
                  <c:v>611</c:v>
                </c:pt>
                <c:pt idx="256">
                  <c:v>636</c:v>
                </c:pt>
                <c:pt idx="257">
                  <c:v>563</c:v>
                </c:pt>
                <c:pt idx="258">
                  <c:v>543</c:v>
                </c:pt>
                <c:pt idx="259">
                  <c:v>638</c:v>
                </c:pt>
                <c:pt idx="260">
                  <c:v>567</c:v>
                </c:pt>
                <c:pt idx="261">
                  <c:v>577</c:v>
                </c:pt>
                <c:pt idx="262">
                  <c:v>582</c:v>
                </c:pt>
                <c:pt idx="263">
                  <c:v>636</c:v>
                </c:pt>
                <c:pt idx="264">
                  <c:v>649</c:v>
                </c:pt>
                <c:pt idx="265">
                  <c:v>625</c:v>
                </c:pt>
                <c:pt idx="266">
                  <c:v>640</c:v>
                </c:pt>
                <c:pt idx="267">
                  <c:v>679</c:v>
                </c:pt>
                <c:pt idx="268">
                  <c:v>710</c:v>
                </c:pt>
                <c:pt idx="269">
                  <c:v>683</c:v>
                </c:pt>
                <c:pt idx="270">
                  <c:v>728</c:v>
                </c:pt>
                <c:pt idx="271">
                  <c:v>662</c:v>
                </c:pt>
                <c:pt idx="272">
                  <c:v>719</c:v>
                </c:pt>
                <c:pt idx="273">
                  <c:v>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3-4600-A0D4-DB48EA2E9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998512"/>
        <c:axId val="1229000176"/>
      </c:areaChart>
      <c:lineChart>
        <c:grouping val="standard"/>
        <c:varyColors val="0"/>
        <c:ser>
          <c:idx val="1"/>
          <c:order val="1"/>
          <c:tx>
            <c:strRef>
              <c:f>'[1]Housing Market'!$Q$2</c:f>
              <c:strCache>
                <c:ptCount val="1"/>
                <c:pt idx="0">
                  <c:v>New House Sales a/a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val>
            <c:numRef>
              <c:f>'[1]Housing Market'!$Q$483:$Q$758</c:f>
              <c:numCache>
                <c:formatCode>General</c:formatCode>
                <c:ptCount val="276"/>
                <c:pt idx="0">
                  <c:v>7.2164948453608213E-2</c:v>
                </c:pt>
                <c:pt idx="1">
                  <c:v>0.125</c:v>
                </c:pt>
                <c:pt idx="2">
                  <c:v>4.3333333333333224E-2</c:v>
                </c:pt>
                <c:pt idx="3">
                  <c:v>8.0856123662306878E-2</c:v>
                </c:pt>
                <c:pt idx="4">
                  <c:v>3.2672112018669708E-2</c:v>
                </c:pt>
                <c:pt idx="5">
                  <c:v>0.11223203026481721</c:v>
                </c:pt>
                <c:pt idx="6">
                  <c:v>-7.8917700112739464E-3</c:v>
                </c:pt>
                <c:pt idx="7">
                  <c:v>2.1226415094339535E-2</c:v>
                </c:pt>
                <c:pt idx="8">
                  <c:v>-6.4692982456140302E-2</c:v>
                </c:pt>
                <c:pt idx="9">
                  <c:v>-6.645230439442662E-2</c:v>
                </c:pt>
                <c:pt idx="10">
                  <c:v>5.0000000000000044E-2</c:v>
                </c:pt>
                <c:pt idx="11">
                  <c:v>-4.0691759918616288E-3</c:v>
                </c:pt>
                <c:pt idx="12">
                  <c:v>-5.9829059829059839E-2</c:v>
                </c:pt>
                <c:pt idx="13">
                  <c:v>-1.5576323987538943E-2</c:v>
                </c:pt>
                <c:pt idx="14">
                  <c:v>-1.7039403620873306E-2</c:v>
                </c:pt>
                <c:pt idx="15">
                  <c:v>2.9702970297029729E-2</c:v>
                </c:pt>
                <c:pt idx="16">
                  <c:v>0.10508474576271176</c:v>
                </c:pt>
                <c:pt idx="17">
                  <c:v>8.503401360544216E-2</c:v>
                </c:pt>
                <c:pt idx="18">
                  <c:v>8.636363636363642E-2</c:v>
                </c:pt>
                <c:pt idx="19">
                  <c:v>0.17090069284064668</c:v>
                </c:pt>
                <c:pt idx="20">
                  <c:v>0.22391559202813593</c:v>
                </c:pt>
                <c:pt idx="21">
                  <c:v>0.1549942594718714</c:v>
                </c:pt>
                <c:pt idx="22">
                  <c:v>0.10822510822510822</c:v>
                </c:pt>
                <c:pt idx="23">
                  <c:v>7.0480081716036702E-2</c:v>
                </c:pt>
                <c:pt idx="24">
                  <c:v>0.13522727272727275</c:v>
                </c:pt>
                <c:pt idx="25">
                  <c:v>-1.2658227848101222E-2</c:v>
                </c:pt>
                <c:pt idx="26">
                  <c:v>8.234019501625145E-2</c:v>
                </c:pt>
                <c:pt idx="27">
                  <c:v>8.119658119658113E-2</c:v>
                </c:pt>
                <c:pt idx="28">
                  <c:v>0.10224948875255624</c:v>
                </c:pt>
                <c:pt idx="29">
                  <c:v>0.24660397074190188</c:v>
                </c:pt>
                <c:pt idx="30">
                  <c:v>0.2217573221757323</c:v>
                </c:pt>
                <c:pt idx="31">
                  <c:v>0.18934911242603558</c:v>
                </c:pt>
                <c:pt idx="32">
                  <c:v>8.3333333333333259E-2</c:v>
                </c:pt>
                <c:pt idx="33">
                  <c:v>0.1371769383697814</c:v>
                </c:pt>
                <c:pt idx="34">
                  <c:v>6.73828125E-2</c:v>
                </c:pt>
                <c:pt idx="35">
                  <c:v>7.7290076335877922E-2</c:v>
                </c:pt>
                <c:pt idx="36">
                  <c:v>0.1661661661661662</c:v>
                </c:pt>
                <c:pt idx="37">
                  <c:v>0.23824786324786329</c:v>
                </c:pt>
                <c:pt idx="38">
                  <c:v>0.27727727727727736</c:v>
                </c:pt>
                <c:pt idx="39">
                  <c:v>0.17193675889328053</c:v>
                </c:pt>
                <c:pt idx="40">
                  <c:v>0.15120593692022255</c:v>
                </c:pt>
                <c:pt idx="41">
                  <c:v>-1.0896898575020963E-2</c:v>
                </c:pt>
                <c:pt idx="42">
                  <c:v>-6.8493150684931559E-2</c:v>
                </c:pt>
                <c:pt idx="43">
                  <c:v>-2.5704809286898889E-2</c:v>
                </c:pt>
                <c:pt idx="44">
                  <c:v>7.3386383731211424E-2</c:v>
                </c:pt>
                <c:pt idx="45">
                  <c:v>0.14073426573426584</c:v>
                </c:pt>
                <c:pt idx="46">
                  <c:v>7.8682525160109762E-2</c:v>
                </c:pt>
                <c:pt idx="47">
                  <c:v>0.10008857395925608</c:v>
                </c:pt>
                <c:pt idx="48">
                  <c:v>3.2618025751072866E-2</c:v>
                </c:pt>
                <c:pt idx="49">
                  <c:v>0.1380500431406384</c:v>
                </c:pt>
                <c:pt idx="50">
                  <c:v>4.0752351097178785E-2</c:v>
                </c:pt>
                <c:pt idx="51">
                  <c:v>6.2394603709949426E-2</c:v>
                </c:pt>
                <c:pt idx="52">
                  <c:v>3.6261079774375427E-2</c:v>
                </c:pt>
                <c:pt idx="53">
                  <c:v>7.9661016949152508E-2</c:v>
                </c:pt>
                <c:pt idx="54">
                  <c:v>0.27665441176470584</c:v>
                </c:pt>
                <c:pt idx="55">
                  <c:v>6.8085106382978822E-2</c:v>
                </c:pt>
                <c:pt idx="56">
                  <c:v>2.4711696869851751E-2</c:v>
                </c:pt>
                <c:pt idx="57">
                  <c:v>2.3754789272030674E-2</c:v>
                </c:pt>
                <c:pt idx="58">
                  <c:v>2.9686174724342651E-2</c:v>
                </c:pt>
                <c:pt idx="59">
                  <c:v>-2.4154589371980784E-3</c:v>
                </c:pt>
                <c:pt idx="60">
                  <c:v>-2.4106400665004135E-2</c:v>
                </c:pt>
                <c:pt idx="61">
                  <c:v>-0.19560272934040945</c:v>
                </c:pt>
                <c:pt idx="62">
                  <c:v>-0.15963855421686746</c:v>
                </c:pt>
                <c:pt idx="63">
                  <c:v>-0.10873015873015868</c:v>
                </c:pt>
                <c:pt idx="64">
                  <c:v>-0.15552099533437014</c:v>
                </c:pt>
                <c:pt idx="65">
                  <c:v>-0.15698587127158559</c:v>
                </c:pt>
                <c:pt idx="66">
                  <c:v>-0.30525557955363569</c:v>
                </c:pt>
                <c:pt idx="67">
                  <c:v>-0.17529880478087645</c:v>
                </c:pt>
                <c:pt idx="68">
                  <c:v>-0.18327974276527326</c:v>
                </c:pt>
                <c:pt idx="69">
                  <c:v>-0.2956586826347305</c:v>
                </c:pt>
                <c:pt idx="70">
                  <c:v>-0.17380560131795719</c:v>
                </c:pt>
                <c:pt idx="71">
                  <c:v>-0.19451170298627929</c:v>
                </c:pt>
                <c:pt idx="72">
                  <c:v>-0.24105621805792166</c:v>
                </c:pt>
                <c:pt idx="73">
                  <c:v>-0.21960414703110276</c:v>
                </c:pt>
                <c:pt idx="74">
                  <c:v>-0.25358422939068104</c:v>
                </c:pt>
                <c:pt idx="75">
                  <c:v>-0.21015138023152269</c:v>
                </c:pt>
                <c:pt idx="76">
                  <c:v>-0.22467771639042355</c:v>
                </c:pt>
                <c:pt idx="77">
                  <c:v>-0.26163873370577284</c:v>
                </c:pt>
                <c:pt idx="78">
                  <c:v>-0.19378238341968912</c:v>
                </c:pt>
                <c:pt idx="79">
                  <c:v>-0.32463768115942027</c:v>
                </c:pt>
                <c:pt idx="80">
                  <c:v>-0.32480314960629919</c:v>
                </c:pt>
                <c:pt idx="81">
                  <c:v>-0.22741764080765148</c:v>
                </c:pt>
                <c:pt idx="82">
                  <c:v>-0.3609172482552343</c:v>
                </c:pt>
                <c:pt idx="83">
                  <c:v>-0.37975951903807614</c:v>
                </c:pt>
                <c:pt idx="84">
                  <c:v>-0.29629629629629628</c:v>
                </c:pt>
                <c:pt idx="85">
                  <c:v>-0.28381642512077299</c:v>
                </c:pt>
                <c:pt idx="86">
                  <c:v>-0.35774309723889552</c:v>
                </c:pt>
                <c:pt idx="87">
                  <c:v>-0.39571589627959414</c:v>
                </c:pt>
                <c:pt idx="88">
                  <c:v>-0.40142517814726841</c:v>
                </c:pt>
                <c:pt idx="89">
                  <c:v>-0.38587641866330391</c:v>
                </c:pt>
                <c:pt idx="90">
                  <c:v>-0.38688946015424164</c:v>
                </c:pt>
                <c:pt idx="91">
                  <c:v>-0.37768240343347637</c:v>
                </c:pt>
                <c:pt idx="92">
                  <c:v>-0.36880466472303208</c:v>
                </c:pt>
                <c:pt idx="93">
                  <c:v>-0.45942228335625857</c:v>
                </c:pt>
                <c:pt idx="94">
                  <c:v>-0.3931357254290172</c:v>
                </c:pt>
                <c:pt idx="95">
                  <c:v>-0.39095315024232635</c:v>
                </c:pt>
                <c:pt idx="96">
                  <c:v>-0.46411483253588515</c:v>
                </c:pt>
                <c:pt idx="97">
                  <c:v>-0.37268128161888703</c:v>
                </c:pt>
                <c:pt idx="98">
                  <c:v>-0.36635514018691584</c:v>
                </c:pt>
                <c:pt idx="99">
                  <c:v>-0.37126865671641796</c:v>
                </c:pt>
                <c:pt idx="100">
                  <c:v>-0.25396825396825395</c:v>
                </c:pt>
                <c:pt idx="101">
                  <c:v>-0.19301848049281312</c:v>
                </c:pt>
                <c:pt idx="102">
                  <c:v>-0.13836477987421381</c:v>
                </c:pt>
                <c:pt idx="103">
                  <c:v>-3.9080459770114984E-2</c:v>
                </c:pt>
                <c:pt idx="104">
                  <c:v>-0.10854503464203236</c:v>
                </c:pt>
                <c:pt idx="105">
                  <c:v>7.6335877862594437E-3</c:v>
                </c:pt>
                <c:pt idx="106">
                  <c:v>-3.5989717223650408E-2</c:v>
                </c:pt>
                <c:pt idx="107">
                  <c:v>-6.6312997347480085E-2</c:v>
                </c:pt>
                <c:pt idx="108">
                  <c:v>2.6785714285714191E-2</c:v>
                </c:pt>
                <c:pt idx="109">
                  <c:v>-9.6774193548387122E-2</c:v>
                </c:pt>
                <c:pt idx="110">
                  <c:v>0.12389380530973448</c:v>
                </c:pt>
                <c:pt idx="111">
                  <c:v>0.25222551928783377</c:v>
                </c:pt>
                <c:pt idx="112">
                  <c:v>-0.25531914893617025</c:v>
                </c:pt>
                <c:pt idx="113">
                  <c:v>-0.22391857506361323</c:v>
                </c:pt>
                <c:pt idx="114">
                  <c:v>-0.31143552311435518</c:v>
                </c:pt>
                <c:pt idx="115">
                  <c:v>-0.32535885167464118</c:v>
                </c:pt>
                <c:pt idx="116">
                  <c:v>-0.17875647668393779</c:v>
                </c:pt>
                <c:pt idx="117">
                  <c:v>-0.26515151515151514</c:v>
                </c:pt>
                <c:pt idx="118">
                  <c:v>-0.23466666666666669</c:v>
                </c:pt>
                <c:pt idx="119">
                  <c:v>-7.3863636363636354E-2</c:v>
                </c:pt>
                <c:pt idx="120">
                  <c:v>-0.11014492753623184</c:v>
                </c:pt>
                <c:pt idx="121">
                  <c:v>-0.1964285714285714</c:v>
                </c:pt>
                <c:pt idx="122">
                  <c:v>-0.21259842519685035</c:v>
                </c:pt>
                <c:pt idx="123">
                  <c:v>-0.2654028436018957</c:v>
                </c:pt>
                <c:pt idx="124">
                  <c:v>8.9285714285714191E-2</c:v>
                </c:pt>
                <c:pt idx="125">
                  <c:v>-1.3114754098360604E-2</c:v>
                </c:pt>
                <c:pt idx="126">
                  <c:v>4.5936395759717419E-2</c:v>
                </c:pt>
                <c:pt idx="127">
                  <c:v>6.0283687943262443E-2</c:v>
                </c:pt>
                <c:pt idx="128">
                  <c:v>-4.1009463722397443E-2</c:v>
                </c:pt>
                <c:pt idx="129">
                  <c:v>8.5910652920962116E-2</c:v>
                </c:pt>
                <c:pt idx="130">
                  <c:v>0.14285714285714279</c:v>
                </c:pt>
                <c:pt idx="131">
                  <c:v>4.6012269938650263E-2</c:v>
                </c:pt>
                <c:pt idx="132">
                  <c:v>9.1205211726384405E-2</c:v>
                </c:pt>
                <c:pt idx="133">
                  <c:v>0.35555555555555562</c:v>
                </c:pt>
                <c:pt idx="134">
                  <c:v>0.17999999999999994</c:v>
                </c:pt>
                <c:pt idx="135">
                  <c:v>0.14193548387096766</c:v>
                </c:pt>
                <c:pt idx="136">
                  <c:v>0.21311475409836067</c:v>
                </c:pt>
                <c:pt idx="137">
                  <c:v>0.19601328903654491</c:v>
                </c:pt>
                <c:pt idx="138">
                  <c:v>0.24662162162162171</c:v>
                </c:pt>
                <c:pt idx="139">
                  <c:v>0.25418060200668902</c:v>
                </c:pt>
                <c:pt idx="140">
                  <c:v>0.26644736842105265</c:v>
                </c:pt>
                <c:pt idx="141">
                  <c:v>0.13291139240506333</c:v>
                </c:pt>
                <c:pt idx="142">
                  <c:v>0.19512195121951215</c:v>
                </c:pt>
                <c:pt idx="143">
                  <c:v>0.17008797653958951</c:v>
                </c:pt>
                <c:pt idx="144">
                  <c:v>0.33134328358208953</c:v>
                </c:pt>
                <c:pt idx="145">
                  <c:v>0.22131147540983598</c:v>
                </c:pt>
                <c:pt idx="146">
                  <c:v>0.25423728813559321</c:v>
                </c:pt>
                <c:pt idx="147">
                  <c:v>0.24576271186440679</c:v>
                </c:pt>
                <c:pt idx="148">
                  <c:v>0.15675675675675671</c:v>
                </c:pt>
                <c:pt idx="149">
                  <c:v>0.30555555555555558</c:v>
                </c:pt>
                <c:pt idx="150">
                  <c:v>1.6260162601626105E-2</c:v>
                </c:pt>
                <c:pt idx="151">
                  <c:v>1.6000000000000014E-2</c:v>
                </c:pt>
                <c:pt idx="152">
                  <c:v>4.6753246753246769E-2</c:v>
                </c:pt>
                <c:pt idx="153">
                  <c:v>0.24022346368715075</c:v>
                </c:pt>
                <c:pt idx="154">
                  <c:v>0.13775510204081631</c:v>
                </c:pt>
                <c:pt idx="155">
                  <c:v>8.521303258145374E-2</c:v>
                </c:pt>
                <c:pt idx="156">
                  <c:v>-6.7264573991031584E-3</c:v>
                </c:pt>
                <c:pt idx="157">
                  <c:v>-6.0402684563758413E-2</c:v>
                </c:pt>
                <c:pt idx="158">
                  <c:v>-8.7837837837837829E-2</c:v>
                </c:pt>
                <c:pt idx="159">
                  <c:v>-8.6167800453514687E-2</c:v>
                </c:pt>
                <c:pt idx="160">
                  <c:v>5.3738317757009435E-2</c:v>
                </c:pt>
                <c:pt idx="161">
                  <c:v>-0.11063829787234047</c:v>
                </c:pt>
                <c:pt idx="162">
                  <c:v>7.2000000000000064E-2</c:v>
                </c:pt>
                <c:pt idx="163">
                  <c:v>0.1968503937007875</c:v>
                </c:pt>
                <c:pt idx="164">
                  <c:v>0.16625310173697261</c:v>
                </c:pt>
                <c:pt idx="165">
                  <c:v>7.2072072072072002E-2</c:v>
                </c:pt>
                <c:pt idx="166">
                  <c:v>-8.9686098654708779E-3</c:v>
                </c:pt>
                <c:pt idx="167">
                  <c:v>0.14780600461893756</c:v>
                </c:pt>
                <c:pt idx="168">
                  <c:v>0.16252821670428896</c:v>
                </c:pt>
                <c:pt idx="169">
                  <c:v>0.28571428571428581</c:v>
                </c:pt>
                <c:pt idx="170">
                  <c:v>0.18518518518518512</c:v>
                </c:pt>
                <c:pt idx="171">
                  <c:v>0.24565756823821339</c:v>
                </c:pt>
                <c:pt idx="172">
                  <c:v>0.11308203991130816</c:v>
                </c:pt>
                <c:pt idx="173">
                  <c:v>0.14832535885167464</c:v>
                </c:pt>
                <c:pt idx="174">
                  <c:v>0.25870646766169147</c:v>
                </c:pt>
                <c:pt idx="175">
                  <c:v>0.13596491228070184</c:v>
                </c:pt>
                <c:pt idx="176">
                  <c:v>-2.9787234042553234E-2</c:v>
                </c:pt>
                <c:pt idx="177">
                  <c:v>1.2605042016806678E-2</c:v>
                </c:pt>
                <c:pt idx="178">
                  <c:v>0.14027149321266963</c:v>
                </c:pt>
                <c:pt idx="179">
                  <c:v>9.8591549295774739E-2</c:v>
                </c:pt>
                <c:pt idx="180">
                  <c:v>-1.9417475728155331E-2</c:v>
                </c:pt>
                <c:pt idx="181">
                  <c:v>-4.2592592592592626E-2</c:v>
                </c:pt>
                <c:pt idx="182">
                  <c:v>0.10833333333333339</c:v>
                </c:pt>
                <c:pt idx="183">
                  <c:v>0.14741035856573714</c:v>
                </c:pt>
                <c:pt idx="184">
                  <c:v>0.13745019920318735</c:v>
                </c:pt>
                <c:pt idx="185">
                  <c:v>0.16041666666666665</c:v>
                </c:pt>
                <c:pt idx="186">
                  <c:v>0.24110671936758887</c:v>
                </c:pt>
                <c:pt idx="187">
                  <c:v>0.11003861003860993</c:v>
                </c:pt>
                <c:pt idx="188">
                  <c:v>0.22368421052631571</c:v>
                </c:pt>
                <c:pt idx="189">
                  <c:v>0.19294605809128629</c:v>
                </c:pt>
                <c:pt idx="190">
                  <c:v>0.13293650793650791</c:v>
                </c:pt>
                <c:pt idx="191">
                  <c:v>2.7472527472527375E-2</c:v>
                </c:pt>
                <c:pt idx="192">
                  <c:v>0.13465346534653455</c:v>
                </c:pt>
                <c:pt idx="193">
                  <c:v>0.13539651837524169</c:v>
                </c:pt>
                <c:pt idx="194">
                  <c:v>0.18796992481203012</c:v>
                </c:pt>
                <c:pt idx="195">
                  <c:v>3.819444444444442E-2</c:v>
                </c:pt>
                <c:pt idx="196">
                  <c:v>0.11208406304728546</c:v>
                </c:pt>
                <c:pt idx="197">
                  <c:v>0.11131059245960495</c:v>
                </c:pt>
                <c:pt idx="198">
                  <c:v>-8.9171974522292974E-2</c:v>
                </c:pt>
                <c:pt idx="199">
                  <c:v>-3.3043478260869619E-2</c:v>
                </c:pt>
                <c:pt idx="200">
                  <c:v>0.14157706093189959</c:v>
                </c:pt>
                <c:pt idx="201">
                  <c:v>8.8695652173913064E-2</c:v>
                </c:pt>
                <c:pt idx="202">
                  <c:v>0.24518388791593693</c:v>
                </c:pt>
                <c:pt idx="203">
                  <c:v>0.12299465240641716</c:v>
                </c:pt>
                <c:pt idx="204">
                  <c:v>2.9668411867364686E-2</c:v>
                </c:pt>
                <c:pt idx="205">
                  <c:v>5.2810902896081702E-2</c:v>
                </c:pt>
                <c:pt idx="206">
                  <c:v>7.4367088607594889E-2</c:v>
                </c:pt>
                <c:pt idx="207">
                  <c:v>7.3578595317725703E-2</c:v>
                </c:pt>
                <c:pt idx="208">
                  <c:v>4.2519685039370092E-2</c:v>
                </c:pt>
                <c:pt idx="209">
                  <c:v>2.7463651050080751E-2</c:v>
                </c:pt>
                <c:pt idx="210">
                  <c:v>9.7902097902097918E-2</c:v>
                </c:pt>
                <c:pt idx="211">
                  <c:v>6.6546762589928088E-2</c:v>
                </c:pt>
                <c:pt idx="212">
                  <c:v>-6.5934065934065922E-2</c:v>
                </c:pt>
                <c:pt idx="213">
                  <c:v>-0.11501597444089462</c:v>
                </c:pt>
                <c:pt idx="214">
                  <c:v>-0.1209563994374121</c:v>
                </c:pt>
                <c:pt idx="215">
                  <c:v>-0.1333333333333333</c:v>
                </c:pt>
                <c:pt idx="216">
                  <c:v>1.6949152542373724E-3</c:v>
                </c:pt>
                <c:pt idx="217">
                  <c:v>3.2362459546925626E-2</c:v>
                </c:pt>
                <c:pt idx="218">
                  <c:v>3.8291605301914666E-2</c:v>
                </c:pt>
                <c:pt idx="219">
                  <c:v>8.255451713395634E-2</c:v>
                </c:pt>
                <c:pt idx="220">
                  <c:v>-9.0634441087613316E-2</c:v>
                </c:pt>
                <c:pt idx="221">
                  <c:v>0.19968553459119498</c:v>
                </c:pt>
                <c:pt idx="222">
                  <c:v>6.5286624203821697E-2</c:v>
                </c:pt>
                <c:pt idx="223">
                  <c:v>0.21416526138279934</c:v>
                </c:pt>
                <c:pt idx="224">
                  <c:v>0.20168067226890751</c:v>
                </c:pt>
                <c:pt idx="225">
                  <c:v>0.3014440433212997</c:v>
                </c:pt>
                <c:pt idx="226">
                  <c:v>0.1359999999999999</c:v>
                </c:pt>
                <c:pt idx="227">
                  <c:v>0.26923076923076916</c:v>
                </c:pt>
                <c:pt idx="228">
                  <c:v>0.15905245346869723</c:v>
                </c:pt>
                <c:pt idx="229">
                  <c:v>9.561128526645768E-2</c:v>
                </c:pt>
                <c:pt idx="230">
                  <c:v>-0.13617021276595742</c:v>
                </c:pt>
                <c:pt idx="231">
                  <c:v>-0.18129496402877698</c:v>
                </c:pt>
                <c:pt idx="232">
                  <c:v>0.15614617940199338</c:v>
                </c:pt>
                <c:pt idx="233">
                  <c:v>0.22673656618610738</c:v>
                </c:pt>
                <c:pt idx="234">
                  <c:v>0.52316890881913314</c:v>
                </c:pt>
                <c:pt idx="235">
                  <c:v>0.4291666666666667</c:v>
                </c:pt>
                <c:pt idx="236">
                  <c:v>0.38181818181818183</c:v>
                </c:pt>
                <c:pt idx="237">
                  <c:v>0.42441054091539532</c:v>
                </c:pt>
                <c:pt idx="238">
                  <c:v>0.21549295774647881</c:v>
                </c:pt>
                <c:pt idx="239">
                  <c:v>0.25974025974025983</c:v>
                </c:pt>
                <c:pt idx="240">
                  <c:v>0.31532846715328477</c:v>
                </c:pt>
                <c:pt idx="241">
                  <c:v>9.4420600858369008E-2</c:v>
                </c:pt>
                <c:pt idx="242">
                  <c:v>0.39573070607553373</c:v>
                </c:pt>
                <c:pt idx="243">
                  <c:v>0.42355008787346216</c:v>
                </c:pt>
                <c:pt idx="244">
                  <c:v>2.7298850574712707E-2</c:v>
                </c:pt>
                <c:pt idx="245">
                  <c:v>-0.2350427350427351</c:v>
                </c:pt>
                <c:pt idx="246">
                  <c:v>-0.25417075564278702</c:v>
                </c:pt>
                <c:pt idx="247">
                  <c:v>-0.32944606413994171</c:v>
                </c:pt>
                <c:pt idx="248">
                  <c:v>-0.24898785425101211</c:v>
                </c:pt>
                <c:pt idx="249">
                  <c:v>-0.33787731256085685</c:v>
                </c:pt>
                <c:pt idx="250">
                  <c:v>-0.10544611819235228</c:v>
                </c:pt>
                <c:pt idx="251">
                  <c:v>-4.9255441008018375E-2</c:v>
                </c:pt>
                <c:pt idx="252">
                  <c:v>-0.10099889012208652</c:v>
                </c:pt>
                <c:pt idx="253">
                  <c:v>1.0457516339869244E-2</c:v>
                </c:pt>
                <c:pt idx="254">
                  <c:v>-0.16823529411764704</c:v>
                </c:pt>
                <c:pt idx="255">
                  <c:v>-0.24567901234567902</c:v>
                </c:pt>
                <c:pt idx="256">
                  <c:v>-0.1104895104895105</c:v>
                </c:pt>
                <c:pt idx="257">
                  <c:v>-0.21368715083798884</c:v>
                </c:pt>
                <c:pt idx="258">
                  <c:v>-0.28552631578947374</c:v>
                </c:pt>
                <c:pt idx="259">
                  <c:v>-7.5362318840579756E-2</c:v>
                </c:pt>
                <c:pt idx="260">
                  <c:v>-0.23584905660377353</c:v>
                </c:pt>
                <c:pt idx="261">
                  <c:v>-0.15147058823529413</c:v>
                </c:pt>
                <c:pt idx="262">
                  <c:v>-0.24611398963730569</c:v>
                </c:pt>
                <c:pt idx="263">
                  <c:v>-0.23373493975903614</c:v>
                </c:pt>
                <c:pt idx="264">
                  <c:v>-0.1987654320987654</c:v>
                </c:pt>
                <c:pt idx="265">
                  <c:v>-0.19146183699870634</c:v>
                </c:pt>
                <c:pt idx="266">
                  <c:v>-9.4766619519094819E-2</c:v>
                </c:pt>
                <c:pt idx="267">
                  <c:v>0.1112929623567922</c:v>
                </c:pt>
                <c:pt idx="268">
                  <c:v>0.11635220125786172</c:v>
                </c:pt>
                <c:pt idx="269">
                  <c:v>0.21314387211367669</c:v>
                </c:pt>
                <c:pt idx="270">
                  <c:v>0.34069981583793729</c:v>
                </c:pt>
                <c:pt idx="271">
                  <c:v>3.7617554858934144E-2</c:v>
                </c:pt>
                <c:pt idx="272">
                  <c:v>0.26807760141093473</c:v>
                </c:pt>
                <c:pt idx="273">
                  <c:v>0.17677642980935881</c:v>
                </c:pt>
                <c:pt idx="274">
                  <c:v>#N/A</c:v>
                </c:pt>
                <c:pt idx="27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93-4600-A0D4-DB48EA2E9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270336"/>
        <c:axId val="1542398112"/>
      </c:lineChart>
      <c:catAx>
        <c:axId val="122899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Algn val="ctr"/>
        <c:lblOffset val="100"/>
        <c:noMultiLvlLbl val="1"/>
      </c:catAx>
      <c:valAx>
        <c:axId val="1229000176"/>
        <c:scaling>
          <c:orientation val="minMax"/>
          <c:max val="1500"/>
          <c:min val="2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15423981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225270336"/>
        <c:crosses val="max"/>
        <c:crossBetween val="between"/>
      </c:valAx>
      <c:catAx>
        <c:axId val="22527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542398112"/>
        <c:crosses val="autoZero"/>
        <c:auto val="1"/>
        <c:lblAlgn val="ctr"/>
        <c:lblOffset val="100"/>
        <c:tickLblSkip val="1"/>
        <c:tickMarkSkip val="1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strRef>
              <c:f>'[1]Housing Market'!$M$2</c:f>
              <c:strCache>
                <c:ptCount val="1"/>
                <c:pt idx="0">
                  <c:v>Existing Home Sales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'[1]Housing Market'!$A$567:$A$758</c:f>
              <c:numCache>
                <c:formatCode>General</c:formatCode>
                <c:ptCount val="19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</c:numCache>
            </c:numRef>
          </c:cat>
          <c:val>
            <c:numRef>
              <c:f>'[1]Housing Market'!$M$567:$M$758</c:f>
              <c:numCache>
                <c:formatCode>General</c:formatCode>
                <c:ptCount val="192"/>
                <c:pt idx="0">
                  <c:v>4170</c:v>
                </c:pt>
                <c:pt idx="1">
                  <c:v>4120</c:v>
                </c:pt>
                <c:pt idx="2">
                  <c:v>4160</c:v>
                </c:pt>
                <c:pt idx="3">
                  <c:v>4110</c:v>
                </c:pt>
                <c:pt idx="4">
                  <c:v>4140</c:v>
                </c:pt>
                <c:pt idx="5">
                  <c:v>4090</c:v>
                </c:pt>
                <c:pt idx="6">
                  <c:v>4150</c:v>
                </c:pt>
                <c:pt idx="7">
                  <c:v>4190</c:v>
                </c:pt>
                <c:pt idx="8">
                  <c:v>4270</c:v>
                </c:pt>
                <c:pt idx="9">
                  <c:v>4090</c:v>
                </c:pt>
                <c:pt idx="10">
                  <c:v>3770</c:v>
                </c:pt>
                <c:pt idx="11">
                  <c:v>4010</c:v>
                </c:pt>
                <c:pt idx="12">
                  <c:v>3820</c:v>
                </c:pt>
                <c:pt idx="13">
                  <c:v>3970</c:v>
                </c:pt>
                <c:pt idx="14">
                  <c:v>3860</c:v>
                </c:pt>
                <c:pt idx="15">
                  <c:v>3900</c:v>
                </c:pt>
                <c:pt idx="16">
                  <c:v>4000</c:v>
                </c:pt>
                <c:pt idx="17">
                  <c:v>4100</c:v>
                </c:pt>
                <c:pt idx="18">
                  <c:v>4370</c:v>
                </c:pt>
                <c:pt idx="19">
                  <c:v>4450</c:v>
                </c:pt>
                <c:pt idx="20">
                  <c:v>4620</c:v>
                </c:pt>
                <c:pt idx="21">
                  <c:v>5020</c:v>
                </c:pt>
                <c:pt idx="22">
                  <c:v>5440</c:v>
                </c:pt>
                <c:pt idx="23">
                  <c:v>4400</c:v>
                </c:pt>
                <c:pt idx="24">
                  <c:v>4190</c:v>
                </c:pt>
                <c:pt idx="25">
                  <c:v>4270</c:v>
                </c:pt>
                <c:pt idx="26">
                  <c:v>4490</c:v>
                </c:pt>
                <c:pt idx="27">
                  <c:v>4820</c:v>
                </c:pt>
                <c:pt idx="28">
                  <c:v>4880</c:v>
                </c:pt>
                <c:pt idx="29">
                  <c:v>4450</c:v>
                </c:pt>
                <c:pt idx="30">
                  <c:v>3450</c:v>
                </c:pt>
                <c:pt idx="31">
                  <c:v>3680</c:v>
                </c:pt>
                <c:pt idx="32">
                  <c:v>3840</c:v>
                </c:pt>
                <c:pt idx="33">
                  <c:v>3830</c:v>
                </c:pt>
                <c:pt idx="34">
                  <c:v>4020</c:v>
                </c:pt>
                <c:pt idx="35">
                  <c:v>4270</c:v>
                </c:pt>
                <c:pt idx="36">
                  <c:v>4420</c:v>
                </c:pt>
                <c:pt idx="37">
                  <c:v>4160</c:v>
                </c:pt>
                <c:pt idx="38">
                  <c:v>4260</c:v>
                </c:pt>
                <c:pt idx="39">
                  <c:v>4170</c:v>
                </c:pt>
                <c:pt idx="40">
                  <c:v>4140</c:v>
                </c:pt>
                <c:pt idx="41">
                  <c:v>4230</c:v>
                </c:pt>
                <c:pt idx="42">
                  <c:v>4150</c:v>
                </c:pt>
                <c:pt idx="43">
                  <c:v>4380</c:v>
                </c:pt>
                <c:pt idx="44">
                  <c:v>4330</c:v>
                </c:pt>
                <c:pt idx="45">
                  <c:v>4340</c:v>
                </c:pt>
                <c:pt idx="46">
                  <c:v>4390</c:v>
                </c:pt>
                <c:pt idx="47">
                  <c:v>4350</c:v>
                </c:pt>
                <c:pt idx="48">
                  <c:v>4480</c:v>
                </c:pt>
                <c:pt idx="49">
                  <c:v>4580</c:v>
                </c:pt>
                <c:pt idx="50">
                  <c:v>4520</c:v>
                </c:pt>
                <c:pt idx="51">
                  <c:v>4590</c:v>
                </c:pt>
                <c:pt idx="52">
                  <c:v>4600</c:v>
                </c:pt>
                <c:pt idx="53">
                  <c:v>4470</c:v>
                </c:pt>
                <c:pt idx="54">
                  <c:v>4530</c:v>
                </c:pt>
                <c:pt idx="55">
                  <c:v>4760</c:v>
                </c:pt>
                <c:pt idx="56">
                  <c:v>4710</c:v>
                </c:pt>
                <c:pt idx="57">
                  <c:v>4790</c:v>
                </c:pt>
                <c:pt idx="58">
                  <c:v>4960</c:v>
                </c:pt>
                <c:pt idx="59">
                  <c:v>4890</c:v>
                </c:pt>
                <c:pt idx="60">
                  <c:v>4980</c:v>
                </c:pt>
                <c:pt idx="61">
                  <c:v>5060</c:v>
                </c:pt>
                <c:pt idx="62">
                  <c:v>5070</c:v>
                </c:pt>
                <c:pt idx="63">
                  <c:v>5090</c:v>
                </c:pt>
                <c:pt idx="64">
                  <c:v>5140</c:v>
                </c:pt>
                <c:pt idx="65">
                  <c:v>5110</c:v>
                </c:pt>
                <c:pt idx="66">
                  <c:v>5270</c:v>
                </c:pt>
                <c:pt idx="67">
                  <c:v>5260</c:v>
                </c:pt>
                <c:pt idx="68">
                  <c:v>5140</c:v>
                </c:pt>
                <c:pt idx="69">
                  <c:v>5040</c:v>
                </c:pt>
                <c:pt idx="70">
                  <c:v>4920</c:v>
                </c:pt>
                <c:pt idx="71">
                  <c:v>4860</c:v>
                </c:pt>
                <c:pt idx="72">
                  <c:v>4760</c:v>
                </c:pt>
                <c:pt idx="73">
                  <c:v>4780</c:v>
                </c:pt>
                <c:pt idx="74">
                  <c:v>4750</c:v>
                </c:pt>
                <c:pt idx="75">
                  <c:v>4790</c:v>
                </c:pt>
                <c:pt idx="76">
                  <c:v>4900</c:v>
                </c:pt>
                <c:pt idx="77">
                  <c:v>4940</c:v>
                </c:pt>
                <c:pt idx="78">
                  <c:v>4980</c:v>
                </c:pt>
                <c:pt idx="79">
                  <c:v>4970</c:v>
                </c:pt>
                <c:pt idx="80">
                  <c:v>5000</c:v>
                </c:pt>
                <c:pt idx="81">
                  <c:v>5120</c:v>
                </c:pt>
                <c:pt idx="82">
                  <c:v>4990</c:v>
                </c:pt>
                <c:pt idx="83">
                  <c:v>5090</c:v>
                </c:pt>
                <c:pt idx="84">
                  <c:v>4920</c:v>
                </c:pt>
                <c:pt idx="85">
                  <c:v>5080</c:v>
                </c:pt>
                <c:pt idx="86">
                  <c:v>5250</c:v>
                </c:pt>
                <c:pt idx="87">
                  <c:v>5170</c:v>
                </c:pt>
                <c:pt idx="88">
                  <c:v>5250</c:v>
                </c:pt>
                <c:pt idx="89">
                  <c:v>5360</c:v>
                </c:pt>
                <c:pt idx="90">
                  <c:v>5440</c:v>
                </c:pt>
                <c:pt idx="91">
                  <c:v>5360</c:v>
                </c:pt>
                <c:pt idx="92">
                  <c:v>5410</c:v>
                </c:pt>
                <c:pt idx="93">
                  <c:v>5280</c:v>
                </c:pt>
                <c:pt idx="94">
                  <c:v>4780</c:v>
                </c:pt>
                <c:pt idx="95">
                  <c:v>5440</c:v>
                </c:pt>
                <c:pt idx="96">
                  <c:v>5430</c:v>
                </c:pt>
                <c:pt idx="97">
                  <c:v>5260</c:v>
                </c:pt>
                <c:pt idx="98">
                  <c:v>5340</c:v>
                </c:pt>
                <c:pt idx="99">
                  <c:v>5470</c:v>
                </c:pt>
                <c:pt idx="100">
                  <c:v>5440</c:v>
                </c:pt>
                <c:pt idx="101">
                  <c:v>5470</c:v>
                </c:pt>
                <c:pt idx="102">
                  <c:v>5370</c:v>
                </c:pt>
                <c:pt idx="103">
                  <c:v>5400</c:v>
                </c:pt>
                <c:pt idx="104">
                  <c:v>5470</c:v>
                </c:pt>
                <c:pt idx="105">
                  <c:v>5560</c:v>
                </c:pt>
                <c:pt idx="106">
                  <c:v>5510</c:v>
                </c:pt>
                <c:pt idx="107">
                  <c:v>5520</c:v>
                </c:pt>
                <c:pt idx="108">
                  <c:v>5670</c:v>
                </c:pt>
                <c:pt idx="109">
                  <c:v>5450</c:v>
                </c:pt>
                <c:pt idx="110">
                  <c:v>5610</c:v>
                </c:pt>
                <c:pt idx="111">
                  <c:v>5560</c:v>
                </c:pt>
                <c:pt idx="112">
                  <c:v>5590</c:v>
                </c:pt>
                <c:pt idx="113">
                  <c:v>5490</c:v>
                </c:pt>
                <c:pt idx="114">
                  <c:v>5460</c:v>
                </c:pt>
                <c:pt idx="115">
                  <c:v>5390</c:v>
                </c:pt>
                <c:pt idx="116">
                  <c:v>5450</c:v>
                </c:pt>
                <c:pt idx="117">
                  <c:v>5460</c:v>
                </c:pt>
                <c:pt idx="118">
                  <c:v>5620</c:v>
                </c:pt>
                <c:pt idx="119">
                  <c:v>5570</c:v>
                </c:pt>
                <c:pt idx="120">
                  <c:v>5410</c:v>
                </c:pt>
                <c:pt idx="121">
                  <c:v>5480</c:v>
                </c:pt>
                <c:pt idx="122">
                  <c:v>5530</c:v>
                </c:pt>
                <c:pt idx="123">
                  <c:v>5470</c:v>
                </c:pt>
                <c:pt idx="124">
                  <c:v>5430</c:v>
                </c:pt>
                <c:pt idx="125">
                  <c:v>5450</c:v>
                </c:pt>
                <c:pt idx="126">
                  <c:v>5380</c:v>
                </c:pt>
                <c:pt idx="127">
                  <c:v>5310</c:v>
                </c:pt>
                <c:pt idx="128">
                  <c:v>5200</c:v>
                </c:pt>
                <c:pt idx="129">
                  <c:v>5160</c:v>
                </c:pt>
                <c:pt idx="130">
                  <c:v>5180</c:v>
                </c:pt>
                <c:pt idx="131">
                  <c:v>5010</c:v>
                </c:pt>
                <c:pt idx="132">
                  <c:v>4970</c:v>
                </c:pt>
                <c:pt idx="133">
                  <c:v>5310</c:v>
                </c:pt>
                <c:pt idx="134">
                  <c:v>5250</c:v>
                </c:pt>
                <c:pt idx="135">
                  <c:v>5310</c:v>
                </c:pt>
                <c:pt idx="136">
                  <c:v>5460</c:v>
                </c:pt>
                <c:pt idx="137">
                  <c:v>5390</c:v>
                </c:pt>
                <c:pt idx="138">
                  <c:v>5430</c:v>
                </c:pt>
                <c:pt idx="139">
                  <c:v>5470</c:v>
                </c:pt>
                <c:pt idx="140">
                  <c:v>5310</c:v>
                </c:pt>
                <c:pt idx="141">
                  <c:v>5290</c:v>
                </c:pt>
                <c:pt idx="142">
                  <c:v>5260</c:v>
                </c:pt>
                <c:pt idx="143">
                  <c:v>5450</c:v>
                </c:pt>
                <c:pt idx="144">
                  <c:v>5400</c:v>
                </c:pt>
                <c:pt idx="145">
                  <c:v>5620</c:v>
                </c:pt>
                <c:pt idx="146">
                  <c:v>5380</c:v>
                </c:pt>
                <c:pt idx="147">
                  <c:v>4440</c:v>
                </c:pt>
                <c:pt idx="148">
                  <c:v>4070</c:v>
                </c:pt>
                <c:pt idx="149">
                  <c:v>4840</c:v>
                </c:pt>
                <c:pt idx="150">
                  <c:v>5930</c:v>
                </c:pt>
                <c:pt idx="151">
                  <c:v>6050</c:v>
                </c:pt>
                <c:pt idx="152">
                  <c:v>6360</c:v>
                </c:pt>
                <c:pt idx="153">
                  <c:v>6580</c:v>
                </c:pt>
                <c:pt idx="154">
                  <c:v>6460</c:v>
                </c:pt>
                <c:pt idx="155">
                  <c:v>6530</c:v>
                </c:pt>
                <c:pt idx="156">
                  <c:v>6650</c:v>
                </c:pt>
                <c:pt idx="157">
                  <c:v>6170</c:v>
                </c:pt>
                <c:pt idx="158">
                  <c:v>6040</c:v>
                </c:pt>
                <c:pt idx="159">
                  <c:v>5960</c:v>
                </c:pt>
                <c:pt idx="160">
                  <c:v>5920</c:v>
                </c:pt>
                <c:pt idx="161">
                  <c:v>5970</c:v>
                </c:pt>
                <c:pt idx="162">
                  <c:v>6030</c:v>
                </c:pt>
                <c:pt idx="163">
                  <c:v>5990</c:v>
                </c:pt>
                <c:pt idx="164">
                  <c:v>6180</c:v>
                </c:pt>
                <c:pt idx="165">
                  <c:v>6190</c:v>
                </c:pt>
                <c:pt idx="166">
                  <c:v>6330</c:v>
                </c:pt>
                <c:pt idx="167">
                  <c:v>6090</c:v>
                </c:pt>
                <c:pt idx="168">
                  <c:v>6490</c:v>
                </c:pt>
                <c:pt idx="169">
                  <c:v>5930</c:v>
                </c:pt>
                <c:pt idx="170">
                  <c:v>5750</c:v>
                </c:pt>
                <c:pt idx="171">
                  <c:v>5600</c:v>
                </c:pt>
                <c:pt idx="172">
                  <c:v>5410</c:v>
                </c:pt>
                <c:pt idx="173">
                  <c:v>5110</c:v>
                </c:pt>
                <c:pt idx="174">
                  <c:v>4820</c:v>
                </c:pt>
                <c:pt idx="175">
                  <c:v>4780</c:v>
                </c:pt>
                <c:pt idx="176">
                  <c:v>4710</c:v>
                </c:pt>
                <c:pt idx="177">
                  <c:v>4440</c:v>
                </c:pt>
                <c:pt idx="178">
                  <c:v>4120</c:v>
                </c:pt>
                <c:pt idx="179">
                  <c:v>4030</c:v>
                </c:pt>
                <c:pt idx="180">
                  <c:v>4000</c:v>
                </c:pt>
                <c:pt idx="181">
                  <c:v>4550</c:v>
                </c:pt>
                <c:pt idx="182">
                  <c:v>4430</c:v>
                </c:pt>
                <c:pt idx="183">
                  <c:v>4290</c:v>
                </c:pt>
                <c:pt idx="184">
                  <c:v>4300</c:v>
                </c:pt>
                <c:pt idx="185">
                  <c:v>4160</c:v>
                </c:pt>
                <c:pt idx="186">
                  <c:v>4070</c:v>
                </c:pt>
                <c:pt idx="187">
                  <c:v>4040</c:v>
                </c:pt>
                <c:pt idx="188">
                  <c:v>3950</c:v>
                </c:pt>
                <c:pt idx="189">
                  <c:v>3790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37-4DAA-A0EF-A3A566566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998512"/>
        <c:axId val="1229000176"/>
      </c:areaChart>
      <c:lineChart>
        <c:grouping val="standard"/>
        <c:varyColors val="0"/>
        <c:ser>
          <c:idx val="2"/>
          <c:order val="1"/>
          <c:tx>
            <c:strRef>
              <c:f>'[1]Monetary Policy + Market'!$C$3</c:f>
              <c:strCache>
                <c:ptCount val="1"/>
                <c:pt idx="0">
                  <c:v>30y Mortgage Rate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val>
            <c:numRef>
              <c:f>'[1]Monetary Policy + Market'!$C$640:$C$831</c:f>
              <c:numCache>
                <c:formatCode>General</c:formatCode>
                <c:ptCount val="192"/>
                <c:pt idx="0">
                  <c:v>5.68</c:v>
                </c:pt>
                <c:pt idx="1">
                  <c:v>6.24</c:v>
                </c:pt>
                <c:pt idx="2">
                  <c:v>5.85</c:v>
                </c:pt>
                <c:pt idx="3">
                  <c:v>6.03</c:v>
                </c:pt>
                <c:pt idx="4">
                  <c:v>6.08</c:v>
                </c:pt>
                <c:pt idx="5">
                  <c:v>6.45</c:v>
                </c:pt>
                <c:pt idx="6">
                  <c:v>6.52</c:v>
                </c:pt>
                <c:pt idx="7">
                  <c:v>6.4</c:v>
                </c:pt>
                <c:pt idx="8">
                  <c:v>6.09</c:v>
                </c:pt>
                <c:pt idx="9">
                  <c:v>6.46</c:v>
                </c:pt>
                <c:pt idx="10">
                  <c:v>5.97</c:v>
                </c:pt>
                <c:pt idx="11">
                  <c:v>5.0999999999999996</c:v>
                </c:pt>
                <c:pt idx="12">
                  <c:v>5.0999999999999996</c:v>
                </c:pt>
                <c:pt idx="13">
                  <c:v>5.07</c:v>
                </c:pt>
                <c:pt idx="14">
                  <c:v>4.8499999999999996</c:v>
                </c:pt>
                <c:pt idx="15">
                  <c:v>4.78</c:v>
                </c:pt>
                <c:pt idx="16">
                  <c:v>4.91</c:v>
                </c:pt>
                <c:pt idx="17">
                  <c:v>5.42</c:v>
                </c:pt>
                <c:pt idx="18">
                  <c:v>5.25</c:v>
                </c:pt>
                <c:pt idx="19">
                  <c:v>5.14</c:v>
                </c:pt>
                <c:pt idx="20">
                  <c:v>5.04</c:v>
                </c:pt>
                <c:pt idx="21">
                  <c:v>5.03</c:v>
                </c:pt>
                <c:pt idx="22">
                  <c:v>4.78</c:v>
                </c:pt>
                <c:pt idx="23">
                  <c:v>5.14</c:v>
                </c:pt>
                <c:pt idx="24">
                  <c:v>4.9800000000000004</c:v>
                </c:pt>
                <c:pt idx="25">
                  <c:v>5.05</c:v>
                </c:pt>
                <c:pt idx="26">
                  <c:v>4.99</c:v>
                </c:pt>
                <c:pt idx="27">
                  <c:v>5.0599999999999996</c:v>
                </c:pt>
                <c:pt idx="28">
                  <c:v>4.78</c:v>
                </c:pt>
                <c:pt idx="29">
                  <c:v>4.6900000000000004</c:v>
                </c:pt>
                <c:pt idx="30">
                  <c:v>4.54</c:v>
                </c:pt>
                <c:pt idx="31">
                  <c:v>4.3600000000000003</c:v>
                </c:pt>
                <c:pt idx="32">
                  <c:v>4.32</c:v>
                </c:pt>
                <c:pt idx="33">
                  <c:v>4.2300000000000004</c:v>
                </c:pt>
                <c:pt idx="34">
                  <c:v>4.4000000000000004</c:v>
                </c:pt>
                <c:pt idx="35">
                  <c:v>4.8600000000000003</c:v>
                </c:pt>
                <c:pt idx="36">
                  <c:v>4.8</c:v>
                </c:pt>
                <c:pt idx="37">
                  <c:v>4.95</c:v>
                </c:pt>
                <c:pt idx="38">
                  <c:v>4.8600000000000003</c:v>
                </c:pt>
                <c:pt idx="39">
                  <c:v>4.78</c:v>
                </c:pt>
                <c:pt idx="40">
                  <c:v>4.5999999999999996</c:v>
                </c:pt>
                <c:pt idx="41">
                  <c:v>4.51</c:v>
                </c:pt>
                <c:pt idx="42">
                  <c:v>4.55</c:v>
                </c:pt>
                <c:pt idx="43">
                  <c:v>4.22</c:v>
                </c:pt>
                <c:pt idx="44">
                  <c:v>4.01</c:v>
                </c:pt>
                <c:pt idx="45">
                  <c:v>4.0999999999999996</c:v>
                </c:pt>
                <c:pt idx="46">
                  <c:v>3.98</c:v>
                </c:pt>
                <c:pt idx="47">
                  <c:v>3.95</c:v>
                </c:pt>
                <c:pt idx="48">
                  <c:v>3.98</c:v>
                </c:pt>
                <c:pt idx="49">
                  <c:v>3.95</c:v>
                </c:pt>
                <c:pt idx="50">
                  <c:v>3.99</c:v>
                </c:pt>
                <c:pt idx="51">
                  <c:v>3.88</c:v>
                </c:pt>
                <c:pt idx="52">
                  <c:v>3.75</c:v>
                </c:pt>
                <c:pt idx="53">
                  <c:v>3.66</c:v>
                </c:pt>
                <c:pt idx="54">
                  <c:v>3.49</c:v>
                </c:pt>
                <c:pt idx="55">
                  <c:v>3.59</c:v>
                </c:pt>
                <c:pt idx="56">
                  <c:v>3.4</c:v>
                </c:pt>
                <c:pt idx="57">
                  <c:v>3.41</c:v>
                </c:pt>
                <c:pt idx="58">
                  <c:v>3.32</c:v>
                </c:pt>
                <c:pt idx="59">
                  <c:v>3.35</c:v>
                </c:pt>
                <c:pt idx="60">
                  <c:v>3.53</c:v>
                </c:pt>
                <c:pt idx="61">
                  <c:v>3.51</c:v>
                </c:pt>
                <c:pt idx="62">
                  <c:v>3.57</c:v>
                </c:pt>
                <c:pt idx="63">
                  <c:v>3.4</c:v>
                </c:pt>
                <c:pt idx="64">
                  <c:v>3.81</c:v>
                </c:pt>
                <c:pt idx="65">
                  <c:v>4.46</c:v>
                </c:pt>
                <c:pt idx="66">
                  <c:v>4.3099999999999996</c:v>
                </c:pt>
                <c:pt idx="67">
                  <c:v>4.51</c:v>
                </c:pt>
                <c:pt idx="68">
                  <c:v>4.32</c:v>
                </c:pt>
                <c:pt idx="69">
                  <c:v>4.0999999999999996</c:v>
                </c:pt>
                <c:pt idx="70">
                  <c:v>4.29</c:v>
                </c:pt>
                <c:pt idx="71">
                  <c:v>4.4800000000000004</c:v>
                </c:pt>
                <c:pt idx="72">
                  <c:v>4.32</c:v>
                </c:pt>
                <c:pt idx="73">
                  <c:v>4.37</c:v>
                </c:pt>
                <c:pt idx="74">
                  <c:v>4.4000000000000004</c:v>
                </c:pt>
                <c:pt idx="75">
                  <c:v>4.33</c:v>
                </c:pt>
                <c:pt idx="76">
                  <c:v>4.12</c:v>
                </c:pt>
                <c:pt idx="77">
                  <c:v>4.1399999999999997</c:v>
                </c:pt>
                <c:pt idx="78">
                  <c:v>4.12</c:v>
                </c:pt>
                <c:pt idx="79">
                  <c:v>4.0999999999999996</c:v>
                </c:pt>
                <c:pt idx="80">
                  <c:v>4.2</c:v>
                </c:pt>
                <c:pt idx="81">
                  <c:v>3.98</c:v>
                </c:pt>
                <c:pt idx="82">
                  <c:v>3.97</c:v>
                </c:pt>
                <c:pt idx="83">
                  <c:v>3.87</c:v>
                </c:pt>
                <c:pt idx="84">
                  <c:v>3.66</c:v>
                </c:pt>
                <c:pt idx="85">
                  <c:v>3.8</c:v>
                </c:pt>
                <c:pt idx="86">
                  <c:v>3.69</c:v>
                </c:pt>
                <c:pt idx="87">
                  <c:v>3.68</c:v>
                </c:pt>
                <c:pt idx="88">
                  <c:v>3.87</c:v>
                </c:pt>
                <c:pt idx="89">
                  <c:v>4.0199999999999996</c:v>
                </c:pt>
                <c:pt idx="90">
                  <c:v>3.98</c:v>
                </c:pt>
                <c:pt idx="91">
                  <c:v>3.84</c:v>
                </c:pt>
                <c:pt idx="92">
                  <c:v>3.86</c:v>
                </c:pt>
                <c:pt idx="93">
                  <c:v>3.76</c:v>
                </c:pt>
                <c:pt idx="94">
                  <c:v>3.95</c:v>
                </c:pt>
                <c:pt idx="95">
                  <c:v>4.01</c:v>
                </c:pt>
                <c:pt idx="96">
                  <c:v>3.79</c:v>
                </c:pt>
                <c:pt idx="97">
                  <c:v>3.62</c:v>
                </c:pt>
                <c:pt idx="98">
                  <c:v>3.71</c:v>
                </c:pt>
                <c:pt idx="99">
                  <c:v>3.66</c:v>
                </c:pt>
                <c:pt idx="100">
                  <c:v>3.64</c:v>
                </c:pt>
                <c:pt idx="101">
                  <c:v>3.48</c:v>
                </c:pt>
                <c:pt idx="102">
                  <c:v>3.48</c:v>
                </c:pt>
                <c:pt idx="103">
                  <c:v>3.43</c:v>
                </c:pt>
                <c:pt idx="104">
                  <c:v>3.42</c:v>
                </c:pt>
                <c:pt idx="105">
                  <c:v>3.47</c:v>
                </c:pt>
                <c:pt idx="106">
                  <c:v>4.03</c:v>
                </c:pt>
                <c:pt idx="107">
                  <c:v>4.32</c:v>
                </c:pt>
                <c:pt idx="108">
                  <c:v>4.1900000000000004</c:v>
                </c:pt>
                <c:pt idx="109">
                  <c:v>4.16</c:v>
                </c:pt>
                <c:pt idx="110">
                  <c:v>4.1399999999999997</c:v>
                </c:pt>
                <c:pt idx="111">
                  <c:v>4.03</c:v>
                </c:pt>
                <c:pt idx="112">
                  <c:v>3.95</c:v>
                </c:pt>
                <c:pt idx="113">
                  <c:v>3.88</c:v>
                </c:pt>
                <c:pt idx="114">
                  <c:v>3.92</c:v>
                </c:pt>
                <c:pt idx="115">
                  <c:v>3.82</c:v>
                </c:pt>
                <c:pt idx="116">
                  <c:v>3.83</c:v>
                </c:pt>
                <c:pt idx="117">
                  <c:v>3.94</c:v>
                </c:pt>
                <c:pt idx="118">
                  <c:v>3.9</c:v>
                </c:pt>
                <c:pt idx="119">
                  <c:v>3.99</c:v>
                </c:pt>
                <c:pt idx="120">
                  <c:v>4.1500000000000004</c:v>
                </c:pt>
                <c:pt idx="121">
                  <c:v>4.4000000000000004</c:v>
                </c:pt>
                <c:pt idx="122">
                  <c:v>4.4400000000000004</c:v>
                </c:pt>
                <c:pt idx="123">
                  <c:v>4.58</c:v>
                </c:pt>
                <c:pt idx="124">
                  <c:v>4.5599999999999996</c:v>
                </c:pt>
                <c:pt idx="125">
                  <c:v>4.55</c:v>
                </c:pt>
                <c:pt idx="126">
                  <c:v>4.54</c:v>
                </c:pt>
                <c:pt idx="127">
                  <c:v>4.5199999999999996</c:v>
                </c:pt>
                <c:pt idx="128">
                  <c:v>4.72</c:v>
                </c:pt>
                <c:pt idx="129">
                  <c:v>4.8600000000000003</c:v>
                </c:pt>
                <c:pt idx="130">
                  <c:v>4.8099999999999996</c:v>
                </c:pt>
                <c:pt idx="131">
                  <c:v>4.55</c:v>
                </c:pt>
                <c:pt idx="132">
                  <c:v>4.46</c:v>
                </c:pt>
                <c:pt idx="133">
                  <c:v>4.3499999999999996</c:v>
                </c:pt>
                <c:pt idx="134">
                  <c:v>4.0599999999999996</c:v>
                </c:pt>
                <c:pt idx="135">
                  <c:v>4.2</c:v>
                </c:pt>
                <c:pt idx="136">
                  <c:v>3.99</c:v>
                </c:pt>
                <c:pt idx="137">
                  <c:v>3.73</c:v>
                </c:pt>
                <c:pt idx="138">
                  <c:v>3.75</c:v>
                </c:pt>
                <c:pt idx="139">
                  <c:v>3.58</c:v>
                </c:pt>
                <c:pt idx="140">
                  <c:v>3.64</c:v>
                </c:pt>
                <c:pt idx="141">
                  <c:v>3.78</c:v>
                </c:pt>
                <c:pt idx="142">
                  <c:v>3.68</c:v>
                </c:pt>
                <c:pt idx="143">
                  <c:v>3.74</c:v>
                </c:pt>
                <c:pt idx="144">
                  <c:v>3.51</c:v>
                </c:pt>
                <c:pt idx="145">
                  <c:v>3.45</c:v>
                </c:pt>
                <c:pt idx="146">
                  <c:v>3.5</c:v>
                </c:pt>
                <c:pt idx="147">
                  <c:v>3.23</c:v>
                </c:pt>
                <c:pt idx="148">
                  <c:v>3.15</c:v>
                </c:pt>
                <c:pt idx="149">
                  <c:v>3.13</c:v>
                </c:pt>
                <c:pt idx="150">
                  <c:v>2.99</c:v>
                </c:pt>
                <c:pt idx="151">
                  <c:v>2.91</c:v>
                </c:pt>
                <c:pt idx="152">
                  <c:v>2.9</c:v>
                </c:pt>
                <c:pt idx="153">
                  <c:v>2.81</c:v>
                </c:pt>
                <c:pt idx="154">
                  <c:v>2.72</c:v>
                </c:pt>
                <c:pt idx="155">
                  <c:v>2.67</c:v>
                </c:pt>
                <c:pt idx="156">
                  <c:v>2.73</c:v>
                </c:pt>
                <c:pt idx="157">
                  <c:v>2.97</c:v>
                </c:pt>
                <c:pt idx="158">
                  <c:v>3.17</c:v>
                </c:pt>
                <c:pt idx="159">
                  <c:v>2.98</c:v>
                </c:pt>
                <c:pt idx="160">
                  <c:v>2.95</c:v>
                </c:pt>
                <c:pt idx="161">
                  <c:v>3.02</c:v>
                </c:pt>
                <c:pt idx="162">
                  <c:v>2.8</c:v>
                </c:pt>
                <c:pt idx="163">
                  <c:v>2.87</c:v>
                </c:pt>
                <c:pt idx="164">
                  <c:v>3.01</c:v>
                </c:pt>
                <c:pt idx="165">
                  <c:v>3.14</c:v>
                </c:pt>
                <c:pt idx="166">
                  <c:v>3.1</c:v>
                </c:pt>
                <c:pt idx="167">
                  <c:v>3.11</c:v>
                </c:pt>
                <c:pt idx="168">
                  <c:v>3.55</c:v>
                </c:pt>
                <c:pt idx="169">
                  <c:v>3.89</c:v>
                </c:pt>
                <c:pt idx="170">
                  <c:v>4.67</c:v>
                </c:pt>
                <c:pt idx="171">
                  <c:v>5.0999999999999996</c:v>
                </c:pt>
                <c:pt idx="172">
                  <c:v>5.0999999999999996</c:v>
                </c:pt>
                <c:pt idx="173">
                  <c:v>5.7</c:v>
                </c:pt>
                <c:pt idx="174">
                  <c:v>5.3</c:v>
                </c:pt>
                <c:pt idx="175">
                  <c:v>5.55</c:v>
                </c:pt>
                <c:pt idx="176">
                  <c:v>6.7</c:v>
                </c:pt>
                <c:pt idx="177">
                  <c:v>7.08</c:v>
                </c:pt>
                <c:pt idx="178">
                  <c:v>6.58</c:v>
                </c:pt>
                <c:pt idx="179">
                  <c:v>6.42</c:v>
                </c:pt>
                <c:pt idx="180">
                  <c:v>6.13</c:v>
                </c:pt>
                <c:pt idx="181">
                  <c:v>6.5</c:v>
                </c:pt>
                <c:pt idx="182">
                  <c:v>6.32</c:v>
                </c:pt>
                <c:pt idx="183">
                  <c:v>6.43</c:v>
                </c:pt>
                <c:pt idx="184">
                  <c:v>6.57</c:v>
                </c:pt>
                <c:pt idx="185">
                  <c:v>6.71</c:v>
                </c:pt>
                <c:pt idx="186">
                  <c:v>6.81</c:v>
                </c:pt>
                <c:pt idx="187">
                  <c:v>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37-4DAA-A0EF-A3A566566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703792"/>
        <c:axId val="500225792"/>
      </c:lineChart>
      <c:catAx>
        <c:axId val="122899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Algn val="ctr"/>
        <c:lblOffset val="100"/>
        <c:noMultiLvlLbl val="1"/>
      </c:catAx>
      <c:valAx>
        <c:axId val="1229000176"/>
        <c:scaling>
          <c:orientation val="minMax"/>
          <c:min val="30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500225792"/>
        <c:scaling>
          <c:orientation val="maxMin"/>
          <c:min val="2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913703792"/>
        <c:crosses val="max"/>
        <c:crossBetween val="between"/>
      </c:valAx>
      <c:catAx>
        <c:axId val="913703792"/>
        <c:scaling>
          <c:orientation val="minMax"/>
        </c:scaling>
        <c:delete val="1"/>
        <c:axPos val="t"/>
        <c:majorTickMark val="out"/>
        <c:minorTickMark val="none"/>
        <c:tickLblPos val="nextTo"/>
        <c:crossAx val="500225792"/>
        <c:crosses val="autoZero"/>
        <c:auto val="1"/>
        <c:lblAlgn val="ctr"/>
        <c:lblOffset val="100"/>
        <c:tickLblSkip val="1"/>
        <c:tickMarkSkip val="1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2"/>
          <c:order val="1"/>
          <c:tx>
            <c:strRef>
              <c:f>Recessões!$B$1</c:f>
              <c:strCache>
                <c:ptCount val="1"/>
                <c:pt idx="0">
                  <c:v>Recessão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cat>
            <c:numRef>
              <c:f>Recessões!$A$2:$A$289</c:f>
              <c:numCache>
                <c:formatCode>[$-416]mmm\-yy;@</c:formatCode>
                <c:ptCount val="2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</c:numCache>
            </c:numRef>
          </c:cat>
          <c:val>
            <c:numRef>
              <c:f>Recessões!$B$2:$B$289</c:f>
              <c:numCache>
                <c:formatCode>General</c:formatCode>
                <c:ptCount val="2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0-4C39-8709-14267EDFE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0669200"/>
        <c:axId val="670643280"/>
      </c:areaChart>
      <c:lineChart>
        <c:grouping val="standard"/>
        <c:varyColors val="0"/>
        <c:ser>
          <c:idx val="1"/>
          <c:order val="0"/>
          <c:tx>
            <c:strRef>
              <c:f>Confiança!$E$2</c:f>
              <c:strCache>
                <c:ptCount val="1"/>
                <c:pt idx="0">
                  <c:v>Futuro - Presente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Recessões!$A$2:$A$289</c:f>
              <c:numCache>
                <c:formatCode>[$-416]mmm\-yy;@</c:formatCode>
                <c:ptCount val="2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</c:numCache>
            </c:numRef>
          </c:cat>
          <c:val>
            <c:numRef>
              <c:f>Confiança!$E$13:$E$300</c:f>
              <c:numCache>
                <c:formatCode>General</c:formatCode>
                <c:ptCount val="288"/>
                <c:pt idx="0">
                  <c:v>49.56</c:v>
                </c:pt>
                <c:pt idx="1">
                  <c:v>34.94</c:v>
                </c:pt>
                <c:pt idx="2">
                  <c:v>33.599999999999994</c:v>
                </c:pt>
                <c:pt idx="3">
                  <c:v>39.19</c:v>
                </c:pt>
                <c:pt idx="4">
                  <c:v>33.58</c:v>
                </c:pt>
                <c:pt idx="5">
                  <c:v>33.28</c:v>
                </c:pt>
                <c:pt idx="6">
                  <c:v>40.489999999999995</c:v>
                </c:pt>
                <c:pt idx="7">
                  <c:v>37.28</c:v>
                </c:pt>
                <c:pt idx="8">
                  <c:v>31.77000000000001</c:v>
                </c:pt>
                <c:pt idx="9">
                  <c:v>32.340000000000003</c:v>
                </c:pt>
                <c:pt idx="10">
                  <c:v>43.72</c:v>
                </c:pt>
                <c:pt idx="11">
                  <c:v>39.120000000000005</c:v>
                </c:pt>
                <c:pt idx="12">
                  <c:v>11.349999999999994</c:v>
                </c:pt>
                <c:pt idx="13">
                  <c:v>15.670000000000002</c:v>
                </c:pt>
                <c:pt idx="14">
                  <c:v>29.910000000000011</c:v>
                </c:pt>
                <c:pt idx="15">
                  <c:v>27.230000000000004</c:v>
                </c:pt>
                <c:pt idx="16">
                  <c:v>31.42</c:v>
                </c:pt>
                <c:pt idx="17">
                  <c:v>24.360000000000014</c:v>
                </c:pt>
                <c:pt idx="18">
                  <c:v>30.799999999999997</c:v>
                </c:pt>
                <c:pt idx="19">
                  <c:v>29.299999999999997</c:v>
                </c:pt>
                <c:pt idx="20">
                  <c:v>34.259999999999991</c:v>
                </c:pt>
                <c:pt idx="21">
                  <c:v>29.990000000000009</c:v>
                </c:pt>
                <c:pt idx="22">
                  <c:v>21.36</c:v>
                </c:pt>
                <c:pt idx="23">
                  <c:v>24.86</c:v>
                </c:pt>
                <c:pt idx="24">
                  <c:v>27.230000000000004</c:v>
                </c:pt>
                <c:pt idx="25">
                  <c:v>27.200000000000003</c:v>
                </c:pt>
                <c:pt idx="26">
                  <c:v>22.680000000000007</c:v>
                </c:pt>
                <c:pt idx="27">
                  <c:v>36.019999999999996</c:v>
                </c:pt>
                <c:pt idx="28">
                  <c:v>35.260000000000005</c:v>
                </c:pt>
                <c:pt idx="29">
                  <c:v>29.67</c:v>
                </c:pt>
                <c:pt idx="30">
                  <c:v>27.75</c:v>
                </c:pt>
                <c:pt idx="31">
                  <c:v>33.399999999999991</c:v>
                </c:pt>
                <c:pt idx="32">
                  <c:v>37.17</c:v>
                </c:pt>
                <c:pt idx="33">
                  <c:v>40.100000000000009</c:v>
                </c:pt>
                <c:pt idx="34">
                  <c:v>49.120000000000005</c:v>
                </c:pt>
                <c:pt idx="35">
                  <c:v>47.44</c:v>
                </c:pt>
                <c:pt idx="36">
                  <c:v>47.289999999999992</c:v>
                </c:pt>
                <c:pt idx="37">
                  <c:v>46.730000000000004</c:v>
                </c:pt>
                <c:pt idx="38">
                  <c:v>49.95</c:v>
                </c:pt>
                <c:pt idx="39">
                  <c:v>48.08</c:v>
                </c:pt>
                <c:pt idx="40">
                  <c:v>54.58</c:v>
                </c:pt>
                <c:pt idx="41">
                  <c:v>57.400000000000006</c:v>
                </c:pt>
                <c:pt idx="42">
                  <c:v>60.750000000000014</c:v>
                </c:pt>
                <c:pt idx="43">
                  <c:v>58.040000000000006</c:v>
                </c:pt>
                <c:pt idx="44">
                  <c:v>51.540000000000006</c:v>
                </c:pt>
                <c:pt idx="45">
                  <c:v>46.47</c:v>
                </c:pt>
                <c:pt idx="46">
                  <c:v>48.34</c:v>
                </c:pt>
                <c:pt idx="47">
                  <c:v>49.56</c:v>
                </c:pt>
                <c:pt idx="48">
                  <c:v>47.490000000000009</c:v>
                </c:pt>
                <c:pt idx="49">
                  <c:v>49.099999999999994</c:v>
                </c:pt>
                <c:pt idx="50">
                  <c:v>45.61999999999999</c:v>
                </c:pt>
                <c:pt idx="51">
                  <c:v>41.86</c:v>
                </c:pt>
                <c:pt idx="52">
                  <c:v>39.759999999999991</c:v>
                </c:pt>
                <c:pt idx="53">
                  <c:v>38.690000000000012</c:v>
                </c:pt>
                <c:pt idx="54">
                  <c:v>34.169999999999987</c:v>
                </c:pt>
                <c:pt idx="55">
                  <c:v>44.169999999999987</c:v>
                </c:pt>
                <c:pt idx="56">
                  <c:v>55.220000000000013</c:v>
                </c:pt>
                <c:pt idx="57">
                  <c:v>49.25</c:v>
                </c:pt>
                <c:pt idx="58">
                  <c:v>54.300000000000011</c:v>
                </c:pt>
                <c:pt idx="59">
                  <c:v>33.940000000000012</c:v>
                </c:pt>
                <c:pt idx="60">
                  <c:v>34.829999999999984</c:v>
                </c:pt>
                <c:pt idx="61">
                  <c:v>37.279999999999987</c:v>
                </c:pt>
                <c:pt idx="62">
                  <c:v>33.56</c:v>
                </c:pt>
                <c:pt idx="63">
                  <c:v>34.28</c:v>
                </c:pt>
                <c:pt idx="64">
                  <c:v>30.700000000000003</c:v>
                </c:pt>
                <c:pt idx="65">
                  <c:v>32.06</c:v>
                </c:pt>
                <c:pt idx="66">
                  <c:v>31.060000000000002</c:v>
                </c:pt>
                <c:pt idx="67">
                  <c:v>14.310000000000002</c:v>
                </c:pt>
                <c:pt idx="68">
                  <c:v>10.269999999999996</c:v>
                </c:pt>
                <c:pt idx="69">
                  <c:v>13.559999999999988</c:v>
                </c:pt>
                <c:pt idx="70">
                  <c:v>2.5799999999999983</c:v>
                </c:pt>
                <c:pt idx="71">
                  <c:v>6.4099999999999966</c:v>
                </c:pt>
                <c:pt idx="72">
                  <c:v>9.5400000000000063</c:v>
                </c:pt>
                <c:pt idx="73">
                  <c:v>16.550000000000011</c:v>
                </c:pt>
                <c:pt idx="74">
                  <c:v>12.590000000000003</c:v>
                </c:pt>
                <c:pt idx="75">
                  <c:v>6.0999999999999943</c:v>
                </c:pt>
                <c:pt idx="76">
                  <c:v>11.050000000000011</c:v>
                </c:pt>
                <c:pt idx="77">
                  <c:v>16.459999999999994</c:v>
                </c:pt>
                <c:pt idx="78">
                  <c:v>10.36999999999999</c:v>
                </c:pt>
                <c:pt idx="79">
                  <c:v>13.629999999999995</c:v>
                </c:pt>
                <c:pt idx="80">
                  <c:v>10.550000000000011</c:v>
                </c:pt>
                <c:pt idx="81">
                  <c:v>14.509999999999991</c:v>
                </c:pt>
                <c:pt idx="82">
                  <c:v>15.879999999999995</c:v>
                </c:pt>
                <c:pt idx="83">
                  <c:v>10.319999999999993</c:v>
                </c:pt>
                <c:pt idx="84">
                  <c:v>-4.7700000000000102</c:v>
                </c:pt>
                <c:pt idx="85">
                  <c:v>-6.3099999999999739</c:v>
                </c:pt>
                <c:pt idx="86">
                  <c:v>-7.5</c:v>
                </c:pt>
                <c:pt idx="87">
                  <c:v>-13.070000000000007</c:v>
                </c:pt>
                <c:pt idx="88">
                  <c:v>-16.959999999999994</c:v>
                </c:pt>
                <c:pt idx="89">
                  <c:v>-14.409999999999997</c:v>
                </c:pt>
                <c:pt idx="90">
                  <c:v>-16.789999999999992</c:v>
                </c:pt>
                <c:pt idx="91">
                  <c:v>-10.230000000000004</c:v>
                </c:pt>
                <c:pt idx="92">
                  <c:v>-15.460000000000008</c:v>
                </c:pt>
                <c:pt idx="93">
                  <c:v>-22.790000000000006</c:v>
                </c:pt>
                <c:pt idx="94">
                  <c:v>-23.139999999999986</c:v>
                </c:pt>
                <c:pt idx="95">
                  <c:v>-9.8199999999999932</c:v>
                </c:pt>
                <c:pt idx="96">
                  <c:v>-18.379999999999995</c:v>
                </c:pt>
                <c:pt idx="97">
                  <c:v>-11.080000000000013</c:v>
                </c:pt>
                <c:pt idx="98">
                  <c:v>-10.050000000000011</c:v>
                </c:pt>
                <c:pt idx="99">
                  <c:v>-14.269999999999982</c:v>
                </c:pt>
                <c:pt idx="100">
                  <c:v>-12.939999999999998</c:v>
                </c:pt>
                <c:pt idx="101">
                  <c:v>-16.050000000000011</c:v>
                </c:pt>
                <c:pt idx="102">
                  <c:v>-14.879999999999995</c:v>
                </c:pt>
                <c:pt idx="103">
                  <c:v>-5.7199999999999989</c:v>
                </c:pt>
                <c:pt idx="104">
                  <c:v>3.8199999999999932</c:v>
                </c:pt>
                <c:pt idx="105">
                  <c:v>1.4499999999999886</c:v>
                </c:pt>
                <c:pt idx="106">
                  <c:v>3.5400000000000205</c:v>
                </c:pt>
                <c:pt idx="107">
                  <c:v>13.790000000000006</c:v>
                </c:pt>
                <c:pt idx="108">
                  <c:v>9.2299999999999898</c:v>
                </c:pt>
                <c:pt idx="109">
                  <c:v>6.2400000000000091</c:v>
                </c:pt>
                <c:pt idx="110">
                  <c:v>22.240000000000009</c:v>
                </c:pt>
                <c:pt idx="111">
                  <c:v>13.610000000000014</c:v>
                </c:pt>
                <c:pt idx="112">
                  <c:v>13.759999999999991</c:v>
                </c:pt>
                <c:pt idx="113">
                  <c:v>19.099999999999994</c:v>
                </c:pt>
                <c:pt idx="114">
                  <c:v>17.439999999999998</c:v>
                </c:pt>
                <c:pt idx="115">
                  <c:v>17.97</c:v>
                </c:pt>
                <c:pt idx="116">
                  <c:v>11.579999999999984</c:v>
                </c:pt>
                <c:pt idx="117">
                  <c:v>14.490000000000009</c:v>
                </c:pt>
                <c:pt idx="118">
                  <c:v>15.399999999999977</c:v>
                </c:pt>
                <c:pt idx="119">
                  <c:v>10.159999999999997</c:v>
                </c:pt>
                <c:pt idx="120">
                  <c:v>9.5300000000000011</c:v>
                </c:pt>
                <c:pt idx="121">
                  <c:v>1.1200000000000045</c:v>
                </c:pt>
                <c:pt idx="122">
                  <c:v>-9.9999999999994316E-2</c:v>
                </c:pt>
                <c:pt idx="123">
                  <c:v>13.550000000000011</c:v>
                </c:pt>
                <c:pt idx="124">
                  <c:v>5.4800000000000182</c:v>
                </c:pt>
                <c:pt idx="125">
                  <c:v>8.0300000000000011</c:v>
                </c:pt>
                <c:pt idx="126">
                  <c:v>5.2800000000000011</c:v>
                </c:pt>
                <c:pt idx="127">
                  <c:v>1.8700000000000045</c:v>
                </c:pt>
                <c:pt idx="128">
                  <c:v>-2.4900000000000091</c:v>
                </c:pt>
                <c:pt idx="129">
                  <c:v>-0.35000000000002274</c:v>
                </c:pt>
                <c:pt idx="130">
                  <c:v>0.25</c:v>
                </c:pt>
                <c:pt idx="131">
                  <c:v>2.4000000000000057</c:v>
                </c:pt>
                <c:pt idx="132">
                  <c:v>7.1800000000000068</c:v>
                </c:pt>
                <c:pt idx="133">
                  <c:v>4.8999999999999773</c:v>
                </c:pt>
                <c:pt idx="134">
                  <c:v>5.3499999999999943</c:v>
                </c:pt>
                <c:pt idx="135">
                  <c:v>8.9199999999999875</c:v>
                </c:pt>
                <c:pt idx="136">
                  <c:v>6.5</c:v>
                </c:pt>
                <c:pt idx="137">
                  <c:v>6.5099999999999909</c:v>
                </c:pt>
                <c:pt idx="138">
                  <c:v>3.8400000000000034</c:v>
                </c:pt>
                <c:pt idx="139">
                  <c:v>4.8199999999999932</c:v>
                </c:pt>
                <c:pt idx="140">
                  <c:v>3.0199999999999818</c:v>
                </c:pt>
                <c:pt idx="141">
                  <c:v>4.8599999999999852</c:v>
                </c:pt>
                <c:pt idx="142">
                  <c:v>10.469999999999999</c:v>
                </c:pt>
                <c:pt idx="143">
                  <c:v>12.759999999999991</c:v>
                </c:pt>
                <c:pt idx="144">
                  <c:v>10.680000000000007</c:v>
                </c:pt>
                <c:pt idx="145">
                  <c:v>3.7999999999999829</c:v>
                </c:pt>
                <c:pt idx="146">
                  <c:v>3.4199999999999875</c:v>
                </c:pt>
                <c:pt idx="147">
                  <c:v>2.9499999999999886</c:v>
                </c:pt>
                <c:pt idx="148">
                  <c:v>11.439999999999998</c:v>
                </c:pt>
                <c:pt idx="149">
                  <c:v>4.4000000000000057</c:v>
                </c:pt>
                <c:pt idx="150">
                  <c:v>3.6999999999999886</c:v>
                </c:pt>
                <c:pt idx="151">
                  <c:v>1.1299999999999955</c:v>
                </c:pt>
                <c:pt idx="152">
                  <c:v>1.8100000000000023</c:v>
                </c:pt>
                <c:pt idx="153">
                  <c:v>3.2400000000000091</c:v>
                </c:pt>
                <c:pt idx="154">
                  <c:v>12.159999999999997</c:v>
                </c:pt>
                <c:pt idx="155">
                  <c:v>2.8299999999999841</c:v>
                </c:pt>
                <c:pt idx="156">
                  <c:v>7.4599999999999795</c:v>
                </c:pt>
                <c:pt idx="157">
                  <c:v>-0.16999999999998749</c:v>
                </c:pt>
                <c:pt idx="158">
                  <c:v>7.2000000000000171</c:v>
                </c:pt>
                <c:pt idx="159">
                  <c:v>4.3299999999999841</c:v>
                </c:pt>
                <c:pt idx="160">
                  <c:v>1.3900000000000148</c:v>
                </c:pt>
                <c:pt idx="161">
                  <c:v>-4.0600000000000023</c:v>
                </c:pt>
                <c:pt idx="162">
                  <c:v>0.53000000000000114</c:v>
                </c:pt>
                <c:pt idx="163">
                  <c:v>-8.0000000000012506E-2</c:v>
                </c:pt>
                <c:pt idx="164">
                  <c:v>-4.5500000000000114</c:v>
                </c:pt>
                <c:pt idx="165">
                  <c:v>-0.23999999999998067</c:v>
                </c:pt>
                <c:pt idx="166">
                  <c:v>1.8200000000000216</c:v>
                </c:pt>
                <c:pt idx="167">
                  <c:v>-2.6500000000000057</c:v>
                </c:pt>
                <c:pt idx="168">
                  <c:v>2.5900000000000034</c:v>
                </c:pt>
                <c:pt idx="169">
                  <c:v>-10.370000000000005</c:v>
                </c:pt>
                <c:pt idx="170">
                  <c:v>-10.970000000000013</c:v>
                </c:pt>
                <c:pt idx="171">
                  <c:v>-11.13000000000001</c:v>
                </c:pt>
                <c:pt idx="172">
                  <c:v>-3.8599999999999994</c:v>
                </c:pt>
                <c:pt idx="173">
                  <c:v>-5.9099999999999966</c:v>
                </c:pt>
                <c:pt idx="174">
                  <c:v>0.53000000000000114</c:v>
                </c:pt>
                <c:pt idx="175">
                  <c:v>0.71999999999999886</c:v>
                </c:pt>
                <c:pt idx="176">
                  <c:v>8.4500000000000028</c:v>
                </c:pt>
                <c:pt idx="177">
                  <c:v>14.549999999999997</c:v>
                </c:pt>
                <c:pt idx="178">
                  <c:v>21</c:v>
                </c:pt>
                <c:pt idx="179">
                  <c:v>7.0900000000000034</c:v>
                </c:pt>
                <c:pt idx="180">
                  <c:v>3.2900000000000063</c:v>
                </c:pt>
                <c:pt idx="181">
                  <c:v>5.3999999999999915</c:v>
                </c:pt>
                <c:pt idx="182">
                  <c:v>6</c:v>
                </c:pt>
                <c:pt idx="183">
                  <c:v>10.649999999999991</c:v>
                </c:pt>
                <c:pt idx="184">
                  <c:v>17.36</c:v>
                </c:pt>
                <c:pt idx="185">
                  <c:v>27.400000000000006</c:v>
                </c:pt>
                <c:pt idx="186">
                  <c:v>38.740000000000009</c:v>
                </c:pt>
                <c:pt idx="187">
                  <c:v>42.25</c:v>
                </c:pt>
                <c:pt idx="188">
                  <c:v>42.83</c:v>
                </c:pt>
                <c:pt idx="189">
                  <c:v>54.519999999999996</c:v>
                </c:pt>
                <c:pt idx="190">
                  <c:v>52.069999999999993</c:v>
                </c:pt>
                <c:pt idx="191">
                  <c:v>48.7</c:v>
                </c:pt>
                <c:pt idx="192">
                  <c:v>53.260000000000005</c:v>
                </c:pt>
                <c:pt idx="193">
                  <c:v>47.84</c:v>
                </c:pt>
                <c:pt idx="194">
                  <c:v>59.69</c:v>
                </c:pt>
                <c:pt idx="195">
                  <c:v>59.660000000000004</c:v>
                </c:pt>
                <c:pt idx="196">
                  <c:v>72.5</c:v>
                </c:pt>
                <c:pt idx="197">
                  <c:v>76.14</c:v>
                </c:pt>
                <c:pt idx="198">
                  <c:v>77.290000000000006</c:v>
                </c:pt>
                <c:pt idx="199">
                  <c:v>75.599999999999994</c:v>
                </c:pt>
                <c:pt idx="200">
                  <c:v>80.449999999999989</c:v>
                </c:pt>
                <c:pt idx="201">
                  <c:v>78.11999999999999</c:v>
                </c:pt>
                <c:pt idx="202">
                  <c:v>83.66</c:v>
                </c:pt>
                <c:pt idx="203">
                  <c:v>63.5</c:v>
                </c:pt>
                <c:pt idx="204">
                  <c:v>56.760000000000005</c:v>
                </c:pt>
                <c:pt idx="205">
                  <c:v>65.410000000000011</c:v>
                </c:pt>
                <c:pt idx="206">
                  <c:v>70.98</c:v>
                </c:pt>
                <c:pt idx="207">
                  <c:v>62.819999999999993</c:v>
                </c:pt>
                <c:pt idx="208">
                  <c:v>61.730000000000004</c:v>
                </c:pt>
                <c:pt idx="209">
                  <c:v>48.75</c:v>
                </c:pt>
                <c:pt idx="210">
                  <c:v>52.100000000000009</c:v>
                </c:pt>
                <c:pt idx="211">
                  <c:v>53.620000000000005</c:v>
                </c:pt>
                <c:pt idx="212">
                  <c:v>49.259999999999991</c:v>
                </c:pt>
                <c:pt idx="213">
                  <c:v>49.69</c:v>
                </c:pt>
                <c:pt idx="214">
                  <c:v>52.63000000000001</c:v>
                </c:pt>
                <c:pt idx="215">
                  <c:v>44.36</c:v>
                </c:pt>
                <c:pt idx="216">
                  <c:v>44.95</c:v>
                </c:pt>
                <c:pt idx="217">
                  <c:v>35.799999999999983</c:v>
                </c:pt>
                <c:pt idx="218">
                  <c:v>39.259999999999991</c:v>
                </c:pt>
                <c:pt idx="219">
                  <c:v>41.239999999999995</c:v>
                </c:pt>
                <c:pt idx="220">
                  <c:v>49.47</c:v>
                </c:pt>
                <c:pt idx="221">
                  <c:v>43.41</c:v>
                </c:pt>
                <c:pt idx="222">
                  <c:v>45.05</c:v>
                </c:pt>
                <c:pt idx="223">
                  <c:v>35.590000000000003</c:v>
                </c:pt>
                <c:pt idx="224">
                  <c:v>44.02000000000001</c:v>
                </c:pt>
                <c:pt idx="225">
                  <c:v>48.620000000000005</c:v>
                </c:pt>
                <c:pt idx="226">
                  <c:v>50.830000000000013</c:v>
                </c:pt>
                <c:pt idx="227">
                  <c:v>53.169999999999987</c:v>
                </c:pt>
                <c:pt idx="228">
                  <c:v>53.95</c:v>
                </c:pt>
                <c:pt idx="229">
                  <c:v>45.239999999999995</c:v>
                </c:pt>
                <c:pt idx="230">
                  <c:v>46.81</c:v>
                </c:pt>
                <c:pt idx="231">
                  <c:v>37.36999999999999</c:v>
                </c:pt>
                <c:pt idx="232">
                  <c:v>34.560000000000016</c:v>
                </c:pt>
                <c:pt idx="233">
                  <c:v>38.769999999999996</c:v>
                </c:pt>
                <c:pt idx="234">
                  <c:v>39.330000000000013</c:v>
                </c:pt>
                <c:pt idx="235">
                  <c:v>38.159999999999997</c:v>
                </c:pt>
                <c:pt idx="236">
                  <c:v>32.929999999999993</c:v>
                </c:pt>
                <c:pt idx="237">
                  <c:v>27.63000000000001</c:v>
                </c:pt>
                <c:pt idx="238">
                  <c:v>32.549999999999997</c:v>
                </c:pt>
                <c:pt idx="239">
                  <c:v>17.750000000000014</c:v>
                </c:pt>
                <c:pt idx="240">
                  <c:v>25.819999999999993</c:v>
                </c:pt>
                <c:pt idx="241">
                  <c:v>18.099999999999994</c:v>
                </c:pt>
                <c:pt idx="242">
                  <c:v>26.260000000000019</c:v>
                </c:pt>
                <c:pt idx="243">
                  <c:v>27.11</c:v>
                </c:pt>
                <c:pt idx="244">
                  <c:v>54.989999999999995</c:v>
                </c:pt>
                <c:pt idx="245">
                  <c:v>53.680000000000007</c:v>
                </c:pt>
                <c:pt idx="246">
                  <c:v>62.83</c:v>
                </c:pt>
                <c:pt idx="247">
                  <c:v>69.200000000000017</c:v>
                </c:pt>
                <c:pt idx="248">
                  <c:v>68.62</c:v>
                </c:pt>
                <c:pt idx="249">
                  <c:v>68.17</c:v>
                </c:pt>
                <c:pt idx="250">
                  <c:v>72.260000000000005</c:v>
                </c:pt>
                <c:pt idx="251">
                  <c:v>75.920000000000016</c:v>
                </c:pt>
                <c:pt idx="252">
                  <c:v>69.970000000000013</c:v>
                </c:pt>
                <c:pt idx="253">
                  <c:v>72.09</c:v>
                </c:pt>
                <c:pt idx="254">
                  <c:v>71.690000000000012</c:v>
                </c:pt>
                <c:pt idx="255">
                  <c:v>67.810000000000016</c:v>
                </c:pt>
                <c:pt idx="256">
                  <c:v>71.62</c:v>
                </c:pt>
                <c:pt idx="257">
                  <c:v>73.690000000000012</c:v>
                </c:pt>
                <c:pt idx="258">
                  <c:v>82.050000000000011</c:v>
                </c:pt>
                <c:pt idx="259">
                  <c:v>79.670000000000016</c:v>
                </c:pt>
                <c:pt idx="260">
                  <c:v>83.91</c:v>
                </c:pt>
                <c:pt idx="261">
                  <c:v>83.789999999999992</c:v>
                </c:pt>
                <c:pt idx="262">
                  <c:v>82.18</c:v>
                </c:pt>
                <c:pt idx="263">
                  <c:v>78.77</c:v>
                </c:pt>
                <c:pt idx="264">
                  <c:v>63.199999999999989</c:v>
                </c:pt>
                <c:pt idx="265">
                  <c:v>61.510000000000005</c:v>
                </c:pt>
                <c:pt idx="266">
                  <c:v>63.45</c:v>
                </c:pt>
                <c:pt idx="267">
                  <c:v>59.06</c:v>
                </c:pt>
                <c:pt idx="268">
                  <c:v>60.230000000000004</c:v>
                </c:pt>
                <c:pt idx="269">
                  <c:v>62.34</c:v>
                </c:pt>
                <c:pt idx="270">
                  <c:v>59.279999999999987</c:v>
                </c:pt>
                <c:pt idx="271">
                  <c:v>60.949999999999989</c:v>
                </c:pt>
                <c:pt idx="272">
                  <c:v>64.649999999999991</c:v>
                </c:pt>
                <c:pt idx="273">
                  <c:v>66.37</c:v>
                </c:pt>
                <c:pt idx="274">
                  <c:v>58.899999999999991</c:v>
                </c:pt>
                <c:pt idx="275">
                  <c:v>56.749999999999986</c:v>
                </c:pt>
                <c:pt idx="276">
                  <c:v>53.17</c:v>
                </c:pt>
                <c:pt idx="277">
                  <c:v>50.180000000000007</c:v>
                </c:pt>
                <c:pt idx="278">
                  <c:v>46.02000000000001</c:v>
                </c:pt>
                <c:pt idx="279">
                  <c:v>46.890000000000015</c:v>
                </c:pt>
                <c:pt idx="280">
                  <c:v>45.230000000000004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40-4C39-8709-14267EDFE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6706432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670669200"/>
        <c:crosses val="max"/>
        <c:crossBetween val="between"/>
      </c:valAx>
      <c:dateAx>
        <c:axId val="670669200"/>
        <c:scaling>
          <c:orientation val="minMax"/>
        </c:scaling>
        <c:delete val="1"/>
        <c:axPos val="b"/>
        <c:numFmt formatCode="[$-416]mmm\-yy;@" sourceLinked="1"/>
        <c:majorTickMark val="out"/>
        <c:minorTickMark val="none"/>
        <c:tickLblPos val="nextTo"/>
        <c:crossAx val="670643280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2"/>
          <c:order val="1"/>
          <c:tx>
            <c:strRef>
              <c:f>Recessões!$B$1</c:f>
              <c:strCache>
                <c:ptCount val="1"/>
                <c:pt idx="0">
                  <c:v>Recessão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cat>
            <c:numRef>
              <c:f>Recessões!$A$170:$A$289</c:f>
              <c:numCache>
                <c:formatCode>[$-416]mmm\-yy;@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Recessões!$B$170:$B$289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2F-4F70-BF07-AC10D2147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0669200"/>
        <c:axId val="670643280"/>
      </c:areaChart>
      <c:lineChart>
        <c:grouping val="standard"/>
        <c:varyColors val="0"/>
        <c:ser>
          <c:idx val="1"/>
          <c:order val="0"/>
          <c:tx>
            <c:strRef>
              <c:f>Atividade!$H$2</c:f>
              <c:strCache>
                <c:ptCount val="1"/>
                <c:pt idx="0">
                  <c:v>Vendas no Varejo Dessazonalizado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Atividade!$A$135:$A$254</c:f>
              <c:numCache>
                <c:formatCode>[$-416]mmm\-yy;@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Atividade!$H$135:$H$254</c:f>
              <c:numCache>
                <c:formatCode>General</c:formatCode>
                <c:ptCount val="120"/>
                <c:pt idx="0">
                  <c:v>101.59</c:v>
                </c:pt>
                <c:pt idx="1">
                  <c:v>101.5</c:v>
                </c:pt>
                <c:pt idx="2">
                  <c:v>100.83</c:v>
                </c:pt>
                <c:pt idx="3">
                  <c:v>101.11</c:v>
                </c:pt>
                <c:pt idx="4">
                  <c:v>101.45</c:v>
                </c:pt>
                <c:pt idx="5">
                  <c:v>100.3</c:v>
                </c:pt>
                <c:pt idx="6">
                  <c:v>99.7</c:v>
                </c:pt>
                <c:pt idx="7">
                  <c:v>101.24</c:v>
                </c:pt>
                <c:pt idx="8">
                  <c:v>101.4</c:v>
                </c:pt>
                <c:pt idx="9">
                  <c:v>102.11</c:v>
                </c:pt>
                <c:pt idx="10">
                  <c:v>102.16</c:v>
                </c:pt>
                <c:pt idx="11">
                  <c:v>101.21</c:v>
                </c:pt>
                <c:pt idx="12">
                  <c:v>101.34</c:v>
                </c:pt>
                <c:pt idx="13">
                  <c:v>100.09</c:v>
                </c:pt>
                <c:pt idx="14">
                  <c:v>100.24</c:v>
                </c:pt>
                <c:pt idx="15">
                  <c:v>97.58</c:v>
                </c:pt>
                <c:pt idx="16">
                  <c:v>97.9</c:v>
                </c:pt>
                <c:pt idx="17">
                  <c:v>96.63</c:v>
                </c:pt>
                <c:pt idx="18">
                  <c:v>95.57</c:v>
                </c:pt>
                <c:pt idx="19">
                  <c:v>94.97</c:v>
                </c:pt>
                <c:pt idx="20">
                  <c:v>94.81</c:v>
                </c:pt>
                <c:pt idx="21">
                  <c:v>95.52</c:v>
                </c:pt>
                <c:pt idx="22">
                  <c:v>94.41</c:v>
                </c:pt>
                <c:pt idx="23">
                  <c:v>94.13</c:v>
                </c:pt>
                <c:pt idx="24">
                  <c:v>91.54</c:v>
                </c:pt>
                <c:pt idx="25">
                  <c:v>92.51</c:v>
                </c:pt>
                <c:pt idx="26">
                  <c:v>91.67</c:v>
                </c:pt>
                <c:pt idx="27">
                  <c:v>91.77</c:v>
                </c:pt>
                <c:pt idx="28">
                  <c:v>90.96</c:v>
                </c:pt>
                <c:pt idx="29">
                  <c:v>90.97</c:v>
                </c:pt>
                <c:pt idx="30">
                  <c:v>90.23</c:v>
                </c:pt>
                <c:pt idx="31">
                  <c:v>89.79</c:v>
                </c:pt>
                <c:pt idx="32">
                  <c:v>89.08</c:v>
                </c:pt>
                <c:pt idx="33">
                  <c:v>89.31</c:v>
                </c:pt>
                <c:pt idx="34">
                  <c:v>89.08</c:v>
                </c:pt>
                <c:pt idx="35">
                  <c:v>88.97</c:v>
                </c:pt>
                <c:pt idx="36">
                  <c:v>91.85</c:v>
                </c:pt>
                <c:pt idx="37">
                  <c:v>92.06</c:v>
                </c:pt>
                <c:pt idx="38">
                  <c:v>90.55</c:v>
                </c:pt>
                <c:pt idx="39">
                  <c:v>92.3</c:v>
                </c:pt>
                <c:pt idx="40">
                  <c:v>92.36</c:v>
                </c:pt>
                <c:pt idx="41">
                  <c:v>93.5</c:v>
                </c:pt>
                <c:pt idx="42">
                  <c:v>93.26</c:v>
                </c:pt>
                <c:pt idx="43">
                  <c:v>92.6</c:v>
                </c:pt>
                <c:pt idx="44">
                  <c:v>93.49</c:v>
                </c:pt>
                <c:pt idx="45">
                  <c:v>93.07</c:v>
                </c:pt>
                <c:pt idx="46">
                  <c:v>93.51</c:v>
                </c:pt>
                <c:pt idx="47">
                  <c:v>93.62</c:v>
                </c:pt>
                <c:pt idx="48">
                  <c:v>94.04</c:v>
                </c:pt>
                <c:pt idx="49">
                  <c:v>93.74</c:v>
                </c:pt>
                <c:pt idx="50">
                  <c:v>94.97</c:v>
                </c:pt>
                <c:pt idx="51">
                  <c:v>96.53</c:v>
                </c:pt>
                <c:pt idx="52">
                  <c:v>94.75</c:v>
                </c:pt>
                <c:pt idx="53">
                  <c:v>94.04</c:v>
                </c:pt>
                <c:pt idx="54">
                  <c:v>93.04</c:v>
                </c:pt>
                <c:pt idx="55">
                  <c:v>95.44</c:v>
                </c:pt>
                <c:pt idx="56">
                  <c:v>94.47</c:v>
                </c:pt>
                <c:pt idx="57">
                  <c:v>94.16</c:v>
                </c:pt>
                <c:pt idx="58">
                  <c:v>96.96</c:v>
                </c:pt>
                <c:pt idx="59">
                  <c:v>95.01</c:v>
                </c:pt>
                <c:pt idx="60">
                  <c:v>96.14</c:v>
                </c:pt>
                <c:pt idx="61">
                  <c:v>95.58</c:v>
                </c:pt>
                <c:pt idx="62">
                  <c:v>95.89</c:v>
                </c:pt>
                <c:pt idx="63">
                  <c:v>96.01</c:v>
                </c:pt>
                <c:pt idx="64">
                  <c:v>95.22</c:v>
                </c:pt>
                <c:pt idx="65">
                  <c:v>94.86</c:v>
                </c:pt>
                <c:pt idx="66">
                  <c:v>95.54</c:v>
                </c:pt>
                <c:pt idx="67">
                  <c:v>95.57</c:v>
                </c:pt>
                <c:pt idx="68">
                  <c:v>97.5</c:v>
                </c:pt>
                <c:pt idx="69">
                  <c:v>97.85</c:v>
                </c:pt>
                <c:pt idx="70">
                  <c:v>98.57</c:v>
                </c:pt>
                <c:pt idx="71">
                  <c:v>99.08</c:v>
                </c:pt>
                <c:pt idx="72">
                  <c:v>98.03</c:v>
                </c:pt>
                <c:pt idx="73">
                  <c:v>98.22</c:v>
                </c:pt>
                <c:pt idx="74">
                  <c:v>94.21</c:v>
                </c:pt>
                <c:pt idx="75">
                  <c:v>79.510000000000005</c:v>
                </c:pt>
                <c:pt idx="76">
                  <c:v>87.86</c:v>
                </c:pt>
                <c:pt idx="77">
                  <c:v>95.18</c:v>
                </c:pt>
                <c:pt idx="78">
                  <c:v>99.64</c:v>
                </c:pt>
                <c:pt idx="79">
                  <c:v>102.43</c:v>
                </c:pt>
                <c:pt idx="80">
                  <c:v>103.5</c:v>
                </c:pt>
                <c:pt idx="81">
                  <c:v>104.5</c:v>
                </c:pt>
                <c:pt idx="82">
                  <c:v>104.38</c:v>
                </c:pt>
                <c:pt idx="83">
                  <c:v>99.97</c:v>
                </c:pt>
                <c:pt idx="84">
                  <c:v>98.46</c:v>
                </c:pt>
                <c:pt idx="85">
                  <c:v>98.94</c:v>
                </c:pt>
                <c:pt idx="86">
                  <c:v>95.41</c:v>
                </c:pt>
                <c:pt idx="87">
                  <c:v>98.19</c:v>
                </c:pt>
                <c:pt idx="88">
                  <c:v>101.47</c:v>
                </c:pt>
                <c:pt idx="89">
                  <c:v>100.31</c:v>
                </c:pt>
                <c:pt idx="90">
                  <c:v>104.25</c:v>
                </c:pt>
                <c:pt idx="91">
                  <c:v>99.26</c:v>
                </c:pt>
                <c:pt idx="92">
                  <c:v>97.97</c:v>
                </c:pt>
                <c:pt idx="93">
                  <c:v>98.1</c:v>
                </c:pt>
                <c:pt idx="94">
                  <c:v>99.32</c:v>
                </c:pt>
                <c:pt idx="95">
                  <c:v>97.64</c:v>
                </c:pt>
                <c:pt idx="96">
                  <c:v>97.79</c:v>
                </c:pt>
                <c:pt idx="97">
                  <c:v>99.82</c:v>
                </c:pt>
                <c:pt idx="98">
                  <c:v>100.37</c:v>
                </c:pt>
                <c:pt idx="99">
                  <c:v>101.25</c:v>
                </c:pt>
                <c:pt idx="100">
                  <c:v>101.54</c:v>
                </c:pt>
                <c:pt idx="101">
                  <c:v>99.79</c:v>
                </c:pt>
                <c:pt idx="102">
                  <c:v>99.63</c:v>
                </c:pt>
                <c:pt idx="103">
                  <c:v>99.84</c:v>
                </c:pt>
                <c:pt idx="104">
                  <c:v>100.93</c:v>
                </c:pt>
                <c:pt idx="105">
                  <c:v>101.21</c:v>
                </c:pt>
                <c:pt idx="106">
                  <c:v>100.57</c:v>
                </c:pt>
                <c:pt idx="107">
                  <c:v>97.91</c:v>
                </c:pt>
                <c:pt idx="108">
                  <c:v>101.62</c:v>
                </c:pt>
                <c:pt idx="109">
                  <c:v>101.59</c:v>
                </c:pt>
                <c:pt idx="110">
                  <c:v>102.41</c:v>
                </c:pt>
                <c:pt idx="111">
                  <c:v>102.51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2F-4F70-BF07-AC10D2147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in val="8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6706432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670669200"/>
        <c:crosses val="max"/>
        <c:crossBetween val="between"/>
      </c:valAx>
      <c:dateAx>
        <c:axId val="670669200"/>
        <c:scaling>
          <c:orientation val="minMax"/>
        </c:scaling>
        <c:delete val="1"/>
        <c:axPos val="b"/>
        <c:numFmt formatCode="[$-416]mmm\-yy;@" sourceLinked="1"/>
        <c:majorTickMark val="out"/>
        <c:minorTickMark val="none"/>
        <c:tickLblPos val="nextTo"/>
        <c:crossAx val="670643280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1"/>
          <c:tx>
            <c:strRef>
              <c:f>Recessões!$B$1</c:f>
              <c:strCache>
                <c:ptCount val="1"/>
                <c:pt idx="0">
                  <c:v>Recessão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cat>
            <c:numRef>
              <c:f>Recessões!$A$146:$A$289</c:f>
              <c:numCache>
                <c:formatCode>[$-416]mmm\-yy;@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Recessões!$B$146:$B$289</c:f>
              <c:numCache>
                <c:formatCode>General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BB-4B43-97E8-13F3B1AF2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88671"/>
        <c:axId val="552969951"/>
      </c:areaChart>
      <c:lineChart>
        <c:grouping val="standard"/>
        <c:varyColors val="0"/>
        <c:ser>
          <c:idx val="1"/>
          <c:order val="0"/>
          <c:tx>
            <c:strRef>
              <c:f>Atividade!$D$2</c:f>
              <c:strCache>
                <c:ptCount val="1"/>
                <c:pt idx="0">
                  <c:v>Volume Serviços Anual</c:v>
                </c:pt>
              </c:strCache>
            </c:strRef>
          </c:tx>
          <c:spPr>
            <a:ln w="3810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Recessões!$A$146:$A$289</c:f>
              <c:numCache>
                <c:formatCode>[$-416]mmm\-yy;@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Atividade!$D$111:$D$254</c:f>
              <c:numCache>
                <c:formatCode>0.0%</c:formatCode>
                <c:ptCount val="144"/>
                <c:pt idx="0">
                  <c:v>4.5427588660894358E-2</c:v>
                </c:pt>
                <c:pt idx="1">
                  <c:v>3.4622731614135427E-2</c:v>
                </c:pt>
                <c:pt idx="2">
                  <c:v>6.9627442071785506E-2</c:v>
                </c:pt>
                <c:pt idx="3">
                  <c:v>2.9566811826724715E-2</c:v>
                </c:pt>
                <c:pt idx="4">
                  <c:v>4.671759105502038E-2</c:v>
                </c:pt>
                <c:pt idx="5">
                  <c:v>3.7508372404554624E-2</c:v>
                </c:pt>
                <c:pt idx="6">
                  <c:v>3.3764525323394023E-2</c:v>
                </c:pt>
                <c:pt idx="7">
                  <c:v>4.1023993144815751E-2</c:v>
                </c:pt>
                <c:pt idx="8">
                  <c:v>2.6909249373570088E-2</c:v>
                </c:pt>
                <c:pt idx="9">
                  <c:v>7.2584171403585529E-2</c:v>
                </c:pt>
                <c:pt idx="10">
                  <c:v>4.1116478797638134E-2</c:v>
                </c:pt>
                <c:pt idx="11">
                  <c:v>3.3830845771144258E-2</c:v>
                </c:pt>
                <c:pt idx="12">
                  <c:v>5.0034036759700529E-2</c:v>
                </c:pt>
                <c:pt idx="13">
                  <c:v>2.2617124394184174E-2</c:v>
                </c:pt>
                <c:pt idx="14">
                  <c:v>1.7733885526176163E-2</c:v>
                </c:pt>
                <c:pt idx="15">
                  <c:v>7.9140694568121006E-2</c:v>
                </c:pt>
                <c:pt idx="16">
                  <c:v>3.5536753040719127E-2</c:v>
                </c:pt>
                <c:pt idx="17">
                  <c:v>4.1532171293307441E-2</c:v>
                </c:pt>
                <c:pt idx="18">
                  <c:v>5.2810180275715934E-2</c:v>
                </c:pt>
                <c:pt idx="19">
                  <c:v>2.2018726206399775E-2</c:v>
                </c:pt>
                <c:pt idx="20">
                  <c:v>4.9543814979843059E-2</c:v>
                </c:pt>
                <c:pt idx="21">
                  <c:v>4.1683652670199578E-2</c:v>
                </c:pt>
                <c:pt idx="22">
                  <c:v>4.3411012579913422E-2</c:v>
                </c:pt>
                <c:pt idx="23">
                  <c:v>3.5418671799807511E-2</c:v>
                </c:pt>
                <c:pt idx="24">
                  <c:v>5.4889249054565159E-2</c:v>
                </c:pt>
                <c:pt idx="25">
                  <c:v>6.9510268562401167E-2</c:v>
                </c:pt>
                <c:pt idx="26">
                  <c:v>2.8276293823038312E-2</c:v>
                </c:pt>
                <c:pt idx="27">
                  <c:v>1.6812790097988639E-2</c:v>
                </c:pt>
                <c:pt idx="28">
                  <c:v>2.7882749463793211E-2</c:v>
                </c:pt>
                <c:pt idx="29">
                  <c:v>1.5185950413223237E-2</c:v>
                </c:pt>
                <c:pt idx="30">
                  <c:v>2.1051571313456918E-2</c:v>
                </c:pt>
                <c:pt idx="31">
                  <c:v>1.439645625692143E-2</c:v>
                </c:pt>
                <c:pt idx="32">
                  <c:v>3.0627716567269703E-2</c:v>
                </c:pt>
                <c:pt idx="33">
                  <c:v>1.9861070345367438E-2</c:v>
                </c:pt>
                <c:pt idx="34">
                  <c:v>1.0277695424449229E-2</c:v>
                </c:pt>
                <c:pt idx="35">
                  <c:v>5.2054285183120719E-3</c:v>
                </c:pt>
                <c:pt idx="36">
                  <c:v>-3.1035542353784695E-2</c:v>
                </c:pt>
                <c:pt idx="37">
                  <c:v>-3.8510234226630136E-2</c:v>
                </c:pt>
                <c:pt idx="38">
                  <c:v>2.3033992897006472E-2</c:v>
                </c:pt>
                <c:pt idx="39">
                  <c:v>-2.8707648610265757E-2</c:v>
                </c:pt>
                <c:pt idx="40">
                  <c:v>-3.1399046104928385E-2</c:v>
                </c:pt>
                <c:pt idx="41">
                  <c:v>-2.2285539839218438E-2</c:v>
                </c:pt>
                <c:pt idx="42">
                  <c:v>-4.2320213080793145E-2</c:v>
                </c:pt>
                <c:pt idx="43">
                  <c:v>-3.5132989281460913E-2</c:v>
                </c:pt>
                <c:pt idx="44">
                  <c:v>-4.7959984307571646E-2</c:v>
                </c:pt>
                <c:pt idx="45">
                  <c:v>-5.8326937835763593E-2</c:v>
                </c:pt>
                <c:pt idx="46">
                  <c:v>-6.3679937396067698E-2</c:v>
                </c:pt>
                <c:pt idx="47">
                  <c:v>-5.0397632698354067E-2</c:v>
                </c:pt>
                <c:pt idx="48">
                  <c:v>-4.9894291754756903E-2</c:v>
                </c:pt>
                <c:pt idx="49">
                  <c:v>-3.8845605179413933E-2</c:v>
                </c:pt>
                <c:pt idx="50">
                  <c:v>-5.9016068240428377E-2</c:v>
                </c:pt>
                <c:pt idx="51">
                  <c:v>-4.7728459530026024E-2</c:v>
                </c:pt>
                <c:pt idx="52">
                  <c:v>-6.0525235945835143E-2</c:v>
                </c:pt>
                <c:pt idx="53">
                  <c:v>-3.3930058284762699E-2</c:v>
                </c:pt>
                <c:pt idx="54">
                  <c:v>-4.4602389781623342E-2</c:v>
                </c:pt>
                <c:pt idx="55">
                  <c:v>-3.9292326681752643E-2</c:v>
                </c:pt>
                <c:pt idx="56">
                  <c:v>-4.8727722262284834E-2</c:v>
                </c:pt>
                <c:pt idx="57">
                  <c:v>-7.6100244498777503E-2</c:v>
                </c:pt>
                <c:pt idx="58">
                  <c:v>-4.6280819055578681E-2</c:v>
                </c:pt>
                <c:pt idx="59">
                  <c:v>-5.7064952770474187E-2</c:v>
                </c:pt>
                <c:pt idx="60">
                  <c:v>-3.5380507343124035E-2</c:v>
                </c:pt>
                <c:pt idx="61">
                  <c:v>-5.3316588651672547E-2</c:v>
                </c:pt>
                <c:pt idx="62">
                  <c:v>-5.2492885000527068E-2</c:v>
                </c:pt>
                <c:pt idx="63">
                  <c:v>-5.7468743145426715E-2</c:v>
                </c:pt>
                <c:pt idx="64">
                  <c:v>-1.9327364053286722E-2</c:v>
                </c:pt>
                <c:pt idx="65">
                  <c:v>-2.9734970911441394E-2</c:v>
                </c:pt>
                <c:pt idx="66">
                  <c:v>-3.2345013477088957E-2</c:v>
                </c:pt>
                <c:pt idx="67">
                  <c:v>-2.5588865096359714E-2</c:v>
                </c:pt>
                <c:pt idx="68">
                  <c:v>-3.194715183019281E-2</c:v>
                </c:pt>
                <c:pt idx="69">
                  <c:v>-3.6387694343367194E-3</c:v>
                </c:pt>
                <c:pt idx="70">
                  <c:v>-6.7915434330156899E-3</c:v>
                </c:pt>
                <c:pt idx="71">
                  <c:v>5.5767840545286607E-3</c:v>
                </c:pt>
                <c:pt idx="72">
                  <c:v>-1.4763552479815423E-2</c:v>
                </c:pt>
                <c:pt idx="73">
                  <c:v>-2.2793053545586139E-2</c:v>
                </c:pt>
                <c:pt idx="74">
                  <c:v>-9.0110134608967218E-3</c:v>
                </c:pt>
                <c:pt idx="75">
                  <c:v>2.0246683732837001E-2</c:v>
                </c:pt>
                <c:pt idx="76">
                  <c:v>-3.7746353412760225E-2</c:v>
                </c:pt>
                <c:pt idx="77">
                  <c:v>9.7712636020430566E-3</c:v>
                </c:pt>
                <c:pt idx="78">
                  <c:v>-8.9136490250696365E-4</c:v>
                </c:pt>
                <c:pt idx="79">
                  <c:v>1.670146137787043E-2</c:v>
                </c:pt>
                <c:pt idx="80">
                  <c:v>4.6985121378231298E-3</c:v>
                </c:pt>
                <c:pt idx="81">
                  <c:v>1.5050907481186426E-2</c:v>
                </c:pt>
                <c:pt idx="82">
                  <c:v>8.9334950920922918E-3</c:v>
                </c:pt>
                <c:pt idx="83">
                  <c:v>4.0053404539386328E-3</c:v>
                </c:pt>
                <c:pt idx="84">
                  <c:v>1.9550456567548613E-2</c:v>
                </c:pt>
                <c:pt idx="85">
                  <c:v>3.8134024435394265E-2</c:v>
                </c:pt>
                <c:pt idx="86">
                  <c:v>-2.32375392905253E-2</c:v>
                </c:pt>
                <c:pt idx="87">
                  <c:v>-6.8430656934307388E-3</c:v>
                </c:pt>
                <c:pt idx="88">
                  <c:v>4.8021291367738916E-2</c:v>
                </c:pt>
                <c:pt idx="89">
                  <c:v>-3.5297998680448583E-2</c:v>
                </c:pt>
                <c:pt idx="90">
                  <c:v>1.8066242890598883E-2</c:v>
                </c:pt>
                <c:pt idx="91">
                  <c:v>-1.3076839943802043E-2</c:v>
                </c:pt>
                <c:pt idx="92">
                  <c:v>1.6256541587796436E-2</c:v>
                </c:pt>
                <c:pt idx="93">
                  <c:v>2.8020061055386014E-2</c:v>
                </c:pt>
                <c:pt idx="94">
                  <c:v>1.8692610406646271E-2</c:v>
                </c:pt>
                <c:pt idx="95">
                  <c:v>1.524140752864156E-2</c:v>
                </c:pt>
                <c:pt idx="96">
                  <c:v>1.6419795613732857E-2</c:v>
                </c:pt>
                <c:pt idx="97">
                  <c:v>5.8250118877793966E-3</c:v>
                </c:pt>
                <c:pt idx="98">
                  <c:v>-2.7927824388001454E-2</c:v>
                </c:pt>
                <c:pt idx="99">
                  <c:v>-0.17259990813045478</c:v>
                </c:pt>
                <c:pt idx="100">
                  <c:v>-0.19333112509661032</c:v>
                </c:pt>
                <c:pt idx="101">
                  <c:v>-0.12230707853641865</c:v>
                </c:pt>
                <c:pt idx="102">
                  <c:v>-0.1198378792857927</c:v>
                </c:pt>
                <c:pt idx="103">
                  <c:v>-0.10030661410424879</c:v>
                </c:pt>
                <c:pt idx="104">
                  <c:v>-7.0012052152952808E-2</c:v>
                </c:pt>
                <c:pt idx="105">
                  <c:v>-7.3708770813447844E-2</c:v>
                </c:pt>
                <c:pt idx="106">
                  <c:v>-4.9790750080480728E-2</c:v>
                </c:pt>
                <c:pt idx="107">
                  <c:v>-3.0931989924433134E-2</c:v>
                </c:pt>
                <c:pt idx="108">
                  <c:v>-5.038409399005872E-2</c:v>
                </c:pt>
                <c:pt idx="109">
                  <c:v>-1.8437536934168608E-2</c:v>
                </c:pt>
                <c:pt idx="110">
                  <c:v>4.5991960274296639E-2</c:v>
                </c:pt>
                <c:pt idx="111">
                  <c:v>0.20138792505204717</c:v>
                </c:pt>
                <c:pt idx="112">
                  <c:v>0.23254859019983565</c:v>
                </c:pt>
                <c:pt idx="113">
                  <c:v>0.21103896103896114</c:v>
                </c:pt>
                <c:pt idx="114">
                  <c:v>0.17797137523335427</c:v>
                </c:pt>
                <c:pt idx="115">
                  <c:v>0.16565238558909434</c:v>
                </c:pt>
                <c:pt idx="116">
                  <c:v>0.1152214891611687</c:v>
                </c:pt>
                <c:pt idx="117">
                  <c:v>7.3047858942065336E-2</c:v>
                </c:pt>
                <c:pt idx="118">
                  <c:v>0.10220214568040653</c:v>
                </c:pt>
                <c:pt idx="119">
                  <c:v>0.10917030567685582</c:v>
                </c:pt>
                <c:pt idx="120">
                  <c:v>9.3504639543183332E-2</c:v>
                </c:pt>
                <c:pt idx="121">
                  <c:v>7.4051776038531081E-2</c:v>
                </c:pt>
                <c:pt idx="122">
                  <c:v>0.11563241776873512</c:v>
                </c:pt>
                <c:pt idx="123">
                  <c:v>9.3692236598891032E-2</c:v>
                </c:pt>
                <c:pt idx="124">
                  <c:v>9.0838423098278831E-2</c:v>
                </c:pt>
                <c:pt idx="125">
                  <c:v>6.41286863270778E-2</c:v>
                </c:pt>
                <c:pt idx="126">
                  <c:v>6.2651875330163698E-2</c:v>
                </c:pt>
                <c:pt idx="127">
                  <c:v>8.6979221050433209E-2</c:v>
                </c:pt>
                <c:pt idx="128">
                  <c:v>9.4020705683498962E-2</c:v>
                </c:pt>
                <c:pt idx="129">
                  <c:v>9.6991037131882285E-2</c:v>
                </c:pt>
                <c:pt idx="130">
                  <c:v>6.4959016393442592E-2</c:v>
                </c:pt>
                <c:pt idx="131">
                  <c:v>5.9711286089238813E-2</c:v>
                </c:pt>
                <c:pt idx="132">
                  <c:v>-0.16514360313315934</c:v>
                </c:pt>
                <c:pt idx="133">
                  <c:v>4.7757847533632214E-2</c:v>
                </c:pt>
                <c:pt idx="134">
                  <c:v>6.5045592705167188E-2</c:v>
                </c:pt>
                <c:pt idx="135">
                  <c:v>2.6830041195732512E-2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BB-4B43-97E8-13F3B1AF2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ax val="0.25"/>
          <c:min val="-0.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552969951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552988671"/>
        <c:crosses val="max"/>
        <c:crossBetween val="between"/>
      </c:valAx>
      <c:dateAx>
        <c:axId val="552988671"/>
        <c:scaling>
          <c:orientation val="minMax"/>
        </c:scaling>
        <c:delete val="1"/>
        <c:axPos val="b"/>
        <c:numFmt formatCode="[$-416]mmm\-yy;@" sourceLinked="1"/>
        <c:majorTickMark val="out"/>
        <c:minorTickMark val="none"/>
        <c:tickLblPos val="nextTo"/>
        <c:crossAx val="552969951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1"/>
          <c:order val="1"/>
          <c:tx>
            <c:strRef>
              <c:f>Recessões!$B$1</c:f>
              <c:strCache>
                <c:ptCount val="1"/>
                <c:pt idx="0">
                  <c:v>Recessão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val>
            <c:numRef>
              <c:f>Recessões!$B$146:$B$289</c:f>
              <c:numCache>
                <c:formatCode>General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1F-4388-8CAF-99ACE0AE7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8922944"/>
        <c:axId val="1968929664"/>
      </c:areaChart>
      <c:lineChart>
        <c:grouping val="standard"/>
        <c:varyColors val="0"/>
        <c:ser>
          <c:idx val="0"/>
          <c:order val="0"/>
          <c:tx>
            <c:strRef>
              <c:f>Atividade!$G$2</c:f>
              <c:strCache>
                <c:ptCount val="1"/>
                <c:pt idx="0">
                  <c:v>Produção Industrial Anual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Atividade!$A$111:$A$254</c:f>
              <c:numCache>
                <c:formatCode>[$-416]mmm\-yy;@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Atividade!$G$111:$G$254</c:f>
              <c:numCache>
                <c:formatCode>0.0%</c:formatCode>
                <c:ptCount val="144"/>
                <c:pt idx="0">
                  <c:v>-4.7499999999999987E-2</c:v>
                </c:pt>
                <c:pt idx="1">
                  <c:v>-5.0288540807914228E-2</c:v>
                </c:pt>
                <c:pt idx="2">
                  <c:v>-6.0705496308449569E-2</c:v>
                </c:pt>
                <c:pt idx="3">
                  <c:v>-3.5353535353535359E-2</c:v>
                </c:pt>
                <c:pt idx="4">
                  <c:v>-5.8006535947712434E-2</c:v>
                </c:pt>
                <c:pt idx="5">
                  <c:v>-3.833333333333333E-2</c:v>
                </c:pt>
                <c:pt idx="6">
                  <c:v>-2.4186822351960013E-2</c:v>
                </c:pt>
                <c:pt idx="7">
                  <c:v>5.050505050505194E-3</c:v>
                </c:pt>
                <c:pt idx="8">
                  <c:v>2.564102564102555E-3</c:v>
                </c:pt>
                <c:pt idx="9">
                  <c:v>2.6770293609671869E-2</c:v>
                </c:pt>
                <c:pt idx="10">
                  <c:v>8.5984522785897965E-3</c:v>
                </c:pt>
                <c:pt idx="11">
                  <c:v>-1.0887772194304923E-2</c:v>
                </c:pt>
                <c:pt idx="12">
                  <c:v>4.2869641294838168E-2</c:v>
                </c:pt>
                <c:pt idx="13">
                  <c:v>6.9444444444444198E-3</c:v>
                </c:pt>
                <c:pt idx="14">
                  <c:v>3.1441048034934527E-2</c:v>
                </c:pt>
                <c:pt idx="15">
                  <c:v>4.7120418848167533E-2</c:v>
                </c:pt>
                <c:pt idx="16">
                  <c:v>3.8161318300086844E-2</c:v>
                </c:pt>
                <c:pt idx="17">
                  <c:v>4.2461005199306623E-2</c:v>
                </c:pt>
                <c:pt idx="18">
                  <c:v>2.1367521367521292E-2</c:v>
                </c:pt>
                <c:pt idx="19">
                  <c:v>3.3500837520936688E-3</c:v>
                </c:pt>
                <c:pt idx="20">
                  <c:v>2.6427962489343537E-2</c:v>
                </c:pt>
                <c:pt idx="21">
                  <c:v>1.682085786375076E-3</c:v>
                </c:pt>
                <c:pt idx="22">
                  <c:v>2.1312872975277175E-2</c:v>
                </c:pt>
                <c:pt idx="23">
                  <c:v>-2.201524132091448E-2</c:v>
                </c:pt>
                <c:pt idx="24">
                  <c:v>-1.4261744966442946E-2</c:v>
                </c:pt>
                <c:pt idx="25">
                  <c:v>1.7241379310344751E-2</c:v>
                </c:pt>
                <c:pt idx="26">
                  <c:v>-3.3869602032174928E-3</c:v>
                </c:pt>
                <c:pt idx="27">
                  <c:v>-2.7499999999999969E-2</c:v>
                </c:pt>
                <c:pt idx="28">
                  <c:v>-3.5087719298245612E-2</c:v>
                </c:pt>
                <c:pt idx="29">
                  <c:v>-6.8162926018287662E-2</c:v>
                </c:pt>
                <c:pt idx="30">
                  <c:v>-3.7656903765690419E-2</c:v>
                </c:pt>
                <c:pt idx="31">
                  <c:v>-3.5893155258764575E-2</c:v>
                </c:pt>
                <c:pt idx="32">
                  <c:v>-3.9867109634551534E-2</c:v>
                </c:pt>
                <c:pt idx="33">
                  <c:v>-2.8547439126784147E-2</c:v>
                </c:pt>
                <c:pt idx="34">
                  <c:v>-4.173622704507518E-2</c:v>
                </c:pt>
                <c:pt idx="35">
                  <c:v>-3.5497835497835473E-2</c:v>
                </c:pt>
                <c:pt idx="36">
                  <c:v>-4.595744680851066E-2</c:v>
                </c:pt>
                <c:pt idx="37">
                  <c:v>-5.6779661016949201E-2</c:v>
                </c:pt>
                <c:pt idx="38">
                  <c:v>-6.0322854715378127E-2</c:v>
                </c:pt>
                <c:pt idx="39">
                  <c:v>-7.026563838903177E-2</c:v>
                </c:pt>
                <c:pt idx="40">
                  <c:v>-6.926406926406925E-2</c:v>
                </c:pt>
                <c:pt idx="41">
                  <c:v>-5.0847457627118509E-2</c:v>
                </c:pt>
                <c:pt idx="42">
                  <c:v>-9.1304347826086985E-2</c:v>
                </c:pt>
                <c:pt idx="43">
                  <c:v>-9.0909090909090939E-2</c:v>
                </c:pt>
                <c:pt idx="44">
                  <c:v>-0.11159169550172998</c:v>
                </c:pt>
                <c:pt idx="45">
                  <c:v>-0.11495246326706998</c:v>
                </c:pt>
                <c:pt idx="46">
                  <c:v>-0.12282229965156788</c:v>
                </c:pt>
                <c:pt idx="47">
                  <c:v>-0.11041292639138245</c:v>
                </c:pt>
                <c:pt idx="48">
                  <c:v>-0.10704727921498658</c:v>
                </c:pt>
                <c:pt idx="49">
                  <c:v>-0.10961365678346813</c:v>
                </c:pt>
                <c:pt idx="50">
                  <c:v>-0.10036166365280286</c:v>
                </c:pt>
                <c:pt idx="51">
                  <c:v>-8.202764976958532E-2</c:v>
                </c:pt>
                <c:pt idx="52">
                  <c:v>-7.162790697674426E-2</c:v>
                </c:pt>
                <c:pt idx="53">
                  <c:v>-7.2368421052631637E-2</c:v>
                </c:pt>
                <c:pt idx="54">
                  <c:v>-4.8803827751196072E-2</c:v>
                </c:pt>
                <c:pt idx="55">
                  <c:v>-7.2380952380952324E-2</c:v>
                </c:pt>
                <c:pt idx="56">
                  <c:v>-4.0895813047711838E-2</c:v>
                </c:pt>
                <c:pt idx="57">
                  <c:v>-5.1757812500000111E-2</c:v>
                </c:pt>
                <c:pt idx="58">
                  <c:v>-2.5819265143992132E-2</c:v>
                </c:pt>
                <c:pt idx="59">
                  <c:v>6.0544904137236344E-3</c:v>
                </c:pt>
                <c:pt idx="60">
                  <c:v>2.9970029970030065E-3</c:v>
                </c:pt>
                <c:pt idx="61">
                  <c:v>2.9263370332996974E-2</c:v>
                </c:pt>
                <c:pt idx="62">
                  <c:v>3.0150753768845018E-3</c:v>
                </c:pt>
                <c:pt idx="63">
                  <c:v>4.0160642570281624E-3</c:v>
                </c:pt>
                <c:pt idx="64">
                  <c:v>6.0120240480963094E-3</c:v>
                </c:pt>
                <c:pt idx="65">
                  <c:v>2.5329280648429542E-2</c:v>
                </c:pt>
                <c:pt idx="66">
                  <c:v>2.0120724346076369E-2</c:v>
                </c:pt>
                <c:pt idx="67">
                  <c:v>4.2094455852156099E-2</c:v>
                </c:pt>
                <c:pt idx="68">
                  <c:v>3.4517766497462077E-2</c:v>
                </c:pt>
                <c:pt idx="69">
                  <c:v>5.8702368692070017E-2</c:v>
                </c:pt>
                <c:pt idx="70">
                  <c:v>5.1987767584097844E-2</c:v>
                </c:pt>
                <c:pt idx="71">
                  <c:v>6.5195586760280921E-2</c:v>
                </c:pt>
                <c:pt idx="72">
                  <c:v>3.1872509960159334E-2</c:v>
                </c:pt>
                <c:pt idx="73">
                  <c:v>1.3725490196078383E-2</c:v>
                </c:pt>
                <c:pt idx="74">
                  <c:v>4.7094188376753499E-2</c:v>
                </c:pt>
                <c:pt idx="75">
                  <c:v>4.8000000000000043E-2</c:v>
                </c:pt>
                <c:pt idx="76">
                  <c:v>-6.9721115537848655E-2</c:v>
                </c:pt>
                <c:pt idx="77">
                  <c:v>3.7549407114624511E-2</c:v>
                </c:pt>
                <c:pt idx="78">
                  <c:v>3.155818540433919E-2</c:v>
                </c:pt>
                <c:pt idx="79">
                  <c:v>2.1674876847290747E-2</c:v>
                </c:pt>
                <c:pt idx="80">
                  <c:v>-8.8321884200196488E-3</c:v>
                </c:pt>
                <c:pt idx="81">
                  <c:v>-5.8365758754863606E-3</c:v>
                </c:pt>
                <c:pt idx="82">
                  <c:v>-1.06589147286823E-2</c:v>
                </c:pt>
                <c:pt idx="83">
                  <c:v>-3.8606403013182744E-2</c:v>
                </c:pt>
                <c:pt idx="84">
                  <c:v>-1.9305019305019266E-2</c:v>
                </c:pt>
                <c:pt idx="85">
                  <c:v>-1.5473887814313469E-2</c:v>
                </c:pt>
                <c:pt idx="86">
                  <c:v>-2.8708133971291905E-2</c:v>
                </c:pt>
                <c:pt idx="87">
                  <c:v>-2.8625954198473247E-2</c:v>
                </c:pt>
                <c:pt idx="88">
                  <c:v>8.8865096359743045E-2</c:v>
                </c:pt>
                <c:pt idx="89">
                  <c:v>-3.9047619047618998E-2</c:v>
                </c:pt>
                <c:pt idx="90">
                  <c:v>-4.3021032504780066E-2</c:v>
                </c:pt>
                <c:pt idx="91">
                  <c:v>-2.314368370298947E-2</c:v>
                </c:pt>
                <c:pt idx="92">
                  <c:v>3.9603960396039639E-3</c:v>
                </c:pt>
                <c:pt idx="93">
                  <c:v>1.3698630136986134E-2</c:v>
                </c:pt>
                <c:pt idx="94">
                  <c:v>-8.8148873653279836E-3</c:v>
                </c:pt>
                <c:pt idx="95">
                  <c:v>-2.1547502448579725E-2</c:v>
                </c:pt>
                <c:pt idx="96">
                  <c:v>-2.9527559055118058E-3</c:v>
                </c:pt>
                <c:pt idx="97">
                  <c:v>0</c:v>
                </c:pt>
                <c:pt idx="98">
                  <c:v>-7.4876847290640369E-2</c:v>
                </c:pt>
                <c:pt idx="99">
                  <c:v>-0.25933202357563845</c:v>
                </c:pt>
                <c:pt idx="100">
                  <c:v>-0.19862340216322516</c:v>
                </c:pt>
                <c:pt idx="101">
                  <c:v>-0.1129831516352825</c:v>
                </c:pt>
                <c:pt idx="102">
                  <c:v>-2.6973026973026837E-2</c:v>
                </c:pt>
                <c:pt idx="103">
                  <c:v>-5.9230009871668043E-3</c:v>
                </c:pt>
                <c:pt idx="104">
                  <c:v>1.9723865877712132E-2</c:v>
                </c:pt>
                <c:pt idx="105">
                  <c:v>1.254826254826269E-2</c:v>
                </c:pt>
                <c:pt idx="106">
                  <c:v>4.1501976284584963E-2</c:v>
                </c:pt>
                <c:pt idx="107">
                  <c:v>5.0050050050050032E-2</c:v>
                </c:pt>
                <c:pt idx="108">
                  <c:v>4.6396841066140171E-2</c:v>
                </c:pt>
                <c:pt idx="109">
                  <c:v>2.3575638506876384E-2</c:v>
                </c:pt>
                <c:pt idx="110">
                  <c:v>8.3067092651757157E-2</c:v>
                </c:pt>
                <c:pt idx="111">
                  <c:v>0.32493368700265246</c:v>
                </c:pt>
                <c:pt idx="112">
                  <c:v>0.24294478527607355</c:v>
                </c:pt>
                <c:pt idx="113">
                  <c:v>0.12737430167597763</c:v>
                </c:pt>
                <c:pt idx="114">
                  <c:v>1.7453798767967044E-2</c:v>
                </c:pt>
                <c:pt idx="115">
                  <c:v>-1.1916583912611745E-2</c:v>
                </c:pt>
                <c:pt idx="116">
                  <c:v>-4.1586073500967213E-2</c:v>
                </c:pt>
                <c:pt idx="117">
                  <c:v>-5.9103908484270717E-2</c:v>
                </c:pt>
                <c:pt idx="118">
                  <c:v>-6.3567362428842533E-2</c:v>
                </c:pt>
                <c:pt idx="119">
                  <c:v>-4.4804575786463352E-2</c:v>
                </c:pt>
                <c:pt idx="120">
                  <c:v>-5.471698113207546E-2</c:v>
                </c:pt>
                <c:pt idx="121">
                  <c:v>-3.2629558541266812E-2</c:v>
                </c:pt>
                <c:pt idx="122">
                  <c:v>-1.5732546705998107E-2</c:v>
                </c:pt>
                <c:pt idx="123">
                  <c:v>7.0070070070069601E-3</c:v>
                </c:pt>
                <c:pt idx="124">
                  <c:v>-8.884501480750151E-3</c:v>
                </c:pt>
                <c:pt idx="125">
                  <c:v>-5.946481665014991E-3</c:v>
                </c:pt>
                <c:pt idx="126">
                  <c:v>1.8163471241170681E-2</c:v>
                </c:pt>
                <c:pt idx="127">
                  <c:v>3.0150753768845018E-3</c:v>
                </c:pt>
                <c:pt idx="128">
                  <c:v>-6.0544904137234123E-3</c:v>
                </c:pt>
                <c:pt idx="129">
                  <c:v>1.0131712259371817E-2</c:v>
                </c:pt>
                <c:pt idx="130">
                  <c:v>1.2158054711246313E-2</c:v>
                </c:pt>
                <c:pt idx="131">
                  <c:v>-2.9940119760478723E-3</c:v>
                </c:pt>
                <c:pt idx="132">
                  <c:v>-5.9880239520958556E-3</c:v>
                </c:pt>
                <c:pt idx="133">
                  <c:v>-1.388888888888884E-2</c:v>
                </c:pt>
                <c:pt idx="134">
                  <c:v>2.9970029970030065E-3</c:v>
                </c:pt>
                <c:pt idx="135">
                  <c:v>-7.9522862823061535E-3</c:v>
                </c:pt>
                <c:pt idx="136">
                  <c:v>-9.9601593625509022E-4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1F-4388-8CAF-99ACE0AE7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ax val="0.15000000000000002"/>
          <c:min val="-0.1500000000000000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19689296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968922944"/>
        <c:crosses val="max"/>
        <c:crossBetween val="between"/>
      </c:valAx>
      <c:catAx>
        <c:axId val="1968922944"/>
        <c:scaling>
          <c:orientation val="minMax"/>
        </c:scaling>
        <c:delete val="1"/>
        <c:axPos val="b"/>
        <c:majorTickMark val="out"/>
        <c:minorTickMark val="none"/>
        <c:tickLblPos val="nextTo"/>
        <c:crossAx val="19689296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2"/>
          <c:order val="1"/>
          <c:tx>
            <c:strRef>
              <c:f>Recessões!$B$1</c:f>
              <c:strCache>
                <c:ptCount val="1"/>
                <c:pt idx="0">
                  <c:v>Recessão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cat>
            <c:numRef>
              <c:f>Recessões!$A$146:$A$289</c:f>
              <c:numCache>
                <c:formatCode>[$-416]mmm\-yy;@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Recessões!$B$146:$B$289</c:f>
              <c:numCache>
                <c:formatCode>General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76-48A1-AC90-DB9C1F992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0669200"/>
        <c:axId val="670643280"/>
      </c:areaChart>
      <c:lineChart>
        <c:grouping val="standard"/>
        <c:varyColors val="0"/>
        <c:ser>
          <c:idx val="1"/>
          <c:order val="0"/>
          <c:tx>
            <c:strRef>
              <c:f>Atividade!$J$2</c:f>
              <c:strCache>
                <c:ptCount val="1"/>
                <c:pt idx="0">
                  <c:v>Vendas no Varejo Anual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Recessões!$A$146:$A$289</c:f>
              <c:numCache>
                <c:formatCode>[$-416]mmm\-yy;@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Atividade!$J$111:$J$254</c:f>
              <c:numCache>
                <c:formatCode>0.00%</c:formatCode>
                <c:ptCount val="144"/>
                <c:pt idx="0">
                  <c:v>8.3078371381501537E-2</c:v>
                </c:pt>
                <c:pt idx="1">
                  <c:v>8.9842833685198187E-2</c:v>
                </c:pt>
                <c:pt idx="2">
                  <c:v>8.4955957348168631E-2</c:v>
                </c:pt>
                <c:pt idx="3">
                  <c:v>8.6398334489937723E-2</c:v>
                </c:pt>
                <c:pt idx="4">
                  <c:v>7.2721026110856624E-2</c:v>
                </c:pt>
                <c:pt idx="5">
                  <c:v>8.6553853190029839E-2</c:v>
                </c:pt>
                <c:pt idx="6">
                  <c:v>8.8241983170343374E-2</c:v>
                </c:pt>
                <c:pt idx="7">
                  <c:v>9.2774105311146604E-2</c:v>
                </c:pt>
                <c:pt idx="8">
                  <c:v>8.8712422007940939E-2</c:v>
                </c:pt>
                <c:pt idx="9">
                  <c:v>9.0599841251842728E-2</c:v>
                </c:pt>
                <c:pt idx="10">
                  <c:v>7.2780203784570618E-2</c:v>
                </c:pt>
                <c:pt idx="11">
                  <c:v>6.8590455049944543E-2</c:v>
                </c:pt>
                <c:pt idx="12">
                  <c:v>4.291612342459783E-2</c:v>
                </c:pt>
                <c:pt idx="13">
                  <c:v>3.1855359448988319E-2</c:v>
                </c:pt>
                <c:pt idx="14">
                  <c:v>3.2368336716162904E-2</c:v>
                </c:pt>
                <c:pt idx="15">
                  <c:v>3.4387309698711732E-2</c:v>
                </c:pt>
                <c:pt idx="16">
                  <c:v>4.3557168784029043E-2</c:v>
                </c:pt>
                <c:pt idx="17">
                  <c:v>3.1042828580448267E-2</c:v>
                </c:pt>
                <c:pt idx="18">
                  <c:v>5.0888192267502408E-2</c:v>
                </c:pt>
                <c:pt idx="19">
                  <c:v>5.4443053817271547E-2</c:v>
                </c:pt>
                <c:pt idx="20">
                  <c:v>5.5746587475252518E-2</c:v>
                </c:pt>
                <c:pt idx="21">
                  <c:v>4.7411104179662988E-2</c:v>
                </c:pt>
                <c:pt idx="22">
                  <c:v>5.0829767247677848E-2</c:v>
                </c:pt>
                <c:pt idx="23">
                  <c:v>5.3593685085168152E-2</c:v>
                </c:pt>
                <c:pt idx="24">
                  <c:v>5.833941035524548E-2</c:v>
                </c:pt>
                <c:pt idx="25">
                  <c:v>5.8614935335836504E-2</c:v>
                </c:pt>
                <c:pt idx="26">
                  <c:v>4.3356788079470077E-2</c:v>
                </c:pt>
                <c:pt idx="27">
                  <c:v>4.0654590366405952E-2</c:v>
                </c:pt>
                <c:pt idx="28">
                  <c:v>3.7851662404092101E-2</c:v>
                </c:pt>
                <c:pt idx="29">
                  <c:v>2.3678301694223247E-2</c:v>
                </c:pt>
                <c:pt idx="30">
                  <c:v>-8.6506910609525089E-3</c:v>
                </c:pt>
                <c:pt idx="31">
                  <c:v>1.3847675568743334E-3</c:v>
                </c:pt>
                <c:pt idx="32">
                  <c:v>7.895775759969581E-4</c:v>
                </c:pt>
                <c:pt idx="33">
                  <c:v>1.3599364701211147E-2</c:v>
                </c:pt>
                <c:pt idx="34">
                  <c:v>1.4700039729836911E-2</c:v>
                </c:pt>
                <c:pt idx="35">
                  <c:v>-2.2673501577287203E-3</c:v>
                </c:pt>
                <c:pt idx="36">
                  <c:v>-2.4608721330839911E-3</c:v>
                </c:pt>
                <c:pt idx="37">
                  <c:v>-1.3891625615763514E-2</c:v>
                </c:pt>
                <c:pt idx="38">
                  <c:v>-5.8514331052266222E-3</c:v>
                </c:pt>
                <c:pt idx="39">
                  <c:v>-3.4912471565621606E-2</c:v>
                </c:pt>
                <c:pt idx="40">
                  <c:v>-3.4992607195662884E-2</c:v>
                </c:pt>
                <c:pt idx="41">
                  <c:v>-3.6590229312063793E-2</c:v>
                </c:pt>
                <c:pt idx="42">
                  <c:v>-4.142427281845551E-2</c:v>
                </c:pt>
                <c:pt idx="43">
                  <c:v>-6.1932042670881038E-2</c:v>
                </c:pt>
                <c:pt idx="44">
                  <c:v>-6.4990138067061221E-2</c:v>
                </c:pt>
                <c:pt idx="45">
                  <c:v>-6.453824307119771E-2</c:v>
                </c:pt>
                <c:pt idx="46">
                  <c:v>-7.5861393891934248E-2</c:v>
                </c:pt>
                <c:pt idx="47">
                  <c:v>-6.9953561900997885E-2</c:v>
                </c:pt>
                <c:pt idx="48">
                  <c:v>-9.6704164199723719E-2</c:v>
                </c:pt>
                <c:pt idx="49">
                  <c:v>-7.5731841342791428E-2</c:v>
                </c:pt>
                <c:pt idx="50">
                  <c:v>-8.5494812450119695E-2</c:v>
                </c:pt>
                <c:pt idx="51">
                  <c:v>-5.9540889526542351E-2</c:v>
                </c:pt>
                <c:pt idx="52">
                  <c:v>-7.0888661899897953E-2</c:v>
                </c:pt>
                <c:pt idx="53">
                  <c:v>-5.8573941840008192E-2</c:v>
                </c:pt>
                <c:pt idx="54">
                  <c:v>-5.5875274667782637E-2</c:v>
                </c:pt>
                <c:pt idx="55">
                  <c:v>-5.4543540065283724E-2</c:v>
                </c:pt>
                <c:pt idx="56">
                  <c:v>-6.0436662799282836E-2</c:v>
                </c:pt>
                <c:pt idx="57">
                  <c:v>-6.5012562814070307E-2</c:v>
                </c:pt>
                <c:pt idx="58">
                  <c:v>-5.6455883910602633E-2</c:v>
                </c:pt>
                <c:pt idx="59">
                  <c:v>-5.4817805163072331E-2</c:v>
                </c:pt>
                <c:pt idx="60">
                  <c:v>3.3864977059208101E-3</c:v>
                </c:pt>
                <c:pt idx="61">
                  <c:v>-4.8643389903794132E-3</c:v>
                </c:pt>
                <c:pt idx="62">
                  <c:v>-1.2217737536816875E-2</c:v>
                </c:pt>
                <c:pt idx="63">
                  <c:v>5.7753078348043996E-3</c:v>
                </c:pt>
                <c:pt idx="64">
                  <c:v>1.5391380826737189E-2</c:v>
                </c:pt>
                <c:pt idx="65">
                  <c:v>2.7811366384522307E-2</c:v>
                </c:pt>
                <c:pt idx="66">
                  <c:v>3.3580848941593633E-2</c:v>
                </c:pt>
                <c:pt idx="67">
                  <c:v>3.129524445929377E-2</c:v>
                </c:pt>
                <c:pt idx="68">
                  <c:v>4.950606196677132E-2</c:v>
                </c:pt>
                <c:pt idx="69">
                  <c:v>4.2100548650766845E-2</c:v>
                </c:pt>
                <c:pt idx="70">
                  <c:v>4.973057925460278E-2</c:v>
                </c:pt>
                <c:pt idx="71">
                  <c:v>5.2264808362369353E-2</c:v>
                </c:pt>
                <c:pt idx="72">
                  <c:v>2.3843222645618001E-2</c:v>
                </c:pt>
                <c:pt idx="73">
                  <c:v>1.824896806430587E-2</c:v>
                </c:pt>
                <c:pt idx="74">
                  <c:v>4.8812810601877477E-2</c:v>
                </c:pt>
                <c:pt idx="75">
                  <c:v>4.5828819068255644E-2</c:v>
                </c:pt>
                <c:pt idx="76">
                  <c:v>2.5877003031615331E-2</c:v>
                </c:pt>
                <c:pt idx="77">
                  <c:v>5.775401069518793E-3</c:v>
                </c:pt>
                <c:pt idx="78">
                  <c:v>-2.3589963542783865E-3</c:v>
                </c:pt>
                <c:pt idx="79">
                  <c:v>3.0669546436285167E-2</c:v>
                </c:pt>
                <c:pt idx="80">
                  <c:v>1.0482404535244516E-2</c:v>
                </c:pt>
                <c:pt idx="81">
                  <c:v>1.1711614913505919E-2</c:v>
                </c:pt>
                <c:pt idx="82">
                  <c:v>3.6894449791466055E-2</c:v>
                </c:pt>
                <c:pt idx="83">
                  <c:v>1.4847254860072656E-2</c:v>
                </c:pt>
                <c:pt idx="84">
                  <c:v>2.2330923011484316E-2</c:v>
                </c:pt>
                <c:pt idx="85">
                  <c:v>1.9628760401109391E-2</c:v>
                </c:pt>
                <c:pt idx="86">
                  <c:v>9.687269664104381E-3</c:v>
                </c:pt>
                <c:pt idx="87">
                  <c:v>-5.3869263441417292E-3</c:v>
                </c:pt>
                <c:pt idx="88">
                  <c:v>4.9604221635883849E-3</c:v>
                </c:pt>
                <c:pt idx="89">
                  <c:v>8.7196937473414948E-3</c:v>
                </c:pt>
                <c:pt idx="90">
                  <c:v>2.6870163370593225E-2</c:v>
                </c:pt>
                <c:pt idx="91">
                  <c:v>1.3621123218776621E-3</c:v>
                </c:pt>
                <c:pt idx="92">
                  <c:v>3.2073674182280021E-2</c:v>
                </c:pt>
                <c:pt idx="93">
                  <c:v>3.9188615123194603E-2</c:v>
                </c:pt>
                <c:pt idx="94">
                  <c:v>1.6604785478547823E-2</c:v>
                </c:pt>
                <c:pt idx="95">
                  <c:v>4.2837596042521797E-2</c:v>
                </c:pt>
                <c:pt idx="96">
                  <c:v>1.9658830871645439E-2</c:v>
                </c:pt>
                <c:pt idx="97">
                  <c:v>2.762084118016328E-2</c:v>
                </c:pt>
                <c:pt idx="98">
                  <c:v>-1.7520075086036146E-2</c:v>
                </c:pt>
                <c:pt idx="99">
                  <c:v>-0.17185709821893547</c:v>
                </c:pt>
                <c:pt idx="100">
                  <c:v>-7.7294685990338174E-2</c:v>
                </c:pt>
                <c:pt idx="101">
                  <c:v>3.3733923676999567E-3</c:v>
                </c:pt>
                <c:pt idx="102">
                  <c:v>4.2913962738120093E-2</c:v>
                </c:pt>
                <c:pt idx="103">
                  <c:v>7.1779847232395166E-2</c:v>
                </c:pt>
                <c:pt idx="104">
                  <c:v>6.1538461538461542E-2</c:v>
                </c:pt>
                <c:pt idx="105">
                  <c:v>6.7961165048543659E-2</c:v>
                </c:pt>
                <c:pt idx="106">
                  <c:v>5.8942883230191701E-2</c:v>
                </c:pt>
                <c:pt idx="107">
                  <c:v>8.9826402906743041E-3</c:v>
                </c:pt>
                <c:pt idx="108">
                  <c:v>4.3864123227581597E-3</c:v>
                </c:pt>
                <c:pt idx="109">
                  <c:v>7.3304825901039372E-3</c:v>
                </c:pt>
                <c:pt idx="110">
                  <c:v>1.2737501326823164E-2</c:v>
                </c:pt>
                <c:pt idx="111">
                  <c:v>0.23493900138347357</c:v>
                </c:pt>
                <c:pt idx="112">
                  <c:v>0.15490553152742992</c:v>
                </c:pt>
                <c:pt idx="113">
                  <c:v>5.3897877705400221E-2</c:v>
                </c:pt>
                <c:pt idx="114">
                  <c:v>4.6266559614612568E-2</c:v>
                </c:pt>
                <c:pt idx="115">
                  <c:v>-3.0947964463536093E-2</c:v>
                </c:pt>
                <c:pt idx="116">
                  <c:v>-5.342995169082132E-2</c:v>
                </c:pt>
                <c:pt idx="117">
                  <c:v>-6.124401913875599E-2</c:v>
                </c:pt>
                <c:pt idx="118">
                  <c:v>-4.84767196780993E-2</c:v>
                </c:pt>
                <c:pt idx="119">
                  <c:v>-2.330699209762932E-2</c:v>
                </c:pt>
                <c:pt idx="120">
                  <c:v>-6.804793824903399E-3</c:v>
                </c:pt>
                <c:pt idx="121">
                  <c:v>8.8942793612289961E-3</c:v>
                </c:pt>
                <c:pt idx="122">
                  <c:v>5.1986164972225302E-2</c:v>
                </c:pt>
                <c:pt idx="123">
                  <c:v>3.1164069660861715E-2</c:v>
                </c:pt>
                <c:pt idx="124">
                  <c:v>6.8985907164686999E-4</c:v>
                </c:pt>
                <c:pt idx="125">
                  <c:v>-5.1839298175655468E-3</c:v>
                </c:pt>
                <c:pt idx="126">
                  <c:v>-4.4316546762590003E-2</c:v>
                </c:pt>
                <c:pt idx="127">
                  <c:v>5.8432399758210352E-3</c:v>
                </c:pt>
                <c:pt idx="128">
                  <c:v>3.0213330611411848E-2</c:v>
                </c:pt>
                <c:pt idx="129">
                  <c:v>3.1702344546381322E-2</c:v>
                </c:pt>
                <c:pt idx="130">
                  <c:v>1.2585581957309744E-2</c:v>
                </c:pt>
                <c:pt idx="131">
                  <c:v>2.765260139287129E-3</c:v>
                </c:pt>
                <c:pt idx="132">
                  <c:v>3.9165558850598137E-2</c:v>
                </c:pt>
                <c:pt idx="133">
                  <c:v>1.773191745141256E-2</c:v>
                </c:pt>
                <c:pt idx="134">
                  <c:v>2.0324798246487807E-2</c:v>
                </c:pt>
                <c:pt idx="135">
                  <c:v>1.244444444444448E-2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76-48A1-AC90-DB9C1F992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6706432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670669200"/>
        <c:crosses val="max"/>
        <c:crossBetween val="between"/>
      </c:valAx>
      <c:dateAx>
        <c:axId val="670669200"/>
        <c:scaling>
          <c:orientation val="minMax"/>
        </c:scaling>
        <c:delete val="1"/>
        <c:axPos val="b"/>
        <c:numFmt formatCode="[$-416]mmm\-yy;@" sourceLinked="1"/>
        <c:majorTickMark val="out"/>
        <c:minorTickMark val="none"/>
        <c:tickLblPos val="nextTo"/>
        <c:crossAx val="670643280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26" Type="http://schemas.openxmlformats.org/officeDocument/2006/relationships/chart" Target="../charts/chart25.xml"/><Relationship Id="rId3" Type="http://schemas.openxmlformats.org/officeDocument/2006/relationships/chart" Target="../charts/chart3.xml"/><Relationship Id="rId21" Type="http://schemas.openxmlformats.org/officeDocument/2006/relationships/chart" Target="../charts/chart20.xml"/><Relationship Id="rId34" Type="http://schemas.openxmlformats.org/officeDocument/2006/relationships/chart" Target="../charts/chart33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4.xml"/><Relationship Id="rId33" Type="http://schemas.openxmlformats.org/officeDocument/2006/relationships/chart" Target="../charts/chart32.xml"/><Relationship Id="rId2" Type="http://schemas.openxmlformats.org/officeDocument/2006/relationships/chart" Target="../charts/chart2.xml"/><Relationship Id="rId16" Type="http://schemas.openxmlformats.org/officeDocument/2006/relationships/chart" Target="../charts/chart15.xml"/><Relationship Id="rId20" Type="http://schemas.openxmlformats.org/officeDocument/2006/relationships/chart" Target="../charts/chart19.xml"/><Relationship Id="rId29" Type="http://schemas.openxmlformats.org/officeDocument/2006/relationships/chart" Target="../charts/chart28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3.xml"/><Relationship Id="rId32" Type="http://schemas.openxmlformats.org/officeDocument/2006/relationships/chart" Target="../charts/chart31.xml"/><Relationship Id="rId5" Type="http://schemas.openxmlformats.org/officeDocument/2006/relationships/chart" Target="../charts/chart4.xml"/><Relationship Id="rId15" Type="http://schemas.openxmlformats.org/officeDocument/2006/relationships/chart" Target="../charts/chart14.xml"/><Relationship Id="rId23" Type="http://schemas.openxmlformats.org/officeDocument/2006/relationships/chart" Target="../charts/chart22.xml"/><Relationship Id="rId28" Type="http://schemas.openxmlformats.org/officeDocument/2006/relationships/chart" Target="../charts/chart27.xml"/><Relationship Id="rId10" Type="http://schemas.openxmlformats.org/officeDocument/2006/relationships/chart" Target="../charts/chart9.xml"/><Relationship Id="rId19" Type="http://schemas.openxmlformats.org/officeDocument/2006/relationships/chart" Target="../charts/chart18.xml"/><Relationship Id="rId31" Type="http://schemas.openxmlformats.org/officeDocument/2006/relationships/chart" Target="../charts/chart30.xml"/><Relationship Id="rId4" Type="http://schemas.openxmlformats.org/officeDocument/2006/relationships/image" Target="../media/image1.png"/><Relationship Id="rId9" Type="http://schemas.openxmlformats.org/officeDocument/2006/relationships/chart" Target="../charts/chart8.xml"/><Relationship Id="rId14" Type="http://schemas.openxmlformats.org/officeDocument/2006/relationships/chart" Target="../charts/chart13.xml"/><Relationship Id="rId22" Type="http://schemas.openxmlformats.org/officeDocument/2006/relationships/chart" Target="../charts/chart21.xml"/><Relationship Id="rId27" Type="http://schemas.openxmlformats.org/officeDocument/2006/relationships/chart" Target="../charts/chart26.xml"/><Relationship Id="rId30" Type="http://schemas.openxmlformats.org/officeDocument/2006/relationships/chart" Target="../charts/chart29.xml"/><Relationship Id="rId8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10" Type="http://schemas.openxmlformats.org/officeDocument/2006/relationships/chart" Target="../charts/chart43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259974</xdr:colOff>
      <xdr:row>220</xdr:row>
      <xdr:rowOff>33618</xdr:rowOff>
    </xdr:from>
    <xdr:to>
      <xdr:col>18</xdr:col>
      <xdr:colOff>313003</xdr:colOff>
      <xdr:row>236</xdr:row>
      <xdr:rowOff>229148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797E3D2E-3E25-4F3C-B316-BEE940F82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33617</xdr:colOff>
      <xdr:row>220</xdr:row>
      <xdr:rowOff>33616</xdr:rowOff>
    </xdr:from>
    <xdr:to>
      <xdr:col>8</xdr:col>
      <xdr:colOff>254735</xdr:colOff>
      <xdr:row>236</xdr:row>
      <xdr:rowOff>229146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289BFC92-57CB-4666-B7A0-CF4D6E8AD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302558</xdr:colOff>
      <xdr:row>198</xdr:row>
      <xdr:rowOff>246529</xdr:rowOff>
    </xdr:from>
    <xdr:to>
      <xdr:col>28</xdr:col>
      <xdr:colOff>434029</xdr:colOff>
      <xdr:row>215</xdr:row>
      <xdr:rowOff>195529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95DCF843-787D-4900-A7E3-C24218DE0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36</xdr:col>
      <xdr:colOff>322164</xdr:colOff>
      <xdr:row>0</xdr:row>
      <xdr:rowOff>0</xdr:rowOff>
    </xdr:from>
    <xdr:ext cx="1190629" cy="949284"/>
    <xdr:pic>
      <xdr:nvPicPr>
        <xdr:cNvPr id="2" name="Imagem 1" descr="Desenho de personagem de desenho animado&#10;&#10;Descrição gerada automaticamente com confiança média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5840" y="0"/>
          <a:ext cx="1190629" cy="949284"/>
        </a:xfrm>
        <a:prstGeom prst="rect">
          <a:avLst/>
        </a:prstGeom>
      </xdr:spPr>
    </xdr:pic>
    <xdr:clientData/>
  </xdr:oneCellAnchor>
  <xdr:twoCellAnchor>
    <xdr:from>
      <xdr:col>1</xdr:col>
      <xdr:colOff>33618</xdr:colOff>
      <xdr:row>9</xdr:row>
      <xdr:rowOff>22412</xdr:rowOff>
    </xdr:from>
    <xdr:to>
      <xdr:col>18</xdr:col>
      <xdr:colOff>307765</xdr:colOff>
      <xdr:row>25</xdr:row>
      <xdr:rowOff>223412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6BF58BB-66A0-43CB-9A74-48214424C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302557</xdr:colOff>
      <xdr:row>9</xdr:row>
      <xdr:rowOff>22413</xdr:rowOff>
    </xdr:from>
    <xdr:to>
      <xdr:col>38</xdr:col>
      <xdr:colOff>487057</xdr:colOff>
      <xdr:row>25</xdr:row>
      <xdr:rowOff>223413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C4C55D8-2CC9-432E-B016-E5E887100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302558</xdr:colOff>
      <xdr:row>53</xdr:row>
      <xdr:rowOff>229721</xdr:rowOff>
    </xdr:from>
    <xdr:to>
      <xdr:col>38</xdr:col>
      <xdr:colOff>487058</xdr:colOff>
      <xdr:row>70</xdr:row>
      <xdr:rowOff>178721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A46366-39A2-4EEE-B38E-AEAE23E44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33616</xdr:colOff>
      <xdr:row>37</xdr:row>
      <xdr:rowOff>39220</xdr:rowOff>
    </xdr:from>
    <xdr:to>
      <xdr:col>8</xdr:col>
      <xdr:colOff>254734</xdr:colOff>
      <xdr:row>53</xdr:row>
      <xdr:rowOff>234750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146119B-3649-4D28-A343-603CA4A0F6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302558</xdr:colOff>
      <xdr:row>37</xdr:row>
      <xdr:rowOff>39220</xdr:rowOff>
    </xdr:from>
    <xdr:to>
      <xdr:col>28</xdr:col>
      <xdr:colOff>434029</xdr:colOff>
      <xdr:row>53</xdr:row>
      <xdr:rowOff>234750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F12E427-6B5D-475A-BF64-E0497318C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33616</xdr:colOff>
      <xdr:row>53</xdr:row>
      <xdr:rowOff>229721</xdr:rowOff>
    </xdr:from>
    <xdr:to>
      <xdr:col>8</xdr:col>
      <xdr:colOff>254734</xdr:colOff>
      <xdr:row>70</xdr:row>
      <xdr:rowOff>178721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DC67B9D-5ABF-4943-AAB3-A64784464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257734</xdr:colOff>
      <xdr:row>53</xdr:row>
      <xdr:rowOff>229721</xdr:rowOff>
    </xdr:from>
    <xdr:to>
      <xdr:col>18</xdr:col>
      <xdr:colOff>310763</xdr:colOff>
      <xdr:row>70</xdr:row>
      <xdr:rowOff>178721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FBC1D8A-51EF-43A2-8E7D-CA59999BA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257734</xdr:colOff>
      <xdr:row>37</xdr:row>
      <xdr:rowOff>39220</xdr:rowOff>
    </xdr:from>
    <xdr:to>
      <xdr:col>18</xdr:col>
      <xdr:colOff>310763</xdr:colOff>
      <xdr:row>53</xdr:row>
      <xdr:rowOff>234750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CC735FF-6D3B-4CF0-ACA0-85B323002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28</xdr:col>
      <xdr:colOff>425822</xdr:colOff>
      <xdr:row>37</xdr:row>
      <xdr:rowOff>39220</xdr:rowOff>
    </xdr:from>
    <xdr:to>
      <xdr:col>38</xdr:col>
      <xdr:colOff>478851</xdr:colOff>
      <xdr:row>53</xdr:row>
      <xdr:rowOff>234750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72832BF-E1DF-43CE-8F15-7353BA286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28</xdr:col>
      <xdr:colOff>437028</xdr:colOff>
      <xdr:row>116</xdr:row>
      <xdr:rowOff>232522</xdr:rowOff>
    </xdr:from>
    <xdr:to>
      <xdr:col>38</xdr:col>
      <xdr:colOff>490057</xdr:colOff>
      <xdr:row>133</xdr:row>
      <xdr:rowOff>181522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E6F5A909-483C-413C-98E7-6419DED24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25409</xdr:colOff>
      <xdr:row>100</xdr:row>
      <xdr:rowOff>35018</xdr:rowOff>
    </xdr:from>
    <xdr:to>
      <xdr:col>28</xdr:col>
      <xdr:colOff>449027</xdr:colOff>
      <xdr:row>116</xdr:row>
      <xdr:rowOff>230548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F82F1FB-BFF6-41FF-81A2-4B1A71A96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302558</xdr:colOff>
      <xdr:row>116</xdr:row>
      <xdr:rowOff>232522</xdr:rowOff>
    </xdr:from>
    <xdr:to>
      <xdr:col>28</xdr:col>
      <xdr:colOff>434029</xdr:colOff>
      <xdr:row>133</xdr:row>
      <xdr:rowOff>181522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F2852367-3E47-419E-A226-26E21AF56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33616</xdr:colOff>
      <xdr:row>116</xdr:row>
      <xdr:rowOff>232522</xdr:rowOff>
    </xdr:from>
    <xdr:to>
      <xdr:col>8</xdr:col>
      <xdr:colOff>254734</xdr:colOff>
      <xdr:row>133</xdr:row>
      <xdr:rowOff>181522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FBB30364-DA9B-4BAF-BF6F-96B83977F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1053353</xdr:colOff>
      <xdr:row>118</xdr:row>
      <xdr:rowOff>112059</xdr:rowOff>
    </xdr:from>
    <xdr:to>
      <xdr:col>6</xdr:col>
      <xdr:colOff>145677</xdr:colOff>
      <xdr:row>123</xdr:row>
      <xdr:rowOff>190500</xdr:rowOff>
    </xdr:to>
    <xdr:cxnSp macro="">
      <xdr:nvCxnSpPr>
        <xdr:cNvPr id="26" name="Conector de Seta Reta 25">
          <a:extLst>
            <a:ext uri="{FF2B5EF4-FFF2-40B4-BE49-F238E27FC236}">
              <a16:creationId xmlns:a16="http://schemas.microsoft.com/office/drawing/2014/main" id="{B5C00A7C-596E-4607-A2BE-A2D9A298AC90}"/>
            </a:ext>
          </a:extLst>
        </xdr:cNvPr>
        <xdr:cNvCxnSpPr/>
      </xdr:nvCxnSpPr>
      <xdr:spPr>
        <a:xfrm>
          <a:off x="1154206" y="13043647"/>
          <a:ext cx="2835089" cy="1311088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246529</xdr:colOff>
      <xdr:row>116</xdr:row>
      <xdr:rowOff>232522</xdr:rowOff>
    </xdr:from>
    <xdr:to>
      <xdr:col>18</xdr:col>
      <xdr:colOff>299558</xdr:colOff>
      <xdr:row>133</xdr:row>
      <xdr:rowOff>181522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E9937012-6775-4E74-A24A-36EF4F589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201706</xdr:colOff>
      <xdr:row>119</xdr:row>
      <xdr:rowOff>33617</xdr:rowOff>
    </xdr:from>
    <xdr:to>
      <xdr:col>16</xdr:col>
      <xdr:colOff>123265</xdr:colOff>
      <xdr:row>126</xdr:row>
      <xdr:rowOff>224117</xdr:rowOff>
    </xdr:to>
    <xdr:cxnSp macro="">
      <xdr:nvCxnSpPr>
        <xdr:cNvPr id="31" name="Conector de Seta Reta 30">
          <a:extLst>
            <a:ext uri="{FF2B5EF4-FFF2-40B4-BE49-F238E27FC236}">
              <a16:creationId xmlns:a16="http://schemas.microsoft.com/office/drawing/2014/main" id="{6D4FBB10-561B-416E-8040-1C9EE575FF79}"/>
            </a:ext>
          </a:extLst>
        </xdr:cNvPr>
        <xdr:cNvCxnSpPr/>
      </xdr:nvCxnSpPr>
      <xdr:spPr>
        <a:xfrm>
          <a:off x="5972735" y="13211735"/>
          <a:ext cx="2868706" cy="1916206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33616</xdr:colOff>
      <xdr:row>156</xdr:row>
      <xdr:rowOff>235323</xdr:rowOff>
    </xdr:from>
    <xdr:to>
      <xdr:col>18</xdr:col>
      <xdr:colOff>307763</xdr:colOff>
      <xdr:row>173</xdr:row>
      <xdr:rowOff>184323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6B37E39A-B095-4F71-9A04-44CF6EDA4C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33616</xdr:colOff>
      <xdr:row>140</xdr:row>
      <xdr:rowOff>44824</xdr:rowOff>
    </xdr:from>
    <xdr:to>
      <xdr:col>18</xdr:col>
      <xdr:colOff>307763</xdr:colOff>
      <xdr:row>156</xdr:row>
      <xdr:rowOff>240354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8D92D192-EC4A-42D0-B8C8-5F3FC59C8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18</xdr:col>
      <xdr:colOff>302557</xdr:colOff>
      <xdr:row>156</xdr:row>
      <xdr:rowOff>235323</xdr:rowOff>
    </xdr:from>
    <xdr:to>
      <xdr:col>28</xdr:col>
      <xdr:colOff>434028</xdr:colOff>
      <xdr:row>173</xdr:row>
      <xdr:rowOff>184323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B44ACE6E-726E-4041-9692-E1D78339B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18</xdr:col>
      <xdr:colOff>302557</xdr:colOff>
      <xdr:row>140</xdr:row>
      <xdr:rowOff>44824</xdr:rowOff>
    </xdr:from>
    <xdr:to>
      <xdr:col>38</xdr:col>
      <xdr:colOff>487057</xdr:colOff>
      <xdr:row>156</xdr:row>
      <xdr:rowOff>240354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99AC11E1-CB5F-46B5-918B-4B0E6002F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437028</xdr:colOff>
      <xdr:row>100</xdr:row>
      <xdr:rowOff>35018</xdr:rowOff>
    </xdr:from>
    <xdr:to>
      <xdr:col>38</xdr:col>
      <xdr:colOff>490057</xdr:colOff>
      <xdr:row>116</xdr:row>
      <xdr:rowOff>230548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A027AAA0-ECC3-4E8C-8515-12B92429E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425824</xdr:colOff>
      <xdr:row>156</xdr:row>
      <xdr:rowOff>235323</xdr:rowOff>
    </xdr:from>
    <xdr:to>
      <xdr:col>38</xdr:col>
      <xdr:colOff>478853</xdr:colOff>
      <xdr:row>173</xdr:row>
      <xdr:rowOff>184323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18190C05-1A9B-4008-8C8A-BE977D684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33616</xdr:colOff>
      <xdr:row>182</xdr:row>
      <xdr:rowOff>56029</xdr:rowOff>
    </xdr:from>
    <xdr:to>
      <xdr:col>8</xdr:col>
      <xdr:colOff>254734</xdr:colOff>
      <xdr:row>199</xdr:row>
      <xdr:rowOff>5029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245FCA7E-D648-4F4B-8741-97B1E05E6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18</xdr:col>
      <xdr:colOff>302558</xdr:colOff>
      <xdr:row>182</xdr:row>
      <xdr:rowOff>56029</xdr:rowOff>
    </xdr:from>
    <xdr:to>
      <xdr:col>28</xdr:col>
      <xdr:colOff>434029</xdr:colOff>
      <xdr:row>199</xdr:row>
      <xdr:rowOff>5029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7172C9F0-B2FC-4F17-9442-14D82067A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</xdr:col>
      <xdr:colOff>257736</xdr:colOff>
      <xdr:row>182</xdr:row>
      <xdr:rowOff>56029</xdr:rowOff>
    </xdr:from>
    <xdr:to>
      <xdr:col>18</xdr:col>
      <xdr:colOff>310765</xdr:colOff>
      <xdr:row>199</xdr:row>
      <xdr:rowOff>5029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91C3D6BB-69C9-4F8B-B10B-E9B0397CA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33616</xdr:colOff>
      <xdr:row>198</xdr:row>
      <xdr:rowOff>246529</xdr:rowOff>
    </xdr:from>
    <xdr:to>
      <xdr:col>18</xdr:col>
      <xdr:colOff>307763</xdr:colOff>
      <xdr:row>215</xdr:row>
      <xdr:rowOff>195529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461AD19B-6120-4598-97C7-590F69E48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28</xdr:col>
      <xdr:colOff>432551</xdr:colOff>
      <xdr:row>198</xdr:row>
      <xdr:rowOff>246529</xdr:rowOff>
    </xdr:from>
    <xdr:to>
      <xdr:col>38</xdr:col>
      <xdr:colOff>485580</xdr:colOff>
      <xdr:row>215</xdr:row>
      <xdr:rowOff>195529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9D39122C-58B0-4CB4-BD0F-FDF3D218E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32</xdr:col>
      <xdr:colOff>212912</xdr:colOff>
      <xdr:row>258</xdr:row>
      <xdr:rowOff>78441</xdr:rowOff>
    </xdr:from>
    <xdr:to>
      <xdr:col>35</xdr:col>
      <xdr:colOff>190500</xdr:colOff>
      <xdr:row>277</xdr:row>
      <xdr:rowOff>123265</xdr:rowOff>
    </xdr:to>
    <xdr:cxnSp macro="">
      <xdr:nvCxnSpPr>
        <xdr:cNvPr id="5" name="Conector de Seta Reta 4">
          <a:extLst>
            <a:ext uri="{FF2B5EF4-FFF2-40B4-BE49-F238E27FC236}">
              <a16:creationId xmlns:a16="http://schemas.microsoft.com/office/drawing/2014/main" id="{5E6457E1-D42B-4E93-B5D4-23EAE0A26B78}"/>
            </a:ext>
          </a:extLst>
        </xdr:cNvPr>
        <xdr:cNvCxnSpPr/>
      </xdr:nvCxnSpPr>
      <xdr:spPr>
        <a:xfrm flipV="1">
          <a:off x="16752794" y="47703441"/>
          <a:ext cx="1367118" cy="4000500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302558</xdr:colOff>
      <xdr:row>260</xdr:row>
      <xdr:rowOff>67235</xdr:rowOff>
    </xdr:from>
    <xdr:to>
      <xdr:col>35</xdr:col>
      <xdr:colOff>201706</xdr:colOff>
      <xdr:row>271</xdr:row>
      <xdr:rowOff>67236</xdr:rowOff>
    </xdr:to>
    <xdr:cxnSp macro="">
      <xdr:nvCxnSpPr>
        <xdr:cNvPr id="13" name="Conector de Seta Reta 12">
          <a:extLst>
            <a:ext uri="{FF2B5EF4-FFF2-40B4-BE49-F238E27FC236}">
              <a16:creationId xmlns:a16="http://schemas.microsoft.com/office/drawing/2014/main" id="{12F39F68-9240-4842-B9F9-F463BB1C73D4}"/>
            </a:ext>
          </a:extLst>
        </xdr:cNvPr>
        <xdr:cNvCxnSpPr/>
      </xdr:nvCxnSpPr>
      <xdr:spPr>
        <a:xfrm>
          <a:off x="16338176" y="48185294"/>
          <a:ext cx="1792942" cy="2319618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302558</xdr:colOff>
      <xdr:row>70</xdr:row>
      <xdr:rowOff>229721</xdr:rowOff>
    </xdr:from>
    <xdr:to>
      <xdr:col>38</xdr:col>
      <xdr:colOff>487058</xdr:colOff>
      <xdr:row>87</xdr:row>
      <xdr:rowOff>178721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F3DBCF0-9602-4BC8-AAEC-9C6BA3477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33616</xdr:colOff>
      <xdr:row>70</xdr:row>
      <xdr:rowOff>229721</xdr:rowOff>
    </xdr:from>
    <xdr:to>
      <xdr:col>8</xdr:col>
      <xdr:colOff>254734</xdr:colOff>
      <xdr:row>87</xdr:row>
      <xdr:rowOff>178721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E592F37-A2BD-4998-B7D8-DD66937B9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8</xdr:col>
      <xdr:colOff>257734</xdr:colOff>
      <xdr:row>70</xdr:row>
      <xdr:rowOff>229721</xdr:rowOff>
    </xdr:from>
    <xdr:to>
      <xdr:col>18</xdr:col>
      <xdr:colOff>310763</xdr:colOff>
      <xdr:row>87</xdr:row>
      <xdr:rowOff>178721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20816CC-D5F6-419D-AF1A-052E13343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89647</xdr:colOff>
      <xdr:row>61</xdr:row>
      <xdr:rowOff>123264</xdr:rowOff>
    </xdr:from>
    <xdr:to>
      <xdr:col>31</xdr:col>
      <xdr:colOff>22411</xdr:colOff>
      <xdr:row>64</xdr:row>
      <xdr:rowOff>224118</xdr:rowOff>
    </xdr:to>
    <xdr:cxnSp macro="">
      <xdr:nvCxnSpPr>
        <xdr:cNvPr id="15" name="Conector de Seta Reta 14">
          <a:extLst>
            <a:ext uri="{FF2B5EF4-FFF2-40B4-BE49-F238E27FC236}">
              <a16:creationId xmlns:a16="http://schemas.microsoft.com/office/drawing/2014/main" id="{D4012031-FBFE-4EB1-AEF5-5DFEB3310E2C}"/>
            </a:ext>
          </a:extLst>
        </xdr:cNvPr>
        <xdr:cNvCxnSpPr/>
      </xdr:nvCxnSpPr>
      <xdr:spPr>
        <a:xfrm flipV="1">
          <a:off x="13155706" y="11486029"/>
          <a:ext cx="2902323" cy="840442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358588</xdr:colOff>
      <xdr:row>59</xdr:row>
      <xdr:rowOff>201707</xdr:rowOff>
    </xdr:from>
    <xdr:to>
      <xdr:col>25</xdr:col>
      <xdr:colOff>0</xdr:colOff>
      <xdr:row>65</xdr:row>
      <xdr:rowOff>78442</xdr:rowOff>
    </xdr:to>
    <xdr:cxnSp macro="">
      <xdr:nvCxnSpPr>
        <xdr:cNvPr id="25" name="Conector de Seta Reta 24">
          <a:extLst>
            <a:ext uri="{FF2B5EF4-FFF2-40B4-BE49-F238E27FC236}">
              <a16:creationId xmlns:a16="http://schemas.microsoft.com/office/drawing/2014/main" id="{4972CF05-F098-45B8-A586-9E600519652D}"/>
            </a:ext>
          </a:extLst>
        </xdr:cNvPr>
        <xdr:cNvCxnSpPr/>
      </xdr:nvCxnSpPr>
      <xdr:spPr>
        <a:xfrm>
          <a:off x="10567147" y="11071413"/>
          <a:ext cx="2498912" cy="1355911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100853</xdr:colOff>
      <xdr:row>59</xdr:row>
      <xdr:rowOff>134470</xdr:rowOff>
    </xdr:from>
    <xdr:to>
      <xdr:col>37</xdr:col>
      <xdr:colOff>336177</xdr:colOff>
      <xdr:row>62</xdr:row>
      <xdr:rowOff>78441</xdr:rowOff>
    </xdr:to>
    <xdr:cxnSp macro="">
      <xdr:nvCxnSpPr>
        <xdr:cNvPr id="28" name="Conector de Seta Reta 27">
          <a:extLst>
            <a:ext uri="{FF2B5EF4-FFF2-40B4-BE49-F238E27FC236}">
              <a16:creationId xmlns:a16="http://schemas.microsoft.com/office/drawing/2014/main" id="{F3308C2D-3C48-41B9-81A2-726FE2765EA3}"/>
            </a:ext>
          </a:extLst>
        </xdr:cNvPr>
        <xdr:cNvCxnSpPr/>
      </xdr:nvCxnSpPr>
      <xdr:spPr>
        <a:xfrm flipV="1">
          <a:off x="17111382" y="11004176"/>
          <a:ext cx="2162736" cy="683559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44823</xdr:colOff>
      <xdr:row>255</xdr:row>
      <xdr:rowOff>22412</xdr:rowOff>
    </xdr:from>
    <xdr:to>
      <xdr:col>36</xdr:col>
      <xdr:colOff>358589</xdr:colOff>
      <xdr:row>291</xdr:row>
      <xdr:rowOff>33618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C3B5DCA8-8535-47AF-8BA6-0CADD2D6E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52</xdr:col>
      <xdr:colOff>544609</xdr:colOff>
      <xdr:row>180</xdr:row>
      <xdr:rowOff>56029</xdr:rowOff>
    </xdr:from>
    <xdr:to>
      <xdr:col>69</xdr:col>
      <xdr:colOff>123265</xdr:colOff>
      <xdr:row>204</xdr:row>
      <xdr:rowOff>83470</xdr:rowOff>
    </xdr:to>
    <xdr:grpSp>
      <xdr:nvGrpSpPr>
        <xdr:cNvPr id="22" name="Agrupar 21">
          <a:extLst>
            <a:ext uri="{FF2B5EF4-FFF2-40B4-BE49-F238E27FC236}">
              <a16:creationId xmlns:a16="http://schemas.microsoft.com/office/drawing/2014/main" id="{57F2F34F-1703-C92C-CD93-324A476AA2B2}"/>
            </a:ext>
          </a:extLst>
        </xdr:cNvPr>
        <xdr:cNvGrpSpPr/>
      </xdr:nvGrpSpPr>
      <xdr:grpSpPr>
        <a:xfrm>
          <a:off x="21096197" y="45126088"/>
          <a:ext cx="9865656" cy="5944147"/>
          <a:chOff x="21096197" y="19980088"/>
          <a:chExt cx="9865656" cy="5944147"/>
        </a:xfrm>
      </xdr:grpSpPr>
      <xdr:graphicFrame macro="">
        <xdr:nvGraphicFramePr>
          <xdr:cNvPr id="61" name="Gráfico 60">
            <a:extLst>
              <a:ext uri="{FF2B5EF4-FFF2-40B4-BE49-F238E27FC236}">
                <a16:creationId xmlns:a16="http://schemas.microsoft.com/office/drawing/2014/main" id="{6B81A85D-2204-4B50-8B8C-75A78CC37A35}"/>
              </a:ext>
            </a:extLst>
          </xdr:cNvPr>
          <xdr:cNvGraphicFramePr>
            <a:graphicFrameLocks/>
          </xdr:cNvGraphicFramePr>
        </xdr:nvGraphicFramePr>
        <xdr:xfrm>
          <a:off x="21096197" y="19980088"/>
          <a:ext cx="9865656" cy="594414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4"/>
          </a:graphicData>
        </a:graphic>
      </xdr:graphicFrame>
      <xdr:sp macro="" textlink="">
        <xdr:nvSpPr>
          <xdr:cNvPr id="18" name="CaixaDeTexto 17">
            <a:extLst>
              <a:ext uri="{FF2B5EF4-FFF2-40B4-BE49-F238E27FC236}">
                <a16:creationId xmlns:a16="http://schemas.microsoft.com/office/drawing/2014/main" id="{C90C3A27-391F-482A-90A3-BAD9A0E0D156}"/>
              </a:ext>
            </a:extLst>
          </xdr:cNvPr>
          <xdr:cNvSpPr txBox="1"/>
        </xdr:nvSpPr>
        <xdr:spPr>
          <a:xfrm>
            <a:off x="21515294" y="25022736"/>
            <a:ext cx="190892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l"/>
            <a:r>
              <a:rPr lang="pt-BR" sz="1100" b="1"/>
              <a:t>Fonte: Bacen e Igor Mundstock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70882</xdr:colOff>
      <xdr:row>119</xdr:row>
      <xdr:rowOff>837</xdr:rowOff>
    </xdr:from>
    <xdr:to>
      <xdr:col>21</xdr:col>
      <xdr:colOff>271176</xdr:colOff>
      <xdr:row>146</xdr:row>
      <xdr:rowOff>185337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646ED59-4F37-4DFC-BEB1-3D23A8030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70882</xdr:colOff>
      <xdr:row>32</xdr:row>
      <xdr:rowOff>840</xdr:rowOff>
    </xdr:from>
    <xdr:to>
      <xdr:col>21</xdr:col>
      <xdr:colOff>271176</xdr:colOff>
      <xdr:row>59</xdr:row>
      <xdr:rowOff>185340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20B11-0B21-4D77-A98C-A4338ACC3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271749</xdr:colOff>
      <xdr:row>61</xdr:row>
      <xdr:rowOff>840</xdr:rowOff>
    </xdr:from>
    <xdr:to>
      <xdr:col>35</xdr:col>
      <xdr:colOff>584102</xdr:colOff>
      <xdr:row>88</xdr:row>
      <xdr:rowOff>185340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5D7977E-8F72-47E3-9649-3F375029A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271749</xdr:colOff>
      <xdr:row>119</xdr:row>
      <xdr:rowOff>837</xdr:rowOff>
    </xdr:from>
    <xdr:to>
      <xdr:col>35</xdr:col>
      <xdr:colOff>584102</xdr:colOff>
      <xdr:row>146</xdr:row>
      <xdr:rowOff>185337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8D95516-D534-4E9D-9593-9803F5134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0</xdr:colOff>
      <xdr:row>132</xdr:row>
      <xdr:rowOff>179294</xdr:rowOff>
    </xdr:from>
    <xdr:to>
      <xdr:col>28</xdr:col>
      <xdr:colOff>437030</xdr:colOff>
      <xdr:row>136</xdr:row>
      <xdr:rowOff>67235</xdr:rowOff>
    </xdr:to>
    <xdr:cxnSp macro="">
      <xdr:nvCxnSpPr>
        <xdr:cNvPr id="6" name="Conector de Seta Reta 5">
          <a:extLst>
            <a:ext uri="{FF2B5EF4-FFF2-40B4-BE49-F238E27FC236}">
              <a16:creationId xmlns:a16="http://schemas.microsoft.com/office/drawing/2014/main" id="{9CBE5EB1-9F59-4C76-9FDF-97F6952189F2}"/>
            </a:ext>
          </a:extLst>
        </xdr:cNvPr>
        <xdr:cNvCxnSpPr/>
      </xdr:nvCxnSpPr>
      <xdr:spPr>
        <a:xfrm>
          <a:off x="14859000" y="25325294"/>
          <a:ext cx="1656230" cy="649941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27</xdr:col>
      <xdr:colOff>107576</xdr:colOff>
      <xdr:row>133</xdr:row>
      <xdr:rowOff>1</xdr:rowOff>
    </xdr:from>
    <xdr:ext cx="518604" cy="262957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25A1E913-531A-4350-A7F5-F91649809880}"/>
            </a:ext>
          </a:extLst>
        </xdr:cNvPr>
        <xdr:cNvSpPr txBox="1"/>
      </xdr:nvSpPr>
      <xdr:spPr>
        <a:xfrm>
          <a:off x="15576176" y="25336501"/>
          <a:ext cx="518604" cy="2629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 b="1">
              <a:latin typeface="Arial Nova" panose="020B0504020202020204" pitchFamily="34" charset="0"/>
            </a:rPr>
            <a:t>-27%</a:t>
          </a:r>
        </a:p>
      </xdr:txBody>
    </xdr:sp>
    <xdr:clientData/>
  </xdr:oneCellAnchor>
  <xdr:twoCellAnchor>
    <xdr:from>
      <xdr:col>7</xdr:col>
      <xdr:colOff>454960</xdr:colOff>
      <xdr:row>55</xdr:row>
      <xdr:rowOff>22415</xdr:rowOff>
    </xdr:from>
    <xdr:to>
      <xdr:col>10</xdr:col>
      <xdr:colOff>548528</xdr:colOff>
      <xdr:row>56</xdr:row>
      <xdr:rowOff>96475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184F7BFF-B64A-4F06-8A75-A68D79B6A88A}"/>
            </a:ext>
          </a:extLst>
        </xdr:cNvPr>
        <xdr:cNvSpPr txBox="1"/>
      </xdr:nvSpPr>
      <xdr:spPr>
        <a:xfrm>
          <a:off x="3704666" y="10499915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BCB e Igor Mundstock</a:t>
          </a:r>
        </a:p>
      </xdr:txBody>
    </xdr:sp>
    <xdr:clientData/>
  </xdr:twoCellAnchor>
  <xdr:twoCellAnchor>
    <xdr:from>
      <xdr:col>22</xdr:col>
      <xdr:colOff>248773</xdr:colOff>
      <xdr:row>84</xdr:row>
      <xdr:rowOff>73961</xdr:rowOff>
    </xdr:from>
    <xdr:to>
      <xdr:col>25</xdr:col>
      <xdr:colOff>342341</xdr:colOff>
      <xdr:row>85</xdr:row>
      <xdr:rowOff>148021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FB635705-20BC-4B83-B335-37284579DE45}"/>
            </a:ext>
          </a:extLst>
        </xdr:cNvPr>
        <xdr:cNvSpPr txBox="1"/>
      </xdr:nvSpPr>
      <xdr:spPr>
        <a:xfrm>
          <a:off x="12669373" y="16075961"/>
          <a:ext cx="19223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7</xdr:col>
      <xdr:colOff>369794</xdr:colOff>
      <xdr:row>142</xdr:row>
      <xdr:rowOff>60515</xdr:rowOff>
    </xdr:from>
    <xdr:to>
      <xdr:col>10</xdr:col>
      <xdr:colOff>463362</xdr:colOff>
      <xdr:row>143</xdr:row>
      <xdr:rowOff>134575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B5CAA039-5A05-4F7D-81DC-BF4C2FF71A90}"/>
            </a:ext>
          </a:extLst>
        </xdr:cNvPr>
        <xdr:cNvSpPr txBox="1"/>
      </xdr:nvSpPr>
      <xdr:spPr>
        <a:xfrm>
          <a:off x="3646394" y="27111515"/>
          <a:ext cx="19223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22</xdr:col>
      <xdr:colOff>118784</xdr:colOff>
      <xdr:row>142</xdr:row>
      <xdr:rowOff>44827</xdr:rowOff>
    </xdr:from>
    <xdr:to>
      <xdr:col>25</xdr:col>
      <xdr:colOff>212352</xdr:colOff>
      <xdr:row>143</xdr:row>
      <xdr:rowOff>118887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F71792AC-E44D-43D7-8A6F-EA98DBEF13F5}"/>
            </a:ext>
          </a:extLst>
        </xdr:cNvPr>
        <xdr:cNvSpPr txBox="1"/>
      </xdr:nvSpPr>
      <xdr:spPr>
        <a:xfrm>
          <a:off x="12539384" y="27095827"/>
          <a:ext cx="19223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6</xdr:col>
      <xdr:colOff>70882</xdr:colOff>
      <xdr:row>3</xdr:row>
      <xdr:rowOff>1681</xdr:rowOff>
    </xdr:from>
    <xdr:to>
      <xdr:col>21</xdr:col>
      <xdr:colOff>271176</xdr:colOff>
      <xdr:row>30</xdr:row>
      <xdr:rowOff>186181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746C098B-90D2-4C30-8C12-21A655201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454958</xdr:colOff>
      <xdr:row>26</xdr:row>
      <xdr:rowOff>56031</xdr:rowOff>
    </xdr:from>
    <xdr:to>
      <xdr:col>10</xdr:col>
      <xdr:colOff>548526</xdr:colOff>
      <xdr:row>27</xdr:row>
      <xdr:rowOff>130091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F4B2D17C-DED6-48A2-A09D-3BDE8DC8A6A5}"/>
            </a:ext>
          </a:extLst>
        </xdr:cNvPr>
        <xdr:cNvSpPr txBox="1"/>
      </xdr:nvSpPr>
      <xdr:spPr>
        <a:xfrm>
          <a:off x="3704664" y="5009031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BCB e Igor Mundstock</a:t>
          </a:r>
        </a:p>
      </xdr:txBody>
    </xdr:sp>
    <xdr:clientData/>
  </xdr:twoCellAnchor>
  <xdr:twoCellAnchor>
    <xdr:from>
      <xdr:col>21</xdr:col>
      <xdr:colOff>268938</xdr:colOff>
      <xdr:row>3</xdr:row>
      <xdr:rowOff>1681</xdr:rowOff>
    </xdr:from>
    <xdr:to>
      <xdr:col>35</xdr:col>
      <xdr:colOff>581291</xdr:colOff>
      <xdr:row>30</xdr:row>
      <xdr:rowOff>186181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E5FA779-881A-47B4-B52E-BEAC6378F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46493</xdr:colOff>
      <xdr:row>26</xdr:row>
      <xdr:rowOff>64995</xdr:rowOff>
    </xdr:from>
    <xdr:to>
      <xdr:col>25</xdr:col>
      <xdr:colOff>140061</xdr:colOff>
      <xdr:row>27</xdr:row>
      <xdr:rowOff>139055</xdr:rowOff>
    </xdr:to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70DDDFA0-AEBA-4CAF-9177-E88D8CF7E5E2}"/>
            </a:ext>
          </a:extLst>
        </xdr:cNvPr>
        <xdr:cNvSpPr txBox="1"/>
      </xdr:nvSpPr>
      <xdr:spPr>
        <a:xfrm>
          <a:off x="12372964" y="5017995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BCB e Igor Mundstock</a:t>
          </a:r>
        </a:p>
      </xdr:txBody>
    </xdr:sp>
    <xdr:clientData/>
  </xdr:twoCellAnchor>
  <xdr:twoCellAnchor>
    <xdr:from>
      <xdr:col>21</xdr:col>
      <xdr:colOff>268944</xdr:colOff>
      <xdr:row>32</xdr:row>
      <xdr:rowOff>840</xdr:rowOff>
    </xdr:from>
    <xdr:to>
      <xdr:col>35</xdr:col>
      <xdr:colOff>581297</xdr:colOff>
      <xdr:row>59</xdr:row>
      <xdr:rowOff>185340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69356AF1-4609-4DB1-9C60-A6500AEA7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162203</xdr:colOff>
      <xdr:row>55</xdr:row>
      <xdr:rowOff>35860</xdr:rowOff>
    </xdr:from>
    <xdr:to>
      <xdr:col>25</xdr:col>
      <xdr:colOff>255771</xdr:colOff>
      <xdr:row>56</xdr:row>
      <xdr:rowOff>109920</xdr:rowOff>
    </xdr:to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DC49756A-A032-4BE8-9335-96E0FCF9DD95}"/>
            </a:ext>
          </a:extLst>
        </xdr:cNvPr>
        <xdr:cNvSpPr txBox="1"/>
      </xdr:nvSpPr>
      <xdr:spPr>
        <a:xfrm>
          <a:off x="12582803" y="10513360"/>
          <a:ext cx="19223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6</xdr:col>
      <xdr:colOff>67235</xdr:colOff>
      <xdr:row>61</xdr:row>
      <xdr:rowOff>840</xdr:rowOff>
    </xdr:from>
    <xdr:to>
      <xdr:col>21</xdr:col>
      <xdr:colOff>267529</xdr:colOff>
      <xdr:row>88</xdr:row>
      <xdr:rowOff>185340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F898ECDF-E831-46AE-BE84-95EF826EF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526666</xdr:colOff>
      <xdr:row>74</xdr:row>
      <xdr:rowOff>112059</xdr:rowOff>
    </xdr:from>
    <xdr:to>
      <xdr:col>20</xdr:col>
      <xdr:colOff>328137</xdr:colOff>
      <xdr:row>74</xdr:row>
      <xdr:rowOff>112059</xdr:rowOff>
    </xdr:to>
    <xdr:cxnSp macro="">
      <xdr:nvCxnSpPr>
        <xdr:cNvPr id="20" name="Conector de Seta Reta 19">
          <a:extLst>
            <a:ext uri="{FF2B5EF4-FFF2-40B4-BE49-F238E27FC236}">
              <a16:creationId xmlns:a16="http://schemas.microsoft.com/office/drawing/2014/main" id="{D811ED62-989E-475D-B9B6-DB91EBA73CBD}"/>
            </a:ext>
          </a:extLst>
        </xdr:cNvPr>
        <xdr:cNvCxnSpPr/>
      </xdr:nvCxnSpPr>
      <xdr:spPr>
        <a:xfrm>
          <a:off x="3803266" y="14209059"/>
          <a:ext cx="7726271" cy="0"/>
        </a:xfrm>
        <a:prstGeom prst="straightConnector1">
          <a:avLst/>
        </a:prstGeom>
        <a:ln w="38100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230829</xdr:colOff>
      <xdr:row>74</xdr:row>
      <xdr:rowOff>118783</xdr:rowOff>
    </xdr:from>
    <xdr:to>
      <xdr:col>35</xdr:col>
      <xdr:colOff>32300</xdr:colOff>
      <xdr:row>74</xdr:row>
      <xdr:rowOff>118783</xdr:rowOff>
    </xdr:to>
    <xdr:cxnSp macro="">
      <xdr:nvCxnSpPr>
        <xdr:cNvPr id="21" name="Conector de Seta Reta 20">
          <a:extLst>
            <a:ext uri="{FF2B5EF4-FFF2-40B4-BE49-F238E27FC236}">
              <a16:creationId xmlns:a16="http://schemas.microsoft.com/office/drawing/2014/main" id="{F7CF4F99-A02A-4B6D-918F-CF254072CC9C}"/>
            </a:ext>
          </a:extLst>
        </xdr:cNvPr>
        <xdr:cNvCxnSpPr/>
      </xdr:nvCxnSpPr>
      <xdr:spPr>
        <a:xfrm>
          <a:off x="12651429" y="14215783"/>
          <a:ext cx="7726271" cy="0"/>
        </a:xfrm>
        <a:prstGeom prst="straightConnector1">
          <a:avLst/>
        </a:prstGeom>
        <a:ln w="38100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524435</xdr:colOff>
      <xdr:row>84</xdr:row>
      <xdr:rowOff>69479</xdr:rowOff>
    </xdr:from>
    <xdr:to>
      <xdr:col>11</xdr:col>
      <xdr:colOff>12886</xdr:colOff>
      <xdr:row>85</xdr:row>
      <xdr:rowOff>143539</xdr:rowOff>
    </xdr:to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33D065AA-6DC6-4CDD-97AD-21833F89A3CD}"/>
            </a:ext>
          </a:extLst>
        </xdr:cNvPr>
        <xdr:cNvSpPr txBox="1"/>
      </xdr:nvSpPr>
      <xdr:spPr>
        <a:xfrm>
          <a:off x="3801035" y="16071479"/>
          <a:ext cx="192685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1</xdr:col>
      <xdr:colOff>33618</xdr:colOff>
      <xdr:row>1</xdr:row>
      <xdr:rowOff>33617</xdr:rowOff>
    </xdr:from>
    <xdr:to>
      <xdr:col>2</xdr:col>
      <xdr:colOff>508501</xdr:colOff>
      <xdr:row>2</xdr:row>
      <xdr:rowOff>167117</xdr:rowOff>
    </xdr:to>
    <xdr:sp macro="[1]!Home" textlink="">
      <xdr:nvSpPr>
        <xdr:cNvPr id="23" name="Retângulo 22">
          <a:extLst>
            <a:ext uri="{FF2B5EF4-FFF2-40B4-BE49-F238E27FC236}">
              <a16:creationId xmlns:a16="http://schemas.microsoft.com/office/drawing/2014/main" id="{95E8877D-E13D-48EC-B462-147A318050CF}"/>
            </a:ext>
          </a:extLst>
        </xdr:cNvPr>
        <xdr:cNvSpPr/>
      </xdr:nvSpPr>
      <xdr:spPr>
        <a:xfrm>
          <a:off x="147918" y="224117"/>
          <a:ext cx="1084483" cy="324000"/>
        </a:xfrm>
        <a:prstGeom prst="rect">
          <a:avLst/>
        </a:prstGeom>
        <a:solidFill>
          <a:schemeClr val="accent6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latin typeface="Utsaah" panose="020B0604020202020204" pitchFamily="34" charset="0"/>
              <a:cs typeface="Utsaah" panose="020B0604020202020204" pitchFamily="34" charset="0"/>
            </a:rPr>
            <a:t>HOME</a:t>
          </a:r>
        </a:p>
      </xdr:txBody>
    </xdr:sp>
    <xdr:clientData/>
  </xdr:twoCellAnchor>
  <xdr:twoCellAnchor>
    <xdr:from>
      <xdr:col>34</xdr:col>
      <xdr:colOff>56030</xdr:colOff>
      <xdr:row>123</xdr:row>
      <xdr:rowOff>145676</xdr:rowOff>
    </xdr:from>
    <xdr:to>
      <xdr:col>34</xdr:col>
      <xdr:colOff>403412</xdr:colOff>
      <xdr:row>124</xdr:row>
      <xdr:rowOff>134471</xdr:rowOff>
    </xdr:to>
    <xdr:cxnSp macro="">
      <xdr:nvCxnSpPr>
        <xdr:cNvPr id="24" name="Conector de Seta Reta 23">
          <a:extLst>
            <a:ext uri="{FF2B5EF4-FFF2-40B4-BE49-F238E27FC236}">
              <a16:creationId xmlns:a16="http://schemas.microsoft.com/office/drawing/2014/main" id="{356200D9-D8B7-41CA-ADBB-6721562A7D98}"/>
            </a:ext>
          </a:extLst>
        </xdr:cNvPr>
        <xdr:cNvCxnSpPr/>
      </xdr:nvCxnSpPr>
      <xdr:spPr>
        <a:xfrm>
          <a:off x="19791830" y="23577176"/>
          <a:ext cx="347382" cy="179295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34</xdr:col>
      <xdr:colOff>103095</xdr:colOff>
      <xdr:row>122</xdr:row>
      <xdr:rowOff>85165</xdr:rowOff>
    </xdr:from>
    <xdr:ext cx="438518" cy="262957"/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id="{7FBF461C-CF67-4FE8-AE54-4C1A7F017B1A}"/>
            </a:ext>
          </a:extLst>
        </xdr:cNvPr>
        <xdr:cNvSpPr txBox="1"/>
      </xdr:nvSpPr>
      <xdr:spPr>
        <a:xfrm>
          <a:off x="19838895" y="23326165"/>
          <a:ext cx="438518" cy="2629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 b="1">
              <a:latin typeface="Arial Nova" panose="020B0504020202020204" pitchFamily="34" charset="0"/>
            </a:rPr>
            <a:t>-5%</a:t>
          </a:r>
        </a:p>
      </xdr:txBody>
    </xdr:sp>
    <xdr:clientData/>
  </xdr:oneCellAnchor>
  <xdr:twoCellAnchor>
    <xdr:from>
      <xdr:col>21</xdr:col>
      <xdr:colOff>271749</xdr:colOff>
      <xdr:row>90</xdr:row>
      <xdr:rowOff>840</xdr:rowOff>
    </xdr:from>
    <xdr:to>
      <xdr:col>35</xdr:col>
      <xdr:colOff>584102</xdr:colOff>
      <xdr:row>117</xdr:row>
      <xdr:rowOff>185340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019CD481-FEBF-4B71-A979-BC29C2309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248773</xdr:colOff>
      <xdr:row>113</xdr:row>
      <xdr:rowOff>73961</xdr:rowOff>
    </xdr:from>
    <xdr:to>
      <xdr:col>25</xdr:col>
      <xdr:colOff>342341</xdr:colOff>
      <xdr:row>114</xdr:row>
      <xdr:rowOff>148021</xdr:rowOff>
    </xdr:to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id="{111F8BDF-1912-4068-B4FB-9569F3EE9FDC}"/>
            </a:ext>
          </a:extLst>
        </xdr:cNvPr>
        <xdr:cNvSpPr txBox="1"/>
      </xdr:nvSpPr>
      <xdr:spPr>
        <a:xfrm>
          <a:off x="12669373" y="21600461"/>
          <a:ext cx="19223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6</xdr:col>
      <xdr:colOff>67235</xdr:colOff>
      <xdr:row>90</xdr:row>
      <xdr:rowOff>840</xdr:rowOff>
    </xdr:from>
    <xdr:to>
      <xdr:col>21</xdr:col>
      <xdr:colOff>267529</xdr:colOff>
      <xdr:row>117</xdr:row>
      <xdr:rowOff>185340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F5BEFE51-14F8-402A-AAAB-05123C5D3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230829</xdr:colOff>
      <xdr:row>103</xdr:row>
      <xdr:rowOff>118783</xdr:rowOff>
    </xdr:from>
    <xdr:to>
      <xdr:col>35</xdr:col>
      <xdr:colOff>32300</xdr:colOff>
      <xdr:row>103</xdr:row>
      <xdr:rowOff>118783</xdr:rowOff>
    </xdr:to>
    <xdr:cxnSp macro="">
      <xdr:nvCxnSpPr>
        <xdr:cNvPr id="29" name="Conector de Seta Reta 28">
          <a:extLst>
            <a:ext uri="{FF2B5EF4-FFF2-40B4-BE49-F238E27FC236}">
              <a16:creationId xmlns:a16="http://schemas.microsoft.com/office/drawing/2014/main" id="{5554FBB1-BF60-402C-8D89-6F734BC66F72}"/>
            </a:ext>
          </a:extLst>
        </xdr:cNvPr>
        <xdr:cNvCxnSpPr/>
      </xdr:nvCxnSpPr>
      <xdr:spPr>
        <a:xfrm>
          <a:off x="12651429" y="19740283"/>
          <a:ext cx="7726271" cy="0"/>
        </a:xfrm>
        <a:prstGeom prst="straightConnector1">
          <a:avLst/>
        </a:prstGeom>
        <a:ln w="38100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524435</xdr:colOff>
      <xdr:row>113</xdr:row>
      <xdr:rowOff>69479</xdr:rowOff>
    </xdr:from>
    <xdr:to>
      <xdr:col>11</xdr:col>
      <xdr:colOff>12886</xdr:colOff>
      <xdr:row>114</xdr:row>
      <xdr:rowOff>143539</xdr:rowOff>
    </xdr:to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id="{03C7333F-C3C2-4EDD-8311-DA73633C54FA}"/>
            </a:ext>
          </a:extLst>
        </xdr:cNvPr>
        <xdr:cNvSpPr txBox="1"/>
      </xdr:nvSpPr>
      <xdr:spPr>
        <a:xfrm>
          <a:off x="3801035" y="21595979"/>
          <a:ext cx="192685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Mundstock%20Educacional\C.Servi&#231;os\1.%20YouTube\HeatMap\HeatMap%20USA.xlsm" TargetMode="External"/><Relationship Id="rId1" Type="http://schemas.openxmlformats.org/officeDocument/2006/relationships/externalLinkPath" Target="HeatMap%20USA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radestation\Downloads\STP-20231205150411181.csv" TargetMode="External"/><Relationship Id="rId1" Type="http://schemas.openxmlformats.org/officeDocument/2006/relationships/externalLinkPath" Target="file:///C:\Users\Tradestation\Downloads\STP-20231205150411181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eatmap"/>
      <sheetName val="Housing Market"/>
      <sheetName val="Graphs 1"/>
      <sheetName val="Economic Activity"/>
      <sheetName val="Graphs 2"/>
      <sheetName val="Labor Market"/>
      <sheetName val="Graphs 4"/>
      <sheetName val="Inflation"/>
      <sheetName val="Graphs 3"/>
      <sheetName val="Monetary Policy + Market"/>
      <sheetName val="Quarterly Data"/>
      <sheetName val="GDP Analysis"/>
      <sheetName val="Graphs 5"/>
      <sheetName val="Annual Data"/>
      <sheetName val="Recession"/>
    </sheetNames>
    <definedNames>
      <definedName name="Home"/>
    </definedNames>
    <sheetDataSet>
      <sheetData sheetId="0" refreshError="1"/>
      <sheetData sheetId="1">
        <row r="2">
          <cell r="M2" t="str">
            <v>Existing Home Sales</v>
          </cell>
          <cell r="N2" t="str">
            <v>Existing Home Sales a/a</v>
          </cell>
          <cell r="O2" t="str">
            <v>New House Sales</v>
          </cell>
          <cell r="Q2" t="str">
            <v>New House Sales a/a</v>
          </cell>
          <cell r="R2" t="str">
            <v>Monthly Supply</v>
          </cell>
          <cell r="S2" t="str">
            <v>S&amp;P/Case-Shiller Home Price Index</v>
          </cell>
          <cell r="T2" t="str">
            <v>S&amp;P/Case-Shiller m/m</v>
          </cell>
          <cell r="U2" t="str">
            <v>S&amp;P/Case-Shiller a/a</v>
          </cell>
        </row>
        <row r="27">
          <cell r="A27">
            <v>23012</v>
          </cell>
          <cell r="R27">
            <v>4.7</v>
          </cell>
        </row>
        <row r="28">
          <cell r="A28">
            <v>23043</v>
          </cell>
          <cell r="R28">
            <v>6.6</v>
          </cell>
        </row>
        <row r="29">
          <cell r="A29">
            <v>23071</v>
          </cell>
          <cell r="R29">
            <v>6.4</v>
          </cell>
        </row>
        <row r="30">
          <cell r="A30">
            <v>23102</v>
          </cell>
          <cell r="R30">
            <v>5.3</v>
          </cell>
        </row>
        <row r="31">
          <cell r="A31">
            <v>23132</v>
          </cell>
          <cell r="R31">
            <v>5.0999999999999996</v>
          </cell>
        </row>
        <row r="32">
          <cell r="A32">
            <v>23163</v>
          </cell>
          <cell r="R32">
            <v>6</v>
          </cell>
        </row>
        <row r="33">
          <cell r="A33">
            <v>23193</v>
          </cell>
          <cell r="R33">
            <v>4.5999999999999996</v>
          </cell>
        </row>
        <row r="34">
          <cell r="A34">
            <v>23224</v>
          </cell>
          <cell r="R34">
            <v>5.6</v>
          </cell>
        </row>
        <row r="35">
          <cell r="A35">
            <v>23255</v>
          </cell>
          <cell r="R35">
            <v>5.4</v>
          </cell>
        </row>
        <row r="36">
          <cell r="A36">
            <v>23285</v>
          </cell>
          <cell r="R36">
            <v>5.9</v>
          </cell>
        </row>
        <row r="37">
          <cell r="A37">
            <v>23316</v>
          </cell>
          <cell r="R37">
            <v>5.5</v>
          </cell>
        </row>
        <row r="38">
          <cell r="A38">
            <v>23346</v>
          </cell>
          <cell r="R38">
            <v>6.1</v>
          </cell>
        </row>
        <row r="39">
          <cell r="A39">
            <v>23377</v>
          </cell>
          <cell r="R39">
            <v>5.8</v>
          </cell>
        </row>
        <row r="40">
          <cell r="A40">
            <v>23408</v>
          </cell>
          <cell r="R40">
            <v>5.5</v>
          </cell>
        </row>
        <row r="41">
          <cell r="A41">
            <v>23437</v>
          </cell>
          <cell r="R41">
            <v>5.8</v>
          </cell>
        </row>
        <row r="42">
          <cell r="A42">
            <v>23468</v>
          </cell>
          <cell r="R42">
            <v>6</v>
          </cell>
        </row>
        <row r="43">
          <cell r="A43">
            <v>23498</v>
          </cell>
          <cell r="R43">
            <v>6.2</v>
          </cell>
        </row>
        <row r="44">
          <cell r="A44">
            <v>23529</v>
          </cell>
          <cell r="R44">
            <v>5.7</v>
          </cell>
        </row>
        <row r="45">
          <cell r="A45">
            <v>23559</v>
          </cell>
          <cell r="R45">
            <v>5.5</v>
          </cell>
        </row>
        <row r="46">
          <cell r="A46">
            <v>23590</v>
          </cell>
          <cell r="R46">
            <v>5.4</v>
          </cell>
        </row>
        <row r="47">
          <cell r="A47">
            <v>23621</v>
          </cell>
          <cell r="R47">
            <v>5.4</v>
          </cell>
        </row>
        <row r="48">
          <cell r="A48">
            <v>23651</v>
          </cell>
          <cell r="R48">
            <v>5.3</v>
          </cell>
        </row>
        <row r="49">
          <cell r="A49">
            <v>23682</v>
          </cell>
          <cell r="R49">
            <v>5.6</v>
          </cell>
        </row>
        <row r="50">
          <cell r="A50">
            <v>23712</v>
          </cell>
          <cell r="R50">
            <v>5.5</v>
          </cell>
        </row>
        <row r="51">
          <cell r="A51">
            <v>23743</v>
          </cell>
          <cell r="R51">
            <v>5.6</v>
          </cell>
        </row>
        <row r="52">
          <cell r="A52">
            <v>23774</v>
          </cell>
          <cell r="R52">
            <v>5.5</v>
          </cell>
        </row>
        <row r="53">
          <cell r="A53">
            <v>23802</v>
          </cell>
          <cell r="R53">
            <v>5.4</v>
          </cell>
        </row>
        <row r="54">
          <cell r="A54">
            <v>23833</v>
          </cell>
          <cell r="R54">
            <v>5.6</v>
          </cell>
        </row>
        <row r="55">
          <cell r="A55">
            <v>23863</v>
          </cell>
          <cell r="R55">
            <v>5.3</v>
          </cell>
        </row>
        <row r="56">
          <cell r="A56">
            <v>23894</v>
          </cell>
          <cell r="R56">
            <v>4.7</v>
          </cell>
        </row>
        <row r="57">
          <cell r="A57">
            <v>23924</v>
          </cell>
          <cell r="R57">
            <v>5.2</v>
          </cell>
        </row>
        <row r="58">
          <cell r="A58">
            <v>23955</v>
          </cell>
          <cell r="R58">
            <v>4.5999999999999996</v>
          </cell>
        </row>
        <row r="59">
          <cell r="A59">
            <v>23986</v>
          </cell>
          <cell r="R59">
            <v>4.9000000000000004</v>
          </cell>
        </row>
        <row r="60">
          <cell r="A60">
            <v>24016</v>
          </cell>
          <cell r="R60">
            <v>5</v>
          </cell>
        </row>
        <row r="61">
          <cell r="A61">
            <v>24047</v>
          </cell>
          <cell r="R61">
            <v>4.5999999999999996</v>
          </cell>
        </row>
        <row r="62">
          <cell r="A62">
            <v>24077</v>
          </cell>
          <cell r="R62">
            <v>4.4000000000000004</v>
          </cell>
        </row>
        <row r="63">
          <cell r="A63">
            <v>24108</v>
          </cell>
          <cell r="R63">
            <v>4.7</v>
          </cell>
        </row>
        <row r="64">
          <cell r="A64">
            <v>24139</v>
          </cell>
          <cell r="R64">
            <v>4.9000000000000004</v>
          </cell>
        </row>
        <row r="65">
          <cell r="A65">
            <v>24167</v>
          </cell>
          <cell r="R65">
            <v>5</v>
          </cell>
        </row>
        <row r="66">
          <cell r="A66">
            <v>24198</v>
          </cell>
          <cell r="R66">
            <v>5.0999999999999996</v>
          </cell>
        </row>
        <row r="67">
          <cell r="A67">
            <v>24228</v>
          </cell>
          <cell r="R67">
            <v>5.3</v>
          </cell>
        </row>
        <row r="68">
          <cell r="A68">
            <v>24259</v>
          </cell>
          <cell r="R68">
            <v>6</v>
          </cell>
        </row>
        <row r="69">
          <cell r="A69">
            <v>24289</v>
          </cell>
          <cell r="R69">
            <v>5.9</v>
          </cell>
        </row>
        <row r="70">
          <cell r="A70">
            <v>24320</v>
          </cell>
          <cell r="R70">
            <v>6.8</v>
          </cell>
        </row>
        <row r="71">
          <cell r="A71">
            <v>24351</v>
          </cell>
          <cell r="R71">
            <v>7.2</v>
          </cell>
        </row>
        <row r="72">
          <cell r="A72">
            <v>24381</v>
          </cell>
          <cell r="R72">
            <v>6.3</v>
          </cell>
        </row>
        <row r="73">
          <cell r="A73">
            <v>24412</v>
          </cell>
          <cell r="R73">
            <v>6.2</v>
          </cell>
        </row>
        <row r="74">
          <cell r="A74">
            <v>24442</v>
          </cell>
          <cell r="R74">
            <v>6.3</v>
          </cell>
        </row>
        <row r="75">
          <cell r="A75">
            <v>24473</v>
          </cell>
          <cell r="R75">
            <v>5.7</v>
          </cell>
        </row>
        <row r="76">
          <cell r="A76">
            <v>24504</v>
          </cell>
          <cell r="R76">
            <v>5.7</v>
          </cell>
        </row>
        <row r="77">
          <cell r="A77">
            <v>24532</v>
          </cell>
          <cell r="R77">
            <v>5.4</v>
          </cell>
        </row>
        <row r="78">
          <cell r="A78">
            <v>24563</v>
          </cell>
          <cell r="R78">
            <v>4.9000000000000004</v>
          </cell>
        </row>
        <row r="79">
          <cell r="A79">
            <v>24593</v>
          </cell>
          <cell r="R79">
            <v>4.5</v>
          </cell>
        </row>
        <row r="80">
          <cell r="A80">
            <v>24624</v>
          </cell>
          <cell r="R80">
            <v>4.5999999999999996</v>
          </cell>
        </row>
        <row r="81">
          <cell r="A81">
            <v>24654</v>
          </cell>
          <cell r="R81">
            <v>4.4000000000000004</v>
          </cell>
        </row>
        <row r="82">
          <cell r="A82">
            <v>24685</v>
          </cell>
          <cell r="R82">
            <v>4.4000000000000004</v>
          </cell>
        </row>
        <row r="83">
          <cell r="A83">
            <v>24716</v>
          </cell>
          <cell r="R83">
            <v>4.3</v>
          </cell>
        </row>
        <row r="84">
          <cell r="A84">
            <v>24746</v>
          </cell>
          <cell r="R84">
            <v>4.0999999999999996</v>
          </cell>
        </row>
        <row r="85">
          <cell r="A85">
            <v>24777</v>
          </cell>
          <cell r="R85">
            <v>4.5999999999999996</v>
          </cell>
        </row>
        <row r="86">
          <cell r="A86">
            <v>24807</v>
          </cell>
          <cell r="R86">
            <v>4.7</v>
          </cell>
        </row>
        <row r="87">
          <cell r="A87">
            <v>24838</v>
          </cell>
          <cell r="R87">
            <v>4.7</v>
          </cell>
        </row>
        <row r="88">
          <cell r="A88">
            <v>24869</v>
          </cell>
          <cell r="R88">
            <v>4.0999999999999996</v>
          </cell>
        </row>
        <row r="89">
          <cell r="A89">
            <v>24898</v>
          </cell>
          <cell r="R89">
            <v>4.8</v>
          </cell>
        </row>
        <row r="90">
          <cell r="A90">
            <v>24929</v>
          </cell>
          <cell r="R90">
            <v>4.9000000000000004</v>
          </cell>
        </row>
        <row r="91">
          <cell r="A91">
            <v>24959</v>
          </cell>
          <cell r="R91">
            <v>5.5</v>
          </cell>
        </row>
        <row r="92">
          <cell r="A92">
            <v>24990</v>
          </cell>
          <cell r="R92">
            <v>5.5</v>
          </cell>
        </row>
        <row r="93">
          <cell r="A93">
            <v>25020</v>
          </cell>
          <cell r="R93">
            <v>5.0999999999999996</v>
          </cell>
        </row>
        <row r="94">
          <cell r="A94">
            <v>25051</v>
          </cell>
          <cell r="R94">
            <v>5</v>
          </cell>
        </row>
        <row r="95">
          <cell r="A95">
            <v>25082</v>
          </cell>
          <cell r="R95">
            <v>5.0999999999999996</v>
          </cell>
        </row>
        <row r="96">
          <cell r="A96">
            <v>25112</v>
          </cell>
          <cell r="R96">
            <v>5.2</v>
          </cell>
        </row>
        <row r="97">
          <cell r="A97">
            <v>25143</v>
          </cell>
          <cell r="R97">
            <v>5.6</v>
          </cell>
        </row>
        <row r="98">
          <cell r="A98">
            <v>25173</v>
          </cell>
          <cell r="R98">
            <v>5.2</v>
          </cell>
        </row>
        <row r="99">
          <cell r="A99">
            <v>25204</v>
          </cell>
          <cell r="R99">
            <v>5.5</v>
          </cell>
        </row>
        <row r="100">
          <cell r="A100">
            <v>25235</v>
          </cell>
          <cell r="R100">
            <v>4.9000000000000004</v>
          </cell>
        </row>
        <row r="101">
          <cell r="A101">
            <v>25263</v>
          </cell>
          <cell r="R101">
            <v>5.7</v>
          </cell>
        </row>
        <row r="102">
          <cell r="A102">
            <v>25294</v>
          </cell>
          <cell r="R102">
            <v>6</v>
          </cell>
        </row>
        <row r="103">
          <cell r="A103">
            <v>25324</v>
          </cell>
          <cell r="R103">
            <v>6.1</v>
          </cell>
        </row>
        <row r="104">
          <cell r="A104">
            <v>25355</v>
          </cell>
          <cell r="R104">
            <v>5.8</v>
          </cell>
        </row>
        <row r="105">
          <cell r="A105">
            <v>25385</v>
          </cell>
          <cell r="R105">
            <v>6.3</v>
          </cell>
        </row>
        <row r="106">
          <cell r="A106">
            <v>25416</v>
          </cell>
          <cell r="R106">
            <v>6.5</v>
          </cell>
        </row>
        <row r="107">
          <cell r="A107">
            <v>25447</v>
          </cell>
          <cell r="R107">
            <v>6.9</v>
          </cell>
        </row>
        <row r="108">
          <cell r="A108">
            <v>25477</v>
          </cell>
          <cell r="R108">
            <v>7</v>
          </cell>
        </row>
        <row r="109">
          <cell r="A109">
            <v>25508</v>
          </cell>
          <cell r="R109">
            <v>6.2</v>
          </cell>
        </row>
        <row r="110">
          <cell r="A110">
            <v>25538</v>
          </cell>
          <cell r="R110">
            <v>6.1</v>
          </cell>
        </row>
        <row r="111">
          <cell r="A111">
            <v>25569</v>
          </cell>
          <cell r="R111">
            <v>5.5</v>
          </cell>
        </row>
        <row r="112">
          <cell r="A112">
            <v>25600</v>
          </cell>
          <cell r="R112">
            <v>7.2</v>
          </cell>
        </row>
        <row r="113">
          <cell r="A113">
            <v>25628</v>
          </cell>
          <cell r="R113">
            <v>6.8</v>
          </cell>
        </row>
        <row r="114">
          <cell r="A114">
            <v>25659</v>
          </cell>
          <cell r="R114">
            <v>6</v>
          </cell>
        </row>
        <row r="115">
          <cell r="A115">
            <v>25689</v>
          </cell>
          <cell r="R115">
            <v>5.7</v>
          </cell>
        </row>
        <row r="116">
          <cell r="A116">
            <v>25720</v>
          </cell>
          <cell r="R116">
            <v>5.5</v>
          </cell>
        </row>
        <row r="117">
          <cell r="A117">
            <v>25750</v>
          </cell>
          <cell r="R117">
            <v>5.4</v>
          </cell>
        </row>
        <row r="118">
          <cell r="A118">
            <v>25781</v>
          </cell>
          <cell r="R118">
            <v>5.0999999999999996</v>
          </cell>
        </row>
        <row r="119">
          <cell r="A119">
            <v>25812</v>
          </cell>
          <cell r="R119">
            <v>4.7</v>
          </cell>
        </row>
        <row r="120">
          <cell r="A120">
            <v>25842</v>
          </cell>
          <cell r="R120">
            <v>4.8</v>
          </cell>
        </row>
        <row r="121">
          <cell r="A121">
            <v>25873</v>
          </cell>
          <cell r="R121">
            <v>4.5999999999999996</v>
          </cell>
        </row>
        <row r="122">
          <cell r="A122">
            <v>25903</v>
          </cell>
          <cell r="R122">
            <v>4.7</v>
          </cell>
        </row>
        <row r="123">
          <cell r="A123">
            <v>25934</v>
          </cell>
          <cell r="R123">
            <v>4.3</v>
          </cell>
        </row>
        <row r="124">
          <cell r="A124">
            <v>25965</v>
          </cell>
          <cell r="R124">
            <v>4.4000000000000004</v>
          </cell>
        </row>
        <row r="125">
          <cell r="A125">
            <v>25993</v>
          </cell>
          <cell r="R125">
            <v>4</v>
          </cell>
        </row>
        <row r="126">
          <cell r="A126">
            <v>26024</v>
          </cell>
          <cell r="R126">
            <v>4.2</v>
          </cell>
        </row>
        <row r="127">
          <cell r="A127">
            <v>26054</v>
          </cell>
          <cell r="R127">
            <v>4.5999999999999996</v>
          </cell>
        </row>
        <row r="128">
          <cell r="A128">
            <v>26085</v>
          </cell>
          <cell r="R128">
            <v>4.7</v>
          </cell>
        </row>
        <row r="129">
          <cell r="A129">
            <v>26115</v>
          </cell>
          <cell r="R129">
            <v>4.0999999999999996</v>
          </cell>
        </row>
        <row r="130">
          <cell r="A130">
            <v>26146</v>
          </cell>
          <cell r="R130">
            <v>4.7</v>
          </cell>
        </row>
        <row r="131">
          <cell r="A131">
            <v>26177</v>
          </cell>
          <cell r="R131">
            <v>5.2</v>
          </cell>
        </row>
        <row r="132">
          <cell r="A132">
            <v>26207</v>
          </cell>
          <cell r="R132">
            <v>5</v>
          </cell>
        </row>
        <row r="133">
          <cell r="A133">
            <v>26238</v>
          </cell>
          <cell r="R133">
            <v>4.9000000000000004</v>
          </cell>
        </row>
        <row r="134">
          <cell r="A134">
            <v>26268</v>
          </cell>
          <cell r="R134">
            <v>5.0999999999999996</v>
          </cell>
        </row>
        <row r="135">
          <cell r="A135">
            <v>26299</v>
          </cell>
          <cell r="R135">
            <v>5.2</v>
          </cell>
        </row>
        <row r="136">
          <cell r="A136">
            <v>26330</v>
          </cell>
          <cell r="R136">
            <v>5.4</v>
          </cell>
        </row>
        <row r="137">
          <cell r="A137">
            <v>26359</v>
          </cell>
          <cell r="R137">
            <v>6.1</v>
          </cell>
        </row>
        <row r="138">
          <cell r="A138">
            <v>26390</v>
          </cell>
          <cell r="R138">
            <v>5.8</v>
          </cell>
        </row>
        <row r="139">
          <cell r="A139">
            <v>26420</v>
          </cell>
          <cell r="R139">
            <v>6.1</v>
          </cell>
        </row>
        <row r="140">
          <cell r="A140">
            <v>26451</v>
          </cell>
          <cell r="R140">
            <v>6.3</v>
          </cell>
        </row>
        <row r="141">
          <cell r="A141">
            <v>26481</v>
          </cell>
          <cell r="R141">
            <v>6.3</v>
          </cell>
        </row>
        <row r="142">
          <cell r="A142">
            <v>26512</v>
          </cell>
          <cell r="R142">
            <v>6</v>
          </cell>
        </row>
        <row r="143">
          <cell r="A143">
            <v>26543</v>
          </cell>
          <cell r="R143">
            <v>6.2</v>
          </cell>
        </row>
        <row r="144">
          <cell r="A144">
            <v>26573</v>
          </cell>
          <cell r="R144">
            <v>5.7</v>
          </cell>
        </row>
        <row r="145">
          <cell r="A145">
            <v>26604</v>
          </cell>
          <cell r="R145">
            <v>6.8</v>
          </cell>
        </row>
        <row r="146">
          <cell r="A146">
            <v>26634</v>
          </cell>
          <cell r="R146">
            <v>6.5</v>
          </cell>
        </row>
        <row r="147">
          <cell r="A147">
            <v>26665</v>
          </cell>
          <cell r="R147">
            <v>6.5</v>
          </cell>
        </row>
        <row r="148">
          <cell r="A148">
            <v>26696</v>
          </cell>
          <cell r="R148">
            <v>6.8</v>
          </cell>
        </row>
        <row r="149">
          <cell r="A149">
            <v>26724</v>
          </cell>
          <cell r="R149">
            <v>7</v>
          </cell>
        </row>
        <row r="150">
          <cell r="A150">
            <v>26755</v>
          </cell>
          <cell r="R150">
            <v>7.7</v>
          </cell>
        </row>
        <row r="151">
          <cell r="A151">
            <v>26785</v>
          </cell>
          <cell r="R151">
            <v>7.5</v>
          </cell>
        </row>
        <row r="152">
          <cell r="A152">
            <v>26816</v>
          </cell>
          <cell r="R152">
            <v>7.8</v>
          </cell>
        </row>
        <row r="153">
          <cell r="A153">
            <v>26846</v>
          </cell>
          <cell r="R153">
            <v>8.6999999999999993</v>
          </cell>
        </row>
        <row r="154">
          <cell r="A154">
            <v>26877</v>
          </cell>
          <cell r="R154">
            <v>9.4</v>
          </cell>
        </row>
        <row r="155">
          <cell r="A155">
            <v>26908</v>
          </cell>
          <cell r="R155">
            <v>9.5</v>
          </cell>
        </row>
        <row r="156">
          <cell r="A156">
            <v>26938</v>
          </cell>
          <cell r="R156">
            <v>9.4</v>
          </cell>
        </row>
        <row r="157">
          <cell r="A157">
            <v>26969</v>
          </cell>
          <cell r="R157">
            <v>9.6</v>
          </cell>
        </row>
        <row r="158">
          <cell r="A158">
            <v>26999</v>
          </cell>
          <cell r="R158">
            <v>10.1</v>
          </cell>
        </row>
        <row r="159">
          <cell r="A159">
            <v>27030</v>
          </cell>
          <cell r="R159">
            <v>9.6999999999999993</v>
          </cell>
        </row>
        <row r="160">
          <cell r="A160">
            <v>27061</v>
          </cell>
          <cell r="R160">
            <v>9.6</v>
          </cell>
        </row>
        <row r="161">
          <cell r="A161">
            <v>27089</v>
          </cell>
          <cell r="R161">
            <v>8.8000000000000007</v>
          </cell>
        </row>
        <row r="162">
          <cell r="A162">
            <v>27120</v>
          </cell>
          <cell r="R162">
            <v>9.1</v>
          </cell>
        </row>
        <row r="163">
          <cell r="A163">
            <v>27150</v>
          </cell>
          <cell r="R163">
            <v>8</v>
          </cell>
        </row>
        <row r="164">
          <cell r="A164">
            <v>27181</v>
          </cell>
          <cell r="R164">
            <v>8.9</v>
          </cell>
        </row>
        <row r="165">
          <cell r="A165">
            <v>27211</v>
          </cell>
          <cell r="R165">
            <v>8.8000000000000007</v>
          </cell>
        </row>
        <row r="166">
          <cell r="A166">
            <v>27242</v>
          </cell>
          <cell r="R166">
            <v>9.3000000000000007</v>
          </cell>
        </row>
        <row r="167">
          <cell r="A167">
            <v>27273</v>
          </cell>
          <cell r="R167">
            <v>9.1</v>
          </cell>
        </row>
        <row r="168">
          <cell r="A168">
            <v>27303</v>
          </cell>
          <cell r="R168">
            <v>9.8000000000000007</v>
          </cell>
        </row>
        <row r="169">
          <cell r="A169">
            <v>27334</v>
          </cell>
          <cell r="R169">
            <v>9.6999999999999993</v>
          </cell>
        </row>
        <row r="170">
          <cell r="A170">
            <v>27364</v>
          </cell>
          <cell r="R170">
            <v>10.3</v>
          </cell>
        </row>
        <row r="171">
          <cell r="A171">
            <v>27395</v>
          </cell>
          <cell r="R171">
            <v>9.9</v>
          </cell>
        </row>
        <row r="172">
          <cell r="A172">
            <v>27426</v>
          </cell>
          <cell r="R172">
            <v>10.4</v>
          </cell>
        </row>
        <row r="173">
          <cell r="A173">
            <v>27454</v>
          </cell>
          <cell r="R173">
            <v>8.9</v>
          </cell>
        </row>
        <row r="174">
          <cell r="A174">
            <v>27485</v>
          </cell>
          <cell r="R174">
            <v>7.2</v>
          </cell>
        </row>
        <row r="175">
          <cell r="A175">
            <v>27515</v>
          </cell>
          <cell r="R175">
            <v>6.8</v>
          </cell>
        </row>
        <row r="176">
          <cell r="A176">
            <v>27546</v>
          </cell>
          <cell r="R176">
            <v>7.2</v>
          </cell>
        </row>
        <row r="177">
          <cell r="A177">
            <v>27576</v>
          </cell>
          <cell r="R177">
            <v>7</v>
          </cell>
        </row>
        <row r="178">
          <cell r="A178">
            <v>27607</v>
          </cell>
          <cell r="R178">
            <v>6.8</v>
          </cell>
        </row>
        <row r="179">
          <cell r="A179">
            <v>27638</v>
          </cell>
          <cell r="R179">
            <v>7.3</v>
          </cell>
        </row>
        <row r="180">
          <cell r="A180">
            <v>27668</v>
          </cell>
          <cell r="R180">
            <v>6.6</v>
          </cell>
        </row>
        <row r="181">
          <cell r="A181">
            <v>27699</v>
          </cell>
          <cell r="R181">
            <v>5.8</v>
          </cell>
        </row>
        <row r="182">
          <cell r="A182">
            <v>27729</v>
          </cell>
          <cell r="R182">
            <v>5.8</v>
          </cell>
        </row>
        <row r="183">
          <cell r="A183">
            <v>27760</v>
          </cell>
          <cell r="R183">
            <v>6.4</v>
          </cell>
        </row>
        <row r="184">
          <cell r="A184">
            <v>27791</v>
          </cell>
          <cell r="R184">
            <v>5.9</v>
          </cell>
        </row>
        <row r="185">
          <cell r="A185">
            <v>27820</v>
          </cell>
          <cell r="R185">
            <v>6.8</v>
          </cell>
        </row>
        <row r="186">
          <cell r="A186">
            <v>27851</v>
          </cell>
          <cell r="R186">
            <v>6.4</v>
          </cell>
        </row>
        <row r="187">
          <cell r="A187">
            <v>27881</v>
          </cell>
          <cell r="R187">
            <v>7</v>
          </cell>
        </row>
        <row r="188">
          <cell r="A188">
            <v>27912</v>
          </cell>
          <cell r="R188">
            <v>6.9</v>
          </cell>
        </row>
        <row r="189">
          <cell r="A189">
            <v>27942</v>
          </cell>
          <cell r="R189">
            <v>6.4</v>
          </cell>
        </row>
        <row r="190">
          <cell r="A190">
            <v>27973</v>
          </cell>
          <cell r="R190">
            <v>6.2</v>
          </cell>
        </row>
        <row r="191">
          <cell r="A191">
            <v>28004</v>
          </cell>
          <cell r="R191">
            <v>6.2</v>
          </cell>
        </row>
        <row r="192">
          <cell r="A192">
            <v>28034</v>
          </cell>
          <cell r="R192">
            <v>5.8</v>
          </cell>
        </row>
        <row r="193">
          <cell r="A193">
            <v>28065</v>
          </cell>
          <cell r="R193">
            <v>6</v>
          </cell>
        </row>
        <row r="194">
          <cell r="A194">
            <v>28095</v>
          </cell>
          <cell r="R194">
            <v>5.6</v>
          </cell>
        </row>
        <row r="195">
          <cell r="A195">
            <v>28126</v>
          </cell>
          <cell r="R195">
            <v>5.3</v>
          </cell>
        </row>
        <row r="196">
          <cell r="A196">
            <v>28157</v>
          </cell>
          <cell r="R196">
            <v>5.0999999999999996</v>
          </cell>
        </row>
        <row r="197">
          <cell r="A197">
            <v>28185</v>
          </cell>
          <cell r="R197">
            <v>5</v>
          </cell>
        </row>
        <row r="198">
          <cell r="A198">
            <v>28216</v>
          </cell>
          <cell r="R198">
            <v>5.5</v>
          </cell>
        </row>
        <row r="199">
          <cell r="A199">
            <v>28246</v>
          </cell>
          <cell r="R199">
            <v>5.4</v>
          </cell>
        </row>
        <row r="200">
          <cell r="A200">
            <v>28277</v>
          </cell>
          <cell r="R200">
            <v>5.5</v>
          </cell>
        </row>
        <row r="201">
          <cell r="A201">
            <v>28307</v>
          </cell>
          <cell r="R201">
            <v>6.1</v>
          </cell>
        </row>
        <row r="202">
          <cell r="A202">
            <v>28338</v>
          </cell>
          <cell r="R202">
            <v>5.8</v>
          </cell>
        </row>
        <row r="203">
          <cell r="A203">
            <v>28369</v>
          </cell>
          <cell r="R203">
            <v>5.9</v>
          </cell>
        </row>
        <row r="204">
          <cell r="A204">
            <v>28399</v>
          </cell>
          <cell r="R204">
            <v>6.1</v>
          </cell>
        </row>
        <row r="205">
          <cell r="A205">
            <v>28430</v>
          </cell>
          <cell r="R205">
            <v>6</v>
          </cell>
        </row>
        <row r="206">
          <cell r="A206">
            <v>28460</v>
          </cell>
          <cell r="R206">
            <v>6</v>
          </cell>
        </row>
        <row r="207">
          <cell r="A207">
            <v>28491</v>
          </cell>
          <cell r="R207">
            <v>5.9</v>
          </cell>
        </row>
        <row r="208">
          <cell r="A208">
            <v>28522</v>
          </cell>
          <cell r="R208">
            <v>6.3</v>
          </cell>
        </row>
        <row r="209">
          <cell r="A209">
            <v>28550</v>
          </cell>
          <cell r="R209">
            <v>6.1</v>
          </cell>
        </row>
        <row r="210">
          <cell r="A210">
            <v>28581</v>
          </cell>
          <cell r="R210">
            <v>5.8</v>
          </cell>
        </row>
        <row r="211">
          <cell r="A211">
            <v>28611</v>
          </cell>
          <cell r="R211">
            <v>5.9</v>
          </cell>
        </row>
        <row r="212">
          <cell r="A212">
            <v>28642</v>
          </cell>
          <cell r="R212">
            <v>6.2</v>
          </cell>
        </row>
        <row r="213">
          <cell r="A213">
            <v>28672</v>
          </cell>
          <cell r="R213">
            <v>6.6</v>
          </cell>
        </row>
        <row r="214">
          <cell r="A214">
            <v>28703</v>
          </cell>
          <cell r="R214">
            <v>6.6</v>
          </cell>
        </row>
        <row r="215">
          <cell r="A215">
            <v>28734</v>
          </cell>
          <cell r="R215">
            <v>5.9</v>
          </cell>
        </row>
        <row r="216">
          <cell r="A216">
            <v>28764</v>
          </cell>
          <cell r="R216">
            <v>5.7</v>
          </cell>
        </row>
        <row r="217">
          <cell r="A217">
            <v>28795</v>
          </cell>
          <cell r="R217">
            <v>6.5</v>
          </cell>
        </row>
        <row r="218">
          <cell r="A218">
            <v>28825</v>
          </cell>
          <cell r="R218">
            <v>6.1</v>
          </cell>
        </row>
        <row r="219">
          <cell r="A219">
            <v>28856</v>
          </cell>
          <cell r="R219">
            <v>6.6</v>
          </cell>
        </row>
        <row r="220">
          <cell r="A220">
            <v>28887</v>
          </cell>
          <cell r="R220">
            <v>6.8</v>
          </cell>
        </row>
        <row r="221">
          <cell r="A221">
            <v>28915</v>
          </cell>
          <cell r="R221">
            <v>6.6</v>
          </cell>
        </row>
        <row r="222">
          <cell r="A222">
            <v>28946</v>
          </cell>
          <cell r="R222">
            <v>6.8</v>
          </cell>
        </row>
        <row r="223">
          <cell r="A223">
            <v>28976</v>
          </cell>
          <cell r="R223">
            <v>7.1</v>
          </cell>
        </row>
        <row r="224">
          <cell r="A224">
            <v>29007</v>
          </cell>
          <cell r="R224">
            <v>7.4</v>
          </cell>
        </row>
        <row r="225">
          <cell r="A225">
            <v>29037</v>
          </cell>
          <cell r="R225">
            <v>7.1</v>
          </cell>
        </row>
        <row r="226">
          <cell r="A226">
            <v>29068</v>
          </cell>
          <cell r="R226">
            <v>6.9</v>
          </cell>
        </row>
        <row r="227">
          <cell r="A227">
            <v>29099</v>
          </cell>
          <cell r="R227">
            <v>7.4</v>
          </cell>
        </row>
        <row r="228">
          <cell r="A228">
            <v>29129</v>
          </cell>
          <cell r="R228">
            <v>7.4</v>
          </cell>
        </row>
        <row r="229">
          <cell r="A229">
            <v>29160</v>
          </cell>
          <cell r="R229">
            <v>8.3000000000000007</v>
          </cell>
        </row>
        <row r="230">
          <cell r="A230">
            <v>29190</v>
          </cell>
          <cell r="R230">
            <v>8.6</v>
          </cell>
        </row>
        <row r="231">
          <cell r="A231">
            <v>29221</v>
          </cell>
          <cell r="R231">
            <v>7.9</v>
          </cell>
        </row>
        <row r="232">
          <cell r="A232">
            <v>29252</v>
          </cell>
          <cell r="R232">
            <v>8.6</v>
          </cell>
        </row>
        <row r="233">
          <cell r="A233">
            <v>29281</v>
          </cell>
          <cell r="R233">
            <v>9.8000000000000007</v>
          </cell>
        </row>
        <row r="234">
          <cell r="A234">
            <v>29312</v>
          </cell>
          <cell r="R234">
            <v>11.6</v>
          </cell>
        </row>
        <row r="235">
          <cell r="A235">
            <v>29342</v>
          </cell>
          <cell r="R235">
            <v>9.1999999999999993</v>
          </cell>
        </row>
        <row r="236">
          <cell r="A236">
            <v>29373</v>
          </cell>
          <cell r="R236">
            <v>7.6</v>
          </cell>
        </row>
        <row r="237">
          <cell r="A237">
            <v>29403</v>
          </cell>
          <cell r="R237">
            <v>6.5</v>
          </cell>
        </row>
        <row r="238">
          <cell r="A238">
            <v>29434</v>
          </cell>
          <cell r="R238">
            <v>6</v>
          </cell>
        </row>
        <row r="239">
          <cell r="A239">
            <v>29465</v>
          </cell>
          <cell r="R239">
            <v>7.3</v>
          </cell>
        </row>
        <row r="240">
          <cell r="A240">
            <v>29495</v>
          </cell>
          <cell r="R240">
            <v>7.3</v>
          </cell>
        </row>
        <row r="241">
          <cell r="A241">
            <v>29526</v>
          </cell>
          <cell r="R241">
            <v>7.4</v>
          </cell>
        </row>
        <row r="242">
          <cell r="A242">
            <v>29556</v>
          </cell>
          <cell r="R242">
            <v>7.6</v>
          </cell>
        </row>
        <row r="243">
          <cell r="A243">
            <v>29587</v>
          </cell>
          <cell r="R243">
            <v>8</v>
          </cell>
        </row>
        <row r="244">
          <cell r="A244">
            <v>29618</v>
          </cell>
          <cell r="R244">
            <v>8.1</v>
          </cell>
        </row>
        <row r="245">
          <cell r="A245">
            <v>29646</v>
          </cell>
          <cell r="R245">
            <v>7.7</v>
          </cell>
        </row>
        <row r="246">
          <cell r="A246">
            <v>29677</v>
          </cell>
          <cell r="R246">
            <v>8.6</v>
          </cell>
        </row>
        <row r="247">
          <cell r="A247">
            <v>29707</v>
          </cell>
          <cell r="R247">
            <v>8.4</v>
          </cell>
        </row>
        <row r="248">
          <cell r="A248">
            <v>29738</v>
          </cell>
          <cell r="R248">
            <v>9.1999999999999993</v>
          </cell>
        </row>
        <row r="249">
          <cell r="A249">
            <v>29768</v>
          </cell>
          <cell r="R249">
            <v>9</v>
          </cell>
        </row>
        <row r="250">
          <cell r="A250">
            <v>29799</v>
          </cell>
          <cell r="R250">
            <v>9.8000000000000007</v>
          </cell>
        </row>
        <row r="251">
          <cell r="A251">
            <v>29830</v>
          </cell>
          <cell r="R251">
            <v>11.3</v>
          </cell>
        </row>
        <row r="252">
          <cell r="A252">
            <v>29860</v>
          </cell>
          <cell r="R252">
            <v>10.3</v>
          </cell>
        </row>
        <row r="253">
          <cell r="A253">
            <v>29891</v>
          </cell>
          <cell r="R253">
            <v>9.1</v>
          </cell>
        </row>
        <row r="254">
          <cell r="A254">
            <v>29921</v>
          </cell>
          <cell r="R254">
            <v>7.1</v>
          </cell>
        </row>
        <row r="255">
          <cell r="A255">
            <v>29952</v>
          </cell>
          <cell r="R255">
            <v>8.9</v>
          </cell>
        </row>
        <row r="256">
          <cell r="A256">
            <v>29983</v>
          </cell>
          <cell r="R256">
            <v>9.1999999999999993</v>
          </cell>
        </row>
        <row r="257">
          <cell r="A257">
            <v>30011</v>
          </cell>
          <cell r="R257">
            <v>8.6999999999999993</v>
          </cell>
        </row>
        <row r="258">
          <cell r="A258">
            <v>30042</v>
          </cell>
          <cell r="R258">
            <v>9.4</v>
          </cell>
        </row>
        <row r="259">
          <cell r="A259">
            <v>30072</v>
          </cell>
          <cell r="R259">
            <v>8.3000000000000007</v>
          </cell>
        </row>
        <row r="260">
          <cell r="A260">
            <v>30103</v>
          </cell>
          <cell r="R260">
            <v>8.3000000000000007</v>
          </cell>
        </row>
        <row r="261">
          <cell r="A261">
            <v>30133</v>
          </cell>
          <cell r="R261">
            <v>8.1999999999999993</v>
          </cell>
        </row>
        <row r="262">
          <cell r="A262">
            <v>30164</v>
          </cell>
          <cell r="R262">
            <v>7.1</v>
          </cell>
        </row>
        <row r="263">
          <cell r="A263">
            <v>30195</v>
          </cell>
          <cell r="R263">
            <v>6.7</v>
          </cell>
        </row>
        <row r="264">
          <cell r="A264">
            <v>30225</v>
          </cell>
          <cell r="R264">
            <v>6.2</v>
          </cell>
        </row>
        <row r="265">
          <cell r="A265">
            <v>30256</v>
          </cell>
          <cell r="R265">
            <v>5.4</v>
          </cell>
        </row>
        <row r="266">
          <cell r="A266">
            <v>30286</v>
          </cell>
          <cell r="R266">
            <v>5.8</v>
          </cell>
        </row>
        <row r="267">
          <cell r="A267">
            <v>30317</v>
          </cell>
          <cell r="R267">
            <v>5.4</v>
          </cell>
        </row>
        <row r="268">
          <cell r="A268">
            <v>30348</v>
          </cell>
          <cell r="R268">
            <v>5.6</v>
          </cell>
        </row>
        <row r="269">
          <cell r="A269">
            <v>30376</v>
          </cell>
          <cell r="R269">
            <v>5.4</v>
          </cell>
        </row>
        <row r="270">
          <cell r="A270">
            <v>30407</v>
          </cell>
          <cell r="R270">
            <v>5.0999999999999996</v>
          </cell>
        </row>
        <row r="271">
          <cell r="A271">
            <v>30437</v>
          </cell>
          <cell r="R271">
            <v>4.9000000000000004</v>
          </cell>
        </row>
        <row r="272">
          <cell r="A272">
            <v>30468</v>
          </cell>
          <cell r="R272">
            <v>5.3</v>
          </cell>
        </row>
        <row r="273">
          <cell r="A273">
            <v>30498</v>
          </cell>
          <cell r="R273">
            <v>5.8</v>
          </cell>
        </row>
        <row r="274">
          <cell r="A274">
            <v>30529</v>
          </cell>
          <cell r="R274">
            <v>6.2</v>
          </cell>
        </row>
        <row r="275">
          <cell r="A275">
            <v>30560</v>
          </cell>
          <cell r="R275">
            <v>6.2</v>
          </cell>
        </row>
        <row r="276">
          <cell r="A276">
            <v>30590</v>
          </cell>
          <cell r="R276">
            <v>5.6</v>
          </cell>
        </row>
        <row r="277">
          <cell r="A277">
            <v>30621</v>
          </cell>
          <cell r="R277">
            <v>5.8</v>
          </cell>
        </row>
        <row r="278">
          <cell r="A278">
            <v>30651</v>
          </cell>
          <cell r="R278">
            <v>4.7</v>
          </cell>
        </row>
        <row r="279">
          <cell r="A279">
            <v>30682</v>
          </cell>
          <cell r="R279">
            <v>5.3</v>
          </cell>
        </row>
        <row r="280">
          <cell r="A280">
            <v>30713</v>
          </cell>
          <cell r="R280">
            <v>5.0999999999999996</v>
          </cell>
        </row>
        <row r="281">
          <cell r="A281">
            <v>30742</v>
          </cell>
          <cell r="R281">
            <v>6.1</v>
          </cell>
        </row>
        <row r="282">
          <cell r="A282">
            <v>30773</v>
          </cell>
          <cell r="R282">
            <v>6</v>
          </cell>
        </row>
        <row r="283">
          <cell r="A283">
            <v>30803</v>
          </cell>
          <cell r="R283">
            <v>6.7</v>
          </cell>
        </row>
        <row r="284">
          <cell r="A284">
            <v>30834</v>
          </cell>
          <cell r="R284">
            <v>6.6</v>
          </cell>
        </row>
        <row r="285">
          <cell r="A285">
            <v>30864</v>
          </cell>
          <cell r="R285">
            <v>6.7</v>
          </cell>
        </row>
        <row r="286">
          <cell r="A286">
            <v>30895</v>
          </cell>
          <cell r="R286">
            <v>7.5</v>
          </cell>
        </row>
        <row r="287">
          <cell r="A287">
            <v>30926</v>
          </cell>
          <cell r="R287">
            <v>6.5</v>
          </cell>
        </row>
        <row r="288">
          <cell r="A288">
            <v>30956</v>
          </cell>
          <cell r="R288">
            <v>6</v>
          </cell>
        </row>
        <row r="289">
          <cell r="A289">
            <v>30987</v>
          </cell>
          <cell r="R289">
            <v>7.2</v>
          </cell>
        </row>
        <row r="290">
          <cell r="A290">
            <v>31017</v>
          </cell>
          <cell r="R290">
            <v>7.3</v>
          </cell>
        </row>
        <row r="291">
          <cell r="A291">
            <v>31048</v>
          </cell>
          <cell r="R291">
            <v>6.7</v>
          </cell>
        </row>
        <row r="292">
          <cell r="A292">
            <v>31079</v>
          </cell>
          <cell r="R292">
            <v>6.5</v>
          </cell>
        </row>
        <row r="293">
          <cell r="A293">
            <v>31107</v>
          </cell>
          <cell r="R293">
            <v>6.4</v>
          </cell>
        </row>
        <row r="294">
          <cell r="A294">
            <v>31138</v>
          </cell>
          <cell r="R294">
            <v>6.9</v>
          </cell>
        </row>
        <row r="295">
          <cell r="A295">
            <v>31168</v>
          </cell>
          <cell r="R295">
            <v>6.4</v>
          </cell>
        </row>
        <row r="296">
          <cell r="A296">
            <v>31199</v>
          </cell>
          <cell r="R296">
            <v>6</v>
          </cell>
        </row>
        <row r="297">
          <cell r="A297">
            <v>31229</v>
          </cell>
          <cell r="R297">
            <v>5.6</v>
          </cell>
        </row>
        <row r="298">
          <cell r="A298">
            <v>31260</v>
          </cell>
          <cell r="R298">
            <v>5.8</v>
          </cell>
        </row>
        <row r="299">
          <cell r="A299">
            <v>31291</v>
          </cell>
          <cell r="R299">
            <v>6.3</v>
          </cell>
        </row>
        <row r="300">
          <cell r="A300">
            <v>31321</v>
          </cell>
          <cell r="R300">
            <v>6.4</v>
          </cell>
        </row>
        <row r="301">
          <cell r="A301">
            <v>31352</v>
          </cell>
          <cell r="R301">
            <v>5.9</v>
          </cell>
        </row>
        <row r="302">
          <cell r="A302">
            <v>31382</v>
          </cell>
          <cell r="R302">
            <v>5.8</v>
          </cell>
        </row>
        <row r="303">
          <cell r="A303">
            <v>31413</v>
          </cell>
          <cell r="R303">
            <v>5.7</v>
          </cell>
        </row>
        <row r="304">
          <cell r="A304">
            <v>31444</v>
          </cell>
          <cell r="R304">
            <v>6</v>
          </cell>
        </row>
        <row r="305">
          <cell r="A305">
            <v>31472</v>
          </cell>
          <cell r="R305">
            <v>4.7</v>
          </cell>
        </row>
        <row r="306">
          <cell r="A306">
            <v>31503</v>
          </cell>
          <cell r="R306">
            <v>4.7</v>
          </cell>
        </row>
        <row r="307">
          <cell r="A307">
            <v>31533</v>
          </cell>
          <cell r="R307">
            <v>5.2</v>
          </cell>
        </row>
        <row r="308">
          <cell r="A308">
            <v>31564</v>
          </cell>
          <cell r="R308">
            <v>5.7</v>
          </cell>
        </row>
        <row r="309">
          <cell r="A309">
            <v>31594</v>
          </cell>
          <cell r="R309">
            <v>6.1</v>
          </cell>
        </row>
        <row r="310">
          <cell r="A310">
            <v>31625</v>
          </cell>
          <cell r="R310">
            <v>7</v>
          </cell>
        </row>
        <row r="311">
          <cell r="A311">
            <v>31656</v>
          </cell>
          <cell r="R311">
            <v>5.8</v>
          </cell>
        </row>
        <row r="312">
          <cell r="A312">
            <v>31686</v>
          </cell>
          <cell r="R312">
            <v>6.5</v>
          </cell>
        </row>
        <row r="313">
          <cell r="A313">
            <v>31717</v>
          </cell>
          <cell r="R313">
            <v>6.1</v>
          </cell>
        </row>
        <row r="314">
          <cell r="A314">
            <v>31747</v>
          </cell>
          <cell r="R314">
            <v>5.5</v>
          </cell>
        </row>
        <row r="315">
          <cell r="A315">
            <v>31778</v>
          </cell>
          <cell r="R315">
            <v>6</v>
          </cell>
        </row>
        <row r="316">
          <cell r="A316">
            <v>31809</v>
          </cell>
          <cell r="R316">
            <v>6.2</v>
          </cell>
        </row>
        <row r="317">
          <cell r="A317">
            <v>31837</v>
          </cell>
          <cell r="R317">
            <v>6</v>
          </cell>
        </row>
        <row r="318">
          <cell r="A318">
            <v>31868</v>
          </cell>
          <cell r="R318">
            <v>6</v>
          </cell>
        </row>
        <row r="319">
          <cell r="A319">
            <v>31898</v>
          </cell>
          <cell r="R319">
            <v>6.7</v>
          </cell>
        </row>
        <row r="320">
          <cell r="A320">
            <v>31929</v>
          </cell>
          <cell r="R320">
            <v>6.9</v>
          </cell>
        </row>
        <row r="321">
          <cell r="A321">
            <v>31959</v>
          </cell>
          <cell r="R321">
            <v>6.7</v>
          </cell>
        </row>
        <row r="322">
          <cell r="A322">
            <v>31990</v>
          </cell>
          <cell r="R322">
            <v>6.8</v>
          </cell>
        </row>
        <row r="323">
          <cell r="A323">
            <v>32021</v>
          </cell>
          <cell r="R323">
            <v>6.8</v>
          </cell>
        </row>
        <row r="324">
          <cell r="A324">
            <v>32051</v>
          </cell>
          <cell r="R324">
            <v>6.8</v>
          </cell>
        </row>
        <row r="325">
          <cell r="A325">
            <v>32082</v>
          </cell>
          <cell r="R325">
            <v>7</v>
          </cell>
        </row>
        <row r="326">
          <cell r="A326">
            <v>32112</v>
          </cell>
          <cell r="R326">
            <v>7.6</v>
          </cell>
        </row>
        <row r="327">
          <cell r="A327">
            <v>32143</v>
          </cell>
          <cell r="R327">
            <v>7.5</v>
          </cell>
        </row>
        <row r="328">
          <cell r="A328">
            <v>32174</v>
          </cell>
          <cell r="R328">
            <v>6.6</v>
          </cell>
        </row>
        <row r="329">
          <cell r="A329">
            <v>32203</v>
          </cell>
          <cell r="R329">
            <v>6.6</v>
          </cell>
        </row>
        <row r="330">
          <cell r="A330">
            <v>32234</v>
          </cell>
          <cell r="R330">
            <v>6.4</v>
          </cell>
        </row>
        <row r="331">
          <cell r="A331">
            <v>32264</v>
          </cell>
          <cell r="R331">
            <v>6.6</v>
          </cell>
        </row>
        <row r="332">
          <cell r="A332">
            <v>32295</v>
          </cell>
          <cell r="R332">
            <v>6.2</v>
          </cell>
        </row>
        <row r="333">
          <cell r="A333">
            <v>32325</v>
          </cell>
          <cell r="R333">
            <v>6.6</v>
          </cell>
        </row>
        <row r="334">
          <cell r="A334">
            <v>32356</v>
          </cell>
          <cell r="R334">
            <v>6.6</v>
          </cell>
        </row>
        <row r="335">
          <cell r="A335">
            <v>32387</v>
          </cell>
          <cell r="R335">
            <v>6.5</v>
          </cell>
        </row>
        <row r="336">
          <cell r="A336">
            <v>32417</v>
          </cell>
          <cell r="R336">
            <v>6</v>
          </cell>
        </row>
        <row r="337">
          <cell r="A337">
            <v>32448</v>
          </cell>
          <cell r="R337">
            <v>7.2</v>
          </cell>
        </row>
        <row r="338">
          <cell r="A338">
            <v>32478</v>
          </cell>
          <cell r="R338">
            <v>6.8</v>
          </cell>
        </row>
        <row r="339">
          <cell r="A339">
            <v>32509</v>
          </cell>
          <cell r="R339">
            <v>6.2</v>
          </cell>
        </row>
        <row r="340">
          <cell r="A340">
            <v>32540</v>
          </cell>
          <cell r="R340">
            <v>7.5</v>
          </cell>
        </row>
        <row r="341">
          <cell r="A341">
            <v>32568</v>
          </cell>
          <cell r="R341">
            <v>8.1999999999999993</v>
          </cell>
        </row>
        <row r="342">
          <cell r="A342">
            <v>32599</v>
          </cell>
          <cell r="R342">
            <v>7.4</v>
          </cell>
        </row>
        <row r="343">
          <cell r="A343">
            <v>32629</v>
          </cell>
          <cell r="R343">
            <v>7.1</v>
          </cell>
        </row>
        <row r="344">
          <cell r="A344">
            <v>32660</v>
          </cell>
          <cell r="R344">
            <v>7.2</v>
          </cell>
        </row>
        <row r="345">
          <cell r="A345">
            <v>32690</v>
          </cell>
          <cell r="R345">
            <v>6.1</v>
          </cell>
        </row>
        <row r="346">
          <cell r="A346">
            <v>32721</v>
          </cell>
          <cell r="R346">
            <v>6.4</v>
          </cell>
        </row>
        <row r="347">
          <cell r="A347">
            <v>32752</v>
          </cell>
          <cell r="R347">
            <v>7.1</v>
          </cell>
        </row>
        <row r="348">
          <cell r="A348">
            <v>32782</v>
          </cell>
          <cell r="R348">
            <v>6.9</v>
          </cell>
        </row>
        <row r="349">
          <cell r="A349">
            <v>32813</v>
          </cell>
          <cell r="R349">
            <v>6.6</v>
          </cell>
        </row>
        <row r="350">
          <cell r="A350">
            <v>32843</v>
          </cell>
          <cell r="R350">
            <v>7</v>
          </cell>
        </row>
        <row r="351">
          <cell r="A351">
            <v>32874</v>
          </cell>
          <cell r="R351">
            <v>7</v>
          </cell>
        </row>
        <row r="352">
          <cell r="A352">
            <v>32905</v>
          </cell>
          <cell r="R352">
            <v>7.6</v>
          </cell>
        </row>
        <row r="353">
          <cell r="A353">
            <v>32933</v>
          </cell>
          <cell r="R353">
            <v>7.8</v>
          </cell>
        </row>
        <row r="354">
          <cell r="A354">
            <v>32964</v>
          </cell>
          <cell r="R354">
            <v>8.3000000000000007</v>
          </cell>
        </row>
        <row r="355">
          <cell r="A355">
            <v>32994</v>
          </cell>
          <cell r="R355">
            <v>8.1999999999999993</v>
          </cell>
        </row>
        <row r="356">
          <cell r="A356">
            <v>33025</v>
          </cell>
          <cell r="R356">
            <v>7.9</v>
          </cell>
        </row>
        <row r="357">
          <cell r="A357">
            <v>33055</v>
          </cell>
          <cell r="R357">
            <v>7.8</v>
          </cell>
        </row>
        <row r="358">
          <cell r="A358">
            <v>33086</v>
          </cell>
          <cell r="R358">
            <v>8.1999999999999993</v>
          </cell>
        </row>
        <row r="359">
          <cell r="A359">
            <v>33117</v>
          </cell>
          <cell r="R359">
            <v>8.4</v>
          </cell>
        </row>
        <row r="360">
          <cell r="A360">
            <v>33147</v>
          </cell>
          <cell r="R360">
            <v>8.6999999999999993</v>
          </cell>
        </row>
        <row r="361">
          <cell r="A361">
            <v>33178</v>
          </cell>
          <cell r="R361">
            <v>8.1999999999999993</v>
          </cell>
        </row>
        <row r="362">
          <cell r="A362">
            <v>33208</v>
          </cell>
          <cell r="R362">
            <v>8.5</v>
          </cell>
        </row>
        <row r="363">
          <cell r="A363">
            <v>33239</v>
          </cell>
          <cell r="R363">
            <v>9.4</v>
          </cell>
        </row>
        <row r="364">
          <cell r="A364">
            <v>33270</v>
          </cell>
          <cell r="R364">
            <v>7.9</v>
          </cell>
        </row>
        <row r="365">
          <cell r="A365">
            <v>33298</v>
          </cell>
          <cell r="R365">
            <v>7.3</v>
          </cell>
        </row>
        <row r="366">
          <cell r="A366">
            <v>33329</v>
          </cell>
          <cell r="R366">
            <v>7.3</v>
          </cell>
        </row>
        <row r="367">
          <cell r="A367">
            <v>33359</v>
          </cell>
          <cell r="R367">
            <v>7</v>
          </cell>
        </row>
        <row r="368">
          <cell r="A368">
            <v>33390</v>
          </cell>
          <cell r="R368">
            <v>7</v>
          </cell>
        </row>
        <row r="369">
          <cell r="A369">
            <v>33420</v>
          </cell>
          <cell r="R369">
            <v>7.1</v>
          </cell>
        </row>
        <row r="370">
          <cell r="A370">
            <v>33451</v>
          </cell>
          <cell r="R370">
            <v>6.8</v>
          </cell>
        </row>
        <row r="371">
          <cell r="A371">
            <v>33482</v>
          </cell>
          <cell r="R371">
            <v>7.4</v>
          </cell>
        </row>
        <row r="372">
          <cell r="A372">
            <v>33512</v>
          </cell>
          <cell r="R372">
            <v>6.7</v>
          </cell>
        </row>
        <row r="373">
          <cell r="A373">
            <v>33543</v>
          </cell>
          <cell r="R373">
            <v>6.2</v>
          </cell>
        </row>
        <row r="374">
          <cell r="A374">
            <v>33573</v>
          </cell>
          <cell r="R374">
            <v>6.2</v>
          </cell>
        </row>
        <row r="375">
          <cell r="A375">
            <v>33604</v>
          </cell>
          <cell r="R375">
            <v>5.2</v>
          </cell>
        </row>
        <row r="376">
          <cell r="A376">
            <v>33635</v>
          </cell>
          <cell r="R376">
            <v>4.9000000000000004</v>
          </cell>
        </row>
        <row r="377">
          <cell r="A377">
            <v>33664</v>
          </cell>
          <cell r="R377">
            <v>6.1</v>
          </cell>
        </row>
        <row r="378">
          <cell r="A378">
            <v>33695</v>
          </cell>
          <cell r="R378">
            <v>6.1</v>
          </cell>
        </row>
        <row r="379">
          <cell r="A379">
            <v>33725</v>
          </cell>
          <cell r="R379">
            <v>6</v>
          </cell>
        </row>
        <row r="380">
          <cell r="A380">
            <v>33756</v>
          </cell>
          <cell r="R380">
            <v>5.6</v>
          </cell>
        </row>
        <row r="381">
          <cell r="A381">
            <v>33786</v>
          </cell>
          <cell r="R381">
            <v>5.3</v>
          </cell>
        </row>
        <row r="382">
          <cell r="A382">
            <v>33817</v>
          </cell>
          <cell r="R382">
            <v>5.2</v>
          </cell>
        </row>
        <row r="383">
          <cell r="A383">
            <v>33848</v>
          </cell>
          <cell r="R383">
            <v>5</v>
          </cell>
        </row>
        <row r="384">
          <cell r="A384">
            <v>33878</v>
          </cell>
          <cell r="R384">
            <v>5.0999999999999996</v>
          </cell>
        </row>
        <row r="385">
          <cell r="A385">
            <v>33909</v>
          </cell>
          <cell r="R385">
            <v>5.4</v>
          </cell>
        </row>
        <row r="386">
          <cell r="A386">
            <v>33939</v>
          </cell>
          <cell r="R386">
            <v>5</v>
          </cell>
        </row>
        <row r="387">
          <cell r="A387">
            <v>33970</v>
          </cell>
          <cell r="R387">
            <v>5.4</v>
          </cell>
        </row>
        <row r="388">
          <cell r="A388">
            <v>34001</v>
          </cell>
          <cell r="R388">
            <v>5.3</v>
          </cell>
        </row>
        <row r="389">
          <cell r="A389">
            <v>34029</v>
          </cell>
          <cell r="R389">
            <v>5.4</v>
          </cell>
        </row>
        <row r="390">
          <cell r="A390">
            <v>34060</v>
          </cell>
          <cell r="R390">
            <v>4.7</v>
          </cell>
        </row>
        <row r="391">
          <cell r="A391">
            <v>34090</v>
          </cell>
          <cell r="R391">
            <v>5.3</v>
          </cell>
        </row>
        <row r="392">
          <cell r="A392">
            <v>34121</v>
          </cell>
          <cell r="R392">
            <v>5.2</v>
          </cell>
        </row>
        <row r="393">
          <cell r="A393">
            <v>34151</v>
          </cell>
          <cell r="R393">
            <v>5.3</v>
          </cell>
        </row>
        <row r="394">
          <cell r="A394">
            <v>34182</v>
          </cell>
          <cell r="R394">
            <v>5.5</v>
          </cell>
        </row>
        <row r="395">
          <cell r="A395">
            <v>34213</v>
          </cell>
          <cell r="R395">
            <v>4.9000000000000004</v>
          </cell>
        </row>
        <row r="396">
          <cell r="A396">
            <v>34243</v>
          </cell>
          <cell r="R396">
            <v>5</v>
          </cell>
        </row>
        <row r="397">
          <cell r="A397">
            <v>34274</v>
          </cell>
          <cell r="R397">
            <v>4.8</v>
          </cell>
        </row>
        <row r="398">
          <cell r="A398">
            <v>34304</v>
          </cell>
          <cell r="R398">
            <v>4.5</v>
          </cell>
        </row>
        <row r="399">
          <cell r="A399">
            <v>34335</v>
          </cell>
          <cell r="R399">
            <v>5.9</v>
          </cell>
        </row>
        <row r="400">
          <cell r="A400">
            <v>34366</v>
          </cell>
          <cell r="R400">
            <v>5</v>
          </cell>
        </row>
        <row r="401">
          <cell r="A401">
            <v>34394</v>
          </cell>
          <cell r="R401">
            <v>4.8</v>
          </cell>
        </row>
        <row r="402">
          <cell r="A402">
            <v>34425</v>
          </cell>
          <cell r="R402">
            <v>5.2</v>
          </cell>
        </row>
        <row r="403">
          <cell r="A403">
            <v>34455</v>
          </cell>
          <cell r="R403">
            <v>5.3</v>
          </cell>
        </row>
        <row r="404">
          <cell r="A404">
            <v>34486</v>
          </cell>
          <cell r="R404">
            <v>6.2</v>
          </cell>
        </row>
        <row r="405">
          <cell r="A405">
            <v>34516</v>
          </cell>
          <cell r="R405">
            <v>6.3</v>
          </cell>
        </row>
        <row r="406">
          <cell r="A406">
            <v>34547</v>
          </cell>
          <cell r="R406">
            <v>6.1</v>
          </cell>
        </row>
        <row r="407">
          <cell r="A407">
            <v>34578</v>
          </cell>
          <cell r="R407">
            <v>6</v>
          </cell>
        </row>
        <row r="408">
          <cell r="A408">
            <v>34608</v>
          </cell>
          <cell r="R408">
            <v>5.6</v>
          </cell>
        </row>
        <row r="409">
          <cell r="A409">
            <v>34639</v>
          </cell>
          <cell r="R409">
            <v>6.3</v>
          </cell>
        </row>
        <row r="410">
          <cell r="A410">
            <v>34669</v>
          </cell>
          <cell r="R410">
            <v>6.6</v>
          </cell>
        </row>
        <row r="411">
          <cell r="A411">
            <v>34700</v>
          </cell>
          <cell r="R411">
            <v>6.8</v>
          </cell>
        </row>
        <row r="412">
          <cell r="A412">
            <v>34731</v>
          </cell>
          <cell r="R412">
            <v>7.3</v>
          </cell>
        </row>
        <row r="413">
          <cell r="A413">
            <v>34759</v>
          </cell>
          <cell r="R413">
            <v>6.8</v>
          </cell>
        </row>
        <row r="414">
          <cell r="A414">
            <v>34790</v>
          </cell>
          <cell r="R414">
            <v>6.7</v>
          </cell>
        </row>
        <row r="415">
          <cell r="A415">
            <v>34820</v>
          </cell>
          <cell r="R415">
            <v>6.3</v>
          </cell>
        </row>
        <row r="416">
          <cell r="A416">
            <v>34851</v>
          </cell>
          <cell r="R416">
            <v>5.8</v>
          </cell>
        </row>
        <row r="417">
          <cell r="A417">
            <v>34881</v>
          </cell>
          <cell r="R417">
            <v>5.6</v>
          </cell>
        </row>
        <row r="418">
          <cell r="A418">
            <v>34912</v>
          </cell>
          <cell r="R418">
            <v>6.1</v>
          </cell>
        </row>
        <row r="419">
          <cell r="A419">
            <v>34943</v>
          </cell>
          <cell r="R419">
            <v>6.3</v>
          </cell>
        </row>
        <row r="420">
          <cell r="A420">
            <v>34973</v>
          </cell>
          <cell r="R420">
            <v>6.3</v>
          </cell>
        </row>
        <row r="421">
          <cell r="A421">
            <v>35004</v>
          </cell>
          <cell r="R421">
            <v>6.8</v>
          </cell>
        </row>
        <row r="422">
          <cell r="A422">
            <v>35034</v>
          </cell>
          <cell r="R422">
            <v>6.4</v>
          </cell>
        </row>
        <row r="423">
          <cell r="A423">
            <v>35065</v>
          </cell>
          <cell r="R423">
            <v>6.4</v>
          </cell>
        </row>
        <row r="424">
          <cell r="A424">
            <v>35096</v>
          </cell>
          <cell r="R424">
            <v>5.3</v>
          </cell>
        </row>
        <row r="425">
          <cell r="A425">
            <v>35125</v>
          </cell>
          <cell r="R425">
            <v>6.2</v>
          </cell>
        </row>
        <row r="426">
          <cell r="A426">
            <v>35156</v>
          </cell>
          <cell r="R426">
            <v>6</v>
          </cell>
        </row>
        <row r="427">
          <cell r="A427">
            <v>35186</v>
          </cell>
          <cell r="R427">
            <v>5.9</v>
          </cell>
        </row>
        <row r="428">
          <cell r="A428">
            <v>35217</v>
          </cell>
          <cell r="R428">
            <v>6</v>
          </cell>
        </row>
        <row r="429">
          <cell r="A429">
            <v>35247</v>
          </cell>
          <cell r="R429">
            <v>5.7</v>
          </cell>
        </row>
        <row r="430">
          <cell r="A430">
            <v>35278</v>
          </cell>
          <cell r="R430">
            <v>5</v>
          </cell>
        </row>
        <row r="431">
          <cell r="A431">
            <v>35309</v>
          </cell>
          <cell r="R431">
            <v>5.2</v>
          </cell>
        </row>
        <row r="432">
          <cell r="A432">
            <v>35339</v>
          </cell>
          <cell r="R432">
            <v>5.6</v>
          </cell>
        </row>
        <row r="433">
          <cell r="A433">
            <v>35370</v>
          </cell>
          <cell r="R433">
            <v>5.2</v>
          </cell>
        </row>
        <row r="434">
          <cell r="A434">
            <v>35400</v>
          </cell>
          <cell r="R434">
            <v>5</v>
          </cell>
        </row>
        <row r="435">
          <cell r="A435">
            <v>35431</v>
          </cell>
          <cell r="R435">
            <v>4.7</v>
          </cell>
        </row>
        <row r="436">
          <cell r="A436">
            <v>35462</v>
          </cell>
          <cell r="R436">
            <v>4.5</v>
          </cell>
        </row>
        <row r="437">
          <cell r="A437">
            <v>35490</v>
          </cell>
          <cell r="R437">
            <v>4.0999999999999996</v>
          </cell>
        </row>
        <row r="438">
          <cell r="A438">
            <v>35521</v>
          </cell>
          <cell r="R438">
            <v>4.7</v>
          </cell>
        </row>
        <row r="439">
          <cell r="A439">
            <v>35551</v>
          </cell>
          <cell r="R439">
            <v>4.5999999999999996</v>
          </cell>
        </row>
        <row r="440">
          <cell r="A440">
            <v>35582</v>
          </cell>
          <cell r="R440">
            <v>4.4000000000000004</v>
          </cell>
        </row>
        <row r="441">
          <cell r="A441">
            <v>35612</v>
          </cell>
          <cell r="R441">
            <v>4.4000000000000004</v>
          </cell>
        </row>
        <row r="442">
          <cell r="A442">
            <v>35643</v>
          </cell>
          <cell r="R442">
            <v>4.3</v>
          </cell>
        </row>
        <row r="443">
          <cell r="A443">
            <v>35674</v>
          </cell>
          <cell r="R443">
            <v>4.2</v>
          </cell>
        </row>
        <row r="444">
          <cell r="A444">
            <v>35704</v>
          </cell>
          <cell r="R444">
            <v>4.3</v>
          </cell>
        </row>
        <row r="445">
          <cell r="A445">
            <v>35735</v>
          </cell>
          <cell r="R445">
            <v>3.9</v>
          </cell>
        </row>
        <row r="446">
          <cell r="A446">
            <v>35765</v>
          </cell>
          <cell r="R446">
            <v>4.4000000000000004</v>
          </cell>
        </row>
        <row r="447">
          <cell r="A447">
            <v>35796</v>
          </cell>
          <cell r="R447">
            <v>4</v>
          </cell>
        </row>
        <row r="448">
          <cell r="A448">
            <v>35827</v>
          </cell>
          <cell r="R448">
            <v>3.9</v>
          </cell>
        </row>
        <row r="449">
          <cell r="A449">
            <v>35855</v>
          </cell>
          <cell r="R449">
            <v>4.0999999999999996</v>
          </cell>
        </row>
        <row r="450">
          <cell r="A450">
            <v>35886</v>
          </cell>
          <cell r="R450">
            <v>4</v>
          </cell>
        </row>
        <row r="451">
          <cell r="A451">
            <v>35916</v>
          </cell>
          <cell r="R451">
            <v>3.9</v>
          </cell>
        </row>
        <row r="452">
          <cell r="A452">
            <v>35947</v>
          </cell>
          <cell r="R452">
            <v>3.8</v>
          </cell>
        </row>
        <row r="453">
          <cell r="A453">
            <v>35977</v>
          </cell>
          <cell r="R453">
            <v>4</v>
          </cell>
        </row>
        <row r="454">
          <cell r="A454">
            <v>36008</v>
          </cell>
          <cell r="R454">
            <v>4.0999999999999996</v>
          </cell>
        </row>
        <row r="455">
          <cell r="A455">
            <v>36039</v>
          </cell>
          <cell r="R455">
            <v>4.0999999999999996</v>
          </cell>
        </row>
        <row r="456">
          <cell r="A456">
            <v>36069</v>
          </cell>
          <cell r="R456">
            <v>4</v>
          </cell>
        </row>
        <row r="457">
          <cell r="A457">
            <v>36100</v>
          </cell>
          <cell r="R457">
            <v>3.5</v>
          </cell>
        </row>
        <row r="458">
          <cell r="A458">
            <v>36130</v>
          </cell>
          <cell r="R458">
            <v>3.8</v>
          </cell>
        </row>
        <row r="459">
          <cell r="A459">
            <v>36161</v>
          </cell>
          <cell r="R459">
            <v>3.9</v>
          </cell>
        </row>
        <row r="460">
          <cell r="A460">
            <v>36192</v>
          </cell>
          <cell r="R460">
            <v>4</v>
          </cell>
        </row>
        <row r="461">
          <cell r="A461">
            <v>36220</v>
          </cell>
          <cell r="R461">
            <v>4.0999999999999996</v>
          </cell>
        </row>
        <row r="462">
          <cell r="A462">
            <v>36251</v>
          </cell>
          <cell r="R462">
            <v>3.9</v>
          </cell>
        </row>
        <row r="463">
          <cell r="A463">
            <v>36281</v>
          </cell>
          <cell r="R463">
            <v>4</v>
          </cell>
        </row>
        <row r="464">
          <cell r="A464">
            <v>36312</v>
          </cell>
          <cell r="R464">
            <v>3.9</v>
          </cell>
        </row>
        <row r="465">
          <cell r="A465">
            <v>36342</v>
          </cell>
          <cell r="R465">
            <v>4</v>
          </cell>
        </row>
        <row r="466">
          <cell r="A466">
            <v>36373</v>
          </cell>
          <cell r="R466">
            <v>4</v>
          </cell>
        </row>
        <row r="467">
          <cell r="A467">
            <v>36404</v>
          </cell>
          <cell r="R467">
            <v>4.5</v>
          </cell>
        </row>
        <row r="468">
          <cell r="A468">
            <v>36434</v>
          </cell>
          <cell r="R468">
            <v>4.2</v>
          </cell>
        </row>
        <row r="469">
          <cell r="A469">
            <v>36465</v>
          </cell>
          <cell r="R469">
            <v>4.3</v>
          </cell>
        </row>
        <row r="470">
          <cell r="A470">
            <v>36495</v>
          </cell>
          <cell r="R470">
            <v>4.3</v>
          </cell>
        </row>
        <row r="471">
          <cell r="A471">
            <v>36526</v>
          </cell>
          <cell r="R471">
            <v>4.3</v>
          </cell>
          <cell r="S471">
            <v>100</v>
          </cell>
          <cell r="U471">
            <v>7.8585758353646673E-2</v>
          </cell>
        </row>
        <row r="472">
          <cell r="A472">
            <v>36557</v>
          </cell>
          <cell r="R472">
            <v>4.3</v>
          </cell>
          <cell r="S472">
            <v>100.571</v>
          </cell>
          <cell r="U472">
            <v>8.1629580236822541E-2</v>
          </cell>
        </row>
        <row r="473">
          <cell r="A473">
            <v>36586</v>
          </cell>
          <cell r="R473">
            <v>4.3</v>
          </cell>
          <cell r="S473">
            <v>101.46600000000001</v>
          </cell>
          <cell r="U473">
            <v>8.3911078826206298E-2</v>
          </cell>
        </row>
        <row r="474">
          <cell r="A474">
            <v>36617</v>
          </cell>
          <cell r="R474">
            <v>4.4000000000000004</v>
          </cell>
          <cell r="S474">
            <v>102.541</v>
          </cell>
          <cell r="U474">
            <v>8.5825320852217279E-2</v>
          </cell>
        </row>
        <row r="475">
          <cell r="A475">
            <v>36647</v>
          </cell>
          <cell r="R475">
            <v>4.4000000000000004</v>
          </cell>
          <cell r="S475">
            <v>103.70200000000001</v>
          </cell>
          <cell r="U475">
            <v>8.7479026845637797E-2</v>
          </cell>
        </row>
        <row r="476">
          <cell r="A476">
            <v>36678</v>
          </cell>
          <cell r="R476">
            <v>4.8</v>
          </cell>
          <cell r="S476">
            <v>104.855</v>
          </cell>
          <cell r="U476">
            <v>8.8125110260162121E-2</v>
          </cell>
        </row>
        <row r="477">
          <cell r="A477">
            <v>36708</v>
          </cell>
          <cell r="R477">
            <v>4.0999999999999996</v>
          </cell>
          <cell r="S477">
            <v>105.72200000000001</v>
          </cell>
          <cell r="U477">
            <v>8.7764425055560036E-2</v>
          </cell>
        </row>
        <row r="478">
          <cell r="A478">
            <v>36739</v>
          </cell>
          <cell r="R478">
            <v>4.4000000000000004</v>
          </cell>
          <cell r="S478">
            <v>106.52200000000001</v>
          </cell>
          <cell r="U478">
            <v>8.8102801924471619E-2</v>
          </cell>
        </row>
        <row r="479">
          <cell r="A479">
            <v>36770</v>
          </cell>
          <cell r="R479">
            <v>4</v>
          </cell>
          <cell r="S479">
            <v>107.13500000000001</v>
          </cell>
          <cell r="U479">
            <v>8.8781390054776921E-2</v>
          </cell>
        </row>
        <row r="480">
          <cell r="A480">
            <v>36800</v>
          </cell>
          <cell r="R480">
            <v>4</v>
          </cell>
          <cell r="S480">
            <v>107.72799999999999</v>
          </cell>
          <cell r="U480">
            <v>9.0011332361987773E-2</v>
          </cell>
        </row>
        <row r="481">
          <cell r="A481">
            <v>36831</v>
          </cell>
          <cell r="R481">
            <v>4.2</v>
          </cell>
          <cell r="S481">
            <v>108.291</v>
          </cell>
          <cell r="U481">
            <v>9.2204661670818533E-2</v>
          </cell>
        </row>
        <row r="482">
          <cell r="A482">
            <v>36861</v>
          </cell>
          <cell r="R482">
            <v>3.6</v>
          </cell>
          <cell r="S482">
            <v>108.791</v>
          </cell>
          <cell r="U482">
            <v>9.2904573902735654E-2</v>
          </cell>
        </row>
        <row r="483">
          <cell r="A483">
            <v>36892</v>
          </cell>
          <cell r="M483">
            <v>5100</v>
          </cell>
          <cell r="N483">
            <v>-2.4856596558317401E-2</v>
          </cell>
          <cell r="O483">
            <v>936</v>
          </cell>
          <cell r="Q483">
            <v>7.2164948453608213E-2</v>
          </cell>
          <cell r="R483">
            <v>3.8</v>
          </cell>
          <cell r="S483">
            <v>109.214</v>
          </cell>
          <cell r="U483">
            <v>9.2139999999999889E-2</v>
          </cell>
        </row>
        <row r="484">
          <cell r="A484">
            <v>36923</v>
          </cell>
          <cell r="M484">
            <v>5230</v>
          </cell>
          <cell r="N484">
            <v>2.1484375E-2</v>
          </cell>
          <cell r="O484">
            <v>963</v>
          </cell>
          <cell r="Q484">
            <v>0.125</v>
          </cell>
          <cell r="R484">
            <v>3.7</v>
          </cell>
          <cell r="S484">
            <v>109.64200000000001</v>
          </cell>
          <cell r="U484">
            <v>9.0194986626363605E-2</v>
          </cell>
        </row>
        <row r="485">
          <cell r="A485">
            <v>36951</v>
          </cell>
          <cell r="M485">
            <v>5450</v>
          </cell>
          <cell r="N485">
            <v>5.0096339113680166E-2</v>
          </cell>
          <cell r="O485">
            <v>939</v>
          </cell>
          <cell r="Q485">
            <v>4.3333333333333224E-2</v>
          </cell>
          <cell r="R485">
            <v>3.8</v>
          </cell>
          <cell r="S485">
            <v>110.39399999999999</v>
          </cell>
          <cell r="U485">
            <v>8.7990065637750359E-2</v>
          </cell>
        </row>
        <row r="486">
          <cell r="A486">
            <v>36982</v>
          </cell>
          <cell r="M486">
            <v>5320</v>
          </cell>
          <cell r="N486">
            <v>2.3076923076922995E-2</v>
          </cell>
          <cell r="O486">
            <v>909</v>
          </cell>
          <cell r="Q486">
            <v>8.0856123662306878E-2</v>
          </cell>
          <cell r="R486">
            <v>3.9</v>
          </cell>
          <cell r="S486">
            <v>111.24799999999999</v>
          </cell>
          <cell r="U486">
            <v>8.4912376512809473E-2</v>
          </cell>
        </row>
        <row r="487">
          <cell r="A487">
            <v>37012</v>
          </cell>
          <cell r="M487">
            <v>5270</v>
          </cell>
          <cell r="N487">
            <v>3.131115459882583E-2</v>
          </cell>
          <cell r="O487">
            <v>885</v>
          </cell>
          <cell r="Q487">
            <v>3.2672112018669708E-2</v>
          </cell>
          <cell r="R487">
            <v>4</v>
          </cell>
          <cell r="S487">
            <v>112.20299999999999</v>
          </cell>
          <cell r="U487">
            <v>8.1975275308094009E-2</v>
          </cell>
        </row>
        <row r="488">
          <cell r="A488">
            <v>37043</v>
          </cell>
          <cell r="M488">
            <v>5430</v>
          </cell>
          <cell r="N488">
            <v>5.8479532163742798E-2</v>
          </cell>
          <cell r="O488">
            <v>882</v>
          </cell>
          <cell r="Q488">
            <v>0.11223203026481721</v>
          </cell>
          <cell r="R488">
            <v>4.2</v>
          </cell>
          <cell r="S488">
            <v>113.27200000000001</v>
          </cell>
          <cell r="U488">
            <v>8.0272757617662505E-2</v>
          </cell>
        </row>
        <row r="489">
          <cell r="A489">
            <v>37073</v>
          </cell>
          <cell r="M489">
            <v>5430</v>
          </cell>
          <cell r="N489">
            <v>6.262230919765166E-2</v>
          </cell>
          <cell r="O489">
            <v>880</v>
          </cell>
          <cell r="Q489">
            <v>-7.8917700112739464E-3</v>
          </cell>
          <cell r="R489">
            <v>4.2</v>
          </cell>
          <cell r="S489">
            <v>114.226</v>
          </cell>
          <cell r="U489">
            <v>8.0437373488961628E-2</v>
          </cell>
        </row>
        <row r="490">
          <cell r="A490">
            <v>37104</v>
          </cell>
          <cell r="M490">
            <v>5480</v>
          </cell>
          <cell r="N490">
            <v>5.9961315280464111E-2</v>
          </cell>
          <cell r="O490">
            <v>866</v>
          </cell>
          <cell r="Q490">
            <v>2.1226415094339535E-2</v>
          </cell>
          <cell r="R490">
            <v>4.4000000000000004</v>
          </cell>
          <cell r="S490">
            <v>114.98700000000001</v>
          </cell>
          <cell r="U490">
            <v>7.9467152325341184E-2</v>
          </cell>
        </row>
        <row r="491">
          <cell r="A491">
            <v>37135</v>
          </cell>
          <cell r="M491">
            <v>5230</v>
          </cell>
          <cell r="N491">
            <v>-1.1342155009451793E-2</v>
          </cell>
          <cell r="O491">
            <v>853</v>
          </cell>
          <cell r="Q491">
            <v>-6.4692982456140302E-2</v>
          </cell>
          <cell r="R491">
            <v>4.4000000000000004</v>
          </cell>
          <cell r="S491">
            <v>115.465</v>
          </cell>
          <cell r="U491">
            <v>7.7752368507023828E-2</v>
          </cell>
        </row>
        <row r="492">
          <cell r="A492">
            <v>37165</v>
          </cell>
          <cell r="M492">
            <v>5250</v>
          </cell>
          <cell r="N492">
            <v>0</v>
          </cell>
          <cell r="O492">
            <v>871</v>
          </cell>
          <cell r="Q492">
            <v>-6.645230439442662E-2</v>
          </cell>
          <cell r="R492">
            <v>4.3</v>
          </cell>
          <cell r="S492">
            <v>115.681</v>
          </cell>
          <cell r="U492">
            <v>7.3824818060300057E-2</v>
          </cell>
        </row>
        <row r="493">
          <cell r="A493">
            <v>37196</v>
          </cell>
          <cell r="M493">
            <v>5240</v>
          </cell>
          <cell r="N493">
            <v>-2.0560747663551426E-2</v>
          </cell>
          <cell r="O493">
            <v>924</v>
          </cell>
          <cell r="Q493">
            <v>5.0000000000000044E-2</v>
          </cell>
          <cell r="R493">
            <v>4.0999999999999996</v>
          </cell>
          <cell r="S493">
            <v>115.839</v>
          </cell>
          <cell r="U493">
            <v>6.9701083192509117E-2</v>
          </cell>
        </row>
        <row r="494">
          <cell r="A494">
            <v>37226</v>
          </cell>
          <cell r="M494">
            <v>5490</v>
          </cell>
          <cell r="N494">
            <v>7.6470588235294068E-2</v>
          </cell>
          <cell r="O494">
            <v>979</v>
          </cell>
          <cell r="Q494">
            <v>-4.0691759918616288E-3</v>
          </cell>
          <cell r="R494">
            <v>3.8</v>
          </cell>
          <cell r="S494">
            <v>116.056</v>
          </cell>
          <cell r="U494">
            <v>6.6779421091818225E-2</v>
          </cell>
        </row>
        <row r="495">
          <cell r="A495">
            <v>37257</v>
          </cell>
          <cell r="M495">
            <v>5860</v>
          </cell>
          <cell r="N495">
            <v>0.14901960784313717</v>
          </cell>
          <cell r="O495">
            <v>880</v>
          </cell>
          <cell r="Q495">
            <v>-5.9829059829059839E-2</v>
          </cell>
          <cell r="R495">
            <v>4.2</v>
          </cell>
          <cell r="S495">
            <v>116.43700000000001</v>
          </cell>
          <cell r="U495">
            <v>6.6136209643452348E-2</v>
          </cell>
        </row>
        <row r="496">
          <cell r="A496">
            <v>37288</v>
          </cell>
          <cell r="M496">
            <v>5900</v>
          </cell>
          <cell r="N496">
            <v>0.12810707456978965</v>
          </cell>
          <cell r="O496">
            <v>948</v>
          </cell>
          <cell r="Q496">
            <v>-1.5576323987538943E-2</v>
          </cell>
          <cell r="R496">
            <v>4</v>
          </cell>
          <cell r="S496">
            <v>116.917</v>
          </cell>
          <cell r="U496">
            <v>6.6352310246073465E-2</v>
          </cell>
        </row>
        <row r="497">
          <cell r="A497">
            <v>37316</v>
          </cell>
          <cell r="M497">
            <v>5630</v>
          </cell>
          <cell r="N497">
            <v>3.3027522935779707E-2</v>
          </cell>
          <cell r="O497">
            <v>923</v>
          </cell>
          <cell r="Q497">
            <v>-1.7039403620873306E-2</v>
          </cell>
          <cell r="R497">
            <v>4.0999999999999996</v>
          </cell>
          <cell r="S497">
            <v>117.929</v>
          </cell>
          <cell r="U497">
            <v>6.8255521133395058E-2</v>
          </cell>
        </row>
        <row r="498">
          <cell r="A498">
            <v>37347</v>
          </cell>
          <cell r="M498">
            <v>5670</v>
          </cell>
          <cell r="N498">
            <v>6.578947368421062E-2</v>
          </cell>
          <cell r="O498">
            <v>936</v>
          </cell>
          <cell r="Q498">
            <v>2.9702970297029729E-2</v>
          </cell>
          <cell r="R498">
            <v>4.3</v>
          </cell>
          <cell r="S498">
            <v>119.209</v>
          </cell>
          <cell r="U498">
            <v>7.1560837048756154E-2</v>
          </cell>
        </row>
        <row r="499">
          <cell r="A499">
            <v>37377</v>
          </cell>
          <cell r="M499">
            <v>5640</v>
          </cell>
          <cell r="N499">
            <v>7.0208728652751518E-2</v>
          </cell>
          <cell r="O499">
            <v>978</v>
          </cell>
          <cell r="Q499">
            <v>0.10508474576271176</v>
          </cell>
          <cell r="R499">
            <v>4</v>
          </cell>
          <cell r="S499">
            <v>120.788</v>
          </cell>
          <cell r="U499">
            <v>7.6513105710185991E-2</v>
          </cell>
        </row>
        <row r="500">
          <cell r="A500">
            <v>37408</v>
          </cell>
          <cell r="M500">
            <v>5510</v>
          </cell>
          <cell r="N500">
            <v>1.4732965009208066E-2</v>
          </cell>
          <cell r="O500">
            <v>957</v>
          </cell>
          <cell r="Q500">
            <v>8.503401360544216E-2</v>
          </cell>
          <cell r="R500">
            <v>4.2</v>
          </cell>
          <cell r="S500">
            <v>122.333</v>
          </cell>
          <cell r="U500">
            <v>7.9993290486616297E-2</v>
          </cell>
        </row>
        <row r="501">
          <cell r="A501">
            <v>37438</v>
          </cell>
          <cell r="M501">
            <v>5410</v>
          </cell>
          <cell r="N501">
            <v>-3.6832412523020164E-3</v>
          </cell>
          <cell r="O501">
            <v>956</v>
          </cell>
          <cell r="Q501">
            <v>8.636363636363642E-2</v>
          </cell>
          <cell r="R501">
            <v>4.2</v>
          </cell>
          <cell r="S501">
            <v>123.68700000000001</v>
          </cell>
          <cell r="U501">
            <v>8.2827027121671115E-2</v>
          </cell>
        </row>
        <row r="502">
          <cell r="A502">
            <v>37469</v>
          </cell>
          <cell r="M502">
            <v>5360</v>
          </cell>
          <cell r="N502">
            <v>-2.1897810218978075E-2</v>
          </cell>
          <cell r="O502">
            <v>1014</v>
          </cell>
          <cell r="Q502">
            <v>0.17090069284064668</v>
          </cell>
          <cell r="R502">
            <v>4</v>
          </cell>
          <cell r="S502">
            <v>124.729</v>
          </cell>
          <cell r="U502">
            <v>8.4722620818005412E-2</v>
          </cell>
        </row>
        <row r="503">
          <cell r="A503">
            <v>37500</v>
          </cell>
          <cell r="M503">
            <v>5520</v>
          </cell>
          <cell r="N503">
            <v>5.5449330783938766E-2</v>
          </cell>
          <cell r="O503">
            <v>1044</v>
          </cell>
          <cell r="Q503">
            <v>0.22391559202813593</v>
          </cell>
          <cell r="R503">
            <v>3.9</v>
          </cell>
          <cell r="S503">
            <v>125.494</v>
          </cell>
          <cell r="U503">
            <v>8.6857489282466505E-2</v>
          </cell>
        </row>
        <row r="504">
          <cell r="A504">
            <v>37530</v>
          </cell>
          <cell r="M504">
            <v>5680</v>
          </cell>
          <cell r="N504">
            <v>8.1904761904761925E-2</v>
          </cell>
          <cell r="O504">
            <v>1006</v>
          </cell>
          <cell r="Q504">
            <v>0.1549942594718714</v>
          </cell>
          <cell r="R504">
            <v>4</v>
          </cell>
          <cell r="S504">
            <v>126.137</v>
          </cell>
          <cell r="U504">
            <v>9.0386493892687714E-2</v>
          </cell>
        </row>
        <row r="505">
          <cell r="A505">
            <v>37561</v>
          </cell>
          <cell r="M505">
            <v>5730</v>
          </cell>
          <cell r="N505">
            <v>9.3511450381679406E-2</v>
          </cell>
          <cell r="O505">
            <v>1024</v>
          </cell>
          <cell r="Q505">
            <v>0.10822510822510822</v>
          </cell>
          <cell r="R505">
            <v>4</v>
          </cell>
          <cell r="S505">
            <v>126.64299999999999</v>
          </cell>
          <cell r="U505">
            <v>9.3267379725308297E-2</v>
          </cell>
        </row>
        <row r="506">
          <cell r="A506">
            <v>37591</v>
          </cell>
          <cell r="M506">
            <v>5970</v>
          </cell>
          <cell r="N506">
            <v>8.7431693989071135E-2</v>
          </cell>
          <cell r="O506">
            <v>1048</v>
          </cell>
          <cell r="Q506">
            <v>7.0480081716036702E-2</v>
          </cell>
          <cell r="R506">
            <v>4</v>
          </cell>
          <cell r="S506">
            <v>127.15100000000001</v>
          </cell>
          <cell r="U506">
            <v>9.5600399806989866E-2</v>
          </cell>
        </row>
        <row r="507">
          <cell r="A507">
            <v>37622</v>
          </cell>
          <cell r="M507">
            <v>6030</v>
          </cell>
          <cell r="N507">
            <v>2.9010238907849928E-2</v>
          </cell>
          <cell r="O507">
            <v>999</v>
          </cell>
          <cell r="Q507">
            <v>0.13522727272727275</v>
          </cell>
          <cell r="R507">
            <v>4</v>
          </cell>
          <cell r="S507">
            <v>127.652</v>
          </cell>
          <cell r="U507">
            <v>9.6318180647045004E-2</v>
          </cell>
        </row>
        <row r="508">
          <cell r="A508">
            <v>37653</v>
          </cell>
          <cell r="M508">
            <v>6020</v>
          </cell>
          <cell r="N508">
            <v>2.0338983050847359E-2</v>
          </cell>
          <cell r="O508">
            <v>936</v>
          </cell>
          <cell r="Q508">
            <v>-1.2658227848101222E-2</v>
          </cell>
          <cell r="R508">
            <v>4.5</v>
          </cell>
          <cell r="S508">
            <v>128.32599999999999</v>
          </cell>
          <cell r="U508">
            <v>9.7582045382621718E-2</v>
          </cell>
        </row>
        <row r="509">
          <cell r="A509">
            <v>37681</v>
          </cell>
          <cell r="M509">
            <v>5860</v>
          </cell>
          <cell r="N509">
            <v>4.0852575488454779E-2</v>
          </cell>
          <cell r="O509">
            <v>999</v>
          </cell>
          <cell r="Q509">
            <v>8.234019501625145E-2</v>
          </cell>
          <cell r="R509">
            <v>4.0999999999999996</v>
          </cell>
          <cell r="S509">
            <v>129.30799999999999</v>
          </cell>
          <cell r="U509">
            <v>9.6490261089299478E-2</v>
          </cell>
        </row>
        <row r="510">
          <cell r="A510">
            <v>37712</v>
          </cell>
          <cell r="M510">
            <v>5840</v>
          </cell>
          <cell r="N510">
            <v>2.9982363315696592E-2</v>
          </cell>
          <cell r="O510">
            <v>1012</v>
          </cell>
          <cell r="Q510">
            <v>8.119658119658113E-2</v>
          </cell>
          <cell r="R510">
            <v>4.0999999999999996</v>
          </cell>
          <cell r="S510">
            <v>130.488</v>
          </cell>
          <cell r="U510">
            <v>9.4615339445847102E-2</v>
          </cell>
        </row>
        <row r="511">
          <cell r="A511">
            <v>37742</v>
          </cell>
          <cell r="M511">
            <v>5940</v>
          </cell>
          <cell r="N511">
            <v>5.3191489361702038E-2</v>
          </cell>
          <cell r="O511">
            <v>1078</v>
          </cell>
          <cell r="Q511">
            <v>0.10224948875255624</v>
          </cell>
          <cell r="R511">
            <v>3.9</v>
          </cell>
          <cell r="S511">
            <v>131.839</v>
          </cell>
          <cell r="U511">
            <v>9.1490876577143387E-2</v>
          </cell>
        </row>
        <row r="512">
          <cell r="A512">
            <v>37773</v>
          </cell>
          <cell r="M512">
            <v>5940</v>
          </cell>
          <cell r="N512">
            <v>7.8039927404718767E-2</v>
          </cell>
          <cell r="O512">
            <v>1193</v>
          </cell>
          <cell r="Q512">
            <v>0.24660397074190188</v>
          </cell>
          <cell r="R512">
            <v>3.5</v>
          </cell>
          <cell r="S512">
            <v>133.22499999999999</v>
          </cell>
          <cell r="U512">
            <v>8.9035664947315851E-2</v>
          </cell>
        </row>
        <row r="513">
          <cell r="A513">
            <v>37803</v>
          </cell>
          <cell r="M513">
            <v>6270</v>
          </cell>
          <cell r="N513">
            <v>0.15896487985212571</v>
          </cell>
          <cell r="O513">
            <v>1168</v>
          </cell>
          <cell r="Q513">
            <v>0.2217573221757323</v>
          </cell>
          <cell r="R513">
            <v>3.6</v>
          </cell>
          <cell r="S513">
            <v>134.64700000000002</v>
          </cell>
          <cell r="U513">
            <v>8.8610767501839272E-2</v>
          </cell>
        </row>
        <row r="514">
          <cell r="A514">
            <v>37834</v>
          </cell>
          <cell r="M514">
            <v>6520</v>
          </cell>
          <cell r="N514">
            <v>0.21641791044776126</v>
          </cell>
          <cell r="O514">
            <v>1206</v>
          </cell>
          <cell r="Q514">
            <v>0.18934911242603558</v>
          </cell>
          <cell r="R514">
            <v>3.5</v>
          </cell>
          <cell r="S514">
            <v>135.96600000000001</v>
          </cell>
          <cell r="U514">
            <v>9.0091317977375018E-2</v>
          </cell>
        </row>
        <row r="515">
          <cell r="A515">
            <v>37865</v>
          </cell>
          <cell r="M515">
            <v>6580</v>
          </cell>
          <cell r="N515">
            <v>0.19202898550724634</v>
          </cell>
          <cell r="O515">
            <v>1131</v>
          </cell>
          <cell r="Q515">
            <v>8.3333333333333259E-2</v>
          </cell>
          <cell r="R515">
            <v>3.8</v>
          </cell>
          <cell r="S515">
            <v>137.07599999999999</v>
          </cell>
          <cell r="U515">
            <v>9.2291264921032123E-2</v>
          </cell>
        </row>
        <row r="516">
          <cell r="A516">
            <v>37895</v>
          </cell>
          <cell r="M516">
            <v>6390</v>
          </cell>
          <cell r="N516">
            <v>0.125</v>
          </cell>
          <cell r="O516">
            <v>1144</v>
          </cell>
          <cell r="Q516">
            <v>0.1371769383697814</v>
          </cell>
          <cell r="R516">
            <v>3.8</v>
          </cell>
          <cell r="S516">
            <v>137.97499999999999</v>
          </cell>
          <cell r="U516">
            <v>9.3850337331631506E-2</v>
          </cell>
        </row>
        <row r="517">
          <cell r="A517">
            <v>37926</v>
          </cell>
          <cell r="M517">
            <v>6230</v>
          </cell>
          <cell r="N517">
            <v>8.7260034904014017E-2</v>
          </cell>
          <cell r="O517">
            <v>1093</v>
          </cell>
          <cell r="Q517">
            <v>6.73828125E-2</v>
          </cell>
          <cell r="R517">
            <v>4.0999999999999996</v>
          </cell>
          <cell r="S517">
            <v>138.76499999999999</v>
          </cell>
          <cell r="U517">
            <v>9.5717884130982478E-2</v>
          </cell>
        </row>
        <row r="518">
          <cell r="A518">
            <v>37956</v>
          </cell>
          <cell r="M518">
            <v>6490</v>
          </cell>
          <cell r="N518">
            <v>8.7102177554438942E-2</v>
          </cell>
          <cell r="O518">
            <v>1129</v>
          </cell>
          <cell r="Q518">
            <v>7.7290076335877922E-2</v>
          </cell>
          <cell r="R518">
            <v>4</v>
          </cell>
          <cell r="S518">
            <v>139.62700000000001</v>
          </cell>
          <cell r="U518">
            <v>9.8119558635008763E-2</v>
          </cell>
        </row>
        <row r="519">
          <cell r="A519">
            <v>37987</v>
          </cell>
          <cell r="M519">
            <v>6230</v>
          </cell>
          <cell r="N519">
            <v>3.3167495854063089E-2</v>
          </cell>
          <cell r="O519">
            <v>1165</v>
          </cell>
          <cell r="Q519">
            <v>0.1661661661661662</v>
          </cell>
          <cell r="R519">
            <v>3.8</v>
          </cell>
          <cell r="S519">
            <v>140.70500000000001</v>
          </cell>
          <cell r="U519">
            <v>0.10225456710431491</v>
          </cell>
        </row>
        <row r="520">
          <cell r="A520">
            <v>38018</v>
          </cell>
          <cell r="M520">
            <v>6410</v>
          </cell>
          <cell r="N520">
            <v>6.4784053156146104E-2</v>
          </cell>
          <cell r="O520">
            <v>1159</v>
          </cell>
          <cell r="Q520">
            <v>0.23824786324786329</v>
          </cell>
          <cell r="R520">
            <v>3.7</v>
          </cell>
          <cell r="S520">
            <v>142.029</v>
          </cell>
          <cell r="U520">
            <v>0.10678272524663757</v>
          </cell>
        </row>
        <row r="521">
          <cell r="A521">
            <v>38047</v>
          </cell>
          <cell r="M521">
            <v>6660</v>
          </cell>
          <cell r="N521">
            <v>0.13651877133105805</v>
          </cell>
          <cell r="O521">
            <v>1276</v>
          </cell>
          <cell r="Q521">
            <v>0.27727727727727736</v>
          </cell>
          <cell r="R521">
            <v>3.6</v>
          </cell>
          <cell r="S521">
            <v>144.08000000000001</v>
          </cell>
          <cell r="U521">
            <v>0.11423887153153722</v>
          </cell>
        </row>
        <row r="522">
          <cell r="A522">
            <v>38078</v>
          </cell>
          <cell r="M522">
            <v>6730</v>
          </cell>
          <cell r="N522">
            <v>0.15239726027397271</v>
          </cell>
          <cell r="O522">
            <v>1186</v>
          </cell>
          <cell r="Q522">
            <v>0.17193675889328053</v>
          </cell>
          <cell r="R522">
            <v>4</v>
          </cell>
          <cell r="S522">
            <v>146.18</v>
          </cell>
          <cell r="U522">
            <v>0.12025626877567297</v>
          </cell>
        </row>
        <row r="523">
          <cell r="A523">
            <v>38108</v>
          </cell>
          <cell r="M523">
            <v>6850</v>
          </cell>
          <cell r="N523">
            <v>0.15319865319865311</v>
          </cell>
          <cell r="O523">
            <v>1241</v>
          </cell>
          <cell r="Q523">
            <v>0.15120593692022255</v>
          </cell>
          <cell r="R523">
            <v>3.8</v>
          </cell>
          <cell r="S523">
            <v>148.33500000000001</v>
          </cell>
          <cell r="U523">
            <v>0.12512230826993531</v>
          </cell>
        </row>
        <row r="524">
          <cell r="A524">
            <v>38139</v>
          </cell>
          <cell r="M524">
            <v>6920</v>
          </cell>
          <cell r="N524">
            <v>0.16498316498316501</v>
          </cell>
          <cell r="O524">
            <v>1180</v>
          </cell>
          <cell r="Q524">
            <v>-1.0896898575020963E-2</v>
          </cell>
          <cell r="R524">
            <v>3.9</v>
          </cell>
          <cell r="S524">
            <v>150.518</v>
          </cell>
          <cell r="U524">
            <v>0.12980296490898868</v>
          </cell>
        </row>
        <row r="525">
          <cell r="A525">
            <v>38169</v>
          </cell>
          <cell r="M525">
            <v>6840</v>
          </cell>
          <cell r="N525">
            <v>9.0909090909090828E-2</v>
          </cell>
          <cell r="O525">
            <v>1088</v>
          </cell>
          <cell r="Q525">
            <v>-6.8493150684931559E-2</v>
          </cell>
          <cell r="R525">
            <v>4.5</v>
          </cell>
          <cell r="S525">
            <v>152.33700000000002</v>
          </cell>
          <cell r="U525">
            <v>0.13138057290544913</v>
          </cell>
        </row>
        <row r="526">
          <cell r="A526">
            <v>38200</v>
          </cell>
          <cell r="M526">
            <v>6700</v>
          </cell>
          <cell r="N526">
            <v>2.7607361963190247E-2</v>
          </cell>
          <cell r="O526">
            <v>1175</v>
          </cell>
          <cell r="Q526">
            <v>-2.5704809286898889E-2</v>
          </cell>
          <cell r="R526">
            <v>4.3</v>
          </cell>
          <cell r="S526">
            <v>153.81399999999999</v>
          </cell>
          <cell r="U526">
            <v>0.13126811114543324</v>
          </cell>
        </row>
        <row r="527">
          <cell r="A527">
            <v>38231</v>
          </cell>
          <cell r="M527">
            <v>6680</v>
          </cell>
          <cell r="N527">
            <v>1.5197568389057725E-2</v>
          </cell>
          <cell r="O527">
            <v>1214</v>
          </cell>
          <cell r="Q527">
            <v>7.3386383731211424E-2</v>
          </cell>
          <cell r="R527">
            <v>4.0999999999999996</v>
          </cell>
          <cell r="S527">
            <v>155.108</v>
          </cell>
          <cell r="U527">
            <v>0.13154746272141016</v>
          </cell>
        </row>
        <row r="528">
          <cell r="A528">
            <v>38261</v>
          </cell>
          <cell r="M528">
            <v>6850</v>
          </cell>
          <cell r="N528">
            <v>7.1987480438184592E-2</v>
          </cell>
          <cell r="O528">
            <v>1305</v>
          </cell>
          <cell r="Q528">
            <v>0.14073426573426584</v>
          </cell>
          <cell r="R528">
            <v>3.9</v>
          </cell>
          <cell r="S528">
            <v>156.298</v>
          </cell>
          <cell r="U528">
            <v>0.13279942018481616</v>
          </cell>
        </row>
        <row r="529">
          <cell r="A529">
            <v>38292</v>
          </cell>
          <cell r="M529">
            <v>6960</v>
          </cell>
          <cell r="N529">
            <v>0.11717495987158899</v>
          </cell>
          <cell r="O529">
            <v>1179</v>
          </cell>
          <cell r="Q529">
            <v>7.8682525160109762E-2</v>
          </cell>
          <cell r="R529">
            <v>4.3</v>
          </cell>
          <cell r="S529">
            <v>157.49600000000001</v>
          </cell>
          <cell r="U529">
            <v>0.13498360537599563</v>
          </cell>
        </row>
        <row r="530">
          <cell r="A530">
            <v>38322</v>
          </cell>
          <cell r="M530">
            <v>6890</v>
          </cell>
          <cell r="N530">
            <v>6.1633281972264919E-2</v>
          </cell>
          <cell r="O530">
            <v>1242</v>
          </cell>
          <cell r="Q530">
            <v>0.10008857395925608</v>
          </cell>
          <cell r="R530">
            <v>4.0999999999999996</v>
          </cell>
          <cell r="S530">
            <v>158.66999999999999</v>
          </cell>
          <cell r="U530">
            <v>0.13638479663675351</v>
          </cell>
        </row>
        <row r="531">
          <cell r="A531">
            <v>38353</v>
          </cell>
          <cell r="M531">
            <v>7100</v>
          </cell>
          <cell r="N531">
            <v>0.1396468699839486</v>
          </cell>
          <cell r="O531">
            <v>1203</v>
          </cell>
          <cell r="Q531">
            <v>3.2618025751072866E-2</v>
          </cell>
          <cell r="R531">
            <v>4.4000000000000004</v>
          </cell>
          <cell r="S531">
            <v>160.13</v>
          </cell>
          <cell r="U531">
            <v>0.1380547954941187</v>
          </cell>
        </row>
        <row r="532">
          <cell r="A532">
            <v>38384</v>
          </cell>
          <cell r="M532">
            <v>6880</v>
          </cell>
          <cell r="N532">
            <v>7.3322932917316619E-2</v>
          </cell>
          <cell r="O532">
            <v>1319</v>
          </cell>
          <cell r="Q532">
            <v>0.1380500431406384</v>
          </cell>
          <cell r="R532">
            <v>4.3</v>
          </cell>
          <cell r="S532">
            <v>161.92400000000001</v>
          </cell>
          <cell r="U532">
            <v>0.14007702652275245</v>
          </cell>
        </row>
        <row r="533">
          <cell r="A533">
            <v>38412</v>
          </cell>
          <cell r="M533">
            <v>6960</v>
          </cell>
          <cell r="N533">
            <v>4.5045045045045029E-2</v>
          </cell>
          <cell r="O533">
            <v>1328</v>
          </cell>
          <cell r="Q533">
            <v>4.0752351097178785E-2</v>
          </cell>
          <cell r="R533">
            <v>4.0999999999999996</v>
          </cell>
          <cell r="S533">
            <v>164.57599999999999</v>
          </cell>
          <cell r="U533">
            <v>0.14225430316490817</v>
          </cell>
        </row>
        <row r="534">
          <cell r="A534">
            <v>38443</v>
          </cell>
          <cell r="M534">
            <v>7120</v>
          </cell>
          <cell r="N534">
            <v>5.7949479940564652E-2</v>
          </cell>
          <cell r="O534">
            <v>1260</v>
          </cell>
          <cell r="Q534">
            <v>6.2394603709949426E-2</v>
          </cell>
          <cell r="R534">
            <v>4.3</v>
          </cell>
          <cell r="S534">
            <v>166.99900000000002</v>
          </cell>
          <cell r="U534">
            <v>0.14242030373512127</v>
          </cell>
        </row>
        <row r="535">
          <cell r="A535">
            <v>38473</v>
          </cell>
          <cell r="M535">
            <v>7080</v>
          </cell>
          <cell r="N535">
            <v>3.3576642335766405E-2</v>
          </cell>
          <cell r="O535">
            <v>1286</v>
          </cell>
          <cell r="Q535">
            <v>3.6261079774375427E-2</v>
          </cell>
          <cell r="R535">
            <v>4.2</v>
          </cell>
          <cell r="S535">
            <v>169.54400000000001</v>
          </cell>
          <cell r="U535">
            <v>0.14298041595038269</v>
          </cell>
        </row>
        <row r="536">
          <cell r="A536">
            <v>38504</v>
          </cell>
          <cell r="M536">
            <v>7180</v>
          </cell>
          <cell r="N536">
            <v>3.7572254335260125E-2</v>
          </cell>
          <cell r="O536">
            <v>1274</v>
          </cell>
          <cell r="Q536">
            <v>7.9661016949152508E-2</v>
          </cell>
          <cell r="R536">
            <v>4.3</v>
          </cell>
          <cell r="S536">
            <v>172.01499999999999</v>
          </cell>
          <cell r="U536">
            <v>0.14282012782524345</v>
          </cell>
        </row>
        <row r="537">
          <cell r="A537">
            <v>38534</v>
          </cell>
          <cell r="M537">
            <v>7140</v>
          </cell>
          <cell r="N537">
            <v>4.3859649122806932E-2</v>
          </cell>
          <cell r="O537">
            <v>1389</v>
          </cell>
          <cell r="Q537">
            <v>0.27665441176470584</v>
          </cell>
          <cell r="R537">
            <v>4.2</v>
          </cell>
          <cell r="S537">
            <v>174.09799999999998</v>
          </cell>
          <cell r="U537">
            <v>0.14284776515226083</v>
          </cell>
        </row>
        <row r="538">
          <cell r="A538">
            <v>38565</v>
          </cell>
          <cell r="M538">
            <v>7230</v>
          </cell>
          <cell r="N538">
            <v>7.9104477611940283E-2</v>
          </cell>
          <cell r="O538">
            <v>1255</v>
          </cell>
          <cell r="Q538">
            <v>6.8085106382978822E-2</v>
          </cell>
          <cell r="R538">
            <v>4.5</v>
          </cell>
          <cell r="S538">
            <v>175.923</v>
          </cell>
          <cell r="U538">
            <v>0.1437385413551433</v>
          </cell>
        </row>
        <row r="539">
          <cell r="A539">
            <v>38596</v>
          </cell>
          <cell r="M539">
            <v>7250</v>
          </cell>
          <cell r="N539">
            <v>8.5329341317365248E-2</v>
          </cell>
          <cell r="O539">
            <v>1244</v>
          </cell>
          <cell r="Q539">
            <v>2.4711696869851751E-2</v>
          </cell>
          <cell r="R539">
            <v>4.7</v>
          </cell>
          <cell r="S539">
            <v>177.61099999999999</v>
          </cell>
          <cell r="U539">
            <v>0.14507955746963397</v>
          </cell>
        </row>
        <row r="540">
          <cell r="A540">
            <v>38626</v>
          </cell>
          <cell r="M540">
            <v>7100</v>
          </cell>
          <cell r="N540">
            <v>3.649635036496357E-2</v>
          </cell>
          <cell r="O540">
            <v>1336</v>
          </cell>
          <cell r="Q540">
            <v>2.3754789272030674E-2</v>
          </cell>
          <cell r="R540">
            <v>4.5</v>
          </cell>
          <cell r="S540">
            <v>178.75200000000001</v>
          </cell>
          <cell r="U540">
            <v>0.14366146719727713</v>
          </cell>
        </row>
        <row r="541">
          <cell r="A541">
            <v>38657</v>
          </cell>
          <cell r="M541">
            <v>7030</v>
          </cell>
          <cell r="N541">
            <v>1.0057471264367734E-2</v>
          </cell>
          <cell r="O541">
            <v>1214</v>
          </cell>
          <cell r="Q541">
            <v>2.9686174724342651E-2</v>
          </cell>
          <cell r="R541">
            <v>5</v>
          </cell>
          <cell r="S541">
            <v>179.673</v>
          </cell>
          <cell r="U541">
            <v>0.14080992533143699</v>
          </cell>
        </row>
        <row r="542">
          <cell r="A542">
            <v>38687</v>
          </cell>
          <cell r="M542">
            <v>6840</v>
          </cell>
          <cell r="N542">
            <v>-7.2568940493469292E-3</v>
          </cell>
          <cell r="O542">
            <v>1239</v>
          </cell>
          <cell r="Q542">
            <v>-2.4154589371980784E-3</v>
          </cell>
          <cell r="R542">
            <v>4.9000000000000004</v>
          </cell>
          <cell r="S542">
            <v>180.107</v>
          </cell>
          <cell r="U542">
            <v>0.13510430453141753</v>
          </cell>
        </row>
        <row r="543">
          <cell r="A543">
            <v>38718</v>
          </cell>
          <cell r="M543">
            <v>6720</v>
          </cell>
          <cell r="N543">
            <v>-5.352112676056342E-2</v>
          </cell>
          <cell r="O543">
            <v>1174</v>
          </cell>
          <cell r="Q543">
            <v>-2.4106400665004135E-2</v>
          </cell>
          <cell r="R543">
            <v>5.3</v>
          </cell>
          <cell r="S543">
            <v>180.828</v>
          </cell>
          <cell r="U543">
            <v>0.12925747829888223</v>
          </cell>
        </row>
        <row r="544">
          <cell r="A544">
            <v>38749</v>
          </cell>
          <cell r="M544">
            <v>6840</v>
          </cell>
          <cell r="N544">
            <v>-5.8139534883721034E-3</v>
          </cell>
          <cell r="O544">
            <v>1061</v>
          </cell>
          <cell r="Q544">
            <v>-0.19560272934040945</v>
          </cell>
          <cell r="R544">
            <v>6.1</v>
          </cell>
          <cell r="S544">
            <v>181.5</v>
          </cell>
          <cell r="U544">
            <v>0.12089622291939417</v>
          </cell>
        </row>
        <row r="545">
          <cell r="A545">
            <v>38777</v>
          </cell>
          <cell r="M545">
            <v>6830</v>
          </cell>
          <cell r="N545">
            <v>-1.8678160919540221E-2</v>
          </cell>
          <cell r="O545">
            <v>1116</v>
          </cell>
          <cell r="Q545">
            <v>-0.15963855421686746</v>
          </cell>
          <cell r="R545">
            <v>5.9</v>
          </cell>
          <cell r="S545">
            <v>182.74900000000002</v>
          </cell>
          <cell r="U545">
            <v>0.11042314796811215</v>
          </cell>
        </row>
        <row r="546">
          <cell r="A546">
            <v>38808</v>
          </cell>
          <cell r="M546">
            <v>6700</v>
          </cell>
          <cell r="N546">
            <v>-5.8988764044943798E-2</v>
          </cell>
          <cell r="O546">
            <v>1123</v>
          </cell>
          <cell r="Q546">
            <v>-0.10873015873015868</v>
          </cell>
          <cell r="R546">
            <v>6.3</v>
          </cell>
          <cell r="S546">
            <v>183.648</v>
          </cell>
          <cell r="U546">
            <v>9.9695207755734927E-2</v>
          </cell>
        </row>
        <row r="547">
          <cell r="A547">
            <v>38838</v>
          </cell>
          <cell r="M547">
            <v>6580</v>
          </cell>
          <cell r="N547">
            <v>-7.0621468926553632E-2</v>
          </cell>
          <cell r="O547">
            <v>1086</v>
          </cell>
          <cell r="Q547">
            <v>-0.15552099533437014</v>
          </cell>
          <cell r="R547">
            <v>6.2</v>
          </cell>
          <cell r="S547">
            <v>184.38</v>
          </cell>
          <cell r="U547">
            <v>8.7505308356532696E-2</v>
          </cell>
        </row>
        <row r="548">
          <cell r="A548">
            <v>38869</v>
          </cell>
          <cell r="M548">
            <v>6480</v>
          </cell>
          <cell r="N548">
            <v>-9.7493036211699136E-2</v>
          </cell>
          <cell r="O548">
            <v>1074</v>
          </cell>
          <cell r="Q548">
            <v>-0.15698587127158559</v>
          </cell>
          <cell r="R548">
            <v>6.3</v>
          </cell>
          <cell r="S548">
            <v>184.547</v>
          </cell>
          <cell r="U548">
            <v>7.2854111560038515E-2</v>
          </cell>
        </row>
        <row r="549">
          <cell r="A549">
            <v>38899</v>
          </cell>
          <cell r="M549">
            <v>6320</v>
          </cell>
          <cell r="N549">
            <v>-0.11484593837535018</v>
          </cell>
          <cell r="O549">
            <v>965</v>
          </cell>
          <cell r="Q549">
            <v>-0.30525557955363569</v>
          </cell>
          <cell r="R549">
            <v>7.3</v>
          </cell>
          <cell r="S549">
            <v>184.608</v>
          </cell>
          <cell r="U549">
            <v>6.0368298314742441E-2</v>
          </cell>
        </row>
        <row r="550">
          <cell r="A550">
            <v>38930</v>
          </cell>
          <cell r="M550">
            <v>6340</v>
          </cell>
          <cell r="N550">
            <v>-0.12309820193637622</v>
          </cell>
          <cell r="O550">
            <v>1035</v>
          </cell>
          <cell r="Q550">
            <v>-0.17529880478087645</v>
          </cell>
          <cell r="R550">
            <v>6.7</v>
          </cell>
          <cell r="S550">
            <v>184.405</v>
          </cell>
          <cell r="U550">
            <v>4.8214275563740916E-2</v>
          </cell>
        </row>
        <row r="551">
          <cell r="A551">
            <v>38961</v>
          </cell>
          <cell r="M551">
            <v>6280</v>
          </cell>
          <cell r="N551">
            <v>-0.13379310344827589</v>
          </cell>
          <cell r="O551">
            <v>1016</v>
          </cell>
          <cell r="Q551">
            <v>-0.18327974276527326</v>
          </cell>
          <cell r="R551">
            <v>6.7</v>
          </cell>
          <cell r="S551">
            <v>184.19799999999998</v>
          </cell>
          <cell r="U551">
            <v>3.7086666929413203E-2</v>
          </cell>
        </row>
        <row r="552">
          <cell r="A552">
            <v>38991</v>
          </cell>
          <cell r="M552">
            <v>6360</v>
          </cell>
          <cell r="N552">
            <v>-0.10422535211267603</v>
          </cell>
          <cell r="O552">
            <v>941</v>
          </cell>
          <cell r="Q552">
            <v>-0.2956586826347305</v>
          </cell>
          <cell r="R552">
            <v>7.3</v>
          </cell>
          <cell r="S552">
            <v>184.054</v>
          </cell>
          <cell r="U552">
            <v>2.9661206587898281E-2</v>
          </cell>
        </row>
        <row r="553">
          <cell r="A553">
            <v>39022</v>
          </cell>
          <cell r="M553">
            <v>6340</v>
          </cell>
          <cell r="N553">
            <v>-9.8150782361308697E-2</v>
          </cell>
          <cell r="O553">
            <v>1003</v>
          </cell>
          <cell r="Q553">
            <v>-0.17380560131795719</v>
          </cell>
          <cell r="R553">
            <v>6.6</v>
          </cell>
          <cell r="S553">
            <v>183.63099999999997</v>
          </cell>
          <cell r="U553">
            <v>2.2028908071886066E-2</v>
          </cell>
        </row>
        <row r="554">
          <cell r="A554">
            <v>39052</v>
          </cell>
          <cell r="M554">
            <v>6400</v>
          </cell>
          <cell r="N554">
            <v>-6.4327485380117011E-2</v>
          </cell>
          <cell r="O554">
            <v>998</v>
          </cell>
          <cell r="Q554">
            <v>-0.19451170298627929</v>
          </cell>
          <cell r="R554">
            <v>6.5</v>
          </cell>
          <cell r="S554">
            <v>183.22900000000001</v>
          </cell>
          <cell r="U554">
            <v>1.7334140261067166E-2</v>
          </cell>
        </row>
        <row r="555">
          <cell r="A555">
            <v>39083</v>
          </cell>
          <cell r="M555">
            <v>5740</v>
          </cell>
          <cell r="N555">
            <v>-0.14583333333333337</v>
          </cell>
          <cell r="O555">
            <v>891</v>
          </cell>
          <cell r="Q555">
            <v>-0.24105621805792166</v>
          </cell>
          <cell r="R555">
            <v>7.2</v>
          </cell>
          <cell r="S555">
            <v>182.71799999999999</v>
          </cell>
          <cell r="U555">
            <v>1.0451921162651701E-2</v>
          </cell>
        </row>
        <row r="556">
          <cell r="A556">
            <v>39114</v>
          </cell>
          <cell r="M556">
            <v>5790</v>
          </cell>
          <cell r="N556">
            <v>-0.15350877192982459</v>
          </cell>
          <cell r="O556">
            <v>828</v>
          </cell>
          <cell r="Q556">
            <v>-0.21960414703110276</v>
          </cell>
          <cell r="R556">
            <v>7.9</v>
          </cell>
          <cell r="S556">
            <v>182.47099999999998</v>
          </cell>
          <cell r="U556">
            <v>5.3498622589529532E-3</v>
          </cell>
        </row>
        <row r="557">
          <cell r="A557">
            <v>39142</v>
          </cell>
          <cell r="M557">
            <v>5460</v>
          </cell>
          <cell r="N557">
            <v>-0.20058565153733532</v>
          </cell>
          <cell r="O557">
            <v>833</v>
          </cell>
          <cell r="Q557">
            <v>-0.25358422939068104</v>
          </cell>
          <cell r="R557">
            <v>7.9</v>
          </cell>
          <cell r="S557">
            <v>182.19400000000002</v>
          </cell>
          <cell r="U557">
            <v>-3.0369523225846073E-3</v>
          </cell>
        </row>
        <row r="558">
          <cell r="A558">
            <v>39173</v>
          </cell>
          <cell r="M558">
            <v>5290</v>
          </cell>
          <cell r="N558">
            <v>-0.21044776119402986</v>
          </cell>
          <cell r="O558">
            <v>887</v>
          </cell>
          <cell r="Q558">
            <v>-0.21015138023152269</v>
          </cell>
          <cell r="R558">
            <v>7.4</v>
          </cell>
          <cell r="S558">
            <v>182.13099999999997</v>
          </cell>
          <cell r="U558">
            <v>-8.2603676598711484E-3</v>
          </cell>
        </row>
        <row r="559">
          <cell r="A559">
            <v>39203</v>
          </cell>
          <cell r="M559">
            <v>5270</v>
          </cell>
          <cell r="N559">
            <v>-0.19908814589665658</v>
          </cell>
          <cell r="O559">
            <v>842</v>
          </cell>
          <cell r="Q559">
            <v>-0.22467771639042355</v>
          </cell>
          <cell r="R559">
            <v>7.8</v>
          </cell>
          <cell r="S559">
            <v>181.88400000000001</v>
          </cell>
          <cell r="U559">
            <v>-1.3537260006508234E-2</v>
          </cell>
        </row>
        <row r="560">
          <cell r="A560">
            <v>39234</v>
          </cell>
          <cell r="M560">
            <v>5120</v>
          </cell>
          <cell r="N560">
            <v>-0.20987654320987659</v>
          </cell>
          <cell r="O560">
            <v>793</v>
          </cell>
          <cell r="Q560">
            <v>-0.26163873370577284</v>
          </cell>
          <cell r="R560">
            <v>8.1999999999999993</v>
          </cell>
          <cell r="S560">
            <v>181.54</v>
          </cell>
          <cell r="U560">
            <v>-1.6293952218134122E-2</v>
          </cell>
        </row>
        <row r="561">
          <cell r="A561">
            <v>39264</v>
          </cell>
          <cell r="M561">
            <v>5070</v>
          </cell>
          <cell r="N561">
            <v>-0.19778481012658233</v>
          </cell>
          <cell r="O561">
            <v>778</v>
          </cell>
          <cell r="Q561">
            <v>-0.19378238341968912</v>
          </cell>
          <cell r="R561">
            <v>8.3000000000000007</v>
          </cell>
          <cell r="S561">
            <v>180.99299999999999</v>
          </cell>
          <cell r="U561">
            <v>-1.9582033281331346E-2</v>
          </cell>
        </row>
        <row r="562">
          <cell r="A562">
            <v>39295</v>
          </cell>
          <cell r="M562">
            <v>4870</v>
          </cell>
          <cell r="N562">
            <v>-0.23186119873817035</v>
          </cell>
          <cell r="O562">
            <v>699</v>
          </cell>
          <cell r="Q562">
            <v>-0.32463768115942027</v>
          </cell>
          <cell r="R562">
            <v>9.1999999999999993</v>
          </cell>
          <cell r="S562">
            <v>180.23400000000001</v>
          </cell>
          <cell r="U562">
            <v>-2.2618692551720332E-2</v>
          </cell>
        </row>
        <row r="563">
          <cell r="A563">
            <v>39326</v>
          </cell>
          <cell r="M563">
            <v>4580</v>
          </cell>
          <cell r="N563">
            <v>-0.27070063694267521</v>
          </cell>
          <cell r="O563">
            <v>686</v>
          </cell>
          <cell r="Q563">
            <v>-0.32480314960629919</v>
          </cell>
          <cell r="R563">
            <v>9.1999999999999993</v>
          </cell>
          <cell r="S563">
            <v>179.12200000000001</v>
          </cell>
          <cell r="U563">
            <v>-2.7557302467996259E-2</v>
          </cell>
        </row>
        <row r="564">
          <cell r="A564">
            <v>39356</v>
          </cell>
          <cell r="M564">
            <v>4430</v>
          </cell>
          <cell r="N564">
            <v>-0.30345911949685533</v>
          </cell>
          <cell r="O564">
            <v>727</v>
          </cell>
          <cell r="Q564">
            <v>-0.22741764080765148</v>
          </cell>
          <cell r="R564">
            <v>8.5</v>
          </cell>
          <cell r="S564">
            <v>177.53</v>
          </cell>
          <cell r="U564">
            <v>-3.544611907375006E-2</v>
          </cell>
        </row>
        <row r="565">
          <cell r="A565">
            <v>39387</v>
          </cell>
          <cell r="M565">
            <v>4460</v>
          </cell>
          <cell r="N565">
            <v>-0.29652996845425872</v>
          </cell>
          <cell r="O565">
            <v>641</v>
          </cell>
          <cell r="Q565">
            <v>-0.3609172482552343</v>
          </cell>
          <cell r="R565">
            <v>9.4</v>
          </cell>
          <cell r="S565">
            <v>175.16200000000001</v>
          </cell>
          <cell r="U565">
            <v>-4.6119663891172835E-2</v>
          </cell>
        </row>
        <row r="566">
          <cell r="A566">
            <v>39417</v>
          </cell>
          <cell r="M566">
            <v>4410</v>
          </cell>
          <cell r="N566">
            <v>-0.31093749999999998</v>
          </cell>
          <cell r="O566">
            <v>619</v>
          </cell>
          <cell r="Q566">
            <v>-0.37975951903807614</v>
          </cell>
          <cell r="R566">
            <v>9.6</v>
          </cell>
          <cell r="S566">
            <v>173.33799999999999</v>
          </cell>
          <cell r="U566">
            <v>-5.3981629545541421E-2</v>
          </cell>
        </row>
        <row r="567">
          <cell r="A567">
            <v>39448</v>
          </cell>
          <cell r="M567">
            <v>4170</v>
          </cell>
          <cell r="N567">
            <v>-0.27351916376306618</v>
          </cell>
          <cell r="O567">
            <v>627</v>
          </cell>
          <cell r="Q567">
            <v>-0.29629629629629628</v>
          </cell>
          <cell r="R567">
            <v>9.3000000000000007</v>
          </cell>
          <cell r="S567">
            <v>171.077</v>
          </cell>
          <cell r="U567">
            <v>-6.3710198228964843E-2</v>
          </cell>
        </row>
        <row r="568">
          <cell r="A568">
            <v>39479</v>
          </cell>
          <cell r="M568">
            <v>4120</v>
          </cell>
          <cell r="N568">
            <v>-0.2884283246977547</v>
          </cell>
          <cell r="O568">
            <v>593</v>
          </cell>
          <cell r="Q568">
            <v>-0.28381642512077299</v>
          </cell>
          <cell r="R568">
            <v>9.6999999999999993</v>
          </cell>
          <cell r="S568">
            <v>169.19099999999997</v>
          </cell>
          <cell r="U568">
            <v>-7.277868812030408E-2</v>
          </cell>
        </row>
        <row r="569">
          <cell r="A569">
            <v>39508</v>
          </cell>
          <cell r="M569">
            <v>4160</v>
          </cell>
          <cell r="N569">
            <v>-0.23809523809523814</v>
          </cell>
          <cell r="O569">
            <v>535</v>
          </cell>
          <cell r="Q569">
            <v>-0.35774309723889552</v>
          </cell>
          <cell r="R569">
            <v>10.5</v>
          </cell>
          <cell r="S569">
            <v>167.90400000000002</v>
          </cell>
          <cell r="U569">
            <v>-7.8432879238613751E-2</v>
          </cell>
        </row>
        <row r="570">
          <cell r="A570">
            <v>39539</v>
          </cell>
          <cell r="M570">
            <v>4110</v>
          </cell>
          <cell r="N570">
            <v>-0.22306238185255201</v>
          </cell>
          <cell r="O570">
            <v>536</v>
          </cell>
          <cell r="Q570">
            <v>-0.39571589627959414</v>
          </cell>
          <cell r="R570">
            <v>10.3</v>
          </cell>
          <cell r="S570">
            <v>167.32400000000001</v>
          </cell>
          <cell r="U570">
            <v>-8.1298625714458117E-2</v>
          </cell>
        </row>
        <row r="571">
          <cell r="A571">
            <v>39569</v>
          </cell>
          <cell r="M571">
            <v>4140</v>
          </cell>
          <cell r="N571">
            <v>-0.21442125237191656</v>
          </cell>
          <cell r="O571">
            <v>504</v>
          </cell>
          <cell r="Q571">
            <v>-0.40142517814726841</v>
          </cell>
          <cell r="R571">
            <v>10.7</v>
          </cell>
          <cell r="S571">
            <v>167.02099999999999</v>
          </cell>
          <cell r="U571">
            <v>-8.171691847551199E-2</v>
          </cell>
        </row>
        <row r="572">
          <cell r="A572">
            <v>39600</v>
          </cell>
          <cell r="M572">
            <v>4090</v>
          </cell>
          <cell r="N572">
            <v>-0.201171875</v>
          </cell>
          <cell r="O572">
            <v>487</v>
          </cell>
          <cell r="Q572">
            <v>-0.38587641866330391</v>
          </cell>
          <cell r="R572">
            <v>10.7</v>
          </cell>
          <cell r="S572">
            <v>166.53700000000001</v>
          </cell>
          <cell r="U572">
            <v>-8.2642943703866822E-2</v>
          </cell>
        </row>
        <row r="573">
          <cell r="A573">
            <v>39630</v>
          </cell>
          <cell r="M573">
            <v>4150</v>
          </cell>
          <cell r="N573">
            <v>-0.18145956607495073</v>
          </cell>
          <cell r="O573">
            <v>477</v>
          </cell>
          <cell r="Q573">
            <v>-0.38688946015424164</v>
          </cell>
          <cell r="R573">
            <v>10.5</v>
          </cell>
          <cell r="S573">
            <v>165.71299999999999</v>
          </cell>
          <cell r="U573">
            <v>-8.4423154486637619E-2</v>
          </cell>
        </row>
        <row r="574">
          <cell r="A574">
            <v>39661</v>
          </cell>
          <cell r="M574">
            <v>4190</v>
          </cell>
          <cell r="N574">
            <v>-0.13963039014373713</v>
          </cell>
          <cell r="O574">
            <v>435</v>
          </cell>
          <cell r="Q574">
            <v>-0.37768240343347637</v>
          </cell>
          <cell r="R574">
            <v>11.3</v>
          </cell>
          <cell r="S574">
            <v>164.27700000000002</v>
          </cell>
          <cell r="U574">
            <v>-8.8534904623988719E-2</v>
          </cell>
        </row>
        <row r="575">
          <cell r="A575">
            <v>39692</v>
          </cell>
          <cell r="M575">
            <v>4270</v>
          </cell>
          <cell r="N575">
            <v>-6.7685589519650646E-2</v>
          </cell>
          <cell r="O575">
            <v>433</v>
          </cell>
          <cell r="Q575">
            <v>-0.36880466472303208</v>
          </cell>
          <cell r="R575">
            <v>10.9</v>
          </cell>
          <cell r="S575">
            <v>161.91200000000001</v>
          </cell>
          <cell r="U575">
            <v>-9.6079766862808613E-2</v>
          </cell>
        </row>
        <row r="576">
          <cell r="A576">
            <v>39722</v>
          </cell>
          <cell r="M576">
            <v>4090</v>
          </cell>
          <cell r="N576">
            <v>-7.674943566591419E-2</v>
          </cell>
          <cell r="O576">
            <v>393</v>
          </cell>
          <cell r="Q576">
            <v>-0.45942228335625857</v>
          </cell>
          <cell r="R576">
            <v>11.6</v>
          </cell>
          <cell r="S576">
            <v>159.16299999999998</v>
          </cell>
          <cell r="U576">
            <v>-0.10345857038247064</v>
          </cell>
        </row>
        <row r="577">
          <cell r="A577">
            <v>39753</v>
          </cell>
          <cell r="M577">
            <v>3770</v>
          </cell>
          <cell r="N577">
            <v>-0.1547085201793722</v>
          </cell>
          <cell r="O577">
            <v>389</v>
          </cell>
          <cell r="Q577">
            <v>-0.3931357254290172</v>
          </cell>
          <cell r="R577">
            <v>11.4</v>
          </cell>
          <cell r="S577">
            <v>156.072</v>
          </cell>
          <cell r="U577">
            <v>-0.1089848254758452</v>
          </cell>
        </row>
        <row r="578">
          <cell r="A578">
            <v>39783</v>
          </cell>
          <cell r="M578">
            <v>4010</v>
          </cell>
          <cell r="N578">
            <v>-9.0702947845805015E-2</v>
          </cell>
          <cell r="O578">
            <v>377</v>
          </cell>
          <cell r="Q578">
            <v>-0.39095315024232635</v>
          </cell>
          <cell r="R578">
            <v>11.2</v>
          </cell>
          <cell r="S578">
            <v>152.54499999999999</v>
          </cell>
          <cell r="U578">
            <v>-0.11995638578961343</v>
          </cell>
        </row>
        <row r="579">
          <cell r="A579">
            <v>39814</v>
          </cell>
          <cell r="M579">
            <v>3820</v>
          </cell>
          <cell r="N579">
            <v>-8.3932853717026412E-2</v>
          </cell>
          <cell r="O579">
            <v>336</v>
          </cell>
          <cell r="Q579">
            <v>-0.46411483253588515</v>
          </cell>
          <cell r="R579">
            <v>12.2</v>
          </cell>
          <cell r="S579">
            <v>149.363</v>
          </cell>
          <cell r="U579">
            <v>-0.12692530264150059</v>
          </cell>
        </row>
        <row r="580">
          <cell r="A580">
            <v>39845</v>
          </cell>
          <cell r="M580">
            <v>3970</v>
          </cell>
          <cell r="N580">
            <v>-3.6407766990291246E-2</v>
          </cell>
          <cell r="O580">
            <v>372</v>
          </cell>
          <cell r="Q580">
            <v>-0.37268128161888703</v>
          </cell>
          <cell r="R580">
            <v>10.5</v>
          </cell>
          <cell r="S580">
            <v>147.61799999999999</v>
          </cell>
          <cell r="U580">
            <v>-0.12750678227565282</v>
          </cell>
        </row>
        <row r="581">
          <cell r="A581">
            <v>39873</v>
          </cell>
          <cell r="M581">
            <v>3860</v>
          </cell>
          <cell r="N581">
            <v>-7.2115384615384581E-2</v>
          </cell>
          <cell r="O581">
            <v>339</v>
          </cell>
          <cell r="Q581">
            <v>-0.36635514018691584</v>
          </cell>
          <cell r="R581">
            <v>11</v>
          </cell>
          <cell r="S581">
            <v>146.51499999999999</v>
          </cell>
          <cell r="U581">
            <v>-0.12738826948732629</v>
          </cell>
        </row>
        <row r="582">
          <cell r="A582">
            <v>39904</v>
          </cell>
          <cell r="M582">
            <v>3900</v>
          </cell>
          <cell r="N582">
            <v>-5.1094890510948954E-2</v>
          </cell>
          <cell r="O582">
            <v>337</v>
          </cell>
          <cell r="Q582">
            <v>-0.37126865671641796</v>
          </cell>
          <cell r="R582">
            <v>10.7</v>
          </cell>
          <cell r="S582">
            <v>146.94299999999998</v>
          </cell>
          <cell r="U582">
            <v>-0.12180559871865382</v>
          </cell>
        </row>
        <row r="583">
          <cell r="A583">
            <v>39934</v>
          </cell>
          <cell r="M583">
            <v>4000</v>
          </cell>
          <cell r="N583">
            <v>-3.3816425120772986E-2</v>
          </cell>
          <cell r="O583">
            <v>376</v>
          </cell>
          <cell r="Q583">
            <v>-0.25396825396825395</v>
          </cell>
          <cell r="R583">
            <v>9.3000000000000007</v>
          </cell>
          <cell r="S583">
            <v>148.16899999999998</v>
          </cell>
          <cell r="U583">
            <v>-0.11287203405559787</v>
          </cell>
        </row>
        <row r="584">
          <cell r="A584">
            <v>39965</v>
          </cell>
          <cell r="M584">
            <v>4100</v>
          </cell>
          <cell r="N584">
            <v>2.4449877750611915E-3</v>
          </cell>
          <cell r="O584">
            <v>393</v>
          </cell>
          <cell r="Q584">
            <v>-0.19301848049281312</v>
          </cell>
          <cell r="R584">
            <v>8.5</v>
          </cell>
          <cell r="S584">
            <v>149.797</v>
          </cell>
          <cell r="U584">
            <v>-0.10051820316206017</v>
          </cell>
        </row>
        <row r="585">
          <cell r="A585">
            <v>39995</v>
          </cell>
          <cell r="M585">
            <v>4370</v>
          </cell>
          <cell r="N585">
            <v>5.3012048192771166E-2</v>
          </cell>
          <cell r="O585">
            <v>411</v>
          </cell>
          <cell r="Q585">
            <v>-0.13836477987421381</v>
          </cell>
          <cell r="R585">
            <v>7.9</v>
          </cell>
          <cell r="S585">
            <v>150.749</v>
          </cell>
          <cell r="U585">
            <v>-9.0300700608884066E-2</v>
          </cell>
        </row>
        <row r="586">
          <cell r="A586">
            <v>40026</v>
          </cell>
          <cell r="M586">
            <v>4450</v>
          </cell>
          <cell r="N586">
            <v>6.2052505966587068E-2</v>
          </cell>
          <cell r="O586">
            <v>418</v>
          </cell>
          <cell r="Q586">
            <v>-3.9080459770114984E-2</v>
          </cell>
          <cell r="R586">
            <v>7.5</v>
          </cell>
          <cell r="S586">
            <v>150.66899999999998</v>
          </cell>
          <cell r="U586">
            <v>-8.2835698241385147E-2</v>
          </cell>
        </row>
        <row r="587">
          <cell r="A587">
            <v>40057</v>
          </cell>
          <cell r="M587">
            <v>4620</v>
          </cell>
          <cell r="N587">
            <v>8.1967213114754189E-2</v>
          </cell>
          <cell r="O587">
            <v>386</v>
          </cell>
          <cell r="Q587">
            <v>-0.10854503464203236</v>
          </cell>
          <cell r="R587">
            <v>7.8</v>
          </cell>
          <cell r="S587">
            <v>149.62799999999999</v>
          </cell>
          <cell r="U587">
            <v>-7.5868372943327378E-2</v>
          </cell>
        </row>
        <row r="588">
          <cell r="A588">
            <v>40087</v>
          </cell>
          <cell r="M588">
            <v>5020</v>
          </cell>
          <cell r="N588">
            <v>0.22738386308068459</v>
          </cell>
          <cell r="O588">
            <v>396</v>
          </cell>
          <cell r="Q588">
            <v>7.6335877862594437E-3</v>
          </cell>
          <cell r="R588">
            <v>7.4</v>
          </cell>
          <cell r="S588">
            <v>148.58500000000001</v>
          </cell>
          <cell r="U588">
            <v>-6.6460169763072896E-2</v>
          </cell>
        </row>
        <row r="589">
          <cell r="A589">
            <v>40118</v>
          </cell>
          <cell r="M589">
            <v>5440</v>
          </cell>
          <cell r="N589">
            <v>0.44297082228116702</v>
          </cell>
          <cell r="O589">
            <v>375</v>
          </cell>
          <cell r="Q589">
            <v>-3.5989717223650408E-2</v>
          </cell>
          <cell r="R589">
            <v>7.6</v>
          </cell>
          <cell r="S589">
            <v>147.93899999999999</v>
          </cell>
          <cell r="U589">
            <v>-5.2110564354913125E-2</v>
          </cell>
        </row>
        <row r="590">
          <cell r="A590">
            <v>40148</v>
          </cell>
          <cell r="M590">
            <v>4400</v>
          </cell>
          <cell r="N590">
            <v>9.7256857855361645E-2</v>
          </cell>
          <cell r="O590">
            <v>352</v>
          </cell>
          <cell r="Q590">
            <v>-6.6312997347480085E-2</v>
          </cell>
          <cell r="R590">
            <v>8</v>
          </cell>
          <cell r="S590">
            <v>146.66399999999999</v>
          </cell>
          <cell r="U590">
            <v>-3.8552558261496617E-2</v>
          </cell>
        </row>
        <row r="591">
          <cell r="A591">
            <v>40179</v>
          </cell>
          <cell r="M591">
            <v>4190</v>
          </cell>
          <cell r="N591">
            <v>9.6858638743455572E-2</v>
          </cell>
          <cell r="O591">
            <v>345</v>
          </cell>
          <cell r="Q591">
            <v>2.6785714285714191E-2</v>
          </cell>
          <cell r="R591">
            <v>8.1</v>
          </cell>
          <cell r="S591">
            <v>145.00299999999999</v>
          </cell>
          <cell r="U591">
            <v>-2.9190629540113755E-2</v>
          </cell>
        </row>
        <row r="592">
          <cell r="A592">
            <v>40210</v>
          </cell>
          <cell r="M592">
            <v>4270</v>
          </cell>
          <cell r="N592">
            <v>7.5566750629722845E-2</v>
          </cell>
          <cell r="O592">
            <v>336</v>
          </cell>
          <cell r="Q592">
            <v>-9.6774193548387122E-2</v>
          </cell>
          <cell r="R592">
            <v>8.3000000000000007</v>
          </cell>
          <cell r="S592">
            <v>143.053</v>
          </cell>
          <cell r="U592">
            <v>-3.0924413011963248E-2</v>
          </cell>
        </row>
        <row r="593">
          <cell r="A593">
            <v>40238</v>
          </cell>
          <cell r="M593">
            <v>4490</v>
          </cell>
          <cell r="N593">
            <v>0.16321243523316054</v>
          </cell>
          <cell r="O593">
            <v>381</v>
          </cell>
          <cell r="Q593">
            <v>0.12389380530973448</v>
          </cell>
          <cell r="R593">
            <v>7.1</v>
          </cell>
          <cell r="S593">
            <v>143.59700000000001</v>
          </cell>
          <cell r="U593">
            <v>-1.9916049551240378E-2</v>
          </cell>
        </row>
        <row r="594">
          <cell r="A594">
            <v>40269</v>
          </cell>
          <cell r="M594">
            <v>4820</v>
          </cell>
          <cell r="N594">
            <v>0.23589743589743595</v>
          </cell>
          <cell r="O594">
            <v>422</v>
          </cell>
          <cell r="Q594">
            <v>0.25222551928783377</v>
          </cell>
          <cell r="R594">
            <v>6.2</v>
          </cell>
          <cell r="S594">
            <v>145.404</v>
          </cell>
          <cell r="U594">
            <v>-1.0473448888344339E-2</v>
          </cell>
        </row>
        <row r="595">
          <cell r="A595">
            <v>40299</v>
          </cell>
          <cell r="M595">
            <v>4880</v>
          </cell>
          <cell r="N595">
            <v>0.21999999999999997</v>
          </cell>
          <cell r="O595">
            <v>280</v>
          </cell>
          <cell r="Q595">
            <v>-0.25531914893617025</v>
          </cell>
          <cell r="R595">
            <v>9.3000000000000007</v>
          </cell>
          <cell r="S595">
            <v>147.04</v>
          </cell>
          <cell r="U595">
            <v>-7.6196775303875031E-3</v>
          </cell>
        </row>
        <row r="596">
          <cell r="A596">
            <v>40330</v>
          </cell>
          <cell r="M596">
            <v>4450</v>
          </cell>
          <cell r="N596">
            <v>8.5365853658536661E-2</v>
          </cell>
          <cell r="O596">
            <v>305</v>
          </cell>
          <cell r="Q596">
            <v>-0.22391857506361323</v>
          </cell>
          <cell r="R596">
            <v>8.3000000000000007</v>
          </cell>
          <cell r="S596">
            <v>147.70600000000002</v>
          </cell>
          <cell r="U596">
            <v>-1.3958891032530563E-2</v>
          </cell>
        </row>
        <row r="597">
          <cell r="A597">
            <v>40360</v>
          </cell>
          <cell r="M597">
            <v>3450</v>
          </cell>
          <cell r="N597">
            <v>-0.21052631578947367</v>
          </cell>
          <cell r="O597">
            <v>283</v>
          </cell>
          <cell r="Q597">
            <v>-0.31143552311435518</v>
          </cell>
          <cell r="R597">
            <v>8.9</v>
          </cell>
          <cell r="S597">
            <v>147.566</v>
          </cell>
          <cell r="U597">
            <v>-2.1114567924165328E-2</v>
          </cell>
        </row>
        <row r="598">
          <cell r="A598">
            <v>40391</v>
          </cell>
          <cell r="M598">
            <v>3680</v>
          </cell>
          <cell r="N598">
            <v>-0.17303370786516858</v>
          </cell>
          <cell r="O598">
            <v>282</v>
          </cell>
          <cell r="Q598">
            <v>-0.32535885167464118</v>
          </cell>
          <cell r="R598">
            <v>8.8000000000000007</v>
          </cell>
          <cell r="S598">
            <v>146.43100000000001</v>
          </cell>
          <cell r="U598">
            <v>-2.8127882975263474E-2</v>
          </cell>
        </row>
        <row r="599">
          <cell r="A599">
            <v>40422</v>
          </cell>
          <cell r="M599">
            <v>3840</v>
          </cell>
          <cell r="N599">
            <v>-0.16883116883116878</v>
          </cell>
          <cell r="O599">
            <v>317</v>
          </cell>
          <cell r="Q599">
            <v>-0.17875647668393779</v>
          </cell>
          <cell r="R599">
            <v>7.6</v>
          </cell>
          <cell r="S599">
            <v>144.61199999999999</v>
          </cell>
          <cell r="U599">
            <v>-3.3523137380704116E-2</v>
          </cell>
        </row>
        <row r="600">
          <cell r="A600">
            <v>40452</v>
          </cell>
          <cell r="M600">
            <v>3830</v>
          </cell>
          <cell r="N600">
            <v>-0.23705179282868527</v>
          </cell>
          <cell r="O600">
            <v>291</v>
          </cell>
          <cell r="Q600">
            <v>-0.26515151515151514</v>
          </cell>
          <cell r="R600">
            <v>8.1999999999999993</v>
          </cell>
          <cell r="S600">
            <v>143.13299999999998</v>
          </cell>
          <cell r="U600">
            <v>-3.6692802099808408E-2</v>
          </cell>
        </row>
        <row r="601">
          <cell r="A601">
            <v>40483</v>
          </cell>
          <cell r="M601">
            <v>4020</v>
          </cell>
          <cell r="N601">
            <v>-0.26102941176470584</v>
          </cell>
          <cell r="O601">
            <v>287</v>
          </cell>
          <cell r="Q601">
            <v>-0.23466666666666669</v>
          </cell>
          <cell r="R601">
            <v>8.1999999999999993</v>
          </cell>
          <cell r="S601">
            <v>141.82299999999998</v>
          </cell>
          <cell r="U601">
            <v>-4.1341363670161391E-2</v>
          </cell>
        </row>
        <row r="602">
          <cell r="A602">
            <v>40513</v>
          </cell>
          <cell r="M602">
            <v>4270</v>
          </cell>
          <cell r="N602">
            <v>-2.9545454545454541E-2</v>
          </cell>
          <cell r="O602">
            <v>326</v>
          </cell>
          <cell r="Q602">
            <v>-7.3863636363636354E-2</v>
          </cell>
          <cell r="R602">
            <v>7</v>
          </cell>
          <cell r="S602">
            <v>140.63200000000001</v>
          </cell>
          <cell r="U602">
            <v>-4.1128020509463736E-2</v>
          </cell>
        </row>
        <row r="603">
          <cell r="A603">
            <v>40544</v>
          </cell>
          <cell r="M603">
            <v>4420</v>
          </cell>
          <cell r="N603">
            <v>5.4892601431980825E-2</v>
          </cell>
          <cell r="O603">
            <v>307</v>
          </cell>
          <cell r="Q603">
            <v>-0.11014492753623184</v>
          </cell>
          <cell r="R603">
            <v>7.3</v>
          </cell>
          <cell r="S603">
            <v>139.04</v>
          </cell>
          <cell r="U603">
            <v>-4.1123287104404715E-2</v>
          </cell>
        </row>
        <row r="604">
          <cell r="A604">
            <v>40575</v>
          </cell>
          <cell r="M604">
            <v>4160</v>
          </cell>
          <cell r="N604">
            <v>-2.5761124121779888E-2</v>
          </cell>
          <cell r="O604">
            <v>270</v>
          </cell>
          <cell r="Q604">
            <v>-0.1964285714285714</v>
          </cell>
          <cell r="R604">
            <v>8.1</v>
          </cell>
          <cell r="S604">
            <v>137.73500000000001</v>
          </cell>
          <cell r="U604">
            <v>-3.7175033029716142E-2</v>
          </cell>
        </row>
        <row r="605">
          <cell r="A605">
            <v>40603</v>
          </cell>
          <cell r="M605">
            <v>4260</v>
          </cell>
          <cell r="N605">
            <v>-5.1224944320712673E-2</v>
          </cell>
          <cell r="O605">
            <v>300</v>
          </cell>
          <cell r="Q605">
            <v>-0.21259842519685035</v>
          </cell>
          <cell r="R605">
            <v>7.2</v>
          </cell>
          <cell r="S605">
            <v>137.78799999999998</v>
          </cell>
          <cell r="U605">
            <v>-4.0453491368204197E-2</v>
          </cell>
        </row>
        <row r="606">
          <cell r="A606">
            <v>40634</v>
          </cell>
          <cell r="M606">
            <v>4170</v>
          </cell>
          <cell r="N606">
            <v>-0.13485477178423233</v>
          </cell>
          <cell r="O606">
            <v>310</v>
          </cell>
          <cell r="Q606">
            <v>-0.2654028436018957</v>
          </cell>
          <cell r="R606">
            <v>6.7</v>
          </cell>
          <cell r="S606">
            <v>139.16</v>
          </cell>
          <cell r="U606">
            <v>-4.2942422491815901E-2</v>
          </cell>
        </row>
        <row r="607">
          <cell r="A607">
            <v>40664</v>
          </cell>
          <cell r="M607">
            <v>4140</v>
          </cell>
          <cell r="N607">
            <v>-0.15163934426229508</v>
          </cell>
          <cell r="O607">
            <v>305</v>
          </cell>
          <cell r="Q607">
            <v>8.9285714285714191E-2</v>
          </cell>
          <cell r="R607">
            <v>6.6</v>
          </cell>
          <cell r="S607">
            <v>140.69399999999999</v>
          </cell>
          <cell r="U607">
            <v>-4.3158324265506032E-2</v>
          </cell>
        </row>
        <row r="608">
          <cell r="A608">
            <v>40695</v>
          </cell>
          <cell r="M608">
            <v>4230</v>
          </cell>
          <cell r="N608">
            <v>-4.9438202247190977E-2</v>
          </cell>
          <cell r="O608">
            <v>301</v>
          </cell>
          <cell r="Q608">
            <v>-1.3114754098360604E-2</v>
          </cell>
          <cell r="R608">
            <v>6.6</v>
          </cell>
          <cell r="S608">
            <v>141.946</v>
          </cell>
          <cell r="U608">
            <v>-3.8996384710167642E-2</v>
          </cell>
        </row>
        <row r="609">
          <cell r="A609">
            <v>40725</v>
          </cell>
          <cell r="M609">
            <v>4150</v>
          </cell>
          <cell r="N609">
            <v>0.20289855072463769</v>
          </cell>
          <cell r="O609">
            <v>296</v>
          </cell>
          <cell r="Q609">
            <v>4.5936395759717419E-2</v>
          </cell>
          <cell r="R609">
            <v>6.7</v>
          </cell>
          <cell r="S609">
            <v>142.34299999999999</v>
          </cell>
          <cell r="U609">
            <v>-3.5394332027702924E-2</v>
          </cell>
        </row>
        <row r="610">
          <cell r="A610">
            <v>40756</v>
          </cell>
          <cell r="M610">
            <v>4380</v>
          </cell>
          <cell r="N610">
            <v>0.19021739130434789</v>
          </cell>
          <cell r="O610">
            <v>299</v>
          </cell>
          <cell r="Q610">
            <v>6.0283687943262443E-2</v>
          </cell>
          <cell r="R610">
            <v>6.5</v>
          </cell>
          <cell r="S610">
            <v>141.78700000000001</v>
          </cell>
          <cell r="U610">
            <v>-3.1714595953042712E-2</v>
          </cell>
        </row>
        <row r="611">
          <cell r="A611">
            <v>40787</v>
          </cell>
          <cell r="M611">
            <v>4330</v>
          </cell>
          <cell r="N611">
            <v>0.12760416666666674</v>
          </cell>
          <cell r="O611">
            <v>304</v>
          </cell>
          <cell r="Q611">
            <v>-4.1009463722397443E-2</v>
          </cell>
          <cell r="R611">
            <v>6.3</v>
          </cell>
          <cell r="S611">
            <v>140.16899999999998</v>
          </cell>
          <cell r="U611">
            <v>-3.0723591403203132E-2</v>
          </cell>
        </row>
        <row r="612">
          <cell r="A612">
            <v>40817</v>
          </cell>
          <cell r="M612">
            <v>4340</v>
          </cell>
          <cell r="N612">
            <v>0.13315926892950403</v>
          </cell>
          <cell r="O612">
            <v>316</v>
          </cell>
          <cell r="Q612">
            <v>8.5910652920962116E-2</v>
          </cell>
          <cell r="R612">
            <v>6</v>
          </cell>
          <cell r="S612">
            <v>138.411</v>
          </cell>
          <cell r="U612">
            <v>-3.2990295738927977E-2</v>
          </cell>
        </row>
        <row r="613">
          <cell r="A613">
            <v>40848</v>
          </cell>
          <cell r="M613">
            <v>4390</v>
          </cell>
          <cell r="N613">
            <v>9.2039800995024956E-2</v>
          </cell>
          <cell r="O613">
            <v>328</v>
          </cell>
          <cell r="Q613">
            <v>0.14285714285714279</v>
          </cell>
          <cell r="R613">
            <v>5.7</v>
          </cell>
          <cell r="S613">
            <v>136.667</v>
          </cell>
          <cell r="U613">
            <v>-3.6355175112640303E-2</v>
          </cell>
        </row>
        <row r="614">
          <cell r="A614">
            <v>40878</v>
          </cell>
          <cell r="M614">
            <v>4350</v>
          </cell>
          <cell r="N614">
            <v>1.87353629976581E-2</v>
          </cell>
          <cell r="O614">
            <v>341</v>
          </cell>
          <cell r="Q614">
            <v>4.6012269938650263E-2</v>
          </cell>
          <cell r="R614">
            <v>5.3</v>
          </cell>
          <cell r="S614">
            <v>135.16800000000001</v>
          </cell>
          <cell r="U614">
            <v>-3.8853177086296098E-2</v>
          </cell>
        </row>
        <row r="615">
          <cell r="A615">
            <v>40909</v>
          </cell>
          <cell r="M615">
            <v>4480</v>
          </cell>
          <cell r="N615">
            <v>1.3574660633484115E-2</v>
          </cell>
          <cell r="O615">
            <v>335</v>
          </cell>
          <cell r="Q615">
            <v>9.1205211726384405E-2</v>
          </cell>
          <cell r="R615">
            <v>5.3</v>
          </cell>
          <cell r="S615">
            <v>134.16800000000001</v>
          </cell>
          <cell r="U615">
            <v>-3.504027617951655E-2</v>
          </cell>
        </row>
        <row r="616">
          <cell r="A616">
            <v>40940</v>
          </cell>
          <cell r="M616">
            <v>4580</v>
          </cell>
          <cell r="N616">
            <v>0.10096153846153855</v>
          </cell>
          <cell r="O616">
            <v>366</v>
          </cell>
          <cell r="Q616">
            <v>0.35555555555555562</v>
          </cell>
          <cell r="R616">
            <v>4.8</v>
          </cell>
          <cell r="S616">
            <v>133.99700000000001</v>
          </cell>
          <cell r="U616">
            <v>-2.7139071405234638E-2</v>
          </cell>
        </row>
        <row r="617">
          <cell r="A617">
            <v>40969</v>
          </cell>
          <cell r="M617">
            <v>4520</v>
          </cell>
          <cell r="N617">
            <v>6.1032863849765251E-2</v>
          </cell>
          <cell r="O617">
            <v>354</v>
          </cell>
          <cell r="Q617">
            <v>0.17999999999999994</v>
          </cell>
          <cell r="R617">
            <v>4.9000000000000004</v>
          </cell>
          <cell r="S617">
            <v>135.86500000000001</v>
          </cell>
          <cell r="U617">
            <v>-1.3956222602838908E-2</v>
          </cell>
        </row>
        <row r="618">
          <cell r="A618">
            <v>41000</v>
          </cell>
          <cell r="M618">
            <v>4590</v>
          </cell>
          <cell r="N618">
            <v>0.10071942446043169</v>
          </cell>
          <cell r="O618">
            <v>354</v>
          </cell>
          <cell r="Q618">
            <v>0.14193548387096766</v>
          </cell>
          <cell r="R618">
            <v>4.9000000000000004</v>
          </cell>
          <cell r="S618">
            <v>138.471</v>
          </cell>
          <cell r="U618">
            <v>-4.9511353837309313E-3</v>
          </cell>
        </row>
        <row r="619">
          <cell r="A619">
            <v>41030</v>
          </cell>
          <cell r="M619">
            <v>4600</v>
          </cell>
          <cell r="N619">
            <v>0.11111111111111116</v>
          </cell>
          <cell r="O619">
            <v>370</v>
          </cell>
          <cell r="Q619">
            <v>0.21311475409836067</v>
          </cell>
          <cell r="R619">
            <v>4.7</v>
          </cell>
          <cell r="S619">
            <v>141.048</v>
          </cell>
          <cell r="U619">
            <v>2.5160987675381108E-3</v>
          </cell>
        </row>
        <row r="620">
          <cell r="A620">
            <v>41061</v>
          </cell>
          <cell r="M620">
            <v>4470</v>
          </cell>
          <cell r="N620">
            <v>5.6737588652482351E-2</v>
          </cell>
          <cell r="O620">
            <v>360</v>
          </cell>
          <cell r="Q620">
            <v>0.19601328903654491</v>
          </cell>
          <cell r="R620">
            <v>4.8</v>
          </cell>
          <cell r="S620">
            <v>143.16899999999998</v>
          </cell>
          <cell r="U620">
            <v>8.6159525453339825E-3</v>
          </cell>
        </row>
        <row r="621">
          <cell r="A621">
            <v>41091</v>
          </cell>
          <cell r="M621">
            <v>4530</v>
          </cell>
          <cell r="N621">
            <v>9.1566265060240903E-2</v>
          </cell>
          <cell r="O621">
            <v>369</v>
          </cell>
          <cell r="Q621">
            <v>0.24662162162162171</v>
          </cell>
          <cell r="R621">
            <v>4.5999999999999996</v>
          </cell>
          <cell r="S621">
            <v>144.28200000000001</v>
          </cell>
          <cell r="U621">
            <v>1.3622025670387838E-2</v>
          </cell>
        </row>
        <row r="622">
          <cell r="A622">
            <v>41122</v>
          </cell>
          <cell r="M622">
            <v>4760</v>
          </cell>
          <cell r="N622">
            <v>8.6757990867579959E-2</v>
          </cell>
          <cell r="O622">
            <v>375</v>
          </cell>
          <cell r="Q622">
            <v>0.25418060200668902</v>
          </cell>
          <cell r="R622">
            <v>4.5999999999999996</v>
          </cell>
          <cell r="S622">
            <v>144.70500000000001</v>
          </cell>
          <cell r="U622">
            <v>2.058016602368351E-2</v>
          </cell>
        </row>
        <row r="623">
          <cell r="A623">
            <v>41153</v>
          </cell>
          <cell r="M623">
            <v>4710</v>
          </cell>
          <cell r="N623">
            <v>8.7759815242494321E-2</v>
          </cell>
          <cell r="O623">
            <v>385</v>
          </cell>
          <cell r="Q623">
            <v>0.26644736842105265</v>
          </cell>
          <cell r="R623">
            <v>4.5</v>
          </cell>
          <cell r="S623">
            <v>144.358</v>
          </cell>
          <cell r="U623">
            <v>2.9885352681406241E-2</v>
          </cell>
        </row>
        <row r="624">
          <cell r="A624">
            <v>41183</v>
          </cell>
          <cell r="M624">
            <v>4790</v>
          </cell>
          <cell r="N624">
            <v>0.1036866359447004</v>
          </cell>
          <cell r="O624">
            <v>358</v>
          </cell>
          <cell r="Q624">
            <v>0.13291139240506333</v>
          </cell>
          <cell r="R624">
            <v>4.9000000000000004</v>
          </cell>
          <cell r="S624">
            <v>143.96799999999999</v>
          </cell>
          <cell r="U624">
            <v>4.0148543107122903E-2</v>
          </cell>
        </row>
        <row r="625">
          <cell r="A625">
            <v>41214</v>
          </cell>
          <cell r="M625">
            <v>4960</v>
          </cell>
          <cell r="N625">
            <v>0.12984054669703871</v>
          </cell>
          <cell r="O625">
            <v>392</v>
          </cell>
          <cell r="Q625">
            <v>0.19512195121951215</v>
          </cell>
          <cell r="R625">
            <v>4.5999999999999996</v>
          </cell>
          <cell r="S625">
            <v>143.96100000000001</v>
          </cell>
          <cell r="U625">
            <v>5.3370601535118301E-2</v>
          </cell>
        </row>
        <row r="626">
          <cell r="A626">
            <v>41244</v>
          </cell>
          <cell r="M626">
            <v>4890</v>
          </cell>
          <cell r="N626">
            <v>0.12413793103448278</v>
          </cell>
          <cell r="O626">
            <v>399</v>
          </cell>
          <cell r="Q626">
            <v>0.17008797653958951</v>
          </cell>
          <cell r="R626">
            <v>4.5</v>
          </cell>
          <cell r="S626">
            <v>143.869</v>
          </cell>
          <cell r="U626">
            <v>6.4371744791666519E-2</v>
          </cell>
        </row>
        <row r="627">
          <cell r="A627">
            <v>41275</v>
          </cell>
          <cell r="M627">
            <v>4980</v>
          </cell>
          <cell r="N627">
            <v>0.11160714285714279</v>
          </cell>
          <cell r="O627">
            <v>446</v>
          </cell>
          <cell r="Q627">
            <v>0.33134328358208953</v>
          </cell>
          <cell r="R627">
            <v>4</v>
          </cell>
          <cell r="S627">
            <v>144.31299999999999</v>
          </cell>
          <cell r="U627">
            <v>7.5614155387275561E-2</v>
          </cell>
        </row>
        <row r="628">
          <cell r="A628">
            <v>41306</v>
          </cell>
          <cell r="M628">
            <v>5060</v>
          </cell>
          <cell r="N628">
            <v>0.10480349344978168</v>
          </cell>
          <cell r="O628">
            <v>447</v>
          </cell>
          <cell r="Q628">
            <v>0.22131147540983598</v>
          </cell>
          <cell r="R628">
            <v>4.0999999999999996</v>
          </cell>
          <cell r="S628">
            <v>145.16299999999998</v>
          </cell>
          <cell r="U628">
            <v>8.3330223810980542E-2</v>
          </cell>
        </row>
        <row r="629">
          <cell r="A629">
            <v>41334</v>
          </cell>
          <cell r="M629">
            <v>5070</v>
          </cell>
          <cell r="N629">
            <v>0.12168141592920345</v>
          </cell>
          <cell r="O629">
            <v>444</v>
          </cell>
          <cell r="Q629">
            <v>0.25423728813559321</v>
          </cell>
          <cell r="R629">
            <v>4.2</v>
          </cell>
          <cell r="S629">
            <v>147.96200000000002</v>
          </cell>
          <cell r="U629">
            <v>8.9036911640231198E-2</v>
          </cell>
        </row>
        <row r="630">
          <cell r="A630">
            <v>41365</v>
          </cell>
          <cell r="M630">
            <v>5090</v>
          </cell>
          <cell r="N630">
            <v>0.10893246187363825</v>
          </cell>
          <cell r="O630">
            <v>441</v>
          </cell>
          <cell r="Q630">
            <v>0.24576271186440679</v>
          </cell>
          <cell r="R630">
            <v>4.4000000000000004</v>
          </cell>
          <cell r="S630">
            <v>150.96899999999999</v>
          </cell>
          <cell r="U630">
            <v>9.0257165760339708E-2</v>
          </cell>
        </row>
        <row r="631">
          <cell r="A631">
            <v>41395</v>
          </cell>
          <cell r="M631">
            <v>5140</v>
          </cell>
          <cell r="N631">
            <v>0.11739130434782608</v>
          </cell>
          <cell r="O631">
            <v>428</v>
          </cell>
          <cell r="Q631">
            <v>0.15675675675675671</v>
          </cell>
          <cell r="R631">
            <v>4.5999999999999996</v>
          </cell>
          <cell r="S631">
            <v>153.86000000000001</v>
          </cell>
          <cell r="U631">
            <v>9.08343259032387E-2</v>
          </cell>
        </row>
        <row r="632">
          <cell r="A632">
            <v>41426</v>
          </cell>
          <cell r="M632">
            <v>5110</v>
          </cell>
          <cell r="N632">
            <v>0.14317673378076057</v>
          </cell>
          <cell r="O632">
            <v>470</v>
          </cell>
          <cell r="Q632">
            <v>0.30555555555555558</v>
          </cell>
          <cell r="R632">
            <v>4.0999999999999996</v>
          </cell>
          <cell r="S632">
            <v>156.428</v>
          </cell>
          <cell r="U632">
            <v>9.2610830556894452E-2</v>
          </cell>
        </row>
        <row r="633">
          <cell r="A633">
            <v>41456</v>
          </cell>
          <cell r="M633">
            <v>5270</v>
          </cell>
          <cell r="N633">
            <v>0.16335540838852092</v>
          </cell>
          <cell r="O633">
            <v>375</v>
          </cell>
          <cell r="Q633">
            <v>1.6260162601626105E-2</v>
          </cell>
          <cell r="R633">
            <v>5.5</v>
          </cell>
          <cell r="S633">
            <v>158.28799999999998</v>
          </cell>
          <cell r="U633">
            <v>9.7073786057858769E-2</v>
          </cell>
        </row>
        <row r="634">
          <cell r="A634">
            <v>41487</v>
          </cell>
          <cell r="M634">
            <v>5260</v>
          </cell>
          <cell r="N634">
            <v>0.10504201680672276</v>
          </cell>
          <cell r="O634">
            <v>381</v>
          </cell>
          <cell r="Q634">
            <v>1.6000000000000014E-2</v>
          </cell>
          <cell r="R634">
            <v>5.5</v>
          </cell>
          <cell r="S634">
            <v>159.39600000000002</v>
          </cell>
          <cell r="U634">
            <v>0.10152378977920606</v>
          </cell>
        </row>
        <row r="635">
          <cell r="A635">
            <v>41518</v>
          </cell>
          <cell r="M635">
            <v>5140</v>
          </cell>
          <cell r="N635">
            <v>9.1295116772823759E-2</v>
          </cell>
          <cell r="O635">
            <v>403</v>
          </cell>
          <cell r="Q635">
            <v>4.6753246753246769E-2</v>
          </cell>
          <cell r="R635">
            <v>5.4</v>
          </cell>
          <cell r="S635">
            <v>159.67500000000001</v>
          </cell>
          <cell r="U635">
            <v>0.10610426855456567</v>
          </cell>
        </row>
        <row r="636">
          <cell r="A636">
            <v>41548</v>
          </cell>
          <cell r="M636">
            <v>5040</v>
          </cell>
          <cell r="N636">
            <v>5.2192066805845538E-2</v>
          </cell>
          <cell r="O636">
            <v>444</v>
          </cell>
          <cell r="Q636">
            <v>0.24022346368715075</v>
          </cell>
          <cell r="R636">
            <v>4.9000000000000004</v>
          </cell>
          <cell r="S636">
            <v>159.55799999999999</v>
          </cell>
          <cell r="U636">
            <v>0.10828795287841753</v>
          </cell>
        </row>
        <row r="637">
          <cell r="A637">
            <v>41579</v>
          </cell>
          <cell r="M637">
            <v>4920</v>
          </cell>
          <cell r="N637">
            <v>-8.0645161290322509E-3</v>
          </cell>
          <cell r="O637">
            <v>446</v>
          </cell>
          <cell r="Q637">
            <v>0.13775510204081631</v>
          </cell>
          <cell r="R637">
            <v>5</v>
          </cell>
          <cell r="S637">
            <v>159.36500000000001</v>
          </cell>
          <cell r="U637">
            <v>0.10700120171435312</v>
          </cell>
        </row>
        <row r="638">
          <cell r="A638">
            <v>41609</v>
          </cell>
          <cell r="M638">
            <v>4860</v>
          </cell>
          <cell r="N638">
            <v>-6.1349693251533388E-3</v>
          </cell>
          <cell r="O638">
            <v>433</v>
          </cell>
          <cell r="Q638">
            <v>8.521303258145374E-2</v>
          </cell>
          <cell r="R638">
            <v>5.2</v>
          </cell>
          <cell r="S638">
            <v>159.28200000000001</v>
          </cell>
          <cell r="U638">
            <v>0.1071321827495848</v>
          </cell>
        </row>
        <row r="639">
          <cell r="A639">
            <v>41640</v>
          </cell>
          <cell r="M639">
            <v>4760</v>
          </cell>
          <cell r="N639">
            <v>-4.4176706827309231E-2</v>
          </cell>
          <cell r="O639">
            <v>443</v>
          </cell>
          <cell r="Q639">
            <v>-6.7264573991031584E-3</v>
          </cell>
          <cell r="R639">
            <v>5.0999999999999996</v>
          </cell>
          <cell r="S639">
            <v>159.37</v>
          </cell>
          <cell r="U639">
            <v>0.10433571473117476</v>
          </cell>
        </row>
        <row r="640">
          <cell r="A640">
            <v>41671</v>
          </cell>
          <cell r="M640">
            <v>4780</v>
          </cell>
          <cell r="N640">
            <v>-5.5335968379446654E-2</v>
          </cell>
          <cell r="O640">
            <v>420</v>
          </cell>
          <cell r="Q640">
            <v>-6.0402684563758413E-2</v>
          </cell>
          <cell r="R640">
            <v>5.3</v>
          </cell>
          <cell r="S640">
            <v>159.87200000000001</v>
          </cell>
          <cell r="U640">
            <v>0.10132747325420421</v>
          </cell>
        </row>
        <row r="641">
          <cell r="A641">
            <v>41699</v>
          </cell>
          <cell r="M641">
            <v>4750</v>
          </cell>
          <cell r="N641">
            <v>-6.311637080867849E-2</v>
          </cell>
          <cell r="O641">
            <v>405</v>
          </cell>
          <cell r="Q641">
            <v>-8.7837837837837829E-2</v>
          </cell>
          <cell r="R641">
            <v>5.6</v>
          </cell>
          <cell r="S641">
            <v>161.18899999999999</v>
          </cell>
          <cell r="U641">
            <v>8.9394574282585904E-2</v>
          </cell>
        </row>
        <row r="642">
          <cell r="A642">
            <v>41730</v>
          </cell>
          <cell r="M642">
            <v>4790</v>
          </cell>
          <cell r="N642">
            <v>-5.8939096267190516E-2</v>
          </cell>
          <cell r="O642">
            <v>403</v>
          </cell>
          <cell r="Q642">
            <v>-8.6167800453514687E-2</v>
          </cell>
          <cell r="R642">
            <v>5.7</v>
          </cell>
          <cell r="S642">
            <v>162.96899999999999</v>
          </cell>
          <cell r="U642">
            <v>7.9486517099536913E-2</v>
          </cell>
        </row>
        <row r="643">
          <cell r="A643">
            <v>41760</v>
          </cell>
          <cell r="M643">
            <v>4900</v>
          </cell>
          <cell r="N643">
            <v>-4.6692607003890996E-2</v>
          </cell>
          <cell r="O643">
            <v>451</v>
          </cell>
          <cell r="Q643">
            <v>5.3738317757009435E-2</v>
          </cell>
          <cell r="R643">
            <v>5.2</v>
          </cell>
          <cell r="S643">
            <v>164.68400000000003</v>
          </cell>
          <cell r="U643">
            <v>7.0349668529832377E-2</v>
          </cell>
        </row>
        <row r="644">
          <cell r="A644">
            <v>41791</v>
          </cell>
          <cell r="M644">
            <v>4940</v>
          </cell>
          <cell r="N644">
            <v>-3.32681017612525E-2</v>
          </cell>
          <cell r="O644">
            <v>418</v>
          </cell>
          <cell r="Q644">
            <v>-0.11063829787234047</v>
          </cell>
          <cell r="R644">
            <v>5.7</v>
          </cell>
          <cell r="S644">
            <v>166.21400000000003</v>
          </cell>
          <cell r="U644">
            <v>6.2559132636101245E-2</v>
          </cell>
        </row>
        <row r="645">
          <cell r="A645">
            <v>41821</v>
          </cell>
          <cell r="M645">
            <v>4980</v>
          </cell>
          <cell r="N645">
            <v>-5.502846299810249E-2</v>
          </cell>
          <cell r="O645">
            <v>402</v>
          </cell>
          <cell r="Q645">
            <v>7.2000000000000064E-2</v>
          </cell>
          <cell r="R645">
            <v>6.2</v>
          </cell>
          <cell r="S645">
            <v>167.13800000000001</v>
          </cell>
          <cell r="U645">
            <v>5.5910744971191972E-2</v>
          </cell>
        </row>
        <row r="646">
          <cell r="A646">
            <v>41852</v>
          </cell>
          <cell r="M646">
            <v>4970</v>
          </cell>
          <cell r="N646">
            <v>-5.5133079847908717E-2</v>
          </cell>
          <cell r="O646">
            <v>456</v>
          </cell>
          <cell r="Q646">
            <v>0.1968503937007875</v>
          </cell>
          <cell r="R646">
            <v>5.4</v>
          </cell>
          <cell r="S646">
            <v>167.452</v>
          </cell>
          <cell r="U646">
            <v>5.054079148786661E-2</v>
          </cell>
        </row>
        <row r="647">
          <cell r="A647">
            <v>41883</v>
          </cell>
          <cell r="M647">
            <v>5000</v>
          </cell>
          <cell r="N647">
            <v>-2.7237354085603127E-2</v>
          </cell>
          <cell r="O647">
            <v>470</v>
          </cell>
          <cell r="Q647">
            <v>0.16625310173697261</v>
          </cell>
          <cell r="R647">
            <v>5.4</v>
          </cell>
          <cell r="S647">
            <v>167.24299999999999</v>
          </cell>
          <cell r="U647">
            <v>4.7396273680914147E-2</v>
          </cell>
        </row>
        <row r="648">
          <cell r="A648">
            <v>41913</v>
          </cell>
          <cell r="M648">
            <v>5120</v>
          </cell>
          <cell r="N648">
            <v>1.5873015873015817E-2</v>
          </cell>
          <cell r="O648">
            <v>476</v>
          </cell>
          <cell r="Q648">
            <v>7.2072072072072002E-2</v>
          </cell>
          <cell r="R648">
            <v>5.3</v>
          </cell>
          <cell r="S648">
            <v>166.91099999999997</v>
          </cell>
          <cell r="U648">
            <v>4.6083555822960864E-2</v>
          </cell>
        </row>
        <row r="649">
          <cell r="A649">
            <v>41944</v>
          </cell>
          <cell r="M649">
            <v>4990</v>
          </cell>
          <cell r="N649">
            <v>1.4227642276422703E-2</v>
          </cell>
          <cell r="O649">
            <v>442</v>
          </cell>
          <cell r="Q649">
            <v>-8.9686098654708779E-3</v>
          </cell>
          <cell r="R649">
            <v>5.7</v>
          </cell>
          <cell r="S649">
            <v>166.65900000000002</v>
          </cell>
          <cell r="U649">
            <v>4.5769146299375674E-2</v>
          </cell>
        </row>
        <row r="650">
          <cell r="A650">
            <v>41974</v>
          </cell>
          <cell r="M650">
            <v>5090</v>
          </cell>
          <cell r="N650">
            <v>4.7325102880658498E-2</v>
          </cell>
          <cell r="O650">
            <v>497</v>
          </cell>
          <cell r="Q650">
            <v>0.14780600461893756</v>
          </cell>
          <cell r="R650">
            <v>5.0999999999999996</v>
          </cell>
          <cell r="S650">
            <v>166.46099999999998</v>
          </cell>
          <cell r="U650">
            <v>4.5071006140053216E-2</v>
          </cell>
        </row>
        <row r="651">
          <cell r="A651">
            <v>42005</v>
          </cell>
          <cell r="M651">
            <v>4920</v>
          </cell>
          <cell r="N651">
            <v>3.3613445378151363E-2</v>
          </cell>
          <cell r="O651">
            <v>515</v>
          </cell>
          <cell r="Q651">
            <v>0.16252821670428896</v>
          </cell>
          <cell r="R651">
            <v>4.8</v>
          </cell>
          <cell r="S651">
            <v>166.25099999999998</v>
          </cell>
          <cell r="U651">
            <v>4.3176256510008004E-2</v>
          </cell>
        </row>
        <row r="652">
          <cell r="A652">
            <v>42036</v>
          </cell>
          <cell r="M652">
            <v>5080</v>
          </cell>
          <cell r="N652">
            <v>6.2761506276150625E-2</v>
          </cell>
          <cell r="O652">
            <v>540</v>
          </cell>
          <cell r="Q652">
            <v>0.28571428571428581</v>
          </cell>
          <cell r="R652">
            <v>4.5</v>
          </cell>
          <cell r="S652">
            <v>166.63299999999998</v>
          </cell>
          <cell r="U652">
            <v>4.2290082065652213E-2</v>
          </cell>
        </row>
        <row r="653">
          <cell r="A653">
            <v>42064</v>
          </cell>
          <cell r="M653">
            <v>5250</v>
          </cell>
          <cell r="N653">
            <v>0.10526315789473695</v>
          </cell>
          <cell r="O653">
            <v>480</v>
          </cell>
          <cell r="Q653">
            <v>0.18518518518518512</v>
          </cell>
          <cell r="R653">
            <v>5.0999999999999996</v>
          </cell>
          <cell r="S653">
            <v>168.09</v>
          </cell>
          <cell r="U653">
            <v>4.2813095186396088E-2</v>
          </cell>
        </row>
        <row r="654">
          <cell r="A654">
            <v>42095</v>
          </cell>
          <cell r="M654">
            <v>5170</v>
          </cell>
          <cell r="N654">
            <v>7.9331941544885209E-2</v>
          </cell>
          <cell r="O654">
            <v>502</v>
          </cell>
          <cell r="Q654">
            <v>0.24565756823821339</v>
          </cell>
          <cell r="R654">
            <v>4.9000000000000004</v>
          </cell>
          <cell r="S654">
            <v>169.97</v>
          </cell>
          <cell r="U654">
            <v>4.295909037915191E-2</v>
          </cell>
        </row>
        <row r="655">
          <cell r="A655">
            <v>42125</v>
          </cell>
          <cell r="M655">
            <v>5250</v>
          </cell>
          <cell r="N655">
            <v>7.1428571428571397E-2</v>
          </cell>
          <cell r="O655">
            <v>502</v>
          </cell>
          <cell r="Q655">
            <v>0.11308203991130816</v>
          </cell>
          <cell r="R655">
            <v>5</v>
          </cell>
          <cell r="S655">
            <v>171.85</v>
          </cell>
          <cell r="U655">
            <v>4.3513638240508801E-2</v>
          </cell>
        </row>
        <row r="656">
          <cell r="A656">
            <v>42156</v>
          </cell>
          <cell r="M656">
            <v>5360</v>
          </cell>
          <cell r="N656">
            <v>8.5020242914979782E-2</v>
          </cell>
          <cell r="O656">
            <v>480</v>
          </cell>
          <cell r="Q656">
            <v>0.14832535885167464</v>
          </cell>
          <cell r="R656">
            <v>5.4</v>
          </cell>
          <cell r="S656">
            <v>173.45099999999999</v>
          </cell>
          <cell r="U656">
            <v>4.35402553334856E-2</v>
          </cell>
        </row>
        <row r="657">
          <cell r="A657">
            <v>42186</v>
          </cell>
          <cell r="M657">
            <v>5440</v>
          </cell>
          <cell r="N657">
            <v>9.2369477911646625E-2</v>
          </cell>
          <cell r="O657">
            <v>506</v>
          </cell>
          <cell r="Q657">
            <v>0.25870646766169147</v>
          </cell>
          <cell r="R657">
            <v>5.2</v>
          </cell>
          <cell r="S657">
            <v>174.49599999999998</v>
          </cell>
          <cell r="U657">
            <v>4.4023501537651333E-2</v>
          </cell>
        </row>
        <row r="658">
          <cell r="A658">
            <v>42217</v>
          </cell>
          <cell r="M658">
            <v>5360</v>
          </cell>
          <cell r="N658">
            <v>7.8470824949698148E-2</v>
          </cell>
          <cell r="O658">
            <v>518</v>
          </cell>
          <cell r="Q658">
            <v>0.13596491228070184</v>
          </cell>
          <cell r="R658">
            <v>5</v>
          </cell>
          <cell r="S658">
            <v>174.93799999999999</v>
          </cell>
          <cell r="U658">
            <v>4.4705348398346834E-2</v>
          </cell>
        </row>
        <row r="659">
          <cell r="A659">
            <v>42248</v>
          </cell>
          <cell r="M659">
            <v>5410</v>
          </cell>
          <cell r="N659">
            <v>8.2000000000000073E-2</v>
          </cell>
          <cell r="O659">
            <v>456</v>
          </cell>
          <cell r="Q659">
            <v>-2.9787234042553234E-2</v>
          </cell>
          <cell r="R659">
            <v>5.9</v>
          </cell>
          <cell r="S659">
            <v>175.04499999999999</v>
          </cell>
          <cell r="U659">
            <v>4.6650681941845074E-2</v>
          </cell>
        </row>
        <row r="660">
          <cell r="A660">
            <v>42278</v>
          </cell>
          <cell r="M660">
            <v>5280</v>
          </cell>
          <cell r="N660">
            <v>3.125E-2</v>
          </cell>
          <cell r="O660">
            <v>482</v>
          </cell>
          <cell r="Q660">
            <v>1.2605042016806678E-2</v>
          </cell>
          <cell r="R660">
            <v>5.6</v>
          </cell>
          <cell r="S660">
            <v>175.05099999999999</v>
          </cell>
          <cell r="U660">
            <v>4.8768505371125981E-2</v>
          </cell>
        </row>
        <row r="661">
          <cell r="A661">
            <v>42309</v>
          </cell>
          <cell r="M661">
            <v>4780</v>
          </cell>
          <cell r="N661">
            <v>-4.2084168336673389E-2</v>
          </cell>
          <cell r="O661">
            <v>504</v>
          </cell>
          <cell r="Q661">
            <v>0.14027149321266963</v>
          </cell>
          <cell r="R661">
            <v>5.5</v>
          </cell>
          <cell r="S661">
            <v>175.143</v>
          </cell>
          <cell r="U661">
            <v>5.0906341691717705E-2</v>
          </cell>
        </row>
        <row r="662">
          <cell r="A662">
            <v>42339</v>
          </cell>
          <cell r="M662">
            <v>5440</v>
          </cell>
          <cell r="N662">
            <v>6.8762278978389046E-2</v>
          </cell>
          <cell r="O662">
            <v>546</v>
          </cell>
          <cell r="Q662">
            <v>9.8591549295774739E-2</v>
          </cell>
          <cell r="R662">
            <v>5.0999999999999996</v>
          </cell>
          <cell r="S662">
            <v>175.11700000000002</v>
          </cell>
          <cell r="U662">
            <v>5.2000168207568365E-2</v>
          </cell>
        </row>
        <row r="663">
          <cell r="A663">
            <v>42370</v>
          </cell>
          <cell r="M663">
            <v>5430</v>
          </cell>
          <cell r="N663">
            <v>0.10365853658536595</v>
          </cell>
          <cell r="O663">
            <v>505</v>
          </cell>
          <cell r="Q663">
            <v>-1.9417475728155331E-2</v>
          </cell>
          <cell r="R663">
            <v>5.6</v>
          </cell>
          <cell r="S663">
            <v>175.03799999999998</v>
          </cell>
          <cell r="U663">
            <v>5.2853817420647209E-2</v>
          </cell>
        </row>
        <row r="664">
          <cell r="A664">
            <v>42401</v>
          </cell>
          <cell r="M664">
            <v>5260</v>
          </cell>
          <cell r="N664">
            <v>3.5433070866141669E-2</v>
          </cell>
          <cell r="O664">
            <v>517</v>
          </cell>
          <cell r="Q664">
            <v>-4.2592592592592626E-2</v>
          </cell>
          <cell r="R664">
            <v>5.5</v>
          </cell>
          <cell r="S664">
            <v>175.28299999999999</v>
          </cell>
          <cell r="U664">
            <v>5.1910485918155613E-2</v>
          </cell>
        </row>
        <row r="665">
          <cell r="A665">
            <v>42430</v>
          </cell>
          <cell r="M665">
            <v>5340</v>
          </cell>
          <cell r="N665">
            <v>1.7142857142857126E-2</v>
          </cell>
          <cell r="O665">
            <v>532</v>
          </cell>
          <cell r="Q665">
            <v>0.10833333333333339</v>
          </cell>
          <cell r="R665">
            <v>5.5</v>
          </cell>
          <cell r="S665">
            <v>176.60299999999998</v>
          </cell>
          <cell r="U665">
            <v>5.0645487536438605E-2</v>
          </cell>
        </row>
        <row r="666">
          <cell r="A666">
            <v>42461</v>
          </cell>
          <cell r="M666">
            <v>5470</v>
          </cell>
          <cell r="N666">
            <v>5.8027079303675011E-2</v>
          </cell>
          <cell r="O666">
            <v>576</v>
          </cell>
          <cell r="Q666">
            <v>0.14741035856573714</v>
          </cell>
          <cell r="R666">
            <v>5</v>
          </cell>
          <cell r="S666">
            <v>178.49700000000001</v>
          </cell>
          <cell r="U666">
            <v>5.0167676648820381E-2</v>
          </cell>
        </row>
        <row r="667">
          <cell r="A667">
            <v>42491</v>
          </cell>
          <cell r="M667">
            <v>5440</v>
          </cell>
          <cell r="N667">
            <v>3.6190476190476106E-2</v>
          </cell>
          <cell r="O667">
            <v>571</v>
          </cell>
          <cell r="Q667">
            <v>0.13745019920318735</v>
          </cell>
          <cell r="R667">
            <v>5.0999999999999996</v>
          </cell>
          <cell r="S667">
            <v>180.345</v>
          </cell>
          <cell r="U667">
            <v>4.9432644748327093E-2</v>
          </cell>
        </row>
        <row r="668">
          <cell r="A668">
            <v>42522</v>
          </cell>
          <cell r="M668">
            <v>5470</v>
          </cell>
          <cell r="N668">
            <v>2.0522388059701413E-2</v>
          </cell>
          <cell r="O668">
            <v>557</v>
          </cell>
          <cell r="Q668">
            <v>0.16041666666666665</v>
          </cell>
          <cell r="R668">
            <v>5.3</v>
          </cell>
          <cell r="S668">
            <v>181.917</v>
          </cell>
          <cell r="U668">
            <v>4.8809173772419889E-2</v>
          </cell>
        </row>
        <row r="669">
          <cell r="A669">
            <v>42552</v>
          </cell>
          <cell r="M669">
            <v>5370</v>
          </cell>
          <cell r="N669">
            <v>-1.2867647058823484E-2</v>
          </cell>
          <cell r="O669">
            <v>628</v>
          </cell>
          <cell r="Q669">
            <v>0.24110671936758887</v>
          </cell>
          <cell r="R669">
            <v>4.5</v>
          </cell>
          <cell r="S669">
            <v>183.02</v>
          </cell>
          <cell r="U669">
            <v>4.8849257289565573E-2</v>
          </cell>
        </row>
        <row r="670">
          <cell r="A670">
            <v>42583</v>
          </cell>
          <cell r="M670">
            <v>5400</v>
          </cell>
          <cell r="N670">
            <v>7.4626865671640896E-3</v>
          </cell>
          <cell r="O670">
            <v>575</v>
          </cell>
          <cell r="Q670">
            <v>0.11003861003860993</v>
          </cell>
          <cell r="R670">
            <v>5</v>
          </cell>
          <cell r="S670">
            <v>183.65799999999999</v>
          </cell>
          <cell r="U670">
            <v>4.9846231236209348E-2</v>
          </cell>
        </row>
        <row r="671">
          <cell r="A671">
            <v>42614</v>
          </cell>
          <cell r="M671">
            <v>5470</v>
          </cell>
          <cell r="N671">
            <v>1.109057301293892E-2</v>
          </cell>
          <cell r="O671">
            <v>558</v>
          </cell>
          <cell r="Q671">
            <v>0.22368421052631571</v>
          </cell>
          <cell r="R671">
            <v>5.2</v>
          </cell>
          <cell r="S671">
            <v>183.94799999999998</v>
          </cell>
          <cell r="U671">
            <v>5.0861207118169549E-2</v>
          </cell>
        </row>
        <row r="672">
          <cell r="A672">
            <v>42644</v>
          </cell>
          <cell r="M672">
            <v>5560</v>
          </cell>
          <cell r="N672">
            <v>5.3030303030302983E-2</v>
          </cell>
          <cell r="O672">
            <v>575</v>
          </cell>
          <cell r="Q672">
            <v>0.19294605809128629</v>
          </cell>
          <cell r="R672">
            <v>5.2</v>
          </cell>
          <cell r="S672">
            <v>184.02200000000002</v>
          </cell>
          <cell r="U672">
            <v>5.1247922034150184E-2</v>
          </cell>
        </row>
        <row r="673">
          <cell r="A673">
            <v>42675</v>
          </cell>
          <cell r="M673">
            <v>5510</v>
          </cell>
          <cell r="N673">
            <v>0.15271966527196645</v>
          </cell>
          <cell r="O673">
            <v>571</v>
          </cell>
          <cell r="Q673">
            <v>0.13293650793650791</v>
          </cell>
          <cell r="R673">
            <v>5.2</v>
          </cell>
          <cell r="S673">
            <v>184.23400000000001</v>
          </cell>
          <cell r="U673">
            <v>5.1906156683395821E-2</v>
          </cell>
        </row>
        <row r="674">
          <cell r="A674">
            <v>42705</v>
          </cell>
          <cell r="M674">
            <v>5520</v>
          </cell>
          <cell r="N674">
            <v>1.4705882352941124E-2</v>
          </cell>
          <cell r="O674">
            <v>561</v>
          </cell>
          <cell r="Q674">
            <v>2.7472527472527375E-2</v>
          </cell>
          <cell r="R674">
            <v>5.4</v>
          </cell>
          <cell r="S674">
            <v>184.40599999999998</v>
          </cell>
          <cell r="U674">
            <v>5.3044535938829185E-2</v>
          </cell>
        </row>
        <row r="675">
          <cell r="A675">
            <v>42736</v>
          </cell>
          <cell r="M675">
            <v>5670</v>
          </cell>
          <cell r="N675">
            <v>4.4198895027624419E-2</v>
          </cell>
          <cell r="O675">
            <v>573</v>
          </cell>
          <cell r="Q675">
            <v>0.13465346534653455</v>
          </cell>
          <cell r="R675">
            <v>5.4</v>
          </cell>
          <cell r="S675">
            <v>184.65700000000001</v>
          </cell>
          <cell r="U675">
            <v>5.4953781464596396E-2</v>
          </cell>
        </row>
        <row r="676">
          <cell r="A676">
            <v>42767</v>
          </cell>
          <cell r="M676">
            <v>5450</v>
          </cell>
          <cell r="N676">
            <v>3.6121673003802313E-2</v>
          </cell>
          <cell r="O676">
            <v>587</v>
          </cell>
          <cell r="Q676">
            <v>0.13539651837524169</v>
          </cell>
          <cell r="R676">
            <v>5.3</v>
          </cell>
          <cell r="S676">
            <v>185.023</v>
          </cell>
          <cell r="U676">
            <v>5.5567282622958292E-2</v>
          </cell>
        </row>
        <row r="677">
          <cell r="A677">
            <v>42795</v>
          </cell>
          <cell r="M677">
            <v>5610</v>
          </cell>
          <cell r="N677">
            <v>5.0561797752809001E-2</v>
          </cell>
          <cell r="O677">
            <v>632</v>
          </cell>
          <cell r="Q677">
            <v>0.18796992481203012</v>
          </cell>
          <cell r="R677">
            <v>5</v>
          </cell>
          <cell r="S677">
            <v>186.53200000000001</v>
          </cell>
          <cell r="U677">
            <v>5.6222147981631387E-2</v>
          </cell>
        </row>
        <row r="678">
          <cell r="A678">
            <v>42826</v>
          </cell>
          <cell r="M678">
            <v>5560</v>
          </cell>
          <cell r="N678">
            <v>1.6453382084095081E-2</v>
          </cell>
          <cell r="O678">
            <v>598</v>
          </cell>
          <cell r="Q678">
            <v>3.819444444444442E-2</v>
          </cell>
          <cell r="R678">
            <v>5.4</v>
          </cell>
          <cell r="S678">
            <v>188.54599999999999</v>
          </cell>
          <cell r="U678">
            <v>5.6297864950111132E-2</v>
          </cell>
        </row>
        <row r="679">
          <cell r="A679">
            <v>42856</v>
          </cell>
          <cell r="M679">
            <v>5590</v>
          </cell>
          <cell r="N679">
            <v>2.7573529411764719E-2</v>
          </cell>
          <cell r="O679">
            <v>635</v>
          </cell>
          <cell r="Q679">
            <v>0.11208406304728546</v>
          </cell>
          <cell r="R679">
            <v>5.0999999999999996</v>
          </cell>
          <cell r="S679">
            <v>190.54300000000001</v>
          </cell>
          <cell r="U679">
            <v>5.6547173473065593E-2</v>
          </cell>
        </row>
        <row r="680">
          <cell r="A680">
            <v>42887</v>
          </cell>
          <cell r="M680">
            <v>5490</v>
          </cell>
          <cell r="N680">
            <v>3.6563071297988081E-3</v>
          </cell>
          <cell r="O680">
            <v>619</v>
          </cell>
          <cell r="Q680">
            <v>0.11131059245960495</v>
          </cell>
          <cell r="R680">
            <v>5.3</v>
          </cell>
          <cell r="S680">
            <v>192.27099999999999</v>
          </cell>
          <cell r="U680">
            <v>5.6916066118064768E-2</v>
          </cell>
        </row>
        <row r="681">
          <cell r="A681">
            <v>42917</v>
          </cell>
          <cell r="M681">
            <v>5460</v>
          </cell>
          <cell r="N681">
            <v>1.6759776536312776E-2</v>
          </cell>
          <cell r="O681">
            <v>572</v>
          </cell>
          <cell r="Q681">
            <v>-8.9171974522292974E-2</v>
          </cell>
          <cell r="R681">
            <v>5.8</v>
          </cell>
          <cell r="S681">
            <v>193.51599999999999</v>
          </cell>
          <cell r="U681">
            <v>5.73489236149054E-2</v>
          </cell>
        </row>
        <row r="682">
          <cell r="A682">
            <v>42948</v>
          </cell>
          <cell r="M682">
            <v>5390</v>
          </cell>
          <cell r="N682">
            <v>-1.8518518518518823E-3</v>
          </cell>
          <cell r="O682">
            <v>556</v>
          </cell>
          <cell r="Q682">
            <v>-3.3043478260869619E-2</v>
          </cell>
          <cell r="R682">
            <v>6.1</v>
          </cell>
          <cell r="S682">
            <v>194.351</v>
          </cell>
          <cell r="U682">
            <v>5.8222348059981055E-2</v>
          </cell>
        </row>
        <row r="683">
          <cell r="A683">
            <v>42979</v>
          </cell>
          <cell r="M683">
            <v>5450</v>
          </cell>
          <cell r="N683">
            <v>-3.6563071297989191E-3</v>
          </cell>
          <cell r="O683">
            <v>637</v>
          </cell>
          <cell r="Q683">
            <v>0.14157706093189959</v>
          </cell>
          <cell r="R683">
            <v>5.3</v>
          </cell>
          <cell r="S683">
            <v>194.822</v>
          </cell>
          <cell r="U683">
            <v>5.9114532367843253E-2</v>
          </cell>
        </row>
        <row r="684">
          <cell r="A684">
            <v>43009</v>
          </cell>
          <cell r="M684">
            <v>5460</v>
          </cell>
          <cell r="N684">
            <v>-1.7985611510791366E-2</v>
          </cell>
          <cell r="O684">
            <v>626</v>
          </cell>
          <cell r="Q684">
            <v>8.8695652173913064E-2</v>
          </cell>
          <cell r="R684">
            <v>5.5</v>
          </cell>
          <cell r="S684">
            <v>195.08900000000003</v>
          </cell>
          <cell r="U684">
            <v>6.0139548532240683E-2</v>
          </cell>
        </row>
        <row r="685">
          <cell r="A685">
            <v>43040</v>
          </cell>
          <cell r="M685">
            <v>5620</v>
          </cell>
          <cell r="N685">
            <v>1.9963702359346636E-2</v>
          </cell>
          <cell r="O685">
            <v>711</v>
          </cell>
          <cell r="Q685">
            <v>0.24518388791593693</v>
          </cell>
          <cell r="R685">
            <v>4.8</v>
          </cell>
          <cell r="S685">
            <v>195.45699999999999</v>
          </cell>
          <cell r="U685">
            <v>6.0917094564521213E-2</v>
          </cell>
        </row>
        <row r="686">
          <cell r="A686">
            <v>43070</v>
          </cell>
          <cell r="M686">
            <v>5570</v>
          </cell>
          <cell r="N686">
            <v>9.0579710144926828E-3</v>
          </cell>
          <cell r="O686">
            <v>630</v>
          </cell>
          <cell r="Q686">
            <v>0.12299465240641716</v>
          </cell>
          <cell r="R686">
            <v>5.6</v>
          </cell>
          <cell r="S686">
            <v>195.852</v>
          </cell>
          <cell r="U686">
            <v>6.2069563897053426E-2</v>
          </cell>
        </row>
        <row r="687">
          <cell r="A687">
            <v>43101</v>
          </cell>
          <cell r="M687">
            <v>5410</v>
          </cell>
          <cell r="N687">
            <v>-4.585537918871252E-2</v>
          </cell>
          <cell r="O687">
            <v>590</v>
          </cell>
          <cell r="Q687">
            <v>2.9668411867364686E-2</v>
          </cell>
          <cell r="R687">
            <v>6</v>
          </cell>
          <cell r="S687">
            <v>196.11900000000003</v>
          </cell>
          <cell r="U687">
            <v>6.2071841305772368E-2</v>
          </cell>
        </row>
        <row r="688">
          <cell r="A688">
            <v>43132</v>
          </cell>
          <cell r="M688">
            <v>5480</v>
          </cell>
          <cell r="N688">
            <v>5.5045871559633586E-3</v>
          </cell>
          <cell r="O688">
            <v>618</v>
          </cell>
          <cell r="Q688">
            <v>5.2810902896081702E-2</v>
          </cell>
          <cell r="R688">
            <v>5.7</v>
          </cell>
          <cell r="S688">
            <v>196.90799999999999</v>
          </cell>
          <cell r="U688">
            <v>6.4235257238289156E-2</v>
          </cell>
        </row>
        <row r="689">
          <cell r="A689">
            <v>43160</v>
          </cell>
          <cell r="M689">
            <v>5530</v>
          </cell>
          <cell r="N689">
            <v>-1.4260249554367221E-2</v>
          </cell>
          <cell r="O689">
            <v>679</v>
          </cell>
          <cell r="Q689">
            <v>7.4367088607594889E-2</v>
          </cell>
          <cell r="R689">
            <v>5.2</v>
          </cell>
          <cell r="S689">
            <v>198.57599999999999</v>
          </cell>
          <cell r="U689">
            <v>6.4568009778482871E-2</v>
          </cell>
        </row>
        <row r="690">
          <cell r="A690">
            <v>43191</v>
          </cell>
          <cell r="M690">
            <v>5470</v>
          </cell>
          <cell r="N690">
            <v>-1.6187050359712241E-2</v>
          </cell>
          <cell r="O690">
            <v>642</v>
          </cell>
          <cell r="Q690">
            <v>7.3578595317725703E-2</v>
          </cell>
          <cell r="R690">
            <v>5.6</v>
          </cell>
          <cell r="S690">
            <v>200.61900000000003</v>
          </cell>
          <cell r="U690">
            <v>6.4032119482778871E-2</v>
          </cell>
        </row>
        <row r="691">
          <cell r="A691">
            <v>43221</v>
          </cell>
          <cell r="M691">
            <v>5430</v>
          </cell>
          <cell r="N691">
            <v>-2.8622540250447193E-2</v>
          </cell>
          <cell r="O691">
            <v>662</v>
          </cell>
          <cell r="Q691">
            <v>4.2519685039370092E-2</v>
          </cell>
          <cell r="R691">
            <v>5.5</v>
          </cell>
          <cell r="S691">
            <v>202.45699999999999</v>
          </cell>
          <cell r="U691">
            <v>6.2526568805991278E-2</v>
          </cell>
        </row>
        <row r="692">
          <cell r="A692">
            <v>43252</v>
          </cell>
          <cell r="M692">
            <v>5450</v>
          </cell>
          <cell r="N692">
            <v>-7.2859744990892983E-3</v>
          </cell>
          <cell r="O692">
            <v>636</v>
          </cell>
          <cell r="Q692">
            <v>2.7463651050080751E-2</v>
          </cell>
          <cell r="R692">
            <v>5.8</v>
          </cell>
          <cell r="S692">
            <v>204.047</v>
          </cell>
          <cell r="U692">
            <v>6.1246885905830828E-2</v>
          </cell>
        </row>
        <row r="693">
          <cell r="A693">
            <v>43282</v>
          </cell>
          <cell r="M693">
            <v>5380</v>
          </cell>
          <cell r="N693">
            <v>-1.46520146520146E-2</v>
          </cell>
          <cell r="O693">
            <v>628</v>
          </cell>
          <cell r="Q693">
            <v>9.7902097902097918E-2</v>
          </cell>
          <cell r="R693">
            <v>6</v>
          </cell>
          <cell r="S693">
            <v>204.95400000000001</v>
          </cell>
          <cell r="U693">
            <v>5.9106223774778366E-2</v>
          </cell>
        </row>
        <row r="694">
          <cell r="A694">
            <v>43313</v>
          </cell>
          <cell r="M694">
            <v>5310</v>
          </cell>
          <cell r="N694">
            <v>-1.4842300556586308E-2</v>
          </cell>
          <cell r="O694">
            <v>593</v>
          </cell>
          <cell r="Q694">
            <v>6.6546762589928088E-2</v>
          </cell>
          <cell r="R694">
            <v>6.5</v>
          </cell>
          <cell r="S694">
            <v>205.33199999999999</v>
          </cell>
          <cell r="U694">
            <v>5.6500866988078213E-2</v>
          </cell>
        </row>
        <row r="695">
          <cell r="A695">
            <v>43344</v>
          </cell>
          <cell r="M695">
            <v>5200</v>
          </cell>
          <cell r="N695">
            <v>-4.587155963302747E-2</v>
          </cell>
          <cell r="O695">
            <v>595</v>
          </cell>
          <cell r="Q695">
            <v>-6.5934065934065922E-2</v>
          </cell>
          <cell r="R695">
            <v>6.6</v>
          </cell>
          <cell r="S695">
            <v>205.37799999999999</v>
          </cell>
          <cell r="U695">
            <v>5.418279249776714E-2</v>
          </cell>
        </row>
        <row r="696">
          <cell r="A696">
            <v>43374</v>
          </cell>
          <cell r="M696">
            <v>5160</v>
          </cell>
          <cell r="N696">
            <v>-5.4945054945054972E-2</v>
          </cell>
          <cell r="O696">
            <v>554</v>
          </cell>
          <cell r="Q696">
            <v>-0.11501597444089462</v>
          </cell>
          <cell r="R696">
            <v>7.2</v>
          </cell>
          <cell r="S696">
            <v>205.37299999999999</v>
          </cell>
          <cell r="U696">
            <v>5.2714402144661943E-2</v>
          </cell>
        </row>
        <row r="697">
          <cell r="A697">
            <v>43405</v>
          </cell>
          <cell r="M697">
            <v>5180</v>
          </cell>
          <cell r="N697">
            <v>-7.8291814946619187E-2</v>
          </cell>
          <cell r="O697">
            <v>625</v>
          </cell>
          <cell r="Q697">
            <v>-0.1209563994374121</v>
          </cell>
          <cell r="R697">
            <v>6.4</v>
          </cell>
          <cell r="S697">
            <v>205.11099999999999</v>
          </cell>
          <cell r="U697">
            <v>4.9391937868687119E-2</v>
          </cell>
        </row>
        <row r="698">
          <cell r="A698">
            <v>43435</v>
          </cell>
          <cell r="M698">
            <v>5010</v>
          </cell>
          <cell r="N698">
            <v>-0.10053859964093359</v>
          </cell>
          <cell r="O698">
            <v>546</v>
          </cell>
          <cell r="Q698">
            <v>-0.1333333333333333</v>
          </cell>
          <cell r="R698">
            <v>7.6</v>
          </cell>
          <cell r="S698">
            <v>204.703</v>
          </cell>
          <cell r="U698">
            <v>4.5192288054245022E-2</v>
          </cell>
        </row>
        <row r="699">
          <cell r="A699">
            <v>43466</v>
          </cell>
          <cell r="M699">
            <v>4970</v>
          </cell>
          <cell r="N699">
            <v>-8.133086876155271E-2</v>
          </cell>
          <cell r="O699">
            <v>591</v>
          </cell>
          <cell r="Q699">
            <v>1.6949152542373724E-3</v>
          </cell>
          <cell r="R699">
            <v>7</v>
          </cell>
          <cell r="S699">
            <v>204.209</v>
          </cell>
          <cell r="U699">
            <v>4.1250465278733772E-2</v>
          </cell>
        </row>
        <row r="700">
          <cell r="A700">
            <v>43497</v>
          </cell>
          <cell r="M700">
            <v>5310</v>
          </cell>
          <cell r="N700">
            <v>-3.1021897810219023E-2</v>
          </cell>
          <cell r="O700">
            <v>638</v>
          </cell>
          <cell r="Q700">
            <v>3.2362459546925626E-2</v>
          </cell>
          <cell r="R700">
            <v>6.4</v>
          </cell>
          <cell r="S700">
            <v>204.43900000000002</v>
          </cell>
          <cell r="U700">
            <v>3.8246287606395146E-2</v>
          </cell>
        </row>
        <row r="701">
          <cell r="A701">
            <v>43525</v>
          </cell>
          <cell r="M701">
            <v>5250</v>
          </cell>
          <cell r="N701">
            <v>-5.0632911392405111E-2</v>
          </cell>
          <cell r="O701">
            <v>705</v>
          </cell>
          <cell r="Q701">
            <v>3.8291605301914666E-2</v>
          </cell>
          <cell r="R701">
            <v>5.7</v>
          </cell>
          <cell r="S701">
            <v>205.78599999999997</v>
          </cell>
          <cell r="U701">
            <v>3.6308516638465793E-2</v>
          </cell>
        </row>
        <row r="702">
          <cell r="A702">
            <v>43556</v>
          </cell>
          <cell r="M702">
            <v>5310</v>
          </cell>
          <cell r="N702">
            <v>-2.9250457038391242E-2</v>
          </cell>
          <cell r="O702">
            <v>695</v>
          </cell>
          <cell r="Q702">
            <v>8.255451713395634E-2</v>
          </cell>
          <cell r="R702">
            <v>5.8</v>
          </cell>
          <cell r="S702">
            <v>207.69799999999998</v>
          </cell>
          <cell r="U702">
            <v>3.5285790478468915E-2</v>
          </cell>
        </row>
        <row r="703">
          <cell r="A703">
            <v>43586</v>
          </cell>
          <cell r="M703">
            <v>5460</v>
          </cell>
          <cell r="N703">
            <v>5.5248618784531356E-3</v>
          </cell>
          <cell r="O703">
            <v>602</v>
          </cell>
          <cell r="Q703">
            <v>-9.0634441087613316E-2</v>
          </cell>
          <cell r="R703">
            <v>6.7</v>
          </cell>
          <cell r="S703">
            <v>209.36099999999999</v>
          </cell>
          <cell r="U703">
            <v>3.4101068375012922E-2</v>
          </cell>
        </row>
        <row r="704">
          <cell r="A704">
            <v>43617</v>
          </cell>
          <cell r="M704">
            <v>5390</v>
          </cell>
          <cell r="N704">
            <v>-1.1009174311926606E-2</v>
          </cell>
          <cell r="O704">
            <v>763</v>
          </cell>
          <cell r="Q704">
            <v>0.19968553459119498</v>
          </cell>
          <cell r="R704">
            <v>5.2</v>
          </cell>
          <cell r="S704">
            <v>210.59799999999998</v>
          </cell>
          <cell r="U704">
            <v>3.2105348277602586E-2</v>
          </cell>
        </row>
        <row r="705">
          <cell r="A705">
            <v>43647</v>
          </cell>
          <cell r="M705">
            <v>5430</v>
          </cell>
          <cell r="N705">
            <v>9.2936802973977439E-3</v>
          </cell>
          <cell r="O705">
            <v>669</v>
          </cell>
          <cell r="Q705">
            <v>6.5286624203821697E-2</v>
          </cell>
          <cell r="R705">
            <v>5.9</v>
          </cell>
          <cell r="S705">
            <v>211.34900000000002</v>
          </cell>
          <cell r="U705">
            <v>3.1202123403300197E-2</v>
          </cell>
        </row>
        <row r="706">
          <cell r="A706">
            <v>43678</v>
          </cell>
          <cell r="M706">
            <v>5470</v>
          </cell>
          <cell r="N706">
            <v>3.0131826741996326E-2</v>
          </cell>
          <cell r="O706">
            <v>720</v>
          </cell>
          <cell r="Q706">
            <v>0.21416526138279934</v>
          </cell>
          <cell r="R706">
            <v>5.4</v>
          </cell>
          <cell r="S706">
            <v>211.708</v>
          </cell>
          <cell r="U706">
            <v>3.1052149689283715E-2</v>
          </cell>
        </row>
        <row r="707">
          <cell r="A707">
            <v>43709</v>
          </cell>
          <cell r="M707">
            <v>5310</v>
          </cell>
          <cell r="N707">
            <v>2.1153846153846079E-2</v>
          </cell>
          <cell r="O707">
            <v>715</v>
          </cell>
          <cell r="Q707">
            <v>0.20168067226890751</v>
          </cell>
          <cell r="R707">
            <v>5.4</v>
          </cell>
          <cell r="S707">
            <v>211.886</v>
          </cell>
          <cell r="U707">
            <v>3.1687912045107014E-2</v>
          </cell>
        </row>
        <row r="708">
          <cell r="A708">
            <v>43739</v>
          </cell>
          <cell r="M708">
            <v>5290</v>
          </cell>
          <cell r="N708">
            <v>2.5193798449612448E-2</v>
          </cell>
          <cell r="O708">
            <v>721</v>
          </cell>
          <cell r="Q708">
            <v>0.3014440433212997</v>
          </cell>
          <cell r="R708">
            <v>5.3</v>
          </cell>
          <cell r="S708">
            <v>211.97900000000001</v>
          </cell>
          <cell r="U708">
            <v>3.216586406197508E-2</v>
          </cell>
        </row>
        <row r="709">
          <cell r="A709">
            <v>43770</v>
          </cell>
          <cell r="M709">
            <v>5260</v>
          </cell>
          <cell r="N709">
            <v>1.5444015444015413E-2</v>
          </cell>
          <cell r="O709">
            <v>710</v>
          </cell>
          <cell r="Q709">
            <v>0.1359999999999999</v>
          </cell>
          <cell r="R709">
            <v>5.4</v>
          </cell>
          <cell r="S709">
            <v>212.11700000000002</v>
          </cell>
          <cell r="U709">
            <v>3.4157114928014654E-2</v>
          </cell>
        </row>
        <row r="710">
          <cell r="A710">
            <v>43800</v>
          </cell>
          <cell r="M710">
            <v>5450</v>
          </cell>
          <cell r="N710">
            <v>8.782435129740529E-2</v>
          </cell>
          <cell r="O710">
            <v>693</v>
          </cell>
          <cell r="Q710">
            <v>0.26923076923076916</v>
          </cell>
          <cell r="R710">
            <v>5.6</v>
          </cell>
          <cell r="S710">
            <v>212.24799999999999</v>
          </cell>
          <cell r="U710">
            <v>3.685827760218463E-2</v>
          </cell>
        </row>
        <row r="711">
          <cell r="A711">
            <v>43831</v>
          </cell>
          <cell r="M711">
            <v>5400</v>
          </cell>
          <cell r="N711">
            <v>8.6519114688128784E-2</v>
          </cell>
          <cell r="O711">
            <v>685</v>
          </cell>
          <cell r="Q711">
            <v>0.15905245346869723</v>
          </cell>
          <cell r="R711">
            <v>5.7</v>
          </cell>
          <cell r="S711">
            <v>212.40900000000002</v>
          </cell>
          <cell r="T711">
            <v>7.5854660585750189E-4</v>
          </cell>
          <cell r="U711">
            <v>4.0154939302381454E-2</v>
          </cell>
        </row>
        <row r="712">
          <cell r="A712">
            <v>43862</v>
          </cell>
          <cell r="M712">
            <v>5620</v>
          </cell>
          <cell r="N712">
            <v>5.8380414312617646E-2</v>
          </cell>
          <cell r="O712">
            <v>699</v>
          </cell>
          <cell r="Q712">
            <v>9.561128526645768E-2</v>
          </cell>
          <cell r="R712">
            <v>5.6</v>
          </cell>
          <cell r="S712">
            <v>213.22900000000001</v>
          </cell>
          <cell r="T712">
            <v>3.8604767217962355E-3</v>
          </cell>
          <cell r="U712">
            <v>4.2995710211847893E-2</v>
          </cell>
        </row>
        <row r="713">
          <cell r="A713">
            <v>43891</v>
          </cell>
          <cell r="M713">
            <v>5380</v>
          </cell>
          <cell r="N713">
            <v>2.4761904761904763E-2</v>
          </cell>
          <cell r="O713">
            <v>609</v>
          </cell>
          <cell r="Q713">
            <v>-0.13617021276595742</v>
          </cell>
          <cell r="R713">
            <v>6.5</v>
          </cell>
          <cell r="S713">
            <v>215.20699999999999</v>
          </cell>
          <cell r="T713">
            <v>9.2764117451189509E-3</v>
          </cell>
          <cell r="U713">
            <v>4.5780568163043212E-2</v>
          </cell>
        </row>
        <row r="714">
          <cell r="A714">
            <v>43922</v>
          </cell>
          <cell r="M714">
            <v>4440</v>
          </cell>
          <cell r="N714">
            <v>-0.16384180790960456</v>
          </cell>
          <cell r="O714">
            <v>569</v>
          </cell>
          <cell r="Q714">
            <v>-0.18129496402877698</v>
          </cell>
          <cell r="R714">
            <v>6.9</v>
          </cell>
          <cell r="S714">
            <v>217.25400000000002</v>
          </cell>
          <cell r="T714">
            <v>9.5117723865860704E-3</v>
          </cell>
          <cell r="U714">
            <v>4.6009109379965274E-2</v>
          </cell>
        </row>
        <row r="715">
          <cell r="A715">
            <v>43952</v>
          </cell>
          <cell r="M715">
            <v>4070</v>
          </cell>
          <cell r="N715">
            <v>-0.25457875457875456</v>
          </cell>
          <cell r="O715">
            <v>696</v>
          </cell>
          <cell r="Q715">
            <v>0.15614617940199338</v>
          </cell>
          <cell r="R715">
            <v>5.4</v>
          </cell>
          <cell r="S715">
            <v>218.50400000000002</v>
          </cell>
          <cell r="T715">
            <v>5.753633995231322E-3</v>
          </cell>
          <cell r="U715">
            <v>4.3670979790887632E-2</v>
          </cell>
        </row>
        <row r="716">
          <cell r="A716">
            <v>43983</v>
          </cell>
          <cell r="M716">
            <v>4840</v>
          </cell>
          <cell r="N716">
            <v>-0.10204081632653061</v>
          </cell>
          <cell r="O716">
            <v>936</v>
          </cell>
          <cell r="Q716">
            <v>0.22673656618610738</v>
          </cell>
          <cell r="R716">
            <v>3.8</v>
          </cell>
          <cell r="S716">
            <v>219.83</v>
          </cell>
          <cell r="T716">
            <v>6.0685387910519584E-3</v>
          </cell>
          <cell r="U716">
            <v>4.383707347648147E-2</v>
          </cell>
        </row>
        <row r="717">
          <cell r="A717">
            <v>44013</v>
          </cell>
          <cell r="M717">
            <v>5930</v>
          </cell>
          <cell r="N717">
            <v>9.2081031307550631E-2</v>
          </cell>
          <cell r="O717">
            <v>1019</v>
          </cell>
          <cell r="Q717">
            <v>0.52316890881913314</v>
          </cell>
          <cell r="R717">
            <v>3.4</v>
          </cell>
          <cell r="S717">
            <v>221.58500000000001</v>
          </cell>
          <cell r="T717">
            <v>7.9834417504434096E-3</v>
          </cell>
          <cell r="U717">
            <v>4.8431740864636197E-2</v>
          </cell>
        </row>
        <row r="718">
          <cell r="A718">
            <v>44044</v>
          </cell>
          <cell r="M718">
            <v>6050</v>
          </cell>
          <cell r="N718">
            <v>0.1060329067641681</v>
          </cell>
          <cell r="O718">
            <v>1029</v>
          </cell>
          <cell r="Q718">
            <v>0.4291666666666667</v>
          </cell>
          <cell r="R718">
            <v>3.3</v>
          </cell>
          <cell r="S718">
            <v>224.06400000000002</v>
          </cell>
          <cell r="T718">
            <v>1.1187580386759155E-2</v>
          </cell>
          <cell r="U718">
            <v>5.8363406200993895E-2</v>
          </cell>
        </row>
        <row r="719">
          <cell r="A719">
            <v>44075</v>
          </cell>
          <cell r="M719">
            <v>6360</v>
          </cell>
          <cell r="N719">
            <v>0.19774011299435035</v>
          </cell>
          <cell r="O719">
            <v>988</v>
          </cell>
          <cell r="Q719">
            <v>0.38181818181818183</v>
          </cell>
          <cell r="R719">
            <v>3.4</v>
          </cell>
          <cell r="S719">
            <v>226.81700000000001</v>
          </cell>
          <cell r="T719">
            <v>1.2286668094829922E-2</v>
          </cell>
          <cell r="U719">
            <v>7.0467137989296269E-2</v>
          </cell>
        </row>
        <row r="720">
          <cell r="A720">
            <v>44105</v>
          </cell>
          <cell r="M720">
            <v>6580</v>
          </cell>
          <cell r="N720">
            <v>0.24385633270321372</v>
          </cell>
          <cell r="O720">
            <v>1027</v>
          </cell>
          <cell r="Q720">
            <v>0.42441054091539532</v>
          </cell>
          <cell r="R720">
            <v>3.3</v>
          </cell>
          <cell r="S720">
            <v>229.83</v>
          </cell>
          <cell r="T720">
            <v>1.3283836749450106E-2</v>
          </cell>
          <cell r="U720">
            <v>8.4211171861363621E-2</v>
          </cell>
        </row>
        <row r="721">
          <cell r="A721">
            <v>44136</v>
          </cell>
          <cell r="M721">
            <v>6460</v>
          </cell>
          <cell r="N721">
            <v>0.22813688212927752</v>
          </cell>
          <cell r="O721">
            <v>863</v>
          </cell>
          <cell r="Q721">
            <v>0.21549295774647881</v>
          </cell>
          <cell r="R721">
            <v>4</v>
          </cell>
          <cell r="S721">
            <v>232.33700000000002</v>
          </cell>
          <cell r="T721">
            <v>1.090806248096432E-2</v>
          </cell>
          <cell r="U721">
            <v>9.5324750020036042E-2</v>
          </cell>
        </row>
        <row r="722">
          <cell r="A722">
            <v>44166</v>
          </cell>
          <cell r="M722">
            <v>6530</v>
          </cell>
          <cell r="N722">
            <v>0.19816513761467891</v>
          </cell>
          <cell r="O722">
            <v>873</v>
          </cell>
          <cell r="Q722">
            <v>0.25974025974025983</v>
          </cell>
          <cell r="R722">
            <v>4.0999999999999996</v>
          </cell>
          <cell r="S722">
            <v>234.39</v>
          </cell>
          <cell r="T722">
            <v>8.836302439990007E-3</v>
          </cell>
          <cell r="U722">
            <v>0.10432135991858571</v>
          </cell>
        </row>
        <row r="723">
          <cell r="A723">
            <v>44197</v>
          </cell>
          <cell r="M723">
            <v>6650</v>
          </cell>
          <cell r="N723">
            <v>0.2314814814814814</v>
          </cell>
          <cell r="O723">
            <v>901</v>
          </cell>
          <cell r="Q723">
            <v>0.31532846715328477</v>
          </cell>
          <cell r="R723">
            <v>4</v>
          </cell>
          <cell r="S723">
            <v>236.46799999999999</v>
          </cell>
          <cell r="T723">
            <v>8.8655659371132955E-3</v>
          </cell>
          <cell r="U723">
            <v>0.11326732859718724</v>
          </cell>
        </row>
        <row r="724">
          <cell r="A724">
            <v>44228</v>
          </cell>
          <cell r="M724">
            <v>6170</v>
          </cell>
          <cell r="N724">
            <v>9.7864768683274095E-2</v>
          </cell>
          <cell r="O724">
            <v>765</v>
          </cell>
          <cell r="Q724">
            <v>9.4420600858369008E-2</v>
          </cell>
          <cell r="R724">
            <v>4.9000000000000004</v>
          </cell>
          <cell r="S724">
            <v>239.25200000000001</v>
          </cell>
          <cell r="T724">
            <v>1.1773263189945427E-2</v>
          </cell>
          <cell r="U724">
            <v>0.12204249890962293</v>
          </cell>
        </row>
        <row r="725">
          <cell r="A725">
            <v>44256</v>
          </cell>
          <cell r="M725">
            <v>6040</v>
          </cell>
          <cell r="N725">
            <v>0.12267657992565062</v>
          </cell>
          <cell r="O725">
            <v>850</v>
          </cell>
          <cell r="Q725">
            <v>0.39573070607553373</v>
          </cell>
          <cell r="R725">
            <v>4.4000000000000004</v>
          </cell>
          <cell r="S725">
            <v>244.24900000000002</v>
          </cell>
          <cell r="T725">
            <v>2.088592780833598E-2</v>
          </cell>
          <cell r="U725">
            <v>0.13494914198887598</v>
          </cell>
        </row>
        <row r="726">
          <cell r="A726">
            <v>44287</v>
          </cell>
          <cell r="M726">
            <v>5960</v>
          </cell>
          <cell r="N726">
            <v>0.3423423423423424</v>
          </cell>
          <cell r="O726">
            <v>810</v>
          </cell>
          <cell r="Q726">
            <v>0.42355008787346216</v>
          </cell>
          <cell r="R726">
            <v>4.7</v>
          </cell>
          <cell r="S726">
            <v>249.85599999999999</v>
          </cell>
          <cell r="T726">
            <v>2.295608170350727E-2</v>
          </cell>
          <cell r="U726">
            <v>0.15006398041002678</v>
          </cell>
        </row>
        <row r="727">
          <cell r="A727">
            <v>44317</v>
          </cell>
          <cell r="M727">
            <v>5920</v>
          </cell>
          <cell r="N727">
            <v>0.45454545454545459</v>
          </cell>
          <cell r="O727">
            <v>715</v>
          </cell>
          <cell r="Q727">
            <v>2.7298850574712707E-2</v>
          </cell>
          <cell r="R727">
            <v>5.6</v>
          </cell>
          <cell r="S727">
            <v>255.48099999999999</v>
          </cell>
          <cell r="T727">
            <v>2.2512967469262346E-2</v>
          </cell>
          <cell r="U727">
            <v>0.1692280232856147</v>
          </cell>
        </row>
        <row r="728">
          <cell r="A728">
            <v>44348</v>
          </cell>
          <cell r="M728">
            <v>5970</v>
          </cell>
          <cell r="N728">
            <v>0.23347107438016534</v>
          </cell>
          <cell r="O728">
            <v>716</v>
          </cell>
          <cell r="Q728">
            <v>-0.2350427350427351</v>
          </cell>
          <cell r="R728">
            <v>5.8</v>
          </cell>
          <cell r="S728">
            <v>261.20599999999996</v>
          </cell>
          <cell r="T728">
            <v>2.2408711411024518E-2</v>
          </cell>
          <cell r="U728">
            <v>0.18821816858481522</v>
          </cell>
        </row>
        <row r="729">
          <cell r="A729">
            <v>44378</v>
          </cell>
          <cell r="M729">
            <v>6030</v>
          </cell>
          <cell r="N729">
            <v>1.6863406408094361E-2</v>
          </cell>
          <cell r="O729">
            <v>760</v>
          </cell>
          <cell r="Q729">
            <v>-0.25417075564278702</v>
          </cell>
          <cell r="R729">
            <v>5.7</v>
          </cell>
          <cell r="S729">
            <v>265.54500000000002</v>
          </cell>
          <cell r="T729">
            <v>1.6611410151375017E-2</v>
          </cell>
          <cell r="U729">
            <v>0.19838888011372613</v>
          </cell>
        </row>
        <row r="730">
          <cell r="A730">
            <v>44409</v>
          </cell>
          <cell r="M730">
            <v>5990</v>
          </cell>
          <cell r="N730">
            <v>-9.91735537190086E-3</v>
          </cell>
          <cell r="O730">
            <v>690</v>
          </cell>
          <cell r="Q730">
            <v>-0.32944606413994171</v>
          </cell>
          <cell r="R730">
            <v>6.5</v>
          </cell>
          <cell r="S730">
            <v>268.82099999999997</v>
          </cell>
          <cell r="T730">
            <v>1.2336892052194459E-2</v>
          </cell>
          <cell r="U730">
            <v>0.19975096401028258</v>
          </cell>
        </row>
        <row r="731">
          <cell r="A731">
            <v>44440</v>
          </cell>
          <cell r="M731">
            <v>6180</v>
          </cell>
          <cell r="N731">
            <v>-2.8301886792452824E-2</v>
          </cell>
          <cell r="O731">
            <v>742</v>
          </cell>
          <cell r="Q731">
            <v>-0.24898785425101211</v>
          </cell>
          <cell r="R731">
            <v>6</v>
          </cell>
          <cell r="S731">
            <v>271.47399999999999</v>
          </cell>
          <cell r="T731">
            <v>9.8690206494285171E-3</v>
          </cell>
          <cell r="U731">
            <v>0.19688559499508407</v>
          </cell>
        </row>
        <row r="732">
          <cell r="A732">
            <v>44470</v>
          </cell>
          <cell r="M732">
            <v>6190</v>
          </cell>
          <cell r="N732">
            <v>-5.9270516717325195E-2</v>
          </cell>
          <cell r="O732">
            <v>680</v>
          </cell>
          <cell r="Q732">
            <v>-0.33787731256085685</v>
          </cell>
          <cell r="R732">
            <v>6.8</v>
          </cell>
          <cell r="S732">
            <v>273.68200000000002</v>
          </cell>
          <cell r="T732">
            <v>8.1333755718779877E-3</v>
          </cell>
          <cell r="U732">
            <v>0.19080189705434458</v>
          </cell>
        </row>
        <row r="733">
          <cell r="A733">
            <v>44501</v>
          </cell>
          <cell r="M733">
            <v>6330</v>
          </cell>
          <cell r="N733">
            <v>-2.0123839009287936E-2</v>
          </cell>
          <cell r="O733">
            <v>772</v>
          </cell>
          <cell r="Q733">
            <v>-0.10544611819235228</v>
          </cell>
          <cell r="R733">
            <v>6</v>
          </cell>
          <cell r="S733">
            <v>276.04900000000004</v>
          </cell>
          <cell r="T733">
            <v>8.6487237012300433E-3</v>
          </cell>
          <cell r="U733">
            <v>0.18814050280411654</v>
          </cell>
        </row>
        <row r="734">
          <cell r="A734">
            <v>44531</v>
          </cell>
          <cell r="M734">
            <v>6090</v>
          </cell>
          <cell r="N734">
            <v>-6.738131699846861E-2</v>
          </cell>
          <cell r="O734">
            <v>830</v>
          </cell>
          <cell r="Q734">
            <v>-4.9255441008018375E-2</v>
          </cell>
          <cell r="R734">
            <v>5.6</v>
          </cell>
          <cell r="S734">
            <v>278.63</v>
          </cell>
          <cell r="T734">
            <v>9.3497893489922212E-3</v>
          </cell>
          <cell r="U734">
            <v>0.1887452536371006</v>
          </cell>
        </row>
        <row r="735">
          <cell r="A735">
            <v>44562</v>
          </cell>
          <cell r="M735">
            <v>6490</v>
          </cell>
          <cell r="N735">
            <v>-2.4060150375939893E-2</v>
          </cell>
          <cell r="O735">
            <v>810</v>
          </cell>
          <cell r="Q735">
            <v>-0.10099889012208652</v>
          </cell>
          <cell r="R735">
            <v>5.8</v>
          </cell>
          <cell r="S735">
            <v>282.01499999999999</v>
          </cell>
          <cell r="T735">
            <v>1.2148727703406026E-2</v>
          </cell>
          <cell r="U735">
            <v>0.19261379975303217</v>
          </cell>
        </row>
        <row r="736">
          <cell r="A736">
            <v>44593</v>
          </cell>
          <cell r="M736">
            <v>5930</v>
          </cell>
          <cell r="N736">
            <v>-3.8897893030794162E-2</v>
          </cell>
          <cell r="O736">
            <v>773</v>
          </cell>
          <cell r="Q736">
            <v>1.0457516339869244E-2</v>
          </cell>
          <cell r="R736">
            <v>6.2</v>
          </cell>
          <cell r="S736">
            <v>287.25799999999998</v>
          </cell>
          <cell r="T736">
            <v>1.859120968742789E-2</v>
          </cell>
          <cell r="U736">
            <v>0.20065036028956906</v>
          </cell>
        </row>
        <row r="737">
          <cell r="A737">
            <v>44621</v>
          </cell>
          <cell r="M737">
            <v>5750</v>
          </cell>
          <cell r="N737">
            <v>-4.801324503311255E-2</v>
          </cell>
          <cell r="O737">
            <v>707</v>
          </cell>
          <cell r="Q737">
            <v>-0.16823529411764704</v>
          </cell>
          <cell r="R737">
            <v>7</v>
          </cell>
          <cell r="S737">
            <v>295.08099999999996</v>
          </cell>
          <cell r="T737">
            <v>2.7233358165829946E-2</v>
          </cell>
          <cell r="U737">
            <v>0.20811548870210284</v>
          </cell>
        </row>
        <row r="738">
          <cell r="A738">
            <v>44652</v>
          </cell>
          <cell r="M738">
            <v>5600</v>
          </cell>
          <cell r="N738">
            <v>-6.0402684563758413E-2</v>
          </cell>
          <cell r="O738">
            <v>611</v>
          </cell>
          <cell r="Q738">
            <v>-0.24567901234567902</v>
          </cell>
          <cell r="R738">
            <v>8.5</v>
          </cell>
          <cell r="S738">
            <v>301.72800000000001</v>
          </cell>
          <cell r="T738">
            <v>2.2526018279726667E-2</v>
          </cell>
          <cell r="U738">
            <v>0.20760758196721318</v>
          </cell>
        </row>
        <row r="739">
          <cell r="A739">
            <v>44682</v>
          </cell>
          <cell r="M739">
            <v>5410</v>
          </cell>
          <cell r="N739">
            <v>-8.6148648648648685E-2</v>
          </cell>
          <cell r="O739">
            <v>636</v>
          </cell>
          <cell r="Q739">
            <v>-0.1104895104895105</v>
          </cell>
          <cell r="R739">
            <v>8.3000000000000007</v>
          </cell>
          <cell r="S739">
            <v>306.50599999999997</v>
          </cell>
          <cell r="T739">
            <v>1.5835454449039998E-2</v>
          </cell>
          <cell r="U739">
            <v>0.19972130999956939</v>
          </cell>
        </row>
        <row r="740">
          <cell r="A740">
            <v>44713</v>
          </cell>
          <cell r="M740">
            <v>5110</v>
          </cell>
          <cell r="N740">
            <v>-0.14405360134003353</v>
          </cell>
          <cell r="O740">
            <v>563</v>
          </cell>
          <cell r="Q740">
            <v>-0.21368715083798884</v>
          </cell>
          <cell r="R740">
            <v>9.5</v>
          </cell>
          <cell r="S740">
            <v>308.30099999999999</v>
          </cell>
          <cell r="T740">
            <v>5.8563290767554843E-3</v>
          </cell>
          <cell r="U740">
            <v>0.18029830861465679</v>
          </cell>
        </row>
        <row r="741">
          <cell r="A741">
            <v>44743</v>
          </cell>
          <cell r="M741">
            <v>4820</v>
          </cell>
          <cell r="N741">
            <v>-0.20066334991708124</v>
          </cell>
          <cell r="O741">
            <v>543</v>
          </cell>
          <cell r="Q741">
            <v>-0.28552631578947374</v>
          </cell>
          <cell r="R741">
            <v>10.1</v>
          </cell>
          <cell r="S741">
            <v>307.13599999999997</v>
          </cell>
          <cell r="T741">
            <v>-3.7787746390702814E-3</v>
          </cell>
          <cell r="U741">
            <v>0.15662505413395067</v>
          </cell>
        </row>
        <row r="742">
          <cell r="A742">
            <v>44774</v>
          </cell>
          <cell r="M742">
            <v>4780</v>
          </cell>
          <cell r="N742">
            <v>-0.20200333889816358</v>
          </cell>
          <cell r="O742">
            <v>638</v>
          </cell>
          <cell r="Q742">
            <v>-7.5362318840579756E-2</v>
          </cell>
          <cell r="R742">
            <v>8.6999999999999993</v>
          </cell>
          <cell r="S742">
            <v>303.68599999999998</v>
          </cell>
          <cell r="T742">
            <v>-1.1232808918524628E-2</v>
          </cell>
          <cell r="U742">
            <v>0.12969596869292221</v>
          </cell>
        </row>
        <row r="743">
          <cell r="A743">
            <v>44805</v>
          </cell>
          <cell r="M743">
            <v>4710</v>
          </cell>
          <cell r="N743">
            <v>-0.23786407766990292</v>
          </cell>
          <cell r="O743">
            <v>567</v>
          </cell>
          <cell r="Q743">
            <v>-0.23584905660377353</v>
          </cell>
          <cell r="R743">
            <v>9.6999999999999993</v>
          </cell>
          <cell r="S743">
            <v>300.50299999999999</v>
          </cell>
          <cell r="T743">
            <v>-1.048122073457447E-2</v>
          </cell>
          <cell r="U743">
            <v>0.10693105048733953</v>
          </cell>
        </row>
        <row r="744">
          <cell r="A744">
            <v>44835</v>
          </cell>
          <cell r="M744">
            <v>4440</v>
          </cell>
          <cell r="N744">
            <v>-0.28271405492730206</v>
          </cell>
          <cell r="O744">
            <v>577</v>
          </cell>
          <cell r="Q744">
            <v>-0.15147058823529413</v>
          </cell>
          <cell r="R744">
            <v>9.6999999999999993</v>
          </cell>
          <cell r="S744">
            <v>298.72700000000003</v>
          </cell>
          <cell r="T744">
            <v>-5.9100907478459863E-3</v>
          </cell>
          <cell r="U744">
            <v>9.1511316052937497E-2</v>
          </cell>
        </row>
        <row r="745">
          <cell r="A745">
            <v>44866</v>
          </cell>
          <cell r="M745">
            <v>4120</v>
          </cell>
          <cell r="N745">
            <v>-0.34913112164297</v>
          </cell>
          <cell r="O745">
            <v>582</v>
          </cell>
          <cell r="Q745">
            <v>-0.24611398963730569</v>
          </cell>
          <cell r="R745">
            <v>9.4</v>
          </cell>
          <cell r="S745">
            <v>296.923</v>
          </cell>
          <cell r="T745">
            <v>-6.0389586478625246E-3</v>
          </cell>
          <cell r="U745">
            <v>7.5617010023582676E-2</v>
          </cell>
        </row>
        <row r="746">
          <cell r="A746">
            <v>44896</v>
          </cell>
          <cell r="M746">
            <v>4030</v>
          </cell>
          <cell r="N746">
            <v>-0.3382594417077176</v>
          </cell>
          <cell r="O746">
            <v>636</v>
          </cell>
          <cell r="Q746">
            <v>-0.23373493975903614</v>
          </cell>
          <cell r="R746">
            <v>8.5</v>
          </cell>
          <cell r="S746">
            <v>294.41500000000002</v>
          </cell>
          <cell r="T746">
            <v>-8.4466343125995103E-3</v>
          </cell>
          <cell r="U746">
            <v>5.6652191077773528E-2</v>
          </cell>
        </row>
        <row r="747">
          <cell r="A747">
            <v>44927</v>
          </cell>
          <cell r="M747">
            <v>4000</v>
          </cell>
          <cell r="N747">
            <v>-0.38366718027734981</v>
          </cell>
          <cell r="O747">
            <v>649</v>
          </cell>
          <cell r="Q747">
            <v>-0.1987654320987654</v>
          </cell>
          <cell r="R747">
            <v>8.1</v>
          </cell>
          <cell r="S747">
            <v>292.84899999999999</v>
          </cell>
          <cell r="T747">
            <v>-5.3190224682846399E-3</v>
          </cell>
          <cell r="U747">
            <v>3.8416396290977373E-2</v>
          </cell>
        </row>
        <row r="748">
          <cell r="A748">
            <v>44958</v>
          </cell>
          <cell r="M748">
            <v>4550</v>
          </cell>
          <cell r="N748">
            <v>-0.23271500843170323</v>
          </cell>
          <cell r="O748">
            <v>625</v>
          </cell>
          <cell r="Q748">
            <v>-0.19146183699870634</v>
          </cell>
          <cell r="R748">
            <v>8.4</v>
          </cell>
          <cell r="S748">
            <v>293.46800000000002</v>
          </cell>
          <cell r="T748">
            <v>2.113717308237506E-3</v>
          </cell>
          <cell r="U748">
            <v>2.1618196882245311E-2</v>
          </cell>
        </row>
        <row r="749">
          <cell r="A749">
            <v>44986</v>
          </cell>
          <cell r="M749">
            <v>4430</v>
          </cell>
          <cell r="N749">
            <v>-0.22956521739130431</v>
          </cell>
          <cell r="O749">
            <v>640</v>
          </cell>
          <cell r="Q749">
            <v>-9.4766619519094819E-2</v>
          </cell>
          <cell r="R749">
            <v>8.1</v>
          </cell>
          <cell r="S749">
            <v>297.31599999999997</v>
          </cell>
          <cell r="T749">
            <v>1.3112162143742889E-2</v>
          </cell>
          <cell r="U749">
            <v>7.5741914931832799E-3</v>
          </cell>
        </row>
        <row r="750">
          <cell r="A750">
            <v>45017</v>
          </cell>
          <cell r="M750">
            <v>4290</v>
          </cell>
          <cell r="N750">
            <v>-0.23392857142857137</v>
          </cell>
          <cell r="O750">
            <v>679</v>
          </cell>
          <cell r="Q750">
            <v>0.1112929623567922</v>
          </cell>
          <cell r="R750">
            <v>7.6</v>
          </cell>
          <cell r="S750">
            <v>301.46899999999999</v>
          </cell>
          <cell r="T750">
            <v>1.3968303084933353E-2</v>
          </cell>
          <cell r="U750">
            <v>-8.5838901262069722E-4</v>
          </cell>
        </row>
        <row r="751">
          <cell r="A751">
            <v>45047</v>
          </cell>
          <cell r="M751">
            <v>4300</v>
          </cell>
          <cell r="N751">
            <v>-0.20517560073937158</v>
          </cell>
          <cell r="O751">
            <v>710</v>
          </cell>
          <cell r="Q751">
            <v>0.11635220125786172</v>
          </cell>
          <cell r="R751">
            <v>7.2</v>
          </cell>
          <cell r="S751">
            <v>305.42700000000002</v>
          </cell>
          <cell r="T751">
            <v>1.3129044777406618E-2</v>
          </cell>
          <cell r="U751">
            <v>-3.5203226037987534E-3</v>
          </cell>
        </row>
        <row r="752">
          <cell r="A752">
            <v>45078</v>
          </cell>
          <cell r="M752">
            <v>4160</v>
          </cell>
          <cell r="N752">
            <v>-0.18590998043052842</v>
          </cell>
          <cell r="O752">
            <v>683</v>
          </cell>
          <cell r="Q752">
            <v>0.21314387211367669</v>
          </cell>
          <cell r="R752">
            <v>7.5</v>
          </cell>
          <cell r="S752">
            <v>308.30700000000002</v>
          </cell>
          <cell r="T752">
            <v>9.4294217603552166E-3</v>
          </cell>
          <cell r="U752">
            <v>1.9461500287087929E-5</v>
          </cell>
        </row>
        <row r="753">
          <cell r="A753">
            <v>45108</v>
          </cell>
          <cell r="M753">
            <v>4070</v>
          </cell>
          <cell r="N753">
            <v>-0.15560165975103735</v>
          </cell>
          <cell r="O753">
            <v>728</v>
          </cell>
          <cell r="Q753">
            <v>0.34069981583793729</v>
          </cell>
          <cell r="R753">
            <v>7</v>
          </cell>
          <cell r="S753">
            <v>310.16200000000003</v>
          </cell>
          <cell r="T753">
            <v>6.0167300774878196E-3</v>
          </cell>
          <cell r="U753">
            <v>9.8523129818715027E-3</v>
          </cell>
        </row>
        <row r="754">
          <cell r="A754">
            <v>45139</v>
          </cell>
          <cell r="M754">
            <v>4040</v>
          </cell>
          <cell r="N754">
            <v>-0.15481171548117156</v>
          </cell>
          <cell r="O754">
            <v>662</v>
          </cell>
          <cell r="Q754">
            <v>3.7617554858934144E-2</v>
          </cell>
          <cell r="R754">
            <v>7.8</v>
          </cell>
          <cell r="S754">
            <v>311.49900000000002</v>
          </cell>
          <cell r="T754">
            <v>4.3106505632539704E-3</v>
          </cell>
          <cell r="U754">
            <v>2.5727231416660779E-2</v>
          </cell>
        </row>
        <row r="755">
          <cell r="A755">
            <v>45170</v>
          </cell>
          <cell r="M755">
            <v>3950</v>
          </cell>
          <cell r="N755">
            <v>-0.16135881104033967</v>
          </cell>
          <cell r="O755">
            <v>719</v>
          </cell>
          <cell r="Q755">
            <v>0.26807760141093473</v>
          </cell>
          <cell r="T755" t="e">
            <v>#N/A</v>
          </cell>
          <cell r="U755" t="e">
            <v>#N/A</v>
          </cell>
        </row>
        <row r="756">
          <cell r="A756">
            <v>45200</v>
          </cell>
          <cell r="M756">
            <v>3790</v>
          </cell>
          <cell r="N756">
            <v>-0.14639639639639634</v>
          </cell>
          <cell r="O756">
            <v>679</v>
          </cell>
          <cell r="Q756">
            <v>0.17677642980935881</v>
          </cell>
          <cell r="T756" t="e">
            <v>#N/A</v>
          </cell>
          <cell r="U756" t="e">
            <v>#N/A</v>
          </cell>
        </row>
        <row r="757">
          <cell r="A757">
            <v>45231</v>
          </cell>
          <cell r="N757" t="e">
            <v>#N/A</v>
          </cell>
          <cell r="Q757" t="e">
            <v>#N/A</v>
          </cell>
          <cell r="T757" t="e">
            <v>#N/A</v>
          </cell>
          <cell r="U757" t="e">
            <v>#N/A</v>
          </cell>
        </row>
        <row r="758">
          <cell r="A758">
            <v>45261</v>
          </cell>
          <cell r="N758" t="e">
            <v>#N/A</v>
          </cell>
          <cell r="Q758" t="e">
            <v>#N/A</v>
          </cell>
          <cell r="T758" t="e">
            <v>#N/A</v>
          </cell>
          <cell r="U758" t="e">
            <v>#N/A</v>
          </cell>
        </row>
      </sheetData>
      <sheetData sheetId="2" refreshError="1"/>
      <sheetData sheetId="3" refreshError="1"/>
      <sheetData sheetId="4" refreshError="1"/>
      <sheetData sheetId="5">
        <row r="447">
          <cell r="A447">
            <v>31048</v>
          </cell>
        </row>
        <row r="448">
          <cell r="A448">
            <v>31079</v>
          </cell>
        </row>
        <row r="449">
          <cell r="A449">
            <v>31107</v>
          </cell>
        </row>
        <row r="450">
          <cell r="A450">
            <v>31138</v>
          </cell>
        </row>
        <row r="451">
          <cell r="A451">
            <v>31168</v>
          </cell>
        </row>
        <row r="452">
          <cell r="A452">
            <v>31199</v>
          </cell>
        </row>
        <row r="453">
          <cell r="A453">
            <v>31229</v>
          </cell>
        </row>
        <row r="454">
          <cell r="A454">
            <v>31260</v>
          </cell>
        </row>
        <row r="455">
          <cell r="A455">
            <v>31291</v>
          </cell>
        </row>
        <row r="456">
          <cell r="A456">
            <v>31321</v>
          </cell>
        </row>
        <row r="457">
          <cell r="A457">
            <v>31352</v>
          </cell>
        </row>
        <row r="458">
          <cell r="A458">
            <v>31382</v>
          </cell>
        </row>
        <row r="459">
          <cell r="A459">
            <v>31413</v>
          </cell>
        </row>
        <row r="460">
          <cell r="A460">
            <v>31444</v>
          </cell>
        </row>
        <row r="461">
          <cell r="A461">
            <v>31472</v>
          </cell>
        </row>
        <row r="462">
          <cell r="A462">
            <v>31503</v>
          </cell>
        </row>
        <row r="463">
          <cell r="A463">
            <v>31533</v>
          </cell>
        </row>
        <row r="464">
          <cell r="A464">
            <v>31564</v>
          </cell>
        </row>
        <row r="465">
          <cell r="A465">
            <v>31594</v>
          </cell>
        </row>
        <row r="466">
          <cell r="A466">
            <v>31625</v>
          </cell>
        </row>
        <row r="467">
          <cell r="A467">
            <v>31656</v>
          </cell>
        </row>
        <row r="468">
          <cell r="A468">
            <v>31686</v>
          </cell>
        </row>
        <row r="469">
          <cell r="A469">
            <v>31717</v>
          </cell>
        </row>
        <row r="470">
          <cell r="A470">
            <v>31747</v>
          </cell>
        </row>
        <row r="471">
          <cell r="A471">
            <v>31778</v>
          </cell>
        </row>
        <row r="472">
          <cell r="A472">
            <v>31809</v>
          </cell>
        </row>
        <row r="473">
          <cell r="A473">
            <v>31837</v>
          </cell>
        </row>
        <row r="474">
          <cell r="A474">
            <v>31868</v>
          </cell>
        </row>
        <row r="475">
          <cell r="A475">
            <v>31898</v>
          </cell>
        </row>
        <row r="476">
          <cell r="A476">
            <v>31929</v>
          </cell>
        </row>
        <row r="477">
          <cell r="A477">
            <v>31959</v>
          </cell>
        </row>
        <row r="478">
          <cell r="A478">
            <v>31990</v>
          </cell>
        </row>
        <row r="479">
          <cell r="A479">
            <v>32021</v>
          </cell>
        </row>
        <row r="480">
          <cell r="A480">
            <v>32051</v>
          </cell>
        </row>
        <row r="481">
          <cell r="A481">
            <v>32082</v>
          </cell>
        </row>
        <row r="482">
          <cell r="A482">
            <v>32112</v>
          </cell>
        </row>
        <row r="483">
          <cell r="A483">
            <v>32143</v>
          </cell>
        </row>
        <row r="484">
          <cell r="A484">
            <v>32174</v>
          </cell>
        </row>
        <row r="485">
          <cell r="A485">
            <v>32203</v>
          </cell>
        </row>
        <row r="486">
          <cell r="A486">
            <v>32234</v>
          </cell>
        </row>
        <row r="487">
          <cell r="A487">
            <v>32264</v>
          </cell>
        </row>
        <row r="488">
          <cell r="A488">
            <v>32295</v>
          </cell>
        </row>
        <row r="489">
          <cell r="A489">
            <v>32325</v>
          </cell>
        </row>
        <row r="490">
          <cell r="A490">
            <v>32356</v>
          </cell>
        </row>
        <row r="491">
          <cell r="A491">
            <v>32387</v>
          </cell>
        </row>
        <row r="492">
          <cell r="A492">
            <v>32417</v>
          </cell>
        </row>
        <row r="493">
          <cell r="A493">
            <v>32448</v>
          </cell>
        </row>
        <row r="494">
          <cell r="A494">
            <v>32478</v>
          </cell>
        </row>
        <row r="495">
          <cell r="A495">
            <v>32509</v>
          </cell>
        </row>
        <row r="496">
          <cell r="A496">
            <v>32540</v>
          </cell>
        </row>
        <row r="497">
          <cell r="A497">
            <v>32568</v>
          </cell>
        </row>
        <row r="498">
          <cell r="A498">
            <v>32599</v>
          </cell>
        </row>
        <row r="499">
          <cell r="A499">
            <v>32629</v>
          </cell>
        </row>
        <row r="500">
          <cell r="A500">
            <v>32660</v>
          </cell>
        </row>
        <row r="501">
          <cell r="A501">
            <v>32690</v>
          </cell>
        </row>
        <row r="502">
          <cell r="A502">
            <v>32721</v>
          </cell>
        </row>
        <row r="503">
          <cell r="A503">
            <v>32752</v>
          </cell>
        </row>
        <row r="504">
          <cell r="A504">
            <v>32782</v>
          </cell>
        </row>
        <row r="505">
          <cell r="A505">
            <v>32813</v>
          </cell>
        </row>
        <row r="506">
          <cell r="A506">
            <v>32843</v>
          </cell>
        </row>
        <row r="507">
          <cell r="A507">
            <v>32874</v>
          </cell>
        </row>
        <row r="508">
          <cell r="A508">
            <v>32905</v>
          </cell>
        </row>
        <row r="509">
          <cell r="A509">
            <v>32933</v>
          </cell>
        </row>
        <row r="510">
          <cell r="A510">
            <v>32964</v>
          </cell>
        </row>
        <row r="511">
          <cell r="A511">
            <v>32994</v>
          </cell>
        </row>
        <row r="512">
          <cell r="A512">
            <v>33025</v>
          </cell>
        </row>
        <row r="513">
          <cell r="A513">
            <v>33055</v>
          </cell>
        </row>
        <row r="514">
          <cell r="A514">
            <v>33086</v>
          </cell>
        </row>
        <row r="515">
          <cell r="A515">
            <v>33117</v>
          </cell>
        </row>
        <row r="516">
          <cell r="A516">
            <v>33147</v>
          </cell>
        </row>
        <row r="517">
          <cell r="A517">
            <v>33178</v>
          </cell>
        </row>
        <row r="518">
          <cell r="A518">
            <v>33208</v>
          </cell>
        </row>
        <row r="519">
          <cell r="A519">
            <v>33239</v>
          </cell>
        </row>
        <row r="520">
          <cell r="A520">
            <v>33270</v>
          </cell>
        </row>
        <row r="521">
          <cell r="A521">
            <v>33298</v>
          </cell>
        </row>
        <row r="522">
          <cell r="A522">
            <v>33329</v>
          </cell>
        </row>
        <row r="523">
          <cell r="A523">
            <v>33359</v>
          </cell>
        </row>
        <row r="524">
          <cell r="A524">
            <v>33390</v>
          </cell>
        </row>
        <row r="525">
          <cell r="A525">
            <v>33420</v>
          </cell>
        </row>
        <row r="526">
          <cell r="A526">
            <v>33451</v>
          </cell>
        </row>
        <row r="527">
          <cell r="A527">
            <v>33482</v>
          </cell>
        </row>
        <row r="528">
          <cell r="A528">
            <v>33512</v>
          </cell>
        </row>
        <row r="529">
          <cell r="A529">
            <v>33543</v>
          </cell>
        </row>
        <row r="530">
          <cell r="A530">
            <v>33573</v>
          </cell>
        </row>
        <row r="531">
          <cell r="A531">
            <v>33604</v>
          </cell>
        </row>
        <row r="532">
          <cell r="A532">
            <v>33635</v>
          </cell>
        </row>
        <row r="533">
          <cell r="A533">
            <v>33664</v>
          </cell>
        </row>
        <row r="534">
          <cell r="A534">
            <v>33695</v>
          </cell>
        </row>
        <row r="535">
          <cell r="A535">
            <v>33725</v>
          </cell>
        </row>
        <row r="536">
          <cell r="A536">
            <v>33756</v>
          </cell>
        </row>
        <row r="537">
          <cell r="A537">
            <v>33786</v>
          </cell>
        </row>
        <row r="538">
          <cell r="A538">
            <v>33817</v>
          </cell>
        </row>
        <row r="539">
          <cell r="A539">
            <v>33848</v>
          </cell>
        </row>
        <row r="540">
          <cell r="A540">
            <v>33878</v>
          </cell>
        </row>
        <row r="541">
          <cell r="A541">
            <v>33909</v>
          </cell>
        </row>
        <row r="542">
          <cell r="A542">
            <v>33939</v>
          </cell>
        </row>
        <row r="543">
          <cell r="A543">
            <v>33970</v>
          </cell>
        </row>
        <row r="544">
          <cell r="A544">
            <v>34001</v>
          </cell>
        </row>
        <row r="545">
          <cell r="A545">
            <v>34029</v>
          </cell>
        </row>
        <row r="546">
          <cell r="A546">
            <v>34060</v>
          </cell>
        </row>
        <row r="547">
          <cell r="A547">
            <v>34090</v>
          </cell>
        </row>
        <row r="548">
          <cell r="A548">
            <v>34121</v>
          </cell>
        </row>
        <row r="549">
          <cell r="A549">
            <v>34151</v>
          </cell>
        </row>
        <row r="550">
          <cell r="A550">
            <v>34182</v>
          </cell>
        </row>
        <row r="551">
          <cell r="A551">
            <v>34213</v>
          </cell>
        </row>
        <row r="552">
          <cell r="A552">
            <v>34243</v>
          </cell>
        </row>
        <row r="553">
          <cell r="A553">
            <v>34274</v>
          </cell>
        </row>
        <row r="554">
          <cell r="A554">
            <v>34304</v>
          </cell>
        </row>
        <row r="555">
          <cell r="A555">
            <v>34335</v>
          </cell>
        </row>
        <row r="556">
          <cell r="A556">
            <v>34366</v>
          </cell>
        </row>
        <row r="557">
          <cell r="A557">
            <v>34394</v>
          </cell>
        </row>
        <row r="558">
          <cell r="A558">
            <v>34425</v>
          </cell>
        </row>
        <row r="559">
          <cell r="A559">
            <v>34455</v>
          </cell>
        </row>
        <row r="560">
          <cell r="A560">
            <v>34486</v>
          </cell>
        </row>
        <row r="561">
          <cell r="A561">
            <v>34516</v>
          </cell>
        </row>
        <row r="562">
          <cell r="A562">
            <v>34547</v>
          </cell>
        </row>
        <row r="563">
          <cell r="A563">
            <v>34578</v>
          </cell>
        </row>
        <row r="564">
          <cell r="A564">
            <v>34608</v>
          </cell>
        </row>
        <row r="565">
          <cell r="A565">
            <v>34639</v>
          </cell>
        </row>
        <row r="566">
          <cell r="A566">
            <v>34669</v>
          </cell>
        </row>
        <row r="567">
          <cell r="A567">
            <v>34700</v>
          </cell>
        </row>
        <row r="568">
          <cell r="A568">
            <v>34731</v>
          </cell>
        </row>
        <row r="569">
          <cell r="A569">
            <v>34759</v>
          </cell>
        </row>
        <row r="570">
          <cell r="A570">
            <v>34790</v>
          </cell>
        </row>
        <row r="571">
          <cell r="A571">
            <v>34820</v>
          </cell>
        </row>
        <row r="572">
          <cell r="A572">
            <v>34851</v>
          </cell>
        </row>
        <row r="573">
          <cell r="A573">
            <v>34881</v>
          </cell>
        </row>
        <row r="574">
          <cell r="A574">
            <v>34912</v>
          </cell>
        </row>
        <row r="575">
          <cell r="A575">
            <v>34943</v>
          </cell>
        </row>
        <row r="576">
          <cell r="A576">
            <v>34973</v>
          </cell>
        </row>
        <row r="577">
          <cell r="A577">
            <v>35004</v>
          </cell>
        </row>
        <row r="578">
          <cell r="A578">
            <v>35034</v>
          </cell>
        </row>
        <row r="579">
          <cell r="A579">
            <v>35065</v>
          </cell>
        </row>
        <row r="580">
          <cell r="A580">
            <v>35096</v>
          </cell>
        </row>
        <row r="581">
          <cell r="A581">
            <v>35125</v>
          </cell>
        </row>
        <row r="582">
          <cell r="A582">
            <v>35156</v>
          </cell>
        </row>
        <row r="583">
          <cell r="A583">
            <v>35186</v>
          </cell>
        </row>
        <row r="584">
          <cell r="A584">
            <v>35217</v>
          </cell>
        </row>
        <row r="585">
          <cell r="A585">
            <v>35247</v>
          </cell>
        </row>
        <row r="586">
          <cell r="A586">
            <v>35278</v>
          </cell>
        </row>
        <row r="587">
          <cell r="A587">
            <v>35309</v>
          </cell>
        </row>
        <row r="588">
          <cell r="A588">
            <v>35339</v>
          </cell>
        </row>
        <row r="589">
          <cell r="A589">
            <v>35370</v>
          </cell>
        </row>
        <row r="590">
          <cell r="A590">
            <v>35400</v>
          </cell>
        </row>
        <row r="591">
          <cell r="A591">
            <v>35431</v>
          </cell>
        </row>
        <row r="592">
          <cell r="A592">
            <v>35462</v>
          </cell>
        </row>
        <row r="593">
          <cell r="A593">
            <v>35490</v>
          </cell>
        </row>
        <row r="594">
          <cell r="A594">
            <v>35521</v>
          </cell>
        </row>
        <row r="595">
          <cell r="A595">
            <v>35551</v>
          </cell>
        </row>
        <row r="596">
          <cell r="A596">
            <v>35582</v>
          </cell>
        </row>
        <row r="597">
          <cell r="A597">
            <v>35612</v>
          </cell>
        </row>
        <row r="598">
          <cell r="A598">
            <v>35643</v>
          </cell>
        </row>
        <row r="599">
          <cell r="A599">
            <v>35674</v>
          </cell>
        </row>
        <row r="600">
          <cell r="A600">
            <v>35704</v>
          </cell>
        </row>
        <row r="601">
          <cell r="A601">
            <v>35735</v>
          </cell>
        </row>
        <row r="602">
          <cell r="A602">
            <v>35765</v>
          </cell>
        </row>
        <row r="603">
          <cell r="A603">
            <v>35796</v>
          </cell>
        </row>
        <row r="604">
          <cell r="A604">
            <v>35827</v>
          </cell>
        </row>
        <row r="605">
          <cell r="A605">
            <v>35855</v>
          </cell>
        </row>
        <row r="606">
          <cell r="A606">
            <v>35886</v>
          </cell>
        </row>
        <row r="607">
          <cell r="A607">
            <v>35916</v>
          </cell>
        </row>
        <row r="608">
          <cell r="A608">
            <v>35947</v>
          </cell>
        </row>
        <row r="609">
          <cell r="A609">
            <v>35977</v>
          </cell>
        </row>
        <row r="610">
          <cell r="A610">
            <v>36008</v>
          </cell>
        </row>
        <row r="611">
          <cell r="A611">
            <v>36039</v>
          </cell>
        </row>
        <row r="612">
          <cell r="A612">
            <v>36069</v>
          </cell>
        </row>
        <row r="613">
          <cell r="A613">
            <v>36100</v>
          </cell>
        </row>
        <row r="614">
          <cell r="A614">
            <v>36130</v>
          </cell>
        </row>
        <row r="615">
          <cell r="A615">
            <v>36161</v>
          </cell>
        </row>
        <row r="616">
          <cell r="A616">
            <v>36192</v>
          </cell>
        </row>
        <row r="617">
          <cell r="A617">
            <v>36220</v>
          </cell>
        </row>
        <row r="618">
          <cell r="A618">
            <v>36251</v>
          </cell>
        </row>
        <row r="619">
          <cell r="A619">
            <v>36281</v>
          </cell>
        </row>
        <row r="620">
          <cell r="A620">
            <v>36312</v>
          </cell>
        </row>
        <row r="621">
          <cell r="A621">
            <v>36342</v>
          </cell>
        </row>
        <row r="622">
          <cell r="A622">
            <v>36373</v>
          </cell>
        </row>
        <row r="623">
          <cell r="A623">
            <v>36404</v>
          </cell>
        </row>
        <row r="624">
          <cell r="A624">
            <v>36434</v>
          </cell>
        </row>
        <row r="625">
          <cell r="A625">
            <v>36465</v>
          </cell>
        </row>
        <row r="626">
          <cell r="A626">
            <v>36495</v>
          </cell>
        </row>
        <row r="627">
          <cell r="A627">
            <v>36526</v>
          </cell>
        </row>
        <row r="628">
          <cell r="A628">
            <v>36557</v>
          </cell>
        </row>
        <row r="629">
          <cell r="A629">
            <v>36586</v>
          </cell>
        </row>
        <row r="630">
          <cell r="A630">
            <v>36617</v>
          </cell>
        </row>
        <row r="631">
          <cell r="A631">
            <v>36647</v>
          </cell>
        </row>
        <row r="632">
          <cell r="A632">
            <v>36678</v>
          </cell>
        </row>
        <row r="633">
          <cell r="A633">
            <v>36708</v>
          </cell>
        </row>
        <row r="634">
          <cell r="A634">
            <v>36739</v>
          </cell>
        </row>
        <row r="635">
          <cell r="A635">
            <v>36770</v>
          </cell>
        </row>
        <row r="636">
          <cell r="A636">
            <v>36800</v>
          </cell>
        </row>
        <row r="637">
          <cell r="A637">
            <v>36831</v>
          </cell>
        </row>
        <row r="638">
          <cell r="A638">
            <v>36861</v>
          </cell>
        </row>
        <row r="639">
          <cell r="A639">
            <v>36892</v>
          </cell>
        </row>
        <row r="640">
          <cell r="A640">
            <v>36923</v>
          </cell>
        </row>
        <row r="641">
          <cell r="A641">
            <v>36951</v>
          </cell>
        </row>
        <row r="642">
          <cell r="A642">
            <v>36982</v>
          </cell>
        </row>
        <row r="643">
          <cell r="A643">
            <v>37012</v>
          </cell>
        </row>
        <row r="644">
          <cell r="A644">
            <v>37043</v>
          </cell>
        </row>
        <row r="645">
          <cell r="A645">
            <v>37073</v>
          </cell>
        </row>
        <row r="646">
          <cell r="A646">
            <v>37104</v>
          </cell>
        </row>
        <row r="647">
          <cell r="A647">
            <v>37135</v>
          </cell>
        </row>
        <row r="648">
          <cell r="A648">
            <v>37165</v>
          </cell>
        </row>
        <row r="649">
          <cell r="A649">
            <v>37196</v>
          </cell>
        </row>
        <row r="650">
          <cell r="A650">
            <v>37226</v>
          </cell>
        </row>
        <row r="651">
          <cell r="A651">
            <v>37257</v>
          </cell>
        </row>
        <row r="652">
          <cell r="A652">
            <v>37288</v>
          </cell>
        </row>
        <row r="653">
          <cell r="A653">
            <v>37316</v>
          </cell>
        </row>
        <row r="654">
          <cell r="A654">
            <v>37347</v>
          </cell>
        </row>
        <row r="655">
          <cell r="A655">
            <v>37377</v>
          </cell>
        </row>
        <row r="656">
          <cell r="A656">
            <v>37408</v>
          </cell>
        </row>
        <row r="657">
          <cell r="A657">
            <v>37438</v>
          </cell>
        </row>
        <row r="658">
          <cell r="A658">
            <v>37469</v>
          </cell>
        </row>
        <row r="659">
          <cell r="A659">
            <v>37500</v>
          </cell>
        </row>
        <row r="660">
          <cell r="A660">
            <v>37530</v>
          </cell>
        </row>
        <row r="661">
          <cell r="A661">
            <v>37561</v>
          </cell>
        </row>
        <row r="662">
          <cell r="A662">
            <v>37591</v>
          </cell>
        </row>
        <row r="663">
          <cell r="A663">
            <v>37622</v>
          </cell>
        </row>
        <row r="664">
          <cell r="A664">
            <v>37653</v>
          </cell>
        </row>
        <row r="665">
          <cell r="A665">
            <v>37681</v>
          </cell>
        </row>
        <row r="666">
          <cell r="A666">
            <v>37712</v>
          </cell>
        </row>
        <row r="667">
          <cell r="A667">
            <v>37742</v>
          </cell>
        </row>
        <row r="668">
          <cell r="A668">
            <v>37773</v>
          </cell>
        </row>
        <row r="669">
          <cell r="A669">
            <v>37803</v>
          </cell>
        </row>
        <row r="670">
          <cell r="A670">
            <v>37834</v>
          </cell>
        </row>
        <row r="671">
          <cell r="A671">
            <v>37865</v>
          </cell>
        </row>
        <row r="672">
          <cell r="A672">
            <v>37895</v>
          </cell>
        </row>
        <row r="673">
          <cell r="A673">
            <v>37926</v>
          </cell>
        </row>
        <row r="674">
          <cell r="A674">
            <v>37956</v>
          </cell>
        </row>
        <row r="675">
          <cell r="A675">
            <v>37987</v>
          </cell>
        </row>
        <row r="676">
          <cell r="A676">
            <v>38018</v>
          </cell>
        </row>
        <row r="677">
          <cell r="A677">
            <v>38047</v>
          </cell>
        </row>
        <row r="678">
          <cell r="A678">
            <v>38078</v>
          </cell>
        </row>
        <row r="679">
          <cell r="A679">
            <v>38108</v>
          </cell>
        </row>
        <row r="680">
          <cell r="A680">
            <v>38139</v>
          </cell>
        </row>
        <row r="681">
          <cell r="A681">
            <v>38169</v>
          </cell>
        </row>
        <row r="682">
          <cell r="A682">
            <v>38200</v>
          </cell>
        </row>
        <row r="683">
          <cell r="A683">
            <v>38231</v>
          </cell>
        </row>
        <row r="684">
          <cell r="A684">
            <v>38261</v>
          </cell>
        </row>
        <row r="685">
          <cell r="A685">
            <v>38292</v>
          </cell>
        </row>
        <row r="686">
          <cell r="A686">
            <v>38322</v>
          </cell>
        </row>
        <row r="687">
          <cell r="A687">
            <v>38353</v>
          </cell>
        </row>
        <row r="688">
          <cell r="A688">
            <v>38384</v>
          </cell>
        </row>
        <row r="689">
          <cell r="A689">
            <v>38412</v>
          </cell>
        </row>
        <row r="690">
          <cell r="A690">
            <v>38443</v>
          </cell>
        </row>
        <row r="691">
          <cell r="A691">
            <v>38473</v>
          </cell>
        </row>
        <row r="692">
          <cell r="A692">
            <v>38504</v>
          </cell>
        </row>
        <row r="693">
          <cell r="A693">
            <v>38534</v>
          </cell>
        </row>
        <row r="694">
          <cell r="A694">
            <v>38565</v>
          </cell>
        </row>
        <row r="695">
          <cell r="A695">
            <v>38596</v>
          </cell>
        </row>
        <row r="696">
          <cell r="A696">
            <v>38626</v>
          </cell>
        </row>
        <row r="697">
          <cell r="A697">
            <v>38657</v>
          </cell>
        </row>
        <row r="698">
          <cell r="A698">
            <v>38687</v>
          </cell>
        </row>
        <row r="699">
          <cell r="A699">
            <v>38718</v>
          </cell>
        </row>
        <row r="700">
          <cell r="A700">
            <v>38749</v>
          </cell>
        </row>
        <row r="701">
          <cell r="A701">
            <v>38777</v>
          </cell>
        </row>
        <row r="702">
          <cell r="A702">
            <v>38808</v>
          </cell>
        </row>
        <row r="703">
          <cell r="A703">
            <v>38838</v>
          </cell>
        </row>
        <row r="704">
          <cell r="A704">
            <v>38869</v>
          </cell>
        </row>
        <row r="705">
          <cell r="A705">
            <v>38899</v>
          </cell>
        </row>
        <row r="706">
          <cell r="A706">
            <v>38930</v>
          </cell>
        </row>
        <row r="707">
          <cell r="A707">
            <v>38961</v>
          </cell>
        </row>
        <row r="708">
          <cell r="A708">
            <v>38991</v>
          </cell>
        </row>
        <row r="709">
          <cell r="A709">
            <v>39022</v>
          </cell>
        </row>
        <row r="710">
          <cell r="A710">
            <v>39052</v>
          </cell>
        </row>
        <row r="711">
          <cell r="A711">
            <v>39083</v>
          </cell>
        </row>
        <row r="712">
          <cell r="A712">
            <v>39114</v>
          </cell>
        </row>
        <row r="713">
          <cell r="A713">
            <v>39142</v>
          </cell>
        </row>
        <row r="714">
          <cell r="A714">
            <v>39173</v>
          </cell>
        </row>
        <row r="715">
          <cell r="A715">
            <v>39203</v>
          </cell>
        </row>
        <row r="716">
          <cell r="A716">
            <v>39234</v>
          </cell>
        </row>
        <row r="717">
          <cell r="A717">
            <v>39264</v>
          </cell>
        </row>
        <row r="718">
          <cell r="A718">
            <v>39295</v>
          </cell>
        </row>
        <row r="719">
          <cell r="A719">
            <v>39326</v>
          </cell>
        </row>
        <row r="720">
          <cell r="A720">
            <v>39356</v>
          </cell>
        </row>
        <row r="721">
          <cell r="A721">
            <v>39387</v>
          </cell>
        </row>
        <row r="722">
          <cell r="A722">
            <v>39417</v>
          </cell>
        </row>
        <row r="723">
          <cell r="A723">
            <v>39448</v>
          </cell>
        </row>
        <row r="724">
          <cell r="A724">
            <v>39479</v>
          </cell>
        </row>
        <row r="725">
          <cell r="A725">
            <v>39508</v>
          </cell>
        </row>
        <row r="726">
          <cell r="A726">
            <v>39539</v>
          </cell>
        </row>
        <row r="727">
          <cell r="A727">
            <v>39569</v>
          </cell>
        </row>
        <row r="728">
          <cell r="A728">
            <v>39600</v>
          </cell>
        </row>
        <row r="729">
          <cell r="A729">
            <v>39630</v>
          </cell>
        </row>
        <row r="730">
          <cell r="A730">
            <v>39661</v>
          </cell>
        </row>
        <row r="731">
          <cell r="A731">
            <v>39692</v>
          </cell>
        </row>
        <row r="732">
          <cell r="A732">
            <v>39722</v>
          </cell>
        </row>
        <row r="733">
          <cell r="A733">
            <v>39753</v>
          </cell>
        </row>
        <row r="734">
          <cell r="A734">
            <v>39783</v>
          </cell>
        </row>
        <row r="735">
          <cell r="A735">
            <v>39814</v>
          </cell>
        </row>
        <row r="736">
          <cell r="A736">
            <v>39845</v>
          </cell>
        </row>
        <row r="737">
          <cell r="A737">
            <v>39873</v>
          </cell>
        </row>
        <row r="738">
          <cell r="A738">
            <v>39904</v>
          </cell>
        </row>
        <row r="739">
          <cell r="A739">
            <v>39934</v>
          </cell>
        </row>
        <row r="740">
          <cell r="A740">
            <v>39965</v>
          </cell>
        </row>
        <row r="741">
          <cell r="A741">
            <v>39995</v>
          </cell>
        </row>
        <row r="742">
          <cell r="A742">
            <v>40026</v>
          </cell>
        </row>
        <row r="743">
          <cell r="A743">
            <v>40057</v>
          </cell>
        </row>
        <row r="744">
          <cell r="A744">
            <v>40087</v>
          </cell>
        </row>
        <row r="745">
          <cell r="A745">
            <v>40118</v>
          </cell>
        </row>
        <row r="746">
          <cell r="A746">
            <v>40148</v>
          </cell>
        </row>
        <row r="747">
          <cell r="A747">
            <v>40179</v>
          </cell>
        </row>
        <row r="748">
          <cell r="A748">
            <v>40210</v>
          </cell>
        </row>
        <row r="749">
          <cell r="A749">
            <v>40238</v>
          </cell>
        </row>
        <row r="750">
          <cell r="A750">
            <v>40269</v>
          </cell>
        </row>
        <row r="751">
          <cell r="A751">
            <v>40299</v>
          </cell>
        </row>
        <row r="752">
          <cell r="A752">
            <v>40330</v>
          </cell>
        </row>
        <row r="753">
          <cell r="A753">
            <v>40360</v>
          </cell>
        </row>
        <row r="754">
          <cell r="A754">
            <v>40391</v>
          </cell>
        </row>
        <row r="755">
          <cell r="A755">
            <v>40422</v>
          </cell>
        </row>
        <row r="756">
          <cell r="A756">
            <v>40452</v>
          </cell>
        </row>
        <row r="757">
          <cell r="A757">
            <v>40483</v>
          </cell>
        </row>
        <row r="758">
          <cell r="A758">
            <v>40513</v>
          </cell>
        </row>
        <row r="759">
          <cell r="A759">
            <v>40544</v>
          </cell>
        </row>
        <row r="760">
          <cell r="A760">
            <v>40575</v>
          </cell>
        </row>
        <row r="761">
          <cell r="A761">
            <v>40603</v>
          </cell>
        </row>
        <row r="762">
          <cell r="A762">
            <v>40634</v>
          </cell>
        </row>
        <row r="763">
          <cell r="A763">
            <v>40664</v>
          </cell>
        </row>
        <row r="764">
          <cell r="A764">
            <v>40695</v>
          </cell>
        </row>
        <row r="765">
          <cell r="A765">
            <v>40725</v>
          </cell>
        </row>
        <row r="766">
          <cell r="A766">
            <v>40756</v>
          </cell>
        </row>
        <row r="767">
          <cell r="A767">
            <v>40787</v>
          </cell>
        </row>
        <row r="768">
          <cell r="A768">
            <v>40817</v>
          </cell>
        </row>
        <row r="769">
          <cell r="A769">
            <v>40848</v>
          </cell>
        </row>
        <row r="770">
          <cell r="A770">
            <v>40878</v>
          </cell>
        </row>
        <row r="771">
          <cell r="A771">
            <v>40909</v>
          </cell>
        </row>
        <row r="772">
          <cell r="A772">
            <v>40940</v>
          </cell>
        </row>
        <row r="773">
          <cell r="A773">
            <v>40969</v>
          </cell>
        </row>
        <row r="774">
          <cell r="A774">
            <v>41000</v>
          </cell>
        </row>
        <row r="775">
          <cell r="A775">
            <v>41030</v>
          </cell>
        </row>
        <row r="776">
          <cell r="A776">
            <v>41061</v>
          </cell>
        </row>
        <row r="777">
          <cell r="A777">
            <v>41091</v>
          </cell>
        </row>
        <row r="778">
          <cell r="A778">
            <v>41122</v>
          </cell>
        </row>
        <row r="779">
          <cell r="A779">
            <v>41153</v>
          </cell>
        </row>
        <row r="780">
          <cell r="A780">
            <v>41183</v>
          </cell>
        </row>
        <row r="781">
          <cell r="A781">
            <v>41214</v>
          </cell>
        </row>
        <row r="782">
          <cell r="A782">
            <v>41244</v>
          </cell>
        </row>
        <row r="783">
          <cell r="A783">
            <v>41275</v>
          </cell>
        </row>
        <row r="784">
          <cell r="A784">
            <v>41306</v>
          </cell>
        </row>
        <row r="785">
          <cell r="A785">
            <v>41334</v>
          </cell>
        </row>
        <row r="786">
          <cell r="A786">
            <v>41365</v>
          </cell>
        </row>
        <row r="787">
          <cell r="A787">
            <v>41395</v>
          </cell>
        </row>
        <row r="788">
          <cell r="A788">
            <v>41426</v>
          </cell>
        </row>
        <row r="789">
          <cell r="A789">
            <v>41456</v>
          </cell>
        </row>
        <row r="790">
          <cell r="A790">
            <v>41487</v>
          </cell>
        </row>
        <row r="791">
          <cell r="A791">
            <v>41518</v>
          </cell>
        </row>
        <row r="792">
          <cell r="A792">
            <v>41548</v>
          </cell>
        </row>
        <row r="793">
          <cell r="A793">
            <v>41579</v>
          </cell>
        </row>
        <row r="794">
          <cell r="A794">
            <v>41609</v>
          </cell>
        </row>
        <row r="795">
          <cell r="A795">
            <v>41640</v>
          </cell>
        </row>
        <row r="796">
          <cell r="A796">
            <v>41671</v>
          </cell>
        </row>
        <row r="797">
          <cell r="A797">
            <v>41699</v>
          </cell>
        </row>
        <row r="798">
          <cell r="A798">
            <v>41730</v>
          </cell>
        </row>
        <row r="799">
          <cell r="A799">
            <v>41760</v>
          </cell>
        </row>
        <row r="800">
          <cell r="A800">
            <v>41791</v>
          </cell>
        </row>
        <row r="801">
          <cell r="A801">
            <v>41821</v>
          </cell>
        </row>
        <row r="802">
          <cell r="A802">
            <v>41852</v>
          </cell>
        </row>
        <row r="803">
          <cell r="A803">
            <v>41883</v>
          </cell>
        </row>
        <row r="804">
          <cell r="A804">
            <v>41913</v>
          </cell>
        </row>
        <row r="805">
          <cell r="A805">
            <v>41944</v>
          </cell>
        </row>
        <row r="806">
          <cell r="A806">
            <v>41974</v>
          </cell>
        </row>
        <row r="807">
          <cell r="A807">
            <v>42005</v>
          </cell>
        </row>
        <row r="808">
          <cell r="A808">
            <v>42036</v>
          </cell>
        </row>
        <row r="809">
          <cell r="A809">
            <v>42064</v>
          </cell>
        </row>
        <row r="810">
          <cell r="A810">
            <v>42095</v>
          </cell>
        </row>
        <row r="811">
          <cell r="A811">
            <v>42125</v>
          </cell>
        </row>
        <row r="812">
          <cell r="A812">
            <v>42156</v>
          </cell>
        </row>
        <row r="813">
          <cell r="A813">
            <v>42186</v>
          </cell>
        </row>
        <row r="814">
          <cell r="A814">
            <v>42217</v>
          </cell>
        </row>
        <row r="815">
          <cell r="A815">
            <v>42248</v>
          </cell>
        </row>
        <row r="816">
          <cell r="A816">
            <v>42278</v>
          </cell>
        </row>
        <row r="817">
          <cell r="A817">
            <v>42309</v>
          </cell>
        </row>
        <row r="818">
          <cell r="A818">
            <v>42339</v>
          </cell>
        </row>
        <row r="819">
          <cell r="A819">
            <v>42370</v>
          </cell>
        </row>
        <row r="820">
          <cell r="A820">
            <v>42401</v>
          </cell>
        </row>
        <row r="821">
          <cell r="A821">
            <v>42430</v>
          </cell>
        </row>
        <row r="822">
          <cell r="A822">
            <v>42461</v>
          </cell>
        </row>
        <row r="823">
          <cell r="A823">
            <v>42491</v>
          </cell>
        </row>
        <row r="824">
          <cell r="A824">
            <v>42522</v>
          </cell>
        </row>
        <row r="825">
          <cell r="A825">
            <v>42552</v>
          </cell>
        </row>
        <row r="826">
          <cell r="A826">
            <v>42583</v>
          </cell>
        </row>
        <row r="827">
          <cell r="A827">
            <v>42614</v>
          </cell>
        </row>
        <row r="828">
          <cell r="A828">
            <v>42644</v>
          </cell>
        </row>
        <row r="829">
          <cell r="A829">
            <v>42675</v>
          </cell>
        </row>
        <row r="830">
          <cell r="A830">
            <v>42705</v>
          </cell>
        </row>
        <row r="831">
          <cell r="A831">
            <v>42736</v>
          </cell>
        </row>
        <row r="832">
          <cell r="A832">
            <v>42767</v>
          </cell>
        </row>
        <row r="833">
          <cell r="A833">
            <v>42795</v>
          </cell>
        </row>
        <row r="834">
          <cell r="A834">
            <v>42826</v>
          </cell>
        </row>
        <row r="835">
          <cell r="A835">
            <v>42856</v>
          </cell>
        </row>
        <row r="836">
          <cell r="A836">
            <v>42887</v>
          </cell>
        </row>
        <row r="837">
          <cell r="A837">
            <v>42917</v>
          </cell>
        </row>
        <row r="838">
          <cell r="A838">
            <v>42948</v>
          </cell>
        </row>
        <row r="839">
          <cell r="A839">
            <v>42979</v>
          </cell>
        </row>
        <row r="840">
          <cell r="A840">
            <v>43009</v>
          </cell>
        </row>
        <row r="841">
          <cell r="A841">
            <v>43040</v>
          </cell>
        </row>
        <row r="842">
          <cell r="A842">
            <v>43070</v>
          </cell>
        </row>
        <row r="843">
          <cell r="A843">
            <v>43101</v>
          </cell>
        </row>
        <row r="844">
          <cell r="A844">
            <v>43132</v>
          </cell>
        </row>
        <row r="845">
          <cell r="A845">
            <v>43160</v>
          </cell>
        </row>
        <row r="846">
          <cell r="A846">
            <v>43191</v>
          </cell>
        </row>
        <row r="847">
          <cell r="A847">
            <v>43221</v>
          </cell>
        </row>
        <row r="848">
          <cell r="A848">
            <v>43252</v>
          </cell>
        </row>
        <row r="849">
          <cell r="A849">
            <v>43282</v>
          </cell>
        </row>
        <row r="850">
          <cell r="A850">
            <v>43313</v>
          </cell>
        </row>
        <row r="851">
          <cell r="A851">
            <v>43344</v>
          </cell>
        </row>
        <row r="852">
          <cell r="A852">
            <v>43374</v>
          </cell>
        </row>
        <row r="853">
          <cell r="A853">
            <v>43405</v>
          </cell>
        </row>
        <row r="854">
          <cell r="A854">
            <v>43435</v>
          </cell>
        </row>
        <row r="855">
          <cell r="A855">
            <v>43466</v>
          </cell>
        </row>
        <row r="856">
          <cell r="A856">
            <v>43497</v>
          </cell>
        </row>
        <row r="857">
          <cell r="A857">
            <v>43525</v>
          </cell>
        </row>
        <row r="858">
          <cell r="A858">
            <v>43556</v>
          </cell>
        </row>
        <row r="859">
          <cell r="A859">
            <v>43586</v>
          </cell>
        </row>
        <row r="860">
          <cell r="A860">
            <v>43617</v>
          </cell>
        </row>
        <row r="861">
          <cell r="A861">
            <v>43647</v>
          </cell>
        </row>
        <row r="862">
          <cell r="A862">
            <v>43678</v>
          </cell>
        </row>
        <row r="863">
          <cell r="A863">
            <v>43709</v>
          </cell>
        </row>
        <row r="864">
          <cell r="A864">
            <v>43739</v>
          </cell>
        </row>
        <row r="865">
          <cell r="A865">
            <v>43770</v>
          </cell>
        </row>
        <row r="866">
          <cell r="A866">
            <v>43800</v>
          </cell>
        </row>
        <row r="867">
          <cell r="A867">
            <v>43831</v>
          </cell>
        </row>
        <row r="868">
          <cell r="A868">
            <v>43862</v>
          </cell>
        </row>
        <row r="869">
          <cell r="A869">
            <v>43891</v>
          </cell>
        </row>
        <row r="870">
          <cell r="A870">
            <v>43922</v>
          </cell>
        </row>
        <row r="871">
          <cell r="A871">
            <v>43952</v>
          </cell>
        </row>
        <row r="872">
          <cell r="A872">
            <v>43983</v>
          </cell>
        </row>
        <row r="873">
          <cell r="A873">
            <v>44013</v>
          </cell>
        </row>
        <row r="874">
          <cell r="A874">
            <v>44044</v>
          </cell>
        </row>
        <row r="875">
          <cell r="A875">
            <v>44075</v>
          </cell>
        </row>
        <row r="876">
          <cell r="A876">
            <v>44105</v>
          </cell>
        </row>
        <row r="877">
          <cell r="A877">
            <v>44136</v>
          </cell>
        </row>
        <row r="878">
          <cell r="A878">
            <v>44166</v>
          </cell>
        </row>
        <row r="879">
          <cell r="A879">
            <v>44197</v>
          </cell>
        </row>
        <row r="880">
          <cell r="A880">
            <v>44228</v>
          </cell>
        </row>
        <row r="881">
          <cell r="A881">
            <v>44256</v>
          </cell>
        </row>
        <row r="882">
          <cell r="A882">
            <v>44287</v>
          </cell>
        </row>
        <row r="883">
          <cell r="A883">
            <v>44317</v>
          </cell>
        </row>
        <row r="884">
          <cell r="A884">
            <v>44348</v>
          </cell>
        </row>
        <row r="885">
          <cell r="A885">
            <v>44378</v>
          </cell>
        </row>
        <row r="886">
          <cell r="A886">
            <v>44409</v>
          </cell>
        </row>
        <row r="887">
          <cell r="A887">
            <v>44440</v>
          </cell>
        </row>
        <row r="888">
          <cell r="A888">
            <v>44470</v>
          </cell>
        </row>
        <row r="889">
          <cell r="A889">
            <v>44501</v>
          </cell>
        </row>
        <row r="890">
          <cell r="A890">
            <v>44531</v>
          </cell>
        </row>
        <row r="891">
          <cell r="A891">
            <v>44562</v>
          </cell>
        </row>
        <row r="892">
          <cell r="A892">
            <v>44593</v>
          </cell>
        </row>
        <row r="893">
          <cell r="A893">
            <v>44621</v>
          </cell>
        </row>
        <row r="894">
          <cell r="A894">
            <v>44652</v>
          </cell>
        </row>
        <row r="895">
          <cell r="A895">
            <v>44682</v>
          </cell>
        </row>
        <row r="896">
          <cell r="A896">
            <v>44713</v>
          </cell>
        </row>
        <row r="897">
          <cell r="A897">
            <v>44743</v>
          </cell>
        </row>
        <row r="898">
          <cell r="A898">
            <v>44774</v>
          </cell>
        </row>
        <row r="899">
          <cell r="A899">
            <v>44805</v>
          </cell>
        </row>
        <row r="900">
          <cell r="A900">
            <v>44835</v>
          </cell>
        </row>
        <row r="901">
          <cell r="A901">
            <v>44866</v>
          </cell>
        </row>
        <row r="902">
          <cell r="A902">
            <v>44896</v>
          </cell>
        </row>
        <row r="903">
          <cell r="A903">
            <v>44927</v>
          </cell>
        </row>
        <row r="904">
          <cell r="A904">
            <v>44958</v>
          </cell>
        </row>
        <row r="905">
          <cell r="A905">
            <v>44986</v>
          </cell>
        </row>
        <row r="906">
          <cell r="A906">
            <v>45017</v>
          </cell>
        </row>
        <row r="907">
          <cell r="A907">
            <v>45047</v>
          </cell>
        </row>
        <row r="908">
          <cell r="A908">
            <v>45078</v>
          </cell>
        </row>
        <row r="909">
          <cell r="A909">
            <v>45108</v>
          </cell>
        </row>
        <row r="910">
          <cell r="A910">
            <v>45139</v>
          </cell>
        </row>
        <row r="911">
          <cell r="A911">
            <v>45170</v>
          </cell>
        </row>
        <row r="912">
          <cell r="A912">
            <v>45200</v>
          </cell>
        </row>
        <row r="913">
          <cell r="A913">
            <v>45231</v>
          </cell>
        </row>
        <row r="914">
          <cell r="A914">
            <v>45261</v>
          </cell>
        </row>
      </sheetData>
      <sheetData sheetId="6" refreshError="1"/>
      <sheetData sheetId="7" refreshError="1"/>
      <sheetData sheetId="8" refreshError="1"/>
      <sheetData sheetId="9">
        <row r="3">
          <cell r="C3" t="str">
            <v>30y Mortgage Rate</v>
          </cell>
        </row>
        <row r="640">
          <cell r="C640">
            <v>5.68</v>
          </cell>
        </row>
        <row r="641">
          <cell r="C641">
            <v>6.24</v>
          </cell>
        </row>
        <row r="642">
          <cell r="C642">
            <v>5.85</v>
          </cell>
        </row>
        <row r="643">
          <cell r="C643">
            <v>6.03</v>
          </cell>
        </row>
        <row r="644">
          <cell r="C644">
            <v>6.08</v>
          </cell>
        </row>
        <row r="645">
          <cell r="C645">
            <v>6.45</v>
          </cell>
        </row>
        <row r="646">
          <cell r="C646">
            <v>6.52</v>
          </cell>
        </row>
        <row r="647">
          <cell r="C647">
            <v>6.4</v>
          </cell>
        </row>
        <row r="648">
          <cell r="C648">
            <v>6.09</v>
          </cell>
        </row>
        <row r="649">
          <cell r="C649">
            <v>6.46</v>
          </cell>
        </row>
        <row r="650">
          <cell r="C650">
            <v>5.97</v>
          </cell>
        </row>
        <row r="651">
          <cell r="C651">
            <v>5.0999999999999996</v>
          </cell>
        </row>
        <row r="652">
          <cell r="C652">
            <v>5.0999999999999996</v>
          </cell>
        </row>
        <row r="653">
          <cell r="C653">
            <v>5.07</v>
          </cell>
        </row>
        <row r="654">
          <cell r="C654">
            <v>4.8499999999999996</v>
          </cell>
        </row>
        <row r="655">
          <cell r="C655">
            <v>4.78</v>
          </cell>
        </row>
        <row r="656">
          <cell r="C656">
            <v>4.91</v>
          </cell>
        </row>
        <row r="657">
          <cell r="C657">
            <v>5.42</v>
          </cell>
        </row>
        <row r="658">
          <cell r="C658">
            <v>5.25</v>
          </cell>
        </row>
        <row r="659">
          <cell r="C659">
            <v>5.14</v>
          </cell>
        </row>
        <row r="660">
          <cell r="C660">
            <v>5.04</v>
          </cell>
        </row>
        <row r="661">
          <cell r="C661">
            <v>5.03</v>
          </cell>
        </row>
        <row r="662">
          <cell r="C662">
            <v>4.78</v>
          </cell>
        </row>
        <row r="663">
          <cell r="C663">
            <v>5.14</v>
          </cell>
        </row>
        <row r="664">
          <cell r="C664">
            <v>4.9800000000000004</v>
          </cell>
        </row>
        <row r="665">
          <cell r="C665">
            <v>5.05</v>
          </cell>
        </row>
        <row r="666">
          <cell r="C666">
            <v>4.99</v>
          </cell>
        </row>
        <row r="667">
          <cell r="C667">
            <v>5.0599999999999996</v>
          </cell>
        </row>
        <row r="668">
          <cell r="C668">
            <v>4.78</v>
          </cell>
        </row>
        <row r="669">
          <cell r="C669">
            <v>4.6900000000000004</v>
          </cell>
        </row>
        <row r="670">
          <cell r="C670">
            <v>4.54</v>
          </cell>
        </row>
        <row r="671">
          <cell r="C671">
            <v>4.3600000000000003</v>
          </cell>
        </row>
        <row r="672">
          <cell r="C672">
            <v>4.32</v>
          </cell>
        </row>
        <row r="673">
          <cell r="C673">
            <v>4.2300000000000004</v>
          </cell>
        </row>
        <row r="674">
          <cell r="C674">
            <v>4.4000000000000004</v>
          </cell>
        </row>
        <row r="675">
          <cell r="C675">
            <v>4.8600000000000003</v>
          </cell>
        </row>
        <row r="676">
          <cell r="C676">
            <v>4.8</v>
          </cell>
        </row>
        <row r="677">
          <cell r="C677">
            <v>4.95</v>
          </cell>
        </row>
        <row r="678">
          <cell r="C678">
            <v>4.8600000000000003</v>
          </cell>
        </row>
        <row r="679">
          <cell r="C679">
            <v>4.78</v>
          </cell>
        </row>
        <row r="680">
          <cell r="C680">
            <v>4.5999999999999996</v>
          </cell>
        </row>
        <row r="681">
          <cell r="C681">
            <v>4.51</v>
          </cell>
        </row>
        <row r="682">
          <cell r="C682">
            <v>4.55</v>
          </cell>
        </row>
        <row r="683">
          <cell r="C683">
            <v>4.22</v>
          </cell>
        </row>
        <row r="684">
          <cell r="C684">
            <v>4.01</v>
          </cell>
        </row>
        <row r="685">
          <cell r="C685">
            <v>4.0999999999999996</v>
          </cell>
        </row>
        <row r="686">
          <cell r="C686">
            <v>3.98</v>
          </cell>
        </row>
        <row r="687">
          <cell r="C687">
            <v>3.95</v>
          </cell>
        </row>
        <row r="688">
          <cell r="C688">
            <v>3.98</v>
          </cell>
        </row>
        <row r="689">
          <cell r="C689">
            <v>3.95</v>
          </cell>
        </row>
        <row r="690">
          <cell r="C690">
            <v>3.99</v>
          </cell>
        </row>
        <row r="691">
          <cell r="C691">
            <v>3.88</v>
          </cell>
        </row>
        <row r="692">
          <cell r="C692">
            <v>3.75</v>
          </cell>
        </row>
        <row r="693">
          <cell r="C693">
            <v>3.66</v>
          </cell>
        </row>
        <row r="694">
          <cell r="C694">
            <v>3.49</v>
          </cell>
        </row>
        <row r="695">
          <cell r="C695">
            <v>3.59</v>
          </cell>
        </row>
        <row r="696">
          <cell r="C696">
            <v>3.4</v>
          </cell>
        </row>
        <row r="697">
          <cell r="C697">
            <v>3.41</v>
          </cell>
        </row>
        <row r="698">
          <cell r="C698">
            <v>3.32</v>
          </cell>
        </row>
        <row r="699">
          <cell r="C699">
            <v>3.35</v>
          </cell>
        </row>
        <row r="700">
          <cell r="C700">
            <v>3.53</v>
          </cell>
        </row>
        <row r="701">
          <cell r="C701">
            <v>3.51</v>
          </cell>
        </row>
        <row r="702">
          <cell r="C702">
            <v>3.57</v>
          </cell>
        </row>
        <row r="703">
          <cell r="C703">
            <v>3.4</v>
          </cell>
        </row>
        <row r="704">
          <cell r="C704">
            <v>3.81</v>
          </cell>
        </row>
        <row r="705">
          <cell r="C705">
            <v>4.46</v>
          </cell>
        </row>
        <row r="706">
          <cell r="C706">
            <v>4.3099999999999996</v>
          </cell>
        </row>
        <row r="707">
          <cell r="C707">
            <v>4.51</v>
          </cell>
        </row>
        <row r="708">
          <cell r="C708">
            <v>4.32</v>
          </cell>
        </row>
        <row r="709">
          <cell r="C709">
            <v>4.0999999999999996</v>
          </cell>
        </row>
        <row r="710">
          <cell r="C710">
            <v>4.29</v>
          </cell>
        </row>
        <row r="711">
          <cell r="C711">
            <v>4.4800000000000004</v>
          </cell>
        </row>
        <row r="712">
          <cell r="C712">
            <v>4.32</v>
          </cell>
        </row>
        <row r="713">
          <cell r="C713">
            <v>4.37</v>
          </cell>
        </row>
        <row r="714">
          <cell r="C714">
            <v>4.4000000000000004</v>
          </cell>
        </row>
        <row r="715">
          <cell r="C715">
            <v>4.33</v>
          </cell>
        </row>
        <row r="716">
          <cell r="C716">
            <v>4.12</v>
          </cell>
        </row>
        <row r="717">
          <cell r="C717">
            <v>4.1399999999999997</v>
          </cell>
        </row>
        <row r="718">
          <cell r="C718">
            <v>4.12</v>
          </cell>
        </row>
        <row r="719">
          <cell r="C719">
            <v>4.0999999999999996</v>
          </cell>
        </row>
        <row r="720">
          <cell r="C720">
            <v>4.2</v>
          </cell>
        </row>
        <row r="721">
          <cell r="C721">
            <v>3.98</v>
          </cell>
        </row>
        <row r="722">
          <cell r="C722">
            <v>3.97</v>
          </cell>
        </row>
        <row r="723">
          <cell r="C723">
            <v>3.87</v>
          </cell>
        </row>
        <row r="724">
          <cell r="C724">
            <v>3.66</v>
          </cell>
        </row>
        <row r="725">
          <cell r="C725">
            <v>3.8</v>
          </cell>
        </row>
        <row r="726">
          <cell r="C726">
            <v>3.69</v>
          </cell>
        </row>
        <row r="727">
          <cell r="C727">
            <v>3.68</v>
          </cell>
        </row>
        <row r="728">
          <cell r="C728">
            <v>3.87</v>
          </cell>
        </row>
        <row r="729">
          <cell r="C729">
            <v>4.0199999999999996</v>
          </cell>
        </row>
        <row r="730">
          <cell r="C730">
            <v>3.98</v>
          </cell>
        </row>
        <row r="731">
          <cell r="C731">
            <v>3.84</v>
          </cell>
        </row>
        <row r="732">
          <cell r="C732">
            <v>3.86</v>
          </cell>
        </row>
        <row r="733">
          <cell r="C733">
            <v>3.76</v>
          </cell>
        </row>
        <row r="734">
          <cell r="C734">
            <v>3.95</v>
          </cell>
        </row>
        <row r="735">
          <cell r="C735">
            <v>4.01</v>
          </cell>
        </row>
        <row r="736">
          <cell r="C736">
            <v>3.79</v>
          </cell>
        </row>
        <row r="737">
          <cell r="C737">
            <v>3.62</v>
          </cell>
        </row>
        <row r="738">
          <cell r="C738">
            <v>3.71</v>
          </cell>
        </row>
        <row r="739">
          <cell r="C739">
            <v>3.66</v>
          </cell>
        </row>
        <row r="740">
          <cell r="C740">
            <v>3.64</v>
          </cell>
        </row>
        <row r="741">
          <cell r="C741">
            <v>3.48</v>
          </cell>
        </row>
        <row r="742">
          <cell r="C742">
            <v>3.48</v>
          </cell>
        </row>
        <row r="743">
          <cell r="C743">
            <v>3.43</v>
          </cell>
        </row>
        <row r="744">
          <cell r="C744">
            <v>3.42</v>
          </cell>
        </row>
        <row r="745">
          <cell r="C745">
            <v>3.47</v>
          </cell>
        </row>
        <row r="746">
          <cell r="C746">
            <v>4.03</v>
          </cell>
        </row>
        <row r="747">
          <cell r="C747">
            <v>4.32</v>
          </cell>
        </row>
        <row r="748">
          <cell r="C748">
            <v>4.1900000000000004</v>
          </cell>
        </row>
        <row r="749">
          <cell r="C749">
            <v>4.16</v>
          </cell>
        </row>
        <row r="750">
          <cell r="C750">
            <v>4.1399999999999997</v>
          </cell>
        </row>
        <row r="751">
          <cell r="C751">
            <v>4.03</v>
          </cell>
        </row>
        <row r="752">
          <cell r="C752">
            <v>3.95</v>
          </cell>
        </row>
        <row r="753">
          <cell r="C753">
            <v>3.88</v>
          </cell>
        </row>
        <row r="754">
          <cell r="C754">
            <v>3.92</v>
          </cell>
        </row>
        <row r="755">
          <cell r="C755">
            <v>3.82</v>
          </cell>
        </row>
        <row r="756">
          <cell r="C756">
            <v>3.83</v>
          </cell>
        </row>
        <row r="757">
          <cell r="C757">
            <v>3.94</v>
          </cell>
        </row>
        <row r="758">
          <cell r="C758">
            <v>3.9</v>
          </cell>
        </row>
        <row r="759">
          <cell r="C759">
            <v>3.99</v>
          </cell>
        </row>
        <row r="760">
          <cell r="C760">
            <v>4.1500000000000004</v>
          </cell>
        </row>
        <row r="761">
          <cell r="C761">
            <v>4.4000000000000004</v>
          </cell>
        </row>
        <row r="762">
          <cell r="C762">
            <v>4.4400000000000004</v>
          </cell>
        </row>
        <row r="763">
          <cell r="C763">
            <v>4.58</v>
          </cell>
        </row>
        <row r="764">
          <cell r="C764">
            <v>4.5599999999999996</v>
          </cell>
        </row>
        <row r="765">
          <cell r="C765">
            <v>4.55</v>
          </cell>
        </row>
        <row r="766">
          <cell r="C766">
            <v>4.54</v>
          </cell>
        </row>
        <row r="767">
          <cell r="C767">
            <v>4.5199999999999996</v>
          </cell>
        </row>
        <row r="768">
          <cell r="C768">
            <v>4.72</v>
          </cell>
        </row>
        <row r="769">
          <cell r="C769">
            <v>4.8600000000000003</v>
          </cell>
        </row>
        <row r="770">
          <cell r="C770">
            <v>4.8099999999999996</v>
          </cell>
        </row>
        <row r="771">
          <cell r="C771">
            <v>4.55</v>
          </cell>
        </row>
        <row r="772">
          <cell r="C772">
            <v>4.46</v>
          </cell>
        </row>
        <row r="773">
          <cell r="C773">
            <v>4.3499999999999996</v>
          </cell>
        </row>
        <row r="774">
          <cell r="C774">
            <v>4.0599999999999996</v>
          </cell>
        </row>
        <row r="775">
          <cell r="C775">
            <v>4.2</v>
          </cell>
        </row>
        <row r="776">
          <cell r="C776">
            <v>3.99</v>
          </cell>
        </row>
        <row r="777">
          <cell r="C777">
            <v>3.73</v>
          </cell>
        </row>
        <row r="778">
          <cell r="C778">
            <v>3.75</v>
          </cell>
        </row>
        <row r="779">
          <cell r="C779">
            <v>3.58</v>
          </cell>
        </row>
        <row r="780">
          <cell r="C780">
            <v>3.64</v>
          </cell>
        </row>
        <row r="781">
          <cell r="C781">
            <v>3.78</v>
          </cell>
        </row>
        <row r="782">
          <cell r="C782">
            <v>3.68</v>
          </cell>
        </row>
        <row r="783">
          <cell r="C783">
            <v>3.74</v>
          </cell>
        </row>
        <row r="784">
          <cell r="C784">
            <v>3.51</v>
          </cell>
        </row>
        <row r="785">
          <cell r="C785">
            <v>3.45</v>
          </cell>
        </row>
        <row r="786">
          <cell r="C786">
            <v>3.5</v>
          </cell>
        </row>
        <row r="787">
          <cell r="C787">
            <v>3.23</v>
          </cell>
        </row>
        <row r="788">
          <cell r="C788">
            <v>3.15</v>
          </cell>
        </row>
        <row r="789">
          <cell r="C789">
            <v>3.13</v>
          </cell>
        </row>
        <row r="790">
          <cell r="C790">
            <v>2.99</v>
          </cell>
        </row>
        <row r="791">
          <cell r="C791">
            <v>2.91</v>
          </cell>
        </row>
        <row r="792">
          <cell r="C792">
            <v>2.9</v>
          </cell>
        </row>
        <row r="793">
          <cell r="C793">
            <v>2.81</v>
          </cell>
        </row>
        <row r="794">
          <cell r="C794">
            <v>2.72</v>
          </cell>
        </row>
        <row r="795">
          <cell r="C795">
            <v>2.67</v>
          </cell>
        </row>
        <row r="796">
          <cell r="C796">
            <v>2.73</v>
          </cell>
        </row>
        <row r="797">
          <cell r="C797">
            <v>2.97</v>
          </cell>
        </row>
        <row r="798">
          <cell r="C798">
            <v>3.17</v>
          </cell>
        </row>
        <row r="799">
          <cell r="C799">
            <v>2.98</v>
          </cell>
        </row>
        <row r="800">
          <cell r="C800">
            <v>2.95</v>
          </cell>
        </row>
        <row r="801">
          <cell r="C801">
            <v>3.02</v>
          </cell>
        </row>
        <row r="802">
          <cell r="C802">
            <v>2.8</v>
          </cell>
        </row>
        <row r="803">
          <cell r="C803">
            <v>2.87</v>
          </cell>
        </row>
        <row r="804">
          <cell r="C804">
            <v>3.01</v>
          </cell>
        </row>
        <row r="805">
          <cell r="C805">
            <v>3.14</v>
          </cell>
        </row>
        <row r="806">
          <cell r="C806">
            <v>3.1</v>
          </cell>
        </row>
        <row r="807">
          <cell r="C807">
            <v>3.11</v>
          </cell>
        </row>
        <row r="808">
          <cell r="C808">
            <v>3.55</v>
          </cell>
        </row>
        <row r="809">
          <cell r="C809">
            <v>3.89</v>
          </cell>
        </row>
        <row r="810">
          <cell r="C810">
            <v>4.67</v>
          </cell>
        </row>
        <row r="811">
          <cell r="C811">
            <v>5.0999999999999996</v>
          </cell>
        </row>
        <row r="812">
          <cell r="C812">
            <v>5.0999999999999996</v>
          </cell>
        </row>
        <row r="813">
          <cell r="C813">
            <v>5.7</v>
          </cell>
        </row>
        <row r="814">
          <cell r="C814">
            <v>5.3</v>
          </cell>
        </row>
        <row r="815">
          <cell r="C815">
            <v>5.55</v>
          </cell>
        </row>
        <row r="816">
          <cell r="C816">
            <v>6.7</v>
          </cell>
        </row>
        <row r="817">
          <cell r="C817">
            <v>7.08</v>
          </cell>
        </row>
        <row r="818">
          <cell r="C818">
            <v>6.58</v>
          </cell>
        </row>
        <row r="819">
          <cell r="C819">
            <v>6.42</v>
          </cell>
        </row>
        <row r="820">
          <cell r="C820">
            <v>6.13</v>
          </cell>
        </row>
        <row r="821">
          <cell r="C821">
            <v>6.5</v>
          </cell>
        </row>
        <row r="822">
          <cell r="C822">
            <v>6.32</v>
          </cell>
        </row>
        <row r="823">
          <cell r="C823">
            <v>6.43</v>
          </cell>
        </row>
        <row r="824">
          <cell r="C824">
            <v>6.57</v>
          </cell>
        </row>
        <row r="825">
          <cell r="C825">
            <v>6.71</v>
          </cell>
        </row>
        <row r="826">
          <cell r="C826">
            <v>6.81</v>
          </cell>
        </row>
        <row r="827">
          <cell r="C827">
            <v>7.18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Recession</v>
          </cell>
        </row>
        <row r="182">
          <cell r="A182">
            <v>23012</v>
          </cell>
          <cell r="B182">
            <v>0</v>
          </cell>
        </row>
        <row r="183">
          <cell r="B183">
            <v>0</v>
          </cell>
        </row>
        <row r="184">
          <cell r="B184">
            <v>0</v>
          </cell>
        </row>
        <row r="185">
          <cell r="B185">
            <v>0</v>
          </cell>
        </row>
        <row r="186">
          <cell r="B186">
            <v>0</v>
          </cell>
        </row>
        <row r="187">
          <cell r="B187">
            <v>0</v>
          </cell>
        </row>
        <row r="188">
          <cell r="B188">
            <v>0</v>
          </cell>
        </row>
        <row r="189">
          <cell r="B189">
            <v>0</v>
          </cell>
        </row>
        <row r="190">
          <cell r="B190">
            <v>0</v>
          </cell>
        </row>
        <row r="191">
          <cell r="B191">
            <v>0</v>
          </cell>
        </row>
        <row r="192">
          <cell r="B192">
            <v>0</v>
          </cell>
        </row>
        <row r="193">
          <cell r="B193">
            <v>0</v>
          </cell>
        </row>
        <row r="194">
          <cell r="B194">
            <v>0</v>
          </cell>
        </row>
        <row r="195">
          <cell r="B195">
            <v>0</v>
          </cell>
        </row>
        <row r="196">
          <cell r="B196">
            <v>0</v>
          </cell>
        </row>
        <row r="197">
          <cell r="B197">
            <v>0</v>
          </cell>
        </row>
        <row r="198">
          <cell r="B198">
            <v>0</v>
          </cell>
        </row>
        <row r="199">
          <cell r="B199">
            <v>0</v>
          </cell>
        </row>
        <row r="200">
          <cell r="B200">
            <v>0</v>
          </cell>
        </row>
        <row r="201">
          <cell r="B201">
            <v>0</v>
          </cell>
        </row>
        <row r="202">
          <cell r="B202">
            <v>0</v>
          </cell>
        </row>
        <row r="203">
          <cell r="B203">
            <v>0</v>
          </cell>
        </row>
        <row r="204">
          <cell r="B204">
            <v>0</v>
          </cell>
        </row>
        <row r="205">
          <cell r="B205">
            <v>0</v>
          </cell>
        </row>
        <row r="206">
          <cell r="B206">
            <v>0</v>
          </cell>
        </row>
        <row r="207">
          <cell r="B207">
            <v>0</v>
          </cell>
        </row>
        <row r="208">
          <cell r="B208">
            <v>0</v>
          </cell>
        </row>
        <row r="209">
          <cell r="B209">
            <v>0</v>
          </cell>
        </row>
        <row r="210">
          <cell r="B210">
            <v>0</v>
          </cell>
        </row>
        <row r="211">
          <cell r="B211">
            <v>0</v>
          </cell>
        </row>
        <row r="212">
          <cell r="B212">
            <v>0</v>
          </cell>
        </row>
        <row r="213">
          <cell r="B213">
            <v>0</v>
          </cell>
        </row>
        <row r="214">
          <cell r="B214">
            <v>0</v>
          </cell>
        </row>
        <row r="215">
          <cell r="B215">
            <v>0</v>
          </cell>
        </row>
        <row r="216">
          <cell r="B216">
            <v>0</v>
          </cell>
        </row>
        <row r="217">
          <cell r="B217">
            <v>0</v>
          </cell>
        </row>
        <row r="218">
          <cell r="B218">
            <v>0</v>
          </cell>
        </row>
        <row r="219">
          <cell r="B219">
            <v>0</v>
          </cell>
        </row>
        <row r="220">
          <cell r="B220">
            <v>0</v>
          </cell>
        </row>
        <row r="221">
          <cell r="B221">
            <v>0</v>
          </cell>
        </row>
        <row r="222">
          <cell r="B222">
            <v>0</v>
          </cell>
        </row>
        <row r="223">
          <cell r="B223">
            <v>0</v>
          </cell>
        </row>
        <row r="224">
          <cell r="B224">
            <v>0</v>
          </cell>
        </row>
        <row r="225">
          <cell r="B225">
            <v>0</v>
          </cell>
        </row>
        <row r="226">
          <cell r="B226">
            <v>0</v>
          </cell>
        </row>
        <row r="227">
          <cell r="B227">
            <v>0</v>
          </cell>
        </row>
        <row r="228">
          <cell r="B228">
            <v>0</v>
          </cell>
        </row>
        <row r="229">
          <cell r="B229">
            <v>0</v>
          </cell>
        </row>
        <row r="230">
          <cell r="B230">
            <v>0</v>
          </cell>
        </row>
        <row r="231">
          <cell r="B231">
            <v>0</v>
          </cell>
        </row>
        <row r="232">
          <cell r="B232">
            <v>0</v>
          </cell>
        </row>
        <row r="233">
          <cell r="B233">
            <v>0</v>
          </cell>
        </row>
        <row r="234">
          <cell r="B234">
            <v>0</v>
          </cell>
        </row>
        <row r="235">
          <cell r="B235">
            <v>0</v>
          </cell>
        </row>
        <row r="236">
          <cell r="B236">
            <v>0</v>
          </cell>
        </row>
        <row r="237">
          <cell r="B237">
            <v>0</v>
          </cell>
        </row>
        <row r="238">
          <cell r="B238">
            <v>0</v>
          </cell>
        </row>
        <row r="239">
          <cell r="B239">
            <v>0</v>
          </cell>
        </row>
        <row r="240">
          <cell r="B240">
            <v>0</v>
          </cell>
        </row>
        <row r="241">
          <cell r="B241">
            <v>0</v>
          </cell>
        </row>
        <row r="242">
          <cell r="B242">
            <v>0</v>
          </cell>
        </row>
        <row r="243">
          <cell r="B243">
            <v>0</v>
          </cell>
        </row>
        <row r="244">
          <cell r="B244">
            <v>0</v>
          </cell>
        </row>
        <row r="245">
          <cell r="B245">
            <v>0</v>
          </cell>
        </row>
        <row r="246">
          <cell r="B246">
            <v>0</v>
          </cell>
        </row>
        <row r="247">
          <cell r="B247">
            <v>0</v>
          </cell>
        </row>
        <row r="248">
          <cell r="B248">
            <v>0</v>
          </cell>
        </row>
        <row r="249">
          <cell r="B249">
            <v>0</v>
          </cell>
        </row>
        <row r="250">
          <cell r="B250">
            <v>0</v>
          </cell>
        </row>
        <row r="251">
          <cell r="B251">
            <v>0</v>
          </cell>
        </row>
        <row r="252">
          <cell r="B252">
            <v>0</v>
          </cell>
        </row>
        <row r="253">
          <cell r="B253">
            <v>0</v>
          </cell>
        </row>
        <row r="254">
          <cell r="B254">
            <v>0</v>
          </cell>
        </row>
        <row r="255">
          <cell r="B255">
            <v>0</v>
          </cell>
        </row>
        <row r="256">
          <cell r="B256">
            <v>0</v>
          </cell>
        </row>
        <row r="257">
          <cell r="B257">
            <v>0</v>
          </cell>
        </row>
        <row r="258">
          <cell r="B258">
            <v>0</v>
          </cell>
        </row>
        <row r="259">
          <cell r="B259">
            <v>0</v>
          </cell>
        </row>
        <row r="260">
          <cell r="B260">
            <v>0</v>
          </cell>
        </row>
        <row r="261">
          <cell r="B261">
            <v>0</v>
          </cell>
        </row>
        <row r="262">
          <cell r="B262">
            <v>0</v>
          </cell>
        </row>
        <row r="263">
          <cell r="B263">
            <v>0</v>
          </cell>
        </row>
        <row r="264">
          <cell r="B264">
            <v>0</v>
          </cell>
        </row>
        <row r="265">
          <cell r="B265">
            <v>1</v>
          </cell>
        </row>
        <row r="266">
          <cell r="B266">
            <v>1</v>
          </cell>
        </row>
        <row r="267">
          <cell r="B267">
            <v>1</v>
          </cell>
        </row>
        <row r="268">
          <cell r="B268">
            <v>1</v>
          </cell>
        </row>
        <row r="269">
          <cell r="B269">
            <v>1</v>
          </cell>
        </row>
        <row r="270">
          <cell r="B270">
            <v>1</v>
          </cell>
        </row>
        <row r="271">
          <cell r="B271">
            <v>1</v>
          </cell>
        </row>
        <row r="272">
          <cell r="B272">
            <v>1</v>
          </cell>
        </row>
        <row r="273">
          <cell r="B273">
            <v>1</v>
          </cell>
        </row>
        <row r="274">
          <cell r="B274">
            <v>1</v>
          </cell>
        </row>
        <row r="275">
          <cell r="B275">
            <v>1</v>
          </cell>
        </row>
        <row r="276">
          <cell r="B276">
            <v>1</v>
          </cell>
        </row>
        <row r="277">
          <cell r="B277">
            <v>0</v>
          </cell>
        </row>
        <row r="278">
          <cell r="B278">
            <v>0</v>
          </cell>
        </row>
        <row r="279">
          <cell r="B279">
            <v>0</v>
          </cell>
        </row>
        <row r="280">
          <cell r="B280">
            <v>0</v>
          </cell>
        </row>
        <row r="281">
          <cell r="B281">
            <v>0</v>
          </cell>
        </row>
        <row r="282">
          <cell r="B282">
            <v>0</v>
          </cell>
        </row>
        <row r="283">
          <cell r="B283">
            <v>0</v>
          </cell>
        </row>
        <row r="284">
          <cell r="B284">
            <v>0</v>
          </cell>
        </row>
        <row r="285">
          <cell r="B285">
            <v>0</v>
          </cell>
        </row>
        <row r="286">
          <cell r="B286">
            <v>0</v>
          </cell>
        </row>
        <row r="287">
          <cell r="B287">
            <v>0</v>
          </cell>
        </row>
        <row r="288">
          <cell r="B288">
            <v>0</v>
          </cell>
        </row>
        <row r="289">
          <cell r="B289">
            <v>0</v>
          </cell>
        </row>
        <row r="290">
          <cell r="B290">
            <v>0</v>
          </cell>
        </row>
        <row r="291">
          <cell r="B291">
            <v>0</v>
          </cell>
        </row>
        <row r="292">
          <cell r="B292">
            <v>0</v>
          </cell>
        </row>
        <row r="293">
          <cell r="B293">
            <v>0</v>
          </cell>
        </row>
        <row r="294">
          <cell r="B294">
            <v>0</v>
          </cell>
        </row>
        <row r="295">
          <cell r="B295">
            <v>0</v>
          </cell>
        </row>
        <row r="296">
          <cell r="B296">
            <v>0</v>
          </cell>
        </row>
        <row r="297">
          <cell r="B297">
            <v>0</v>
          </cell>
        </row>
        <row r="298">
          <cell r="B298">
            <v>0</v>
          </cell>
        </row>
        <row r="299">
          <cell r="B299">
            <v>0</v>
          </cell>
        </row>
        <row r="300">
          <cell r="B300">
            <v>0</v>
          </cell>
        </row>
        <row r="301">
          <cell r="B301">
            <v>0</v>
          </cell>
        </row>
        <row r="302">
          <cell r="B302">
            <v>0</v>
          </cell>
        </row>
        <row r="303">
          <cell r="B303">
            <v>0</v>
          </cell>
        </row>
        <row r="304">
          <cell r="B304">
            <v>0</v>
          </cell>
        </row>
        <row r="305">
          <cell r="B305">
            <v>0</v>
          </cell>
        </row>
        <row r="306">
          <cell r="B306">
            <v>0</v>
          </cell>
        </row>
        <row r="307">
          <cell r="B307">
            <v>0</v>
          </cell>
        </row>
        <row r="308">
          <cell r="B308">
            <v>0</v>
          </cell>
        </row>
        <row r="309">
          <cell r="B309">
            <v>0</v>
          </cell>
        </row>
        <row r="310">
          <cell r="B310">
            <v>0</v>
          </cell>
        </row>
        <row r="311">
          <cell r="B311">
            <v>0</v>
          </cell>
        </row>
        <row r="312">
          <cell r="B312">
            <v>1</v>
          </cell>
        </row>
        <row r="313">
          <cell r="B313">
            <v>1</v>
          </cell>
        </row>
        <row r="314">
          <cell r="B314">
            <v>1</v>
          </cell>
        </row>
        <row r="315">
          <cell r="B315">
            <v>1</v>
          </cell>
        </row>
        <row r="316">
          <cell r="B316">
            <v>1</v>
          </cell>
        </row>
        <row r="317">
          <cell r="B317">
            <v>1</v>
          </cell>
        </row>
        <row r="318">
          <cell r="B318">
            <v>1</v>
          </cell>
        </row>
        <row r="319">
          <cell r="B319">
            <v>1</v>
          </cell>
        </row>
        <row r="320">
          <cell r="B320">
            <v>1</v>
          </cell>
        </row>
        <row r="321">
          <cell r="B321">
            <v>1</v>
          </cell>
        </row>
        <row r="322">
          <cell r="B322">
            <v>1</v>
          </cell>
        </row>
        <row r="323">
          <cell r="B323">
            <v>1</v>
          </cell>
        </row>
        <row r="324">
          <cell r="B324">
            <v>1</v>
          </cell>
        </row>
        <row r="325">
          <cell r="B325">
            <v>1</v>
          </cell>
        </row>
        <row r="326">
          <cell r="B326">
            <v>1</v>
          </cell>
        </row>
        <row r="327">
          <cell r="B327">
            <v>1</v>
          </cell>
        </row>
        <row r="328">
          <cell r="B328">
            <v>1</v>
          </cell>
        </row>
        <row r="329">
          <cell r="B329">
            <v>0</v>
          </cell>
        </row>
        <row r="330">
          <cell r="B330">
            <v>0</v>
          </cell>
        </row>
        <row r="331">
          <cell r="B331">
            <v>0</v>
          </cell>
        </row>
        <row r="332">
          <cell r="B332">
            <v>0</v>
          </cell>
        </row>
        <row r="333">
          <cell r="B333">
            <v>0</v>
          </cell>
        </row>
        <row r="334">
          <cell r="B334">
            <v>0</v>
          </cell>
        </row>
        <row r="335">
          <cell r="B335">
            <v>0</v>
          </cell>
        </row>
        <row r="336">
          <cell r="B336">
            <v>0</v>
          </cell>
        </row>
        <row r="337">
          <cell r="B337">
            <v>0</v>
          </cell>
        </row>
        <row r="338">
          <cell r="B338">
            <v>0</v>
          </cell>
        </row>
        <row r="339">
          <cell r="B339">
            <v>0</v>
          </cell>
        </row>
        <row r="340">
          <cell r="B340">
            <v>0</v>
          </cell>
        </row>
        <row r="341">
          <cell r="B341">
            <v>0</v>
          </cell>
        </row>
        <row r="342">
          <cell r="B342">
            <v>0</v>
          </cell>
        </row>
        <row r="343">
          <cell r="B343">
            <v>0</v>
          </cell>
        </row>
        <row r="344">
          <cell r="B344">
            <v>0</v>
          </cell>
        </row>
        <row r="345">
          <cell r="B345">
            <v>0</v>
          </cell>
        </row>
        <row r="346">
          <cell r="B346">
            <v>0</v>
          </cell>
        </row>
        <row r="347">
          <cell r="B347">
            <v>0</v>
          </cell>
        </row>
        <row r="348">
          <cell r="B348">
            <v>0</v>
          </cell>
        </row>
        <row r="349">
          <cell r="B349">
            <v>0</v>
          </cell>
        </row>
        <row r="350">
          <cell r="B350">
            <v>0</v>
          </cell>
        </row>
        <row r="351">
          <cell r="B351">
            <v>0</v>
          </cell>
        </row>
        <row r="352">
          <cell r="B352">
            <v>0</v>
          </cell>
        </row>
        <row r="353">
          <cell r="B353">
            <v>0</v>
          </cell>
        </row>
        <row r="354">
          <cell r="B354">
            <v>0</v>
          </cell>
        </row>
        <row r="355">
          <cell r="B355">
            <v>0</v>
          </cell>
        </row>
        <row r="356">
          <cell r="B356">
            <v>0</v>
          </cell>
        </row>
        <row r="357">
          <cell r="B357">
            <v>0</v>
          </cell>
        </row>
        <row r="358">
          <cell r="B358">
            <v>0</v>
          </cell>
        </row>
        <row r="359">
          <cell r="B359">
            <v>0</v>
          </cell>
        </row>
        <row r="360">
          <cell r="B360">
            <v>0</v>
          </cell>
        </row>
        <row r="361">
          <cell r="B361">
            <v>0</v>
          </cell>
        </row>
        <row r="362">
          <cell r="B362">
            <v>0</v>
          </cell>
        </row>
        <row r="363">
          <cell r="B363">
            <v>0</v>
          </cell>
        </row>
        <row r="364">
          <cell r="B364">
            <v>0</v>
          </cell>
        </row>
        <row r="365">
          <cell r="B365">
            <v>0</v>
          </cell>
        </row>
        <row r="366">
          <cell r="B366">
            <v>0</v>
          </cell>
        </row>
        <row r="367">
          <cell r="B367">
            <v>0</v>
          </cell>
        </row>
        <row r="368">
          <cell r="B368">
            <v>0</v>
          </cell>
        </row>
        <row r="369">
          <cell r="B369">
            <v>0</v>
          </cell>
        </row>
        <row r="370">
          <cell r="B370">
            <v>0</v>
          </cell>
        </row>
        <row r="371">
          <cell r="B371">
            <v>0</v>
          </cell>
        </row>
        <row r="372">
          <cell r="B372">
            <v>0</v>
          </cell>
        </row>
        <row r="373">
          <cell r="B373">
            <v>0</v>
          </cell>
        </row>
        <row r="374">
          <cell r="B374">
            <v>0</v>
          </cell>
        </row>
        <row r="375">
          <cell r="B375">
            <v>0</v>
          </cell>
        </row>
        <row r="376">
          <cell r="B376">
            <v>0</v>
          </cell>
        </row>
        <row r="377">
          <cell r="B377">
            <v>0</v>
          </cell>
        </row>
        <row r="378">
          <cell r="B378">
            <v>0</v>
          </cell>
        </row>
        <row r="379">
          <cell r="B379">
            <v>0</v>
          </cell>
        </row>
        <row r="380">
          <cell r="B380">
            <v>0</v>
          </cell>
        </row>
        <row r="381">
          <cell r="B381">
            <v>0</v>
          </cell>
        </row>
        <row r="382">
          <cell r="B382">
            <v>0</v>
          </cell>
        </row>
        <row r="383">
          <cell r="B383">
            <v>0</v>
          </cell>
        </row>
        <row r="384">
          <cell r="B384">
            <v>0</v>
          </cell>
        </row>
        <row r="385">
          <cell r="B385">
            <v>0</v>
          </cell>
        </row>
        <row r="386">
          <cell r="B386">
            <v>1</v>
          </cell>
        </row>
        <row r="387">
          <cell r="B387">
            <v>1</v>
          </cell>
        </row>
        <row r="388">
          <cell r="B388">
            <v>1</v>
          </cell>
        </row>
        <row r="389">
          <cell r="B389">
            <v>1</v>
          </cell>
        </row>
        <row r="390">
          <cell r="B390">
            <v>1</v>
          </cell>
        </row>
        <row r="391">
          <cell r="B391">
            <v>1</v>
          </cell>
        </row>
        <row r="392">
          <cell r="B392">
            <v>1</v>
          </cell>
        </row>
        <row r="393">
          <cell r="B393">
            <v>0</v>
          </cell>
        </row>
        <row r="394">
          <cell r="B394">
            <v>0</v>
          </cell>
        </row>
        <row r="395">
          <cell r="B395">
            <v>0</v>
          </cell>
        </row>
        <row r="396">
          <cell r="B396">
            <v>0</v>
          </cell>
        </row>
        <row r="397">
          <cell r="B397">
            <v>0</v>
          </cell>
        </row>
        <row r="398">
          <cell r="B398">
            <v>0</v>
          </cell>
        </row>
        <row r="399">
          <cell r="B399">
            <v>0</v>
          </cell>
        </row>
        <row r="400">
          <cell r="B400">
            <v>0</v>
          </cell>
        </row>
        <row r="401">
          <cell r="B401">
            <v>0</v>
          </cell>
        </row>
        <row r="402">
          <cell r="B402">
            <v>0</v>
          </cell>
        </row>
        <row r="403">
          <cell r="B403">
            <v>0</v>
          </cell>
        </row>
        <row r="404">
          <cell r="B404">
            <v>1</v>
          </cell>
        </row>
        <row r="405">
          <cell r="B405">
            <v>1</v>
          </cell>
        </row>
        <row r="406">
          <cell r="B406">
            <v>1</v>
          </cell>
        </row>
        <row r="407">
          <cell r="B407">
            <v>1</v>
          </cell>
        </row>
        <row r="408">
          <cell r="B408">
            <v>1</v>
          </cell>
        </row>
        <row r="409">
          <cell r="B409">
            <v>1</v>
          </cell>
        </row>
        <row r="410">
          <cell r="B410">
            <v>1</v>
          </cell>
        </row>
        <row r="411">
          <cell r="B411">
            <v>1</v>
          </cell>
        </row>
        <row r="412">
          <cell r="B412">
            <v>1</v>
          </cell>
        </row>
        <row r="413">
          <cell r="B413">
            <v>1</v>
          </cell>
        </row>
        <row r="414">
          <cell r="B414">
            <v>1</v>
          </cell>
        </row>
        <row r="415">
          <cell r="B415">
            <v>1</v>
          </cell>
        </row>
        <row r="416">
          <cell r="B416">
            <v>1</v>
          </cell>
        </row>
        <row r="417">
          <cell r="B417">
            <v>1</v>
          </cell>
        </row>
        <row r="418">
          <cell r="B418">
            <v>1</v>
          </cell>
        </row>
        <row r="419">
          <cell r="B419">
            <v>1</v>
          </cell>
        </row>
        <row r="420">
          <cell r="B420">
            <v>1</v>
          </cell>
        </row>
        <row r="421">
          <cell r="B421">
            <v>0</v>
          </cell>
        </row>
        <row r="422">
          <cell r="B422">
            <v>0</v>
          </cell>
        </row>
        <row r="423">
          <cell r="B423">
            <v>0</v>
          </cell>
        </row>
        <row r="424">
          <cell r="B424">
            <v>0</v>
          </cell>
        </row>
        <row r="425">
          <cell r="B425">
            <v>0</v>
          </cell>
        </row>
        <row r="426">
          <cell r="B426">
            <v>0</v>
          </cell>
        </row>
        <row r="427">
          <cell r="B427">
            <v>0</v>
          </cell>
        </row>
        <row r="428">
          <cell r="B428">
            <v>0</v>
          </cell>
        </row>
        <row r="429">
          <cell r="B429">
            <v>0</v>
          </cell>
        </row>
        <row r="430">
          <cell r="B430">
            <v>0</v>
          </cell>
        </row>
        <row r="431">
          <cell r="B431">
            <v>0</v>
          </cell>
        </row>
        <row r="432">
          <cell r="B432">
            <v>0</v>
          </cell>
        </row>
        <row r="433">
          <cell r="B433">
            <v>0</v>
          </cell>
        </row>
        <row r="434">
          <cell r="B434">
            <v>0</v>
          </cell>
        </row>
        <row r="435">
          <cell r="B435">
            <v>0</v>
          </cell>
        </row>
        <row r="436">
          <cell r="B436">
            <v>0</v>
          </cell>
        </row>
        <row r="437">
          <cell r="B437">
            <v>0</v>
          </cell>
        </row>
        <row r="438">
          <cell r="B438">
            <v>0</v>
          </cell>
        </row>
        <row r="439">
          <cell r="B439">
            <v>0</v>
          </cell>
        </row>
        <row r="440">
          <cell r="B440">
            <v>0</v>
          </cell>
        </row>
        <row r="441">
          <cell r="B441">
            <v>0</v>
          </cell>
        </row>
        <row r="442">
          <cell r="B442">
            <v>0</v>
          </cell>
        </row>
        <row r="443">
          <cell r="B443">
            <v>0</v>
          </cell>
        </row>
        <row r="444">
          <cell r="B444">
            <v>0</v>
          </cell>
        </row>
        <row r="445">
          <cell r="B445">
            <v>0</v>
          </cell>
        </row>
        <row r="446">
          <cell r="B446">
            <v>0</v>
          </cell>
        </row>
        <row r="447">
          <cell r="B447">
            <v>0</v>
          </cell>
        </row>
        <row r="448">
          <cell r="B448">
            <v>0</v>
          </cell>
        </row>
        <row r="449">
          <cell r="B449">
            <v>0</v>
          </cell>
        </row>
        <row r="450">
          <cell r="B450">
            <v>0</v>
          </cell>
        </row>
        <row r="451">
          <cell r="B451">
            <v>0</v>
          </cell>
        </row>
        <row r="452">
          <cell r="B452">
            <v>0</v>
          </cell>
        </row>
        <row r="453">
          <cell r="B453">
            <v>0</v>
          </cell>
        </row>
        <row r="454">
          <cell r="B454">
            <v>0</v>
          </cell>
        </row>
        <row r="455">
          <cell r="B455">
            <v>0</v>
          </cell>
        </row>
        <row r="456">
          <cell r="B456">
            <v>0</v>
          </cell>
        </row>
        <row r="457">
          <cell r="B457">
            <v>0</v>
          </cell>
        </row>
        <row r="458">
          <cell r="B458">
            <v>0</v>
          </cell>
        </row>
        <row r="459">
          <cell r="B459">
            <v>0</v>
          </cell>
        </row>
        <row r="460">
          <cell r="B460">
            <v>0</v>
          </cell>
        </row>
        <row r="461">
          <cell r="B461">
            <v>0</v>
          </cell>
        </row>
        <row r="462">
          <cell r="B462">
            <v>0</v>
          </cell>
        </row>
        <row r="463">
          <cell r="B463">
            <v>0</v>
          </cell>
        </row>
        <row r="464">
          <cell r="B464">
            <v>0</v>
          </cell>
        </row>
        <row r="465">
          <cell r="B465">
            <v>0</v>
          </cell>
        </row>
        <row r="466">
          <cell r="B466">
            <v>0</v>
          </cell>
        </row>
        <row r="467">
          <cell r="B467">
            <v>0</v>
          </cell>
        </row>
        <row r="468">
          <cell r="B468">
            <v>0</v>
          </cell>
        </row>
        <row r="469">
          <cell r="B469">
            <v>0</v>
          </cell>
        </row>
        <row r="470">
          <cell r="B470">
            <v>0</v>
          </cell>
        </row>
        <row r="471">
          <cell r="B471">
            <v>0</v>
          </cell>
        </row>
        <row r="472">
          <cell r="B472">
            <v>0</v>
          </cell>
        </row>
        <row r="473">
          <cell r="B473">
            <v>0</v>
          </cell>
        </row>
        <row r="474">
          <cell r="B474">
            <v>0</v>
          </cell>
        </row>
        <row r="475">
          <cell r="B475">
            <v>0</v>
          </cell>
        </row>
        <row r="476">
          <cell r="B476">
            <v>0</v>
          </cell>
        </row>
        <row r="477">
          <cell r="B477">
            <v>0</v>
          </cell>
        </row>
        <row r="478">
          <cell r="B478">
            <v>0</v>
          </cell>
        </row>
        <row r="479">
          <cell r="B479">
            <v>0</v>
          </cell>
        </row>
        <row r="480">
          <cell r="B480">
            <v>0</v>
          </cell>
        </row>
        <row r="481">
          <cell r="B481">
            <v>0</v>
          </cell>
        </row>
        <row r="482">
          <cell r="B482">
            <v>0</v>
          </cell>
        </row>
        <row r="483">
          <cell r="B483">
            <v>0</v>
          </cell>
        </row>
        <row r="484">
          <cell r="B484">
            <v>0</v>
          </cell>
        </row>
        <row r="485">
          <cell r="B485">
            <v>0</v>
          </cell>
        </row>
        <row r="486">
          <cell r="B486">
            <v>0</v>
          </cell>
        </row>
        <row r="487">
          <cell r="B487">
            <v>0</v>
          </cell>
        </row>
        <row r="488">
          <cell r="B488">
            <v>0</v>
          </cell>
        </row>
        <row r="489">
          <cell r="B489">
            <v>0</v>
          </cell>
        </row>
        <row r="490">
          <cell r="B490">
            <v>0</v>
          </cell>
        </row>
        <row r="491">
          <cell r="B491">
            <v>0</v>
          </cell>
        </row>
        <row r="492">
          <cell r="B492">
            <v>0</v>
          </cell>
        </row>
        <row r="493">
          <cell r="B493">
            <v>0</v>
          </cell>
        </row>
        <row r="494">
          <cell r="B494">
            <v>0</v>
          </cell>
        </row>
        <row r="495">
          <cell r="B495">
            <v>0</v>
          </cell>
        </row>
        <row r="496">
          <cell r="B496">
            <v>0</v>
          </cell>
        </row>
        <row r="497">
          <cell r="B497">
            <v>0</v>
          </cell>
        </row>
        <row r="498">
          <cell r="B498">
            <v>0</v>
          </cell>
        </row>
        <row r="499">
          <cell r="B499">
            <v>0</v>
          </cell>
        </row>
        <row r="500">
          <cell r="B500">
            <v>0</v>
          </cell>
        </row>
        <row r="501">
          <cell r="B501">
            <v>0</v>
          </cell>
        </row>
        <row r="502">
          <cell r="B502">
            <v>0</v>
          </cell>
        </row>
        <row r="503">
          <cell r="B503">
            <v>0</v>
          </cell>
        </row>
        <row r="504">
          <cell r="B504">
            <v>0</v>
          </cell>
        </row>
        <row r="505">
          <cell r="B505">
            <v>0</v>
          </cell>
        </row>
        <row r="506">
          <cell r="B506">
            <v>0</v>
          </cell>
        </row>
        <row r="507">
          <cell r="B507">
            <v>0</v>
          </cell>
        </row>
        <row r="508">
          <cell r="B508">
            <v>0</v>
          </cell>
        </row>
        <row r="509">
          <cell r="B509">
            <v>0</v>
          </cell>
        </row>
        <row r="510">
          <cell r="B510">
            <v>0</v>
          </cell>
        </row>
        <row r="511">
          <cell r="B511">
            <v>0</v>
          </cell>
        </row>
        <row r="512">
          <cell r="B512">
            <v>1</v>
          </cell>
        </row>
        <row r="513">
          <cell r="B513">
            <v>1</v>
          </cell>
        </row>
        <row r="514">
          <cell r="B514">
            <v>1</v>
          </cell>
        </row>
        <row r="515">
          <cell r="B515">
            <v>1</v>
          </cell>
        </row>
        <row r="516">
          <cell r="B516">
            <v>1</v>
          </cell>
        </row>
        <row r="517">
          <cell r="B517">
            <v>1</v>
          </cell>
        </row>
        <row r="518">
          <cell r="B518">
            <v>1</v>
          </cell>
        </row>
        <row r="519">
          <cell r="B519">
            <v>1</v>
          </cell>
        </row>
        <row r="520">
          <cell r="B520">
            <v>1</v>
          </cell>
        </row>
        <row r="521">
          <cell r="B521">
            <v>0</v>
          </cell>
        </row>
        <row r="522">
          <cell r="B522">
            <v>0</v>
          </cell>
        </row>
        <row r="523">
          <cell r="B523">
            <v>0</v>
          </cell>
        </row>
        <row r="524">
          <cell r="B524">
            <v>0</v>
          </cell>
        </row>
        <row r="525">
          <cell r="B525">
            <v>0</v>
          </cell>
        </row>
        <row r="526">
          <cell r="B526">
            <v>0</v>
          </cell>
        </row>
        <row r="527">
          <cell r="B527">
            <v>0</v>
          </cell>
        </row>
        <row r="528">
          <cell r="B528">
            <v>0</v>
          </cell>
        </row>
        <row r="529">
          <cell r="B529">
            <v>0</v>
          </cell>
        </row>
        <row r="530">
          <cell r="B530">
            <v>0</v>
          </cell>
        </row>
        <row r="531">
          <cell r="B531">
            <v>0</v>
          </cell>
        </row>
        <row r="532">
          <cell r="B532">
            <v>0</v>
          </cell>
        </row>
        <row r="533">
          <cell r="B533">
            <v>0</v>
          </cell>
        </row>
        <row r="534">
          <cell r="B534">
            <v>0</v>
          </cell>
        </row>
        <row r="535">
          <cell r="B535">
            <v>0</v>
          </cell>
        </row>
        <row r="536">
          <cell r="B536">
            <v>0</v>
          </cell>
        </row>
        <row r="537">
          <cell r="B537">
            <v>0</v>
          </cell>
        </row>
        <row r="538">
          <cell r="B538">
            <v>0</v>
          </cell>
        </row>
        <row r="539">
          <cell r="B539">
            <v>0</v>
          </cell>
        </row>
        <row r="540">
          <cell r="B540">
            <v>0</v>
          </cell>
        </row>
        <row r="541">
          <cell r="B541">
            <v>0</v>
          </cell>
        </row>
        <row r="542">
          <cell r="B542">
            <v>0</v>
          </cell>
        </row>
        <row r="543">
          <cell r="B543">
            <v>0</v>
          </cell>
        </row>
        <row r="544">
          <cell r="B544">
            <v>0</v>
          </cell>
        </row>
        <row r="545">
          <cell r="B545">
            <v>0</v>
          </cell>
        </row>
        <row r="546">
          <cell r="B546">
            <v>0</v>
          </cell>
        </row>
        <row r="547">
          <cell r="B547">
            <v>0</v>
          </cell>
        </row>
        <row r="548">
          <cell r="B548">
            <v>0</v>
          </cell>
        </row>
        <row r="549">
          <cell r="B549">
            <v>0</v>
          </cell>
        </row>
        <row r="550">
          <cell r="B550">
            <v>0</v>
          </cell>
        </row>
        <row r="551">
          <cell r="B551">
            <v>0</v>
          </cell>
        </row>
        <row r="552">
          <cell r="B552">
            <v>0</v>
          </cell>
        </row>
        <row r="553">
          <cell r="B553">
            <v>0</v>
          </cell>
        </row>
        <row r="554">
          <cell r="B554">
            <v>0</v>
          </cell>
        </row>
        <row r="555">
          <cell r="B555">
            <v>0</v>
          </cell>
        </row>
        <row r="556">
          <cell r="B556">
            <v>0</v>
          </cell>
        </row>
        <row r="557">
          <cell r="B557">
            <v>0</v>
          </cell>
        </row>
        <row r="558">
          <cell r="B558">
            <v>0</v>
          </cell>
        </row>
        <row r="559">
          <cell r="B559">
            <v>0</v>
          </cell>
        </row>
        <row r="560">
          <cell r="B560">
            <v>0</v>
          </cell>
        </row>
        <row r="561">
          <cell r="B561">
            <v>0</v>
          </cell>
        </row>
        <row r="562">
          <cell r="B562">
            <v>0</v>
          </cell>
        </row>
        <row r="563">
          <cell r="B563">
            <v>0</v>
          </cell>
        </row>
        <row r="564">
          <cell r="B564">
            <v>0</v>
          </cell>
        </row>
        <row r="565">
          <cell r="B565">
            <v>0</v>
          </cell>
        </row>
        <row r="566">
          <cell r="B566">
            <v>0</v>
          </cell>
        </row>
        <row r="567">
          <cell r="B567">
            <v>0</v>
          </cell>
        </row>
        <row r="568">
          <cell r="B568">
            <v>0</v>
          </cell>
        </row>
        <row r="569">
          <cell r="B569">
            <v>0</v>
          </cell>
        </row>
        <row r="570">
          <cell r="B570">
            <v>0</v>
          </cell>
        </row>
        <row r="571">
          <cell r="B571">
            <v>0</v>
          </cell>
        </row>
        <row r="572">
          <cell r="B572">
            <v>0</v>
          </cell>
        </row>
        <row r="573">
          <cell r="B573">
            <v>0</v>
          </cell>
        </row>
        <row r="574">
          <cell r="B574">
            <v>0</v>
          </cell>
        </row>
        <row r="575">
          <cell r="B575">
            <v>0</v>
          </cell>
        </row>
        <row r="576">
          <cell r="B576">
            <v>0</v>
          </cell>
        </row>
        <row r="577">
          <cell r="B577">
            <v>0</v>
          </cell>
        </row>
        <row r="578">
          <cell r="B578">
            <v>0</v>
          </cell>
        </row>
        <row r="579">
          <cell r="B579">
            <v>0</v>
          </cell>
        </row>
        <row r="580">
          <cell r="B580">
            <v>0</v>
          </cell>
        </row>
        <row r="581">
          <cell r="B581">
            <v>0</v>
          </cell>
        </row>
        <row r="582">
          <cell r="B582">
            <v>0</v>
          </cell>
        </row>
        <row r="583">
          <cell r="B583">
            <v>0</v>
          </cell>
        </row>
        <row r="584">
          <cell r="B584">
            <v>0</v>
          </cell>
        </row>
        <row r="585">
          <cell r="B585">
            <v>0</v>
          </cell>
        </row>
        <row r="586">
          <cell r="B586">
            <v>0</v>
          </cell>
        </row>
        <row r="587">
          <cell r="B587">
            <v>0</v>
          </cell>
        </row>
        <row r="588">
          <cell r="B588">
            <v>0</v>
          </cell>
        </row>
        <row r="589">
          <cell r="B589">
            <v>0</v>
          </cell>
        </row>
        <row r="590">
          <cell r="B590">
            <v>0</v>
          </cell>
        </row>
        <row r="591">
          <cell r="B591">
            <v>0</v>
          </cell>
        </row>
        <row r="592">
          <cell r="B592">
            <v>0</v>
          </cell>
        </row>
        <row r="593">
          <cell r="B593">
            <v>0</v>
          </cell>
        </row>
        <row r="594">
          <cell r="B594">
            <v>0</v>
          </cell>
        </row>
        <row r="595">
          <cell r="B595">
            <v>0</v>
          </cell>
        </row>
        <row r="596">
          <cell r="B596">
            <v>0</v>
          </cell>
        </row>
        <row r="597">
          <cell r="B597">
            <v>0</v>
          </cell>
        </row>
        <row r="598">
          <cell r="B598">
            <v>0</v>
          </cell>
        </row>
        <row r="599">
          <cell r="B599">
            <v>0</v>
          </cell>
        </row>
        <row r="600">
          <cell r="B600">
            <v>0</v>
          </cell>
        </row>
        <row r="601">
          <cell r="B601">
            <v>0</v>
          </cell>
        </row>
        <row r="602">
          <cell r="B602">
            <v>0</v>
          </cell>
        </row>
        <row r="603">
          <cell r="B603">
            <v>0</v>
          </cell>
        </row>
        <row r="604">
          <cell r="B604">
            <v>0</v>
          </cell>
        </row>
        <row r="605">
          <cell r="B605">
            <v>0</v>
          </cell>
        </row>
        <row r="606">
          <cell r="B606">
            <v>0</v>
          </cell>
        </row>
        <row r="607">
          <cell r="B607">
            <v>0</v>
          </cell>
        </row>
        <row r="608">
          <cell r="B608">
            <v>0</v>
          </cell>
        </row>
        <row r="609">
          <cell r="B609">
            <v>0</v>
          </cell>
        </row>
        <row r="610">
          <cell r="B610">
            <v>0</v>
          </cell>
        </row>
        <row r="611">
          <cell r="B611">
            <v>0</v>
          </cell>
        </row>
        <row r="612">
          <cell r="B612">
            <v>0</v>
          </cell>
        </row>
        <row r="613">
          <cell r="B613">
            <v>0</v>
          </cell>
        </row>
        <row r="614">
          <cell r="B614">
            <v>0</v>
          </cell>
        </row>
        <row r="615">
          <cell r="B615">
            <v>0</v>
          </cell>
        </row>
        <row r="616">
          <cell r="B616">
            <v>0</v>
          </cell>
        </row>
        <row r="617">
          <cell r="B617">
            <v>0</v>
          </cell>
        </row>
        <row r="618">
          <cell r="B618">
            <v>0</v>
          </cell>
        </row>
        <row r="619">
          <cell r="B619">
            <v>0</v>
          </cell>
        </row>
        <row r="620">
          <cell r="B620">
            <v>0</v>
          </cell>
        </row>
        <row r="621">
          <cell r="B621">
            <v>0</v>
          </cell>
        </row>
        <row r="622">
          <cell r="B622">
            <v>0</v>
          </cell>
        </row>
        <row r="623">
          <cell r="B623">
            <v>0</v>
          </cell>
        </row>
        <row r="624">
          <cell r="B624">
            <v>0</v>
          </cell>
        </row>
        <row r="625">
          <cell r="B625">
            <v>0</v>
          </cell>
        </row>
        <row r="626">
          <cell r="B626">
            <v>0</v>
          </cell>
        </row>
        <row r="627">
          <cell r="B627">
            <v>0</v>
          </cell>
        </row>
        <row r="628">
          <cell r="B628">
            <v>0</v>
          </cell>
        </row>
        <row r="629">
          <cell r="B629">
            <v>0</v>
          </cell>
        </row>
        <row r="630">
          <cell r="B630">
            <v>0</v>
          </cell>
        </row>
        <row r="631">
          <cell r="B631">
            <v>0</v>
          </cell>
        </row>
        <row r="632">
          <cell r="B632">
            <v>0</v>
          </cell>
        </row>
        <row r="633">
          <cell r="B633">
            <v>0</v>
          </cell>
        </row>
        <row r="634">
          <cell r="B634">
            <v>0</v>
          </cell>
        </row>
        <row r="635">
          <cell r="B635">
            <v>0</v>
          </cell>
        </row>
        <row r="636">
          <cell r="B636">
            <v>0</v>
          </cell>
        </row>
        <row r="637">
          <cell r="B637">
            <v>0</v>
          </cell>
        </row>
        <row r="638">
          <cell r="B638">
            <v>0</v>
          </cell>
        </row>
        <row r="639">
          <cell r="B639">
            <v>0</v>
          </cell>
        </row>
        <row r="640">
          <cell r="B640">
            <v>1</v>
          </cell>
        </row>
        <row r="641">
          <cell r="B641">
            <v>1</v>
          </cell>
        </row>
        <row r="642">
          <cell r="B642">
            <v>1</v>
          </cell>
        </row>
        <row r="643">
          <cell r="B643">
            <v>1</v>
          </cell>
        </row>
        <row r="644">
          <cell r="B644">
            <v>1</v>
          </cell>
        </row>
        <row r="645">
          <cell r="B645">
            <v>1</v>
          </cell>
        </row>
        <row r="646">
          <cell r="B646">
            <v>1</v>
          </cell>
        </row>
        <row r="647">
          <cell r="B647">
            <v>1</v>
          </cell>
        </row>
        <row r="648">
          <cell r="B648">
            <v>1</v>
          </cell>
        </row>
        <row r="649">
          <cell r="B649">
            <v>0</v>
          </cell>
        </row>
        <row r="650">
          <cell r="B650">
            <v>0</v>
          </cell>
        </row>
        <row r="651">
          <cell r="B651">
            <v>0</v>
          </cell>
        </row>
        <row r="652">
          <cell r="B652">
            <v>0</v>
          </cell>
        </row>
        <row r="653">
          <cell r="B653">
            <v>0</v>
          </cell>
        </row>
        <row r="654">
          <cell r="B654">
            <v>0</v>
          </cell>
        </row>
        <row r="655">
          <cell r="B655">
            <v>0</v>
          </cell>
        </row>
        <row r="656">
          <cell r="B656">
            <v>0</v>
          </cell>
        </row>
        <row r="657">
          <cell r="B657">
            <v>0</v>
          </cell>
        </row>
        <row r="658">
          <cell r="B658">
            <v>0</v>
          </cell>
        </row>
        <row r="659">
          <cell r="B659">
            <v>0</v>
          </cell>
        </row>
        <row r="660">
          <cell r="B660">
            <v>0</v>
          </cell>
        </row>
        <row r="661">
          <cell r="B661">
            <v>0</v>
          </cell>
        </row>
        <row r="662">
          <cell r="B662">
            <v>0</v>
          </cell>
        </row>
        <row r="663">
          <cell r="B663">
            <v>0</v>
          </cell>
        </row>
        <row r="664">
          <cell r="B664">
            <v>0</v>
          </cell>
        </row>
        <row r="665">
          <cell r="B665">
            <v>0</v>
          </cell>
        </row>
        <row r="666">
          <cell r="B666">
            <v>0</v>
          </cell>
        </row>
        <row r="667">
          <cell r="B667">
            <v>0</v>
          </cell>
        </row>
        <row r="668">
          <cell r="B668">
            <v>0</v>
          </cell>
        </row>
        <row r="669">
          <cell r="B669">
            <v>0</v>
          </cell>
        </row>
        <row r="670">
          <cell r="B670">
            <v>0</v>
          </cell>
        </row>
        <row r="671">
          <cell r="B671">
            <v>0</v>
          </cell>
        </row>
        <row r="672">
          <cell r="B672">
            <v>0</v>
          </cell>
        </row>
        <row r="673">
          <cell r="B673">
            <v>0</v>
          </cell>
        </row>
        <row r="674">
          <cell r="B674">
            <v>0</v>
          </cell>
        </row>
        <row r="675">
          <cell r="B675">
            <v>0</v>
          </cell>
        </row>
        <row r="676">
          <cell r="B676">
            <v>0</v>
          </cell>
        </row>
        <row r="677">
          <cell r="B677">
            <v>0</v>
          </cell>
        </row>
        <row r="678">
          <cell r="B678">
            <v>0</v>
          </cell>
        </row>
        <row r="679">
          <cell r="B679">
            <v>0</v>
          </cell>
        </row>
        <row r="680">
          <cell r="B680">
            <v>0</v>
          </cell>
        </row>
        <row r="681">
          <cell r="B681">
            <v>0</v>
          </cell>
        </row>
        <row r="682">
          <cell r="B682">
            <v>0</v>
          </cell>
        </row>
        <row r="683">
          <cell r="B683">
            <v>0</v>
          </cell>
        </row>
        <row r="684">
          <cell r="B684">
            <v>0</v>
          </cell>
        </row>
        <row r="685">
          <cell r="B685">
            <v>0</v>
          </cell>
        </row>
        <row r="686">
          <cell r="B686">
            <v>0</v>
          </cell>
        </row>
        <row r="687">
          <cell r="B687">
            <v>0</v>
          </cell>
        </row>
        <row r="688">
          <cell r="B688">
            <v>0</v>
          </cell>
        </row>
        <row r="689">
          <cell r="B689">
            <v>0</v>
          </cell>
        </row>
        <row r="690">
          <cell r="B690">
            <v>0</v>
          </cell>
        </row>
        <row r="691">
          <cell r="B691">
            <v>0</v>
          </cell>
        </row>
        <row r="692">
          <cell r="B692">
            <v>0</v>
          </cell>
        </row>
        <row r="693">
          <cell r="B693">
            <v>0</v>
          </cell>
        </row>
        <row r="694">
          <cell r="B694">
            <v>0</v>
          </cell>
        </row>
        <row r="695">
          <cell r="B695">
            <v>0</v>
          </cell>
        </row>
        <row r="696">
          <cell r="B696">
            <v>0</v>
          </cell>
        </row>
        <row r="697">
          <cell r="B697">
            <v>0</v>
          </cell>
        </row>
        <row r="698">
          <cell r="B698">
            <v>0</v>
          </cell>
        </row>
        <row r="699">
          <cell r="B699">
            <v>0</v>
          </cell>
        </row>
        <row r="700">
          <cell r="B700">
            <v>0</v>
          </cell>
        </row>
        <row r="701">
          <cell r="B701">
            <v>0</v>
          </cell>
        </row>
        <row r="702">
          <cell r="B702">
            <v>0</v>
          </cell>
        </row>
        <row r="703">
          <cell r="B703">
            <v>0</v>
          </cell>
        </row>
        <row r="704">
          <cell r="B704">
            <v>0</v>
          </cell>
        </row>
        <row r="705">
          <cell r="B705">
            <v>0</v>
          </cell>
        </row>
        <row r="706">
          <cell r="B706">
            <v>0</v>
          </cell>
        </row>
        <row r="707">
          <cell r="B707">
            <v>0</v>
          </cell>
        </row>
        <row r="708">
          <cell r="B708">
            <v>0</v>
          </cell>
        </row>
        <row r="709">
          <cell r="B709">
            <v>0</v>
          </cell>
        </row>
        <row r="710">
          <cell r="B710">
            <v>0</v>
          </cell>
        </row>
        <row r="711">
          <cell r="B711">
            <v>0</v>
          </cell>
        </row>
        <row r="712">
          <cell r="B712">
            <v>0</v>
          </cell>
        </row>
        <row r="713">
          <cell r="B713">
            <v>0</v>
          </cell>
        </row>
        <row r="714">
          <cell r="B714">
            <v>0</v>
          </cell>
        </row>
        <row r="715">
          <cell r="B715">
            <v>0</v>
          </cell>
        </row>
        <row r="716">
          <cell r="B716">
            <v>0</v>
          </cell>
        </row>
        <row r="717">
          <cell r="B717">
            <v>0</v>
          </cell>
        </row>
        <row r="718">
          <cell r="B718">
            <v>0</v>
          </cell>
        </row>
        <row r="719">
          <cell r="B719">
            <v>0</v>
          </cell>
        </row>
        <row r="720">
          <cell r="B720">
            <v>0</v>
          </cell>
        </row>
        <row r="721">
          <cell r="B721">
            <v>1</v>
          </cell>
        </row>
        <row r="722">
          <cell r="B722">
            <v>1</v>
          </cell>
        </row>
        <row r="723">
          <cell r="B723">
            <v>1</v>
          </cell>
        </row>
        <row r="724">
          <cell r="B724">
            <v>1</v>
          </cell>
        </row>
        <row r="725">
          <cell r="B725">
            <v>1</v>
          </cell>
        </row>
        <row r="726">
          <cell r="B726">
            <v>1</v>
          </cell>
        </row>
        <row r="727">
          <cell r="B727">
            <v>1</v>
          </cell>
        </row>
        <row r="728">
          <cell r="B728">
            <v>1</v>
          </cell>
        </row>
        <row r="729">
          <cell r="B729">
            <v>1</v>
          </cell>
        </row>
        <row r="730">
          <cell r="B730">
            <v>1</v>
          </cell>
        </row>
        <row r="731">
          <cell r="B731">
            <v>1</v>
          </cell>
        </row>
        <row r="732">
          <cell r="B732">
            <v>1</v>
          </cell>
        </row>
        <row r="733">
          <cell r="B733">
            <v>1</v>
          </cell>
        </row>
        <row r="734">
          <cell r="B734">
            <v>1</v>
          </cell>
        </row>
        <row r="735">
          <cell r="B735">
            <v>1</v>
          </cell>
        </row>
        <row r="736">
          <cell r="B736">
            <v>1</v>
          </cell>
        </row>
        <row r="737">
          <cell r="B737">
            <v>1</v>
          </cell>
        </row>
        <row r="738">
          <cell r="B738">
            <v>1</v>
          </cell>
        </row>
        <row r="739">
          <cell r="B739">
            <v>1</v>
          </cell>
        </row>
        <row r="740">
          <cell r="B740">
            <v>0</v>
          </cell>
        </row>
        <row r="741">
          <cell r="B741">
            <v>0</v>
          </cell>
        </row>
        <row r="742">
          <cell r="B742">
            <v>0</v>
          </cell>
        </row>
        <row r="743">
          <cell r="B743">
            <v>0</v>
          </cell>
        </row>
        <row r="744">
          <cell r="B744">
            <v>0</v>
          </cell>
        </row>
        <row r="745">
          <cell r="B745">
            <v>0</v>
          </cell>
        </row>
        <row r="746">
          <cell r="B746">
            <v>0</v>
          </cell>
        </row>
        <row r="747">
          <cell r="B747">
            <v>0</v>
          </cell>
        </row>
        <row r="748">
          <cell r="B748">
            <v>0</v>
          </cell>
        </row>
        <row r="749">
          <cell r="B749">
            <v>0</v>
          </cell>
        </row>
        <row r="750">
          <cell r="B750">
            <v>0</v>
          </cell>
        </row>
        <row r="751">
          <cell r="B751">
            <v>0</v>
          </cell>
        </row>
        <row r="752">
          <cell r="B752">
            <v>0</v>
          </cell>
        </row>
        <row r="753">
          <cell r="B753">
            <v>0</v>
          </cell>
        </row>
        <row r="754">
          <cell r="B754">
            <v>0</v>
          </cell>
        </row>
        <row r="755">
          <cell r="B755">
            <v>0</v>
          </cell>
        </row>
        <row r="756">
          <cell r="B756">
            <v>0</v>
          </cell>
        </row>
        <row r="757">
          <cell r="B757">
            <v>0</v>
          </cell>
        </row>
        <row r="758">
          <cell r="B758">
            <v>0</v>
          </cell>
        </row>
        <row r="759">
          <cell r="B759">
            <v>0</v>
          </cell>
        </row>
        <row r="760">
          <cell r="B760">
            <v>0</v>
          </cell>
        </row>
        <row r="761">
          <cell r="B761">
            <v>0</v>
          </cell>
        </row>
        <row r="762">
          <cell r="B762">
            <v>0</v>
          </cell>
        </row>
        <row r="763">
          <cell r="B763">
            <v>0</v>
          </cell>
        </row>
        <row r="764">
          <cell r="B764">
            <v>0</v>
          </cell>
        </row>
        <row r="765">
          <cell r="B765">
            <v>0</v>
          </cell>
        </row>
        <row r="766">
          <cell r="B766">
            <v>0</v>
          </cell>
        </row>
        <row r="767">
          <cell r="B767">
            <v>0</v>
          </cell>
        </row>
        <row r="768">
          <cell r="B768">
            <v>0</v>
          </cell>
        </row>
        <row r="769">
          <cell r="B769">
            <v>0</v>
          </cell>
        </row>
        <row r="770">
          <cell r="B770">
            <v>0</v>
          </cell>
        </row>
        <row r="771">
          <cell r="B771">
            <v>0</v>
          </cell>
        </row>
        <row r="772">
          <cell r="B772">
            <v>0</v>
          </cell>
        </row>
        <row r="773">
          <cell r="B773">
            <v>0</v>
          </cell>
        </row>
        <row r="774">
          <cell r="B774">
            <v>0</v>
          </cell>
        </row>
        <row r="775">
          <cell r="B775">
            <v>0</v>
          </cell>
        </row>
        <row r="776">
          <cell r="B776">
            <v>0</v>
          </cell>
        </row>
        <row r="777">
          <cell r="B777">
            <v>0</v>
          </cell>
        </row>
        <row r="778">
          <cell r="B778">
            <v>0</v>
          </cell>
        </row>
        <row r="779">
          <cell r="B779">
            <v>0</v>
          </cell>
        </row>
        <row r="780">
          <cell r="B780">
            <v>0</v>
          </cell>
        </row>
        <row r="781">
          <cell r="B781">
            <v>0</v>
          </cell>
        </row>
        <row r="782">
          <cell r="B782">
            <v>0</v>
          </cell>
        </row>
        <row r="783">
          <cell r="B783">
            <v>0</v>
          </cell>
        </row>
        <row r="784">
          <cell r="B784">
            <v>0</v>
          </cell>
        </row>
        <row r="785">
          <cell r="B785">
            <v>0</v>
          </cell>
        </row>
        <row r="786">
          <cell r="B786">
            <v>0</v>
          </cell>
        </row>
        <row r="787">
          <cell r="B787">
            <v>0</v>
          </cell>
        </row>
        <row r="788">
          <cell r="B788">
            <v>0</v>
          </cell>
        </row>
        <row r="789">
          <cell r="B789">
            <v>0</v>
          </cell>
        </row>
        <row r="790">
          <cell r="B790">
            <v>0</v>
          </cell>
        </row>
        <row r="791">
          <cell r="B791">
            <v>0</v>
          </cell>
        </row>
        <row r="792">
          <cell r="B792">
            <v>0</v>
          </cell>
        </row>
        <row r="793">
          <cell r="B793">
            <v>0</v>
          </cell>
        </row>
        <row r="794">
          <cell r="B794">
            <v>0</v>
          </cell>
        </row>
        <row r="795">
          <cell r="B795">
            <v>0</v>
          </cell>
        </row>
        <row r="796">
          <cell r="B796">
            <v>0</v>
          </cell>
        </row>
        <row r="797">
          <cell r="B797">
            <v>0</v>
          </cell>
        </row>
        <row r="798">
          <cell r="B798">
            <v>0</v>
          </cell>
        </row>
        <row r="799">
          <cell r="B799">
            <v>0</v>
          </cell>
        </row>
        <row r="800">
          <cell r="B800">
            <v>0</v>
          </cell>
        </row>
        <row r="801">
          <cell r="B801">
            <v>0</v>
          </cell>
        </row>
        <row r="802">
          <cell r="B802">
            <v>0</v>
          </cell>
        </row>
        <row r="803">
          <cell r="B803">
            <v>0</v>
          </cell>
        </row>
        <row r="804">
          <cell r="B804">
            <v>0</v>
          </cell>
        </row>
        <row r="805">
          <cell r="B805">
            <v>0</v>
          </cell>
        </row>
        <row r="806">
          <cell r="B806">
            <v>0</v>
          </cell>
        </row>
        <row r="807">
          <cell r="B807">
            <v>0</v>
          </cell>
        </row>
        <row r="808">
          <cell r="B808">
            <v>0</v>
          </cell>
        </row>
        <row r="809">
          <cell r="B809">
            <v>0</v>
          </cell>
        </row>
        <row r="810">
          <cell r="B810">
            <v>0</v>
          </cell>
        </row>
        <row r="811">
          <cell r="B811">
            <v>0</v>
          </cell>
        </row>
        <row r="812">
          <cell r="B812">
            <v>0</v>
          </cell>
        </row>
        <row r="813">
          <cell r="B813">
            <v>0</v>
          </cell>
        </row>
        <row r="814">
          <cell r="B814">
            <v>0</v>
          </cell>
        </row>
        <row r="815">
          <cell r="B815">
            <v>0</v>
          </cell>
        </row>
        <row r="816">
          <cell r="B816">
            <v>0</v>
          </cell>
        </row>
        <row r="817">
          <cell r="B817">
            <v>0</v>
          </cell>
        </row>
        <row r="818">
          <cell r="B818">
            <v>0</v>
          </cell>
        </row>
        <row r="819">
          <cell r="B819">
            <v>0</v>
          </cell>
        </row>
        <row r="820">
          <cell r="B820">
            <v>0</v>
          </cell>
        </row>
        <row r="821">
          <cell r="B821">
            <v>0</v>
          </cell>
        </row>
        <row r="822">
          <cell r="B822">
            <v>0</v>
          </cell>
        </row>
        <row r="823">
          <cell r="B823">
            <v>0</v>
          </cell>
        </row>
        <row r="824">
          <cell r="B824">
            <v>0</v>
          </cell>
        </row>
        <row r="825">
          <cell r="B825">
            <v>0</v>
          </cell>
        </row>
        <row r="826">
          <cell r="B826">
            <v>0</v>
          </cell>
        </row>
        <row r="827">
          <cell r="B827">
            <v>0</v>
          </cell>
        </row>
        <row r="828">
          <cell r="B828">
            <v>0</v>
          </cell>
        </row>
        <row r="829">
          <cell r="B829">
            <v>0</v>
          </cell>
        </row>
        <row r="830">
          <cell r="B830">
            <v>0</v>
          </cell>
        </row>
        <row r="831">
          <cell r="B831">
            <v>0</v>
          </cell>
        </row>
        <row r="832">
          <cell r="B832">
            <v>0</v>
          </cell>
        </row>
        <row r="833">
          <cell r="B833">
            <v>0</v>
          </cell>
        </row>
        <row r="834">
          <cell r="B834">
            <v>0</v>
          </cell>
        </row>
        <row r="835">
          <cell r="B835">
            <v>0</v>
          </cell>
        </row>
        <row r="836">
          <cell r="B836">
            <v>0</v>
          </cell>
        </row>
        <row r="837">
          <cell r="B837">
            <v>0</v>
          </cell>
        </row>
        <row r="838">
          <cell r="B838">
            <v>0</v>
          </cell>
        </row>
        <row r="839">
          <cell r="B839">
            <v>0</v>
          </cell>
        </row>
        <row r="840">
          <cell r="B840">
            <v>0</v>
          </cell>
        </row>
        <row r="841">
          <cell r="B841">
            <v>0</v>
          </cell>
        </row>
        <row r="842">
          <cell r="B842">
            <v>0</v>
          </cell>
        </row>
        <row r="843">
          <cell r="B843">
            <v>0</v>
          </cell>
        </row>
        <row r="844">
          <cell r="B844">
            <v>0</v>
          </cell>
        </row>
        <row r="845">
          <cell r="B845">
            <v>0</v>
          </cell>
        </row>
        <row r="846">
          <cell r="B846">
            <v>0</v>
          </cell>
        </row>
        <row r="847">
          <cell r="B847">
            <v>0</v>
          </cell>
        </row>
        <row r="848">
          <cell r="B848">
            <v>0</v>
          </cell>
        </row>
        <row r="849">
          <cell r="B849">
            <v>0</v>
          </cell>
        </row>
        <row r="850">
          <cell r="B850">
            <v>0</v>
          </cell>
        </row>
        <row r="851">
          <cell r="B851">
            <v>0</v>
          </cell>
        </row>
        <row r="852">
          <cell r="B852">
            <v>0</v>
          </cell>
        </row>
        <row r="853">
          <cell r="B853">
            <v>0</v>
          </cell>
        </row>
        <row r="854">
          <cell r="B854">
            <v>0</v>
          </cell>
        </row>
        <row r="855">
          <cell r="B855">
            <v>0</v>
          </cell>
        </row>
        <row r="856">
          <cell r="B856">
            <v>0</v>
          </cell>
        </row>
        <row r="857">
          <cell r="B857">
            <v>0</v>
          </cell>
        </row>
        <row r="858">
          <cell r="B858">
            <v>0</v>
          </cell>
        </row>
        <row r="859">
          <cell r="B859">
            <v>0</v>
          </cell>
        </row>
        <row r="860">
          <cell r="B860">
            <v>0</v>
          </cell>
        </row>
        <row r="861">
          <cell r="B861">
            <v>0</v>
          </cell>
        </row>
        <row r="862">
          <cell r="B862">
            <v>0</v>
          </cell>
        </row>
        <row r="863">
          <cell r="B863">
            <v>0</v>
          </cell>
        </row>
        <row r="864">
          <cell r="B864">
            <v>0</v>
          </cell>
        </row>
        <row r="865">
          <cell r="B865">
            <v>0</v>
          </cell>
        </row>
        <row r="866">
          <cell r="B866">
            <v>0</v>
          </cell>
        </row>
        <row r="867">
          <cell r="B867">
            <v>1</v>
          </cell>
        </row>
        <row r="868">
          <cell r="B868">
            <v>1</v>
          </cell>
        </row>
        <row r="869">
          <cell r="B869">
            <v>1</v>
          </cell>
        </row>
        <row r="870">
          <cell r="B870">
            <v>0</v>
          </cell>
        </row>
        <row r="871">
          <cell r="B871">
            <v>0</v>
          </cell>
        </row>
        <row r="872">
          <cell r="B872">
            <v>0</v>
          </cell>
        </row>
        <row r="873">
          <cell r="B873">
            <v>0</v>
          </cell>
        </row>
        <row r="874">
          <cell r="B874">
            <v>0</v>
          </cell>
        </row>
        <row r="875">
          <cell r="B875">
            <v>0</v>
          </cell>
        </row>
        <row r="876">
          <cell r="B876">
            <v>0</v>
          </cell>
        </row>
        <row r="877">
          <cell r="B877">
            <v>0</v>
          </cell>
        </row>
        <row r="878">
          <cell r="B878">
            <v>0</v>
          </cell>
        </row>
        <row r="879">
          <cell r="B879">
            <v>0</v>
          </cell>
        </row>
        <row r="880">
          <cell r="B880">
            <v>0</v>
          </cell>
        </row>
        <row r="881">
          <cell r="B881">
            <v>0</v>
          </cell>
        </row>
        <row r="882">
          <cell r="B882">
            <v>0</v>
          </cell>
        </row>
        <row r="883">
          <cell r="B883">
            <v>0</v>
          </cell>
        </row>
        <row r="884">
          <cell r="B884">
            <v>0</v>
          </cell>
        </row>
        <row r="885">
          <cell r="B885">
            <v>0</v>
          </cell>
        </row>
        <row r="886">
          <cell r="B886">
            <v>0</v>
          </cell>
        </row>
        <row r="887">
          <cell r="B887">
            <v>0</v>
          </cell>
        </row>
        <row r="888">
          <cell r="B888">
            <v>0</v>
          </cell>
        </row>
        <row r="889">
          <cell r="B889">
            <v>0</v>
          </cell>
        </row>
        <row r="890">
          <cell r="B890">
            <v>0</v>
          </cell>
        </row>
        <row r="891">
          <cell r="B891">
            <v>0</v>
          </cell>
        </row>
        <row r="892">
          <cell r="B892">
            <v>0</v>
          </cell>
        </row>
        <row r="893">
          <cell r="B893">
            <v>0</v>
          </cell>
        </row>
        <row r="894">
          <cell r="B894">
            <v>0</v>
          </cell>
        </row>
        <row r="895">
          <cell r="B895">
            <v>0</v>
          </cell>
        </row>
        <row r="896">
          <cell r="B896">
            <v>0</v>
          </cell>
        </row>
        <row r="897">
          <cell r="B897">
            <v>0</v>
          </cell>
        </row>
        <row r="898">
          <cell r="B898">
            <v>0</v>
          </cell>
        </row>
        <row r="899">
          <cell r="B899">
            <v>0</v>
          </cell>
        </row>
        <row r="900">
          <cell r="B900">
            <v>0</v>
          </cell>
        </row>
        <row r="901">
          <cell r="B901">
            <v>0</v>
          </cell>
        </row>
        <row r="902">
          <cell r="B902">
            <v>0</v>
          </cell>
        </row>
        <row r="903">
          <cell r="B903">
            <v>0</v>
          </cell>
        </row>
        <row r="904">
          <cell r="B904">
            <v>0</v>
          </cell>
        </row>
        <row r="905">
          <cell r="B905">
            <v>0</v>
          </cell>
        </row>
        <row r="906">
          <cell r="B906">
            <v>0</v>
          </cell>
        </row>
        <row r="907">
          <cell r="B907">
            <v>0</v>
          </cell>
        </row>
        <row r="908">
          <cell r="B908">
            <v>0</v>
          </cell>
        </row>
        <row r="909">
          <cell r="B909">
            <v>0</v>
          </cell>
        </row>
        <row r="910">
          <cell r="B910">
            <v>0</v>
          </cell>
        </row>
        <row r="911">
          <cell r="B911">
            <v>0</v>
          </cell>
        </row>
        <row r="912">
          <cell r="B912">
            <v>0</v>
          </cell>
        </row>
        <row r="913">
          <cell r="B913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P-20231205150411181"/>
    </sheetNames>
    <sheetDataSet>
      <sheetData sheetId="0">
        <row r="244">
          <cell r="F244">
            <v>37141781</v>
          </cell>
        </row>
        <row r="245">
          <cell r="F245">
            <v>37405391</v>
          </cell>
        </row>
        <row r="246">
          <cell r="F246">
            <v>37601165</v>
          </cell>
        </row>
        <row r="247">
          <cell r="F247">
            <v>37764392</v>
          </cell>
        </row>
        <row r="248">
          <cell r="F248">
            <v>37948388</v>
          </cell>
        </row>
        <row r="249">
          <cell r="F249">
            <v>38101876</v>
          </cell>
        </row>
        <row r="250">
          <cell r="F250">
            <v>38304215</v>
          </cell>
        </row>
        <row r="251">
          <cell r="F251">
            <v>38394358</v>
          </cell>
        </row>
        <row r="252">
          <cell r="F252">
            <v>38470515</v>
          </cell>
        </row>
        <row r="253">
          <cell r="F253">
            <v>37967474</v>
          </cell>
        </row>
        <row r="254">
          <cell r="F254">
            <v>38043088</v>
          </cell>
        </row>
        <row r="255">
          <cell r="F255">
            <v>38211936</v>
          </cell>
        </row>
        <row r="256">
          <cell r="F256">
            <v>38394954</v>
          </cell>
        </row>
        <row r="257">
          <cell r="F257">
            <v>38651179</v>
          </cell>
        </row>
        <row r="258">
          <cell r="F258">
            <v>38762403</v>
          </cell>
        </row>
        <row r="259">
          <cell r="F259">
            <v>38920472</v>
          </cell>
        </row>
        <row r="260">
          <cell r="F260">
            <v>38993689</v>
          </cell>
        </row>
        <row r="261">
          <cell r="F261">
            <v>39155849</v>
          </cell>
        </row>
        <row r="262">
          <cell r="F262">
            <v>39413517</v>
          </cell>
        </row>
        <row r="263">
          <cell r="F263">
            <v>39544382</v>
          </cell>
        </row>
        <row r="264">
          <cell r="F264">
            <v>39613743</v>
          </cell>
        </row>
        <row r="265">
          <cell r="F265">
            <v>39106036</v>
          </cell>
        </row>
        <row r="266">
          <cell r="F266">
            <v>39169274</v>
          </cell>
        </row>
        <row r="267">
          <cell r="F267">
            <v>39470668</v>
          </cell>
        </row>
        <row r="268">
          <cell r="F268">
            <v>39505773</v>
          </cell>
        </row>
        <row r="269">
          <cell r="F269">
            <v>39638488</v>
          </cell>
        </row>
        <row r="270">
          <cell r="F270">
            <v>39725160</v>
          </cell>
        </row>
        <row r="271">
          <cell r="F271">
            <v>39775733</v>
          </cell>
        </row>
        <row r="272">
          <cell r="F272">
            <v>39806916</v>
          </cell>
        </row>
        <row r="273">
          <cell r="F273">
            <v>39937820</v>
          </cell>
        </row>
        <row r="274">
          <cell r="F274">
            <v>40106646</v>
          </cell>
        </row>
        <row r="275">
          <cell r="F275">
            <v>40089614</v>
          </cell>
        </row>
        <row r="276">
          <cell r="F276">
            <v>40108962</v>
          </cell>
        </row>
        <row r="277">
          <cell r="F277">
            <v>39526726</v>
          </cell>
        </row>
        <row r="278">
          <cell r="F278">
            <v>39464901</v>
          </cell>
        </row>
        <row r="279">
          <cell r="F279">
            <v>39478074</v>
          </cell>
        </row>
        <row r="280">
          <cell r="F280">
            <v>39514139</v>
          </cell>
        </row>
        <row r="281">
          <cell r="F281">
            <v>39429358</v>
          </cell>
        </row>
        <row r="282">
          <cell r="F282">
            <v>39319994</v>
          </cell>
        </row>
        <row r="283">
          <cell r="F283">
            <v>39221132</v>
          </cell>
        </row>
        <row r="284">
          <cell r="F284">
            <v>39071775</v>
          </cell>
        </row>
        <row r="285">
          <cell r="F285">
            <v>38994455</v>
          </cell>
        </row>
        <row r="286">
          <cell r="F286">
            <v>38906700</v>
          </cell>
        </row>
        <row r="287">
          <cell r="F287">
            <v>38740032</v>
          </cell>
        </row>
        <row r="288">
          <cell r="F288">
            <v>38606130</v>
          </cell>
        </row>
        <row r="289">
          <cell r="F289">
            <v>37991737</v>
          </cell>
        </row>
        <row r="290">
          <cell r="F290">
            <v>37899464</v>
          </cell>
        </row>
        <row r="291">
          <cell r="F291">
            <v>37803130</v>
          </cell>
        </row>
        <row r="292">
          <cell r="F292">
            <v>37688608</v>
          </cell>
        </row>
        <row r="293">
          <cell r="F293">
            <v>37632786</v>
          </cell>
        </row>
        <row r="294">
          <cell r="F294">
            <v>37566400</v>
          </cell>
        </row>
        <row r="295">
          <cell r="F295">
            <v>37478680</v>
          </cell>
        </row>
        <row r="296">
          <cell r="F296">
            <v>37394440</v>
          </cell>
        </row>
        <row r="297">
          <cell r="F297">
            <v>37372354</v>
          </cell>
        </row>
        <row r="298">
          <cell r="F298">
            <v>37340085</v>
          </cell>
        </row>
        <row r="299">
          <cell r="F299">
            <v>37261320</v>
          </cell>
        </row>
        <row r="300">
          <cell r="F300">
            <v>37143286</v>
          </cell>
        </row>
        <row r="301">
          <cell r="F301">
            <v>36665179</v>
          </cell>
        </row>
        <row r="302">
          <cell r="F302">
            <v>36634104</v>
          </cell>
        </row>
        <row r="303">
          <cell r="F303">
            <v>36683733</v>
          </cell>
        </row>
        <row r="304">
          <cell r="F304">
            <v>36626139</v>
          </cell>
        </row>
        <row r="305">
          <cell r="F305">
            <v>36700521</v>
          </cell>
        </row>
        <row r="306">
          <cell r="F306">
            <v>36745365</v>
          </cell>
        </row>
        <row r="307">
          <cell r="F307">
            <v>36762216</v>
          </cell>
        </row>
        <row r="308">
          <cell r="F308">
            <v>36812997</v>
          </cell>
        </row>
        <row r="309">
          <cell r="F309">
            <v>36862439</v>
          </cell>
        </row>
        <row r="310">
          <cell r="F310">
            <v>36911722</v>
          </cell>
        </row>
        <row r="311">
          <cell r="F311">
            <v>36998647</v>
          </cell>
        </row>
        <row r="312">
          <cell r="F312">
            <v>36993846</v>
          </cell>
        </row>
        <row r="313">
          <cell r="F313">
            <v>36653215</v>
          </cell>
        </row>
        <row r="314">
          <cell r="F314">
            <v>36744282</v>
          </cell>
        </row>
        <row r="315">
          <cell r="F315">
            <v>36821313</v>
          </cell>
        </row>
        <row r="316">
          <cell r="F316">
            <v>36896431</v>
          </cell>
        </row>
        <row r="317">
          <cell r="F317">
            <v>37027891</v>
          </cell>
        </row>
        <row r="318">
          <cell r="F318">
            <v>37070953</v>
          </cell>
        </row>
        <row r="319">
          <cell r="F319">
            <v>37079350</v>
          </cell>
        </row>
        <row r="320">
          <cell r="F320">
            <v>37137495</v>
          </cell>
        </row>
        <row r="321">
          <cell r="F321">
            <v>37261239</v>
          </cell>
        </row>
        <row r="322">
          <cell r="F322">
            <v>37412245</v>
          </cell>
        </row>
        <row r="323">
          <cell r="F323">
            <v>37478850</v>
          </cell>
        </row>
        <row r="324">
          <cell r="F324">
            <v>37542018</v>
          </cell>
        </row>
        <row r="325">
          <cell r="F325">
            <v>37199660</v>
          </cell>
        </row>
        <row r="326">
          <cell r="F326">
            <v>37244326</v>
          </cell>
        </row>
        <row r="327">
          <cell r="F327">
            <v>37436829</v>
          </cell>
        </row>
        <row r="328">
          <cell r="F328">
            <v>37398217</v>
          </cell>
        </row>
        <row r="329">
          <cell r="F329">
            <v>37534601</v>
          </cell>
        </row>
        <row r="330">
          <cell r="F330">
            <v>37575275</v>
          </cell>
        </row>
        <row r="331">
          <cell r="F331">
            <v>37634805</v>
          </cell>
        </row>
        <row r="332">
          <cell r="F332">
            <v>37686430</v>
          </cell>
        </row>
        <row r="333">
          <cell r="F333">
            <v>37814261</v>
          </cell>
        </row>
        <row r="334">
          <cell r="F334">
            <v>37976295</v>
          </cell>
        </row>
        <row r="335">
          <cell r="F335">
            <v>38050453</v>
          </cell>
        </row>
        <row r="336">
          <cell r="F336">
            <v>38151050</v>
          </cell>
        </row>
        <row r="337">
          <cell r="F337">
            <v>37843739</v>
          </cell>
        </row>
        <row r="338">
          <cell r="F338">
            <v>37955767</v>
          </cell>
        </row>
        <row r="339">
          <cell r="F339">
            <v>38173025</v>
          </cell>
        </row>
        <row r="340">
          <cell r="F340">
            <v>37877942</v>
          </cell>
        </row>
        <row r="341">
          <cell r="F341">
            <v>36896311</v>
          </cell>
        </row>
        <row r="342">
          <cell r="F342">
            <v>36497914</v>
          </cell>
        </row>
        <row r="343">
          <cell r="F343">
            <v>36444426</v>
          </cell>
        </row>
        <row r="344">
          <cell r="F344">
            <v>36552791</v>
          </cell>
        </row>
        <row r="345">
          <cell r="F345">
            <v>36767280</v>
          </cell>
        </row>
        <row r="346">
          <cell r="F346">
            <v>37066800</v>
          </cell>
        </row>
        <row r="347">
          <cell r="F347">
            <v>37432721</v>
          </cell>
        </row>
        <row r="348">
          <cell r="F348">
            <v>37808993</v>
          </cell>
        </row>
        <row r="349">
          <cell r="F349">
            <v>37651595</v>
          </cell>
        </row>
        <row r="350">
          <cell r="F350">
            <v>37905873</v>
          </cell>
        </row>
        <row r="351">
          <cell r="F351">
            <v>38303571</v>
          </cell>
        </row>
        <row r="352">
          <cell r="F352">
            <v>38457132</v>
          </cell>
        </row>
        <row r="353">
          <cell r="F353">
            <v>38547092</v>
          </cell>
        </row>
        <row r="354">
          <cell r="F354">
            <v>38813509</v>
          </cell>
        </row>
        <row r="355">
          <cell r="F355">
            <v>39131483</v>
          </cell>
        </row>
        <row r="356">
          <cell r="F356">
            <v>39438288</v>
          </cell>
        </row>
        <row r="357">
          <cell r="F357">
            <v>39826102</v>
          </cell>
        </row>
        <row r="358">
          <cell r="F358">
            <v>40156192</v>
          </cell>
        </row>
        <row r="359">
          <cell r="F359">
            <v>40408818</v>
          </cell>
        </row>
        <row r="360">
          <cell r="F360">
            <v>40722871</v>
          </cell>
        </row>
        <row r="361">
          <cell r="F361">
            <v>40431259</v>
          </cell>
        </row>
        <row r="362">
          <cell r="F362">
            <v>40598761</v>
          </cell>
        </row>
        <row r="363">
          <cell r="F363">
            <v>40952420</v>
          </cell>
        </row>
        <row r="364">
          <cell r="F364">
            <v>41051409</v>
          </cell>
        </row>
        <row r="365">
          <cell r="F365">
            <v>41257023</v>
          </cell>
        </row>
        <row r="366">
          <cell r="F366">
            <v>41534840</v>
          </cell>
        </row>
        <row r="367">
          <cell r="F367">
            <v>41819945</v>
          </cell>
        </row>
        <row r="368">
          <cell r="F368">
            <v>42045038</v>
          </cell>
        </row>
        <row r="369">
          <cell r="F369">
            <v>42333231</v>
          </cell>
        </row>
        <row r="370">
          <cell r="F370">
            <v>42611300</v>
          </cell>
        </row>
        <row r="371">
          <cell r="F371">
            <v>42771591</v>
          </cell>
        </row>
        <row r="372">
          <cell r="F372">
            <v>42899465</v>
          </cell>
        </row>
        <row r="373">
          <cell r="F373">
            <v>42444425</v>
          </cell>
        </row>
        <row r="374">
          <cell r="F374">
            <v>42530591</v>
          </cell>
        </row>
        <row r="375">
          <cell r="F375">
            <v>42781790</v>
          </cell>
        </row>
        <row r="376">
          <cell r="F376">
            <v>42975961</v>
          </cell>
        </row>
        <row r="377">
          <cell r="F377">
            <v>43157747</v>
          </cell>
        </row>
        <row r="378">
          <cell r="F378">
            <v>43313487</v>
          </cell>
        </row>
        <row r="379">
          <cell r="F379">
            <v>43470508</v>
          </cell>
        </row>
        <row r="380">
          <cell r="F380">
            <v>43613804</v>
          </cell>
        </row>
        <row r="381">
          <cell r="F381">
            <v>43833648</v>
          </cell>
        </row>
        <row r="382">
          <cell r="F382">
            <v>44038754</v>
          </cell>
        </row>
        <row r="383">
          <cell r="F383">
            <v>44229120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8C7F915-FFD5-44C5-863A-3FC2A3B1AAA8}" name="Tabela16" displayName="Tabela16" ref="A2:E300" totalsRowShown="0" headerRowDxfId="131" dataDxfId="130">
  <autoFilter ref="A2:E300" xr:uid="{418C4866-B7DD-49D2-AC83-0E4CCAB89ADB}">
    <filterColumn colId="0" hiddenButton="1"/>
    <filterColumn colId="1" hiddenButton="1"/>
    <filterColumn colId="2" hiddenButton="1"/>
    <filterColumn colId="3" hiddenButton="1"/>
    <filterColumn colId="4" hiddenButton="1"/>
  </autoFilter>
  <sortState xmlns:xlrd2="http://schemas.microsoft.com/office/spreadsheetml/2017/richdata2" ref="A3:D206">
    <sortCondition ref="A2:A206"/>
  </sortState>
  <tableColumns count="5">
    <tableColumn id="1" xr3:uid="{9F4A4E81-A464-4459-BFC4-3E35B801E796}" name="DATA" dataDxfId="129"/>
    <tableColumn id="2" xr3:uid="{499875D0-2A01-4BAE-B963-5AF2290B5560}" name="Confiança Consumidor (Fecomercio)" dataDxfId="128"/>
    <tableColumn id="14" xr3:uid="{CA30E638-14DD-4F66-BA9C-76DCF17BBCFE}" name="Condições Econômicas Atuais (Fecomercio)" dataDxfId="127"/>
    <tableColumn id="8" xr3:uid="{8EE78CF7-2956-46C7-9803-07DAFE910BFA}" name="Expectativas Futuras (Fecomercio)" dataDxfId="126"/>
    <tableColumn id="9" xr3:uid="{1A133863-3C73-499C-A16B-75C6936D4773}" name="Futuro - Presente" dataDxfId="125">
      <calculatedColumnFormula>Tabela16[[#This Row],[Expectativas Futuras (Fecomercio)]]-Tabela16[[#This Row],[Condições Econômicas Atuais (Fecomercio)]]</calculatedColumnFormula>
    </tableColumn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C996F8A-C03A-4178-921A-C68551B64A0D}" name="Tabela1511" displayName="Tabela1511" ref="A2:N254" totalsRowShown="0" headerRowDxfId="124" dataDxfId="123">
  <autoFilter ref="A2:N254" xr:uid="{418C4866-B7DD-49D2-AC83-0E4CCAB89AD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sortState xmlns:xlrd2="http://schemas.microsoft.com/office/spreadsheetml/2017/richdata2" ref="A3:E194">
    <sortCondition ref="A2:A194"/>
  </sortState>
  <tableColumns count="14">
    <tableColumn id="1" xr3:uid="{73F6433A-F26F-400D-A0C1-5572F5081E04}" name="DATA" dataDxfId="122"/>
    <tableColumn id="10" xr3:uid="{07ADC25D-38AF-411A-A0ED-86EDC2A6D501}" name="Volume Serviços" dataDxfId="121"/>
    <tableColumn id="13" xr3:uid="{6AC7DD51-888E-430A-AFA9-24F48F06C737}" name="Volume Serviços Mensal" dataDxfId="120" dataCellStyle="Porcentagem">
      <calculatedColumnFormula>IF(Tabela1511[[#This Row],[Volume Serviços]]="",#N/A,((Tabela1511[[#This Row],[Volume Serviços]]*1)/B2)-1)</calculatedColumnFormula>
    </tableColumn>
    <tableColumn id="11" xr3:uid="{E9515983-1FEC-4143-B995-45EEE938D3D3}" name="Volume Serviços Anual" dataDxfId="119" dataCellStyle="Porcentagem"/>
    <tableColumn id="2" xr3:uid="{5F9E1379-4621-4C12-8E20-6396AA9AEB88}" name="Produção Industrial Dessazonalizado" dataDxfId="118"/>
    <tableColumn id="14" xr3:uid="{5DCEF604-FC48-4195-AD45-CC6ECE69CC73}" name="Produção Industrial Mensal" dataDxfId="117" dataCellStyle="Porcentagem">
      <calculatedColumnFormula>IF(Tabela1511[[#This Row],[Produção Industrial Dessazonalizado]]="",#N/A,((Tabela1511[[#This Row],[Produção Industrial Dessazonalizado]]*1)/E2)-1)</calculatedColumnFormula>
    </tableColumn>
    <tableColumn id="3" xr3:uid="{C7A1168B-DD75-406E-BC8A-416AF57CEB8F}" name="Produção Industrial Anual" dataDxfId="116" dataCellStyle="Porcentagem"/>
    <tableColumn id="8" xr3:uid="{10F6BA00-2CE2-4A8C-B173-69F093DC4526}" name="Vendas no Varejo Dessazonalizado" dataDxfId="115" dataCellStyle="Porcentagem"/>
    <tableColumn id="12" xr3:uid="{4042B86A-17F7-46DC-ACAB-7EBE233196CC}" name="Vendas no Varejo Mensal" dataDxfId="114" dataCellStyle="Porcentagem">
      <calculatedColumnFormula>IF(Tabela1511[[#This Row],[Vendas no Varejo Dessazonalizado]]="",#N/A,((Tabela1511[[#This Row],[Vendas no Varejo Dessazonalizado]]*1)/H2)-1)</calculatedColumnFormula>
    </tableColumn>
    <tableColumn id="9" xr3:uid="{39421A50-3E0F-44E2-ACC9-D6E12D399DDA}" name="Vendas no Varejo Anual" dataDxfId="113" dataCellStyle="Porcentagem"/>
    <tableColumn id="5" xr3:uid="{8FF6FFE5-1FE6-4956-AD86-B048666B7CA3}" name="IBC-Br com Ajuste Sazonal" dataDxfId="112" dataCellStyle="Porcentagem"/>
    <tableColumn id="7" xr3:uid="{6E5A0A41-DE7E-435C-ABA3-BC2970D9677F}" name="IBC-Br Mensal" dataDxfId="111"/>
    <tableColumn id="6" xr3:uid="{B0BBCCAE-273E-4201-ABBD-F9EDD7B9BE40}" name="IBC-Br Anual" dataDxfId="110" dataCellStyle="Porcentagem"/>
    <tableColumn id="15" xr3:uid="{296FDF8A-4E7F-4B9C-AA21-AA86C0B1965C}" name="IBC-Br Anual (ok)" dataDxfId="109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18C4866-B7DD-49D2-AC83-0E4CCAB89ADB}" name="Tabela1" displayName="Tabela1" ref="A2:AA302" totalsRowShown="0" headerRowDxfId="108" dataDxfId="107">
  <autoFilter ref="A2:AA302" xr:uid="{418C4866-B7DD-49D2-AC83-0E4CCAB89ADB}"/>
  <sortState xmlns:xlrd2="http://schemas.microsoft.com/office/spreadsheetml/2017/richdata2" ref="A3:AA302">
    <sortCondition ref="A2:A302"/>
  </sortState>
  <tableColumns count="27">
    <tableColumn id="1" xr3:uid="{AB6BD96B-3A0C-43C4-ADC8-982311BC7013}" name="DATA" dataDxfId="106"/>
    <tableColumn id="2" xr3:uid="{96F852D0-5549-4FAC-9F7A-DCC0780E58A5}" name="IPCA" dataDxfId="105"/>
    <tableColumn id="8" xr3:uid="{AE28486F-FE34-4BCD-880B-F56D111BD17B}" name="IPCA (12M)" dataDxfId="104"/>
    <tableColumn id="14" xr3:uid="{07EF77C2-D3CF-44F6-873D-5B0DC936CB59}" name="IPCA-15" dataDxfId="103"/>
    <tableColumn id="3" xr3:uid="{314D5580-E143-4D95-A4EB-2F7068E5E285}" name="Difusão" dataDxfId="102">
      <calculatedColumnFormula>C3 &amp;"/" &amp; RIGHT(B3,2)</calculatedColumnFormula>
    </tableColumn>
    <tableColumn id="19" xr3:uid="{70895720-4A99-45E5-B458-2C4F241F0B11}" name="Núcleo IPCA" dataDxfId="101"/>
    <tableColumn id="23" xr3:uid="{8A0613C8-E952-41F9-AC27-3A22A41B50F5}" name="Núcleo Anual" dataDxfId="100"/>
    <tableColumn id="21" xr3:uid="{28B2B61D-E580-4536-8526-687EF95134C0}" name="IPCA Bens" dataDxfId="99"/>
    <tableColumn id="22" xr3:uid="{5BAB3CBA-F257-41BC-837A-B9751CB69D14}" name="Bens Anual" dataDxfId="98"/>
    <tableColumn id="20" xr3:uid="{BC44BDF4-1C3E-4053-B926-DDC8A9B29CE4}" name="IPCA Serviços" dataDxfId="97"/>
    <tableColumn id="24" xr3:uid="{E5C4DC05-36A8-485B-AF01-BC0EF592E782}" name="Serviços Anual" dataDxfId="96"/>
    <tableColumn id="9" xr3:uid="{9218E37A-8408-4358-8BCC-1DCDEE336749}" name="Transportes" dataDxfId="95"/>
    <tableColumn id="4" xr3:uid="{D617F809-BE93-4AA0-A422-AFD879C51CD4}" name="Alimentação" dataDxfId="94"/>
    <tableColumn id="5" xr3:uid="{7F8D6207-590A-4137-8A20-2D466D21770B}" name="Habitação" dataDxfId="93"/>
    <tableColumn id="11" xr3:uid="{84091F6A-9F1B-4595-BA9B-447123623FB4}" name="Saúde" dataDxfId="92"/>
    <tableColumn id="12" xr3:uid="{FA78D81F-1970-4E66-981F-BC39F98D572D}" name="Despesas Pessoais" dataDxfId="91"/>
    <tableColumn id="17" xr3:uid="{584682DA-CAC4-4372-A075-1A39A993CDDB}" name="Outros" dataDxfId="90">
      <calculatedColumnFormula>SUM(Tabela1[[#This Row],[Educação]:[Residência]])</calculatedColumnFormula>
    </tableColumn>
    <tableColumn id="13" xr3:uid="{2A617B7A-1896-490F-A4E7-65658E11A94D}" name="Educação" dataDxfId="89"/>
    <tableColumn id="10" xr3:uid="{22A8BDE3-FE8E-4CCD-AB5E-6C4F29ADCF1E}" name="Comunicação" dataDxfId="88"/>
    <tableColumn id="7" xr3:uid="{A33796EA-89B4-45A0-862C-92BFA1238C5B}" name="Vestuário" dataDxfId="87"/>
    <tableColumn id="6" xr3:uid="{DEDAA668-06B7-4B60-B867-7677917AF843}" name="Residência" dataDxfId="86"/>
    <tableColumn id="15" xr3:uid="{CDB48C17-0835-40F0-9646-655D633BD9A4}" name="IGP-M" dataDxfId="85"/>
    <tableColumn id="16" xr3:uid="{FB4BE0D3-ED12-4AC6-90A4-67E28C52CED8}" name="IGP-M Anual" dataDxfId="84"/>
    <tableColumn id="18" xr3:uid="{3B1C7C30-5FCA-482D-8887-FFD622E9EC1D}" name="Meta Inflação" dataDxfId="83"/>
    <tableColumn id="25" xr3:uid="{0E27DB27-0B53-4721-8229-FA7509078CB2}" name="IC-Br" dataDxfId="82"/>
    <tableColumn id="26" xr3:uid="{D2DEF42F-0206-41C2-80CC-366FB8E3E6CC}" name="IC-Br 12M" dataDxfId="81"/>
    <tableColumn id="27" xr3:uid="{5DB9C0C7-1103-427C-A558-8AC3AEBF2129}" name="Juro Real" dataDxfId="80">
      <calculatedColumnFormula>IF(Tabela1[[#This Row],[IPCA (12M)]]="",#N/A,(((1+Tabela14[[#This Row],[Selic]]/100)/(1+Tabela1[[#This Row],[IPCA (12M)]]/100))-1)*100)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753E23D1-A1BC-4200-867D-87E54F62ADB6}" name="Tabela1610" displayName="Tabela1610" ref="A2:K144" totalsRowShown="0" headerRowDxfId="79" dataDxfId="78">
  <autoFilter ref="A2:K144" xr:uid="{418C4866-B7DD-49D2-AC83-0E4CCAB89AD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sortState xmlns:xlrd2="http://schemas.microsoft.com/office/spreadsheetml/2017/richdata2" ref="A3:E60">
    <sortCondition ref="A2:A60"/>
  </sortState>
  <tableColumns count="11">
    <tableColumn id="1" xr3:uid="{225A599D-C145-4199-B54F-EEDE88972682}" name="DATA" dataDxfId="77"/>
    <tableColumn id="4" xr3:uid="{79F09747-3392-48FB-A57C-761CC6DCC9F5}" name="Taxa de Desemprego" dataDxfId="76"/>
    <tableColumn id="5" xr3:uid="{C6AD010D-0B48-42B7-9211-FD5ED44E736C}" name="Média Móvel 12M" dataDxfId="75"/>
    <tableColumn id="9" xr3:uid="{F9D800EF-5BB4-4256-99B1-27CA6ED5F645}" name="Pessoas Ocupadas" dataDxfId="74" dataCellStyle="Porcentagem"/>
    <tableColumn id="2" xr3:uid="{A4E7648C-ECE2-4B13-8197-3504B3D12D2F}" name="Caged (mi)" dataDxfId="73"/>
    <tableColumn id="11" xr3:uid="{547B594B-AB90-4878-A5C6-14DE4B133592}" name="Caged Mensal" dataDxfId="72">
      <calculatedColumnFormula>IF(Tabela1610[[#This Row],[Caged (mi)]]="",#N/A,(Tabela1610[[#This Row],[Caged (mi)]]-E2)*1000)</calculatedColumnFormula>
    </tableColumn>
    <tableColumn id="3" xr3:uid="{D2F85F7C-3927-459F-8BEE-D131701230B1}" name="Caged (12M %)" dataDxfId="71"/>
    <tableColumn id="6" xr3:uid="{52A4EBE1-516E-4809-92B1-B6EAF873A5B0}" name="Renda Real com Carteira" dataDxfId="70"/>
    <tableColumn id="7" xr3:uid="{3F85B925-BD44-426E-A0A9-B0228466B328}" name="Variação Renda Real com Carteira" dataDxfId="69"/>
    <tableColumn id="8" xr3:uid="{6EAA4D63-B0F7-46B1-B732-777A8218A53C}" name="Renda Setor Privado" dataDxfId="68"/>
    <tableColumn id="10" xr3:uid="{F656172A-214C-4314-A69F-DCE2A409D1E1}" name="Variação Renda Setor Privado" dataDxfId="67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C2E331D-AE32-458C-83C8-EC8E340C0039}" name="Tabela15" displayName="Tabela15" ref="A2:I314" totalsRowShown="0" headerRowDxfId="66" dataDxfId="65">
  <autoFilter ref="A2:I314" xr:uid="{418C4866-B7DD-49D2-AC83-0E4CCAB89AD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sortState xmlns:xlrd2="http://schemas.microsoft.com/office/spreadsheetml/2017/richdata2" ref="A3:C206">
    <sortCondition ref="A2:A206"/>
  </sortState>
  <tableColumns count="9">
    <tableColumn id="1" xr3:uid="{A9FC4409-9A74-4B91-B24E-952BFB7858FD}" name="DATA" dataDxfId="64"/>
    <tableColumn id="2" xr3:uid="{C9FEA656-253C-4193-9555-ABE642A986B3}" name="Dívida Bruta (R$ mi)" dataDxfId="63"/>
    <tableColumn id="14" xr3:uid="{299E0A55-2A89-420E-AF8A-26F58D2F9A82}" name="Dívida Bruta pós 2008 (R$ mi)" dataDxfId="62"/>
    <tableColumn id="17" xr3:uid="{EF470447-5E7D-494E-95DC-41D98105B2C0}" name="Dívida Bruta/PIB" dataDxfId="61"/>
    <tableColumn id="5" xr3:uid="{AA6E2ACC-A8BF-40A1-89AC-A718840BE20A}" name="Superávit Primário" dataDxfId="60"/>
    <tableColumn id="3" xr3:uid="{0D3DB1D1-3858-4F5F-8710-6ECF4FAF9399}" name="Arrecadação Mensal" dataDxfId="59"/>
    <tableColumn id="4" xr3:uid="{F7E305FD-4672-4823-8945-D848E2C77D0A}" name="Arrecadação Real" dataDxfId="58" dataCellStyle="Porcentagem"/>
    <tableColumn id="6" xr3:uid="{038E6D20-F694-4002-9794-AC0A5CA9A7C7}" name="Conta Corrente" dataDxfId="57"/>
    <tableColumn id="7" xr3:uid="{16B135F0-CE7C-4285-8E9F-8B0CFC7BE3E3}" name="Reservas Internacionais" dataDxfId="56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5C271C93-9EDB-46EF-B72B-74EAD33C7888}" name="Tabela14" displayName="Tabela14" ref="A2:X290" totalsRowShown="0" headerRowDxfId="55" dataDxfId="54">
  <autoFilter ref="A2:X290" xr:uid="{5C271C93-9EDB-46EF-B72B-74EAD33C788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9EF19A4B-57B2-4393-A09D-8CF04DF1FC69}" name="Mês" dataDxfId="53"/>
    <tableColumn id="14" xr3:uid="{326A4268-B8B1-4B55-9637-CAB5D4693C0F}" name="Saldo Crédito PJ" dataDxfId="52" dataCellStyle="Moeda"/>
    <tableColumn id="15" xr3:uid="{FF0BAE4A-294A-432F-9D3F-8B44015FF42F}" name="Saldo PJ 12M" dataDxfId="51"/>
    <tableColumn id="13" xr3:uid="{AC277B7E-6DD9-46C6-AD25-104BB0FFCA36}" name="Saldo Crédito PF" dataDxfId="50" dataCellStyle="Moeda"/>
    <tableColumn id="16" xr3:uid="{B636BD88-351E-482D-BDB1-DCF533240FC9}" name="Saldo PF 12M" dataDxfId="49"/>
    <tableColumn id="2" xr3:uid="{55B2C3C0-21AE-4DE1-B211-ECC27DD67A27}" name="Saldo Crédito Total" dataDxfId="48" dataCellStyle="Moeda"/>
    <tableColumn id="22" xr3:uid="{6B4240C1-72AE-4FF4-BFA6-5D0FF361816B}" name="Saldo Crédito Mensal" dataDxfId="47" dataCellStyle="Moeda">
      <calculatedColumnFormula>IF(Tabela14[[#This Row],[Saldo Crédito Total]]="",#N/A,((Tabela14[[#This Row],[Saldo Crédito Total]]*1)/F2)-1)</calculatedColumnFormula>
    </tableColumn>
    <tableColumn id="7" xr3:uid="{C19D9162-ED47-4051-B36E-39D05D63AE6C}" name="Crescimento Saldo Crédito" dataDxfId="46"/>
    <tableColumn id="12" xr3:uid="{54E88B00-42E0-4352-85FF-55927DBEC6C7}" name="Concessão Crédito " dataDxfId="45" dataCellStyle="Moeda"/>
    <tableColumn id="11" xr3:uid="{59EBDCA6-2575-45C4-AB21-1AD21BC2A90F}" name="Variação da Concessão" dataDxfId="44" dataCellStyle="Moeda"/>
    <tableColumn id="3" xr3:uid="{AFE00839-F540-4C6B-A1A4-01AD8ADF98E7}" name="Índice de Custo do Crédito (ICC)" dataDxfId="43" dataCellStyle="Moeda"/>
    <tableColumn id="4" xr3:uid="{1679A14F-5B14-4D3C-A730-3021C09B45D3}" name="Inadimplência Total" dataDxfId="42"/>
    <tableColumn id="9" xr3:uid="{8FCC0966-0019-45D3-AF12-2D86341FE16A}" name="Inadimplência PJ" dataDxfId="41"/>
    <tableColumn id="8" xr3:uid="{C427C774-ED74-4F7E-98A5-521CDFE9826E}" name="Inadimplência PF" dataDxfId="40"/>
    <tableColumn id="5" xr3:uid="{A2A0459D-290B-4BCF-AC9B-467B854923D1}" name="Endividamento Famíliar Total" dataDxfId="39"/>
    <tableColumn id="17" xr3:uid="{90A5CAE6-1F1E-496F-A496-76303AA7C9C2}" name="Endividamento 12M" dataDxfId="38"/>
    <tableColumn id="6" xr3:uid="{23BF9332-0057-485F-8DE7-4E3B2AD09587}" name="Comprometimento de Renda" dataDxfId="37"/>
    <tableColumn id="18" xr3:uid="{D2994664-97CD-4019-94E4-0F717C5BB976}" name="Comprometimento 12M" dataDxfId="36"/>
    <tableColumn id="19" xr3:uid="{4876EBDC-0F8E-4286-861A-42F64D848DA1}" name="M2" dataDxfId="35"/>
    <tableColumn id="20" xr3:uid="{05A4056C-77E8-4D81-8450-4E819CE30CC0}" name="Crescimento M2" dataDxfId="34"/>
    <tableColumn id="10" xr3:uid="{2A8ABE40-221E-4BFB-A61E-4D60A2E9DD5B}" name="Selic" dataDxfId="33"/>
    <tableColumn id="23" xr3:uid="{AAC809A3-FC4A-4AB9-8D5B-E367402083C6}" name="Base Monetária" dataDxfId="32" dataCellStyle="Moeda"/>
    <tableColumn id="24" xr3:uid="{4462F9E2-47AC-46CC-BC1B-816FC10B98E5}" name="Base Monetária Mensal" dataDxfId="31">
      <calculatedColumnFormula>IF(Tabela14[[#This Row],[Base Monetária]]="",#N/A,((Tabela14[[#This Row],[Base Monetária]]*1)/V2)-1)</calculatedColumnFormula>
    </tableColumn>
    <tableColumn id="25" xr3:uid="{DF4343BD-08CB-4A4E-B7B1-9E2922AE748A}" name="Base Monetária 12M" dataDxfId="3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F8A72F73-0211-44FD-8142-CD3173336806}" name="Tabela8" displayName="Tabela8" ref="A1:K781" totalsRowShown="0" headerRowDxfId="29" dataDxfId="28" tableBorderDxfId="27">
  <autoFilter ref="A1:K781" xr:uid="{F8A72F73-0211-44FD-8142-CD3173336806}"/>
  <tableColumns count="11">
    <tableColumn id="1" xr3:uid="{CE546428-AD9E-4907-B931-A59C451484E7}" name="NTN-B PRINCIPAL 2035" dataDxfId="26"/>
    <tableColumn id="2" xr3:uid="{BB8FECDE-1C1D-4CFC-9C3B-139358525D6F}" name="Juro Real NTN-B 2035" dataDxfId="25" dataCellStyle="Porcentagem"/>
    <tableColumn id="3" xr3:uid="{EB0C0F01-9AE8-4767-9D35-41767A6010FA}" name="% Venda" dataDxfId="24" dataCellStyle="Porcentagem"/>
    <tableColumn id="4" xr3:uid="{25EE433E-D0F3-4292-A6C0-B11AD12A23A1}" name="PU Compra" dataDxfId="23"/>
    <tableColumn id="5" xr3:uid="{CD22253B-7648-4730-B51F-7F2C8E9C9562}" name="PU Venda" dataDxfId="22"/>
    <tableColumn id="6" xr3:uid="{B33E1DF2-B4AA-4C82-940D-591201ED9257}" name="PU Base" dataDxfId="21"/>
    <tableColumn id="7" xr3:uid="{589E2D51-249C-4F3D-9DFE-A84D3CEEB6DD}" name="IFIX" dataDxfId="20">
      <calculatedColumnFormula>VLOOKUP(Tabela8[[#This Row],[NTN-B PRINCIPAL 2035]],'IFIX e SMAL'!$A:$E,5,0)</calculatedColumnFormula>
    </tableColumn>
    <tableColumn id="8" xr3:uid="{A87068C4-9B09-448B-B401-20772ECF6B20}" name="SMAL" dataDxfId="19">
      <calculatedColumnFormula>VLOOKUP(Tabela8[[#This Row],[NTN-B PRINCIPAL 2035]],'IFIX e SMAL'!$J:$P,5,0)</calculatedColumnFormula>
    </tableColumn>
    <tableColumn id="9" xr3:uid="{71936A23-9A4B-496E-BA50-19985772A70A}" name="Selic" dataDxfId="18" dataCellStyle="Vírgula"/>
    <tableColumn id="11" xr3:uid="{24AA3F61-2DB8-4C37-80D8-54A587C510EA}" name="IFIX Ajustado" dataDxfId="17">
      <calculatedColumnFormula>J1+(J1*(((Tabela8[[#This Row],[IFIX]]*1)/G1)-1))</calculatedColumnFormula>
    </tableColumn>
    <tableColumn id="12" xr3:uid="{B84F93D4-1D05-40F9-B675-980BF952A57E}" name="SMAL Ajustado" dataDxfId="16">
      <calculatedColumnFormula>K1+(K1*(((Tabela8[[#This Row],[SMAL]]*1)/H1)-1))</calculatedColumnFormula>
    </tableColumn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97018284-E63B-4C03-80B1-D3C58DCA6560}" name="Tabela12" displayName="Tabela12" ref="A1:H2711" totalsRowShown="0" headerRowDxfId="15" dataDxfId="13" headerRowBorderDxfId="14" tableBorderDxfId="12">
  <autoFilter ref="A1:H2711" xr:uid="{97018284-E63B-4C03-80B1-D3C58DCA656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sortState xmlns:xlrd2="http://schemas.microsoft.com/office/spreadsheetml/2017/richdata2" ref="A2:F2477">
    <sortCondition descending="1" ref="A1:A2477"/>
  </sortState>
  <tableColumns count="8">
    <tableColumn id="1" xr3:uid="{450CB1DA-9FA3-4323-8CFF-749BEE54A117}" name="Data" dataDxfId="11"/>
    <tableColumn id="2" xr3:uid="{054C4AA3-D15A-4224-9A0F-4C015F1DA645}" name="Abertura" dataDxfId="10"/>
    <tableColumn id="3" xr3:uid="{6EE364BD-55E4-4892-B017-DFB04AE74624}" name="Máxima" dataDxfId="9"/>
    <tableColumn id="4" xr3:uid="{B9AB0B43-5994-4FEB-9766-6C7E41078E29}" name="Mínima" dataDxfId="8"/>
    <tableColumn id="5" xr3:uid="{AE2EFEEF-EB3F-46DC-93A3-B1C7BEAD9547}" name="Fechamento" dataDxfId="7"/>
    <tableColumn id="6" xr3:uid="{B1F9D755-41F2-43DB-AD09-68C72680A588}" name="Média Móvel A [50]" dataDxfId="6"/>
    <tableColumn id="7" xr3:uid="{1983A7E9-347E-4CBA-8A76-69E14EADB2A4}" name="Média Móvel A [200]" dataDxfId="5"/>
    <tableColumn id="8" xr3:uid="{762E13A7-E13E-4D98-B08B-EB4EFD7ECE74}" name="Média Móvel A [100]" dataDxfId="4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47801B4-780E-4111-85E3-03DCD02FA730}" name="Tabela2" displayName="Tabela2" ref="A1:B289" totalsRowShown="0" headerRowDxfId="3" dataDxfId="2">
  <autoFilter ref="A1:B289" xr:uid="{447801B4-780E-4111-85E3-03DCD02FA730}"/>
  <tableColumns count="2">
    <tableColumn id="1" xr3:uid="{2D093594-BBC5-4C30-A083-3F4341BFF31E}" name="Data" dataDxfId="1"/>
    <tableColumn id="2" xr3:uid="{71DAEC80-2BF0-43D3-ACEE-A73409E78DE3}" name="Recessão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1A2F7-3FFF-4EFA-BEA7-03887021F31E}">
  <sheetPr>
    <tabColor theme="9"/>
  </sheetPr>
  <dimension ref="A1:AY284"/>
  <sheetViews>
    <sheetView showGridLines="0" zoomScale="85" zoomScaleNormal="85" workbookViewId="0">
      <pane xSplit="1" ySplit="4" topLeftCell="B175" activePane="bottomRight" state="frozen"/>
      <selection activeCell="V282" sqref="V282"/>
      <selection pane="topRight" activeCell="V282" sqref="V282"/>
      <selection pane="bottomLeft" activeCell="V282" sqref="V282"/>
      <selection pane="bottomRight" activeCell="AL190" sqref="AL190"/>
    </sheetView>
  </sheetViews>
  <sheetFormatPr defaultRowHeight="15" outlineLevelRow="1"/>
  <cols>
    <col min="1" max="1" width="1.5703125" style="9" customWidth="1"/>
    <col min="2" max="2" width="28.28515625" style="9" customWidth="1"/>
    <col min="3" max="3" width="5.7109375" style="9" customWidth="1"/>
    <col min="4" max="4" width="7" style="9" customWidth="1"/>
    <col min="5" max="5" width="7.140625" style="9" bestFit="1" customWidth="1"/>
    <col min="6" max="6" width="7.85546875" style="9" bestFit="1" customWidth="1"/>
    <col min="7" max="7" width="7.140625" style="9" bestFit="1" customWidth="1"/>
    <col min="8" max="8" width="7.5703125" style="9" bestFit="1" customWidth="1"/>
    <col min="9" max="10" width="7" style="9" bestFit="1" customWidth="1"/>
    <col min="11" max="11" width="7.5703125" style="9" bestFit="1" customWidth="1"/>
    <col min="12" max="12" width="7" style="9" bestFit="1" customWidth="1"/>
    <col min="13" max="13" width="7.140625" style="9" bestFit="1" customWidth="1"/>
    <col min="14" max="14" width="7.7109375" style="9" bestFit="1" customWidth="1"/>
    <col min="15" max="15" width="7.5703125" style="9" bestFit="1" customWidth="1"/>
    <col min="16" max="16" width="7" style="9" bestFit="1" customWidth="1"/>
    <col min="17" max="17" width="7.140625" style="9" bestFit="1" customWidth="1"/>
    <col min="18" max="18" width="7.85546875" style="9" bestFit="1" customWidth="1"/>
    <col min="19" max="19" width="7.140625" style="9" bestFit="1" customWidth="1"/>
    <col min="20" max="20" width="7.5703125" style="9" bestFit="1" customWidth="1"/>
    <col min="21" max="21" width="7" style="9" bestFit="1" customWidth="1"/>
    <col min="22" max="22" width="6.42578125" style="9" bestFit="1" customWidth="1"/>
    <col min="23" max="23" width="7.5703125" style="9" bestFit="1" customWidth="1"/>
    <col min="24" max="24" width="7" style="9" bestFit="1" customWidth="1"/>
    <col min="25" max="25" width="7.140625" style="9" bestFit="1" customWidth="1"/>
    <col min="26" max="26" width="7.7109375" style="9" bestFit="1" customWidth="1"/>
    <col min="27" max="27" width="7.5703125" style="9" bestFit="1" customWidth="1"/>
    <col min="28" max="28" width="6.85546875" style="9" bestFit="1" customWidth="1"/>
    <col min="29" max="29" width="7.140625" style="9" customWidth="1"/>
    <col min="30" max="30" width="7.85546875" style="9" bestFit="1" customWidth="1"/>
    <col min="31" max="31" width="7.140625" style="9" bestFit="1" customWidth="1"/>
    <col min="32" max="32" width="7.5703125" style="9" bestFit="1" customWidth="1"/>
    <col min="33" max="33" width="7" style="9" bestFit="1" customWidth="1"/>
    <col min="34" max="34" width="6.28515625" style="9" bestFit="1" customWidth="1"/>
    <col min="35" max="35" width="7.5703125" style="9" bestFit="1" customWidth="1"/>
    <col min="36" max="39" width="7.5703125" style="9" customWidth="1"/>
    <col min="40" max="47" width="7.5703125" style="9" hidden="1" customWidth="1"/>
    <col min="48" max="48" width="7" style="9" hidden="1" customWidth="1"/>
    <col min="49" max="49" width="7.140625" style="9" hidden="1" customWidth="1"/>
    <col min="50" max="50" width="7.7109375" style="9" hidden="1" customWidth="1"/>
    <col min="51" max="51" width="7.5703125" style="9" hidden="1" customWidth="1"/>
    <col min="52" max="16384" width="9.140625" style="9"/>
  </cols>
  <sheetData>
    <row r="1" spans="1:51" ht="38.25" customHeight="1">
      <c r="A1" s="30"/>
      <c r="B1" s="31"/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38.25" customHeight="1">
      <c r="A2" s="30"/>
      <c r="B2" s="1" t="s">
        <v>34</v>
      </c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9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</row>
    <row r="4" spans="1:51" ht="22.5" customHeight="1">
      <c r="A4" s="3"/>
      <c r="B4" s="45" t="s">
        <v>45</v>
      </c>
      <c r="C4" s="46"/>
      <c r="D4" s="47">
        <v>44197</v>
      </c>
      <c r="E4" s="47">
        <v>44228</v>
      </c>
      <c r="F4" s="47">
        <v>44256</v>
      </c>
      <c r="G4" s="47">
        <v>44287</v>
      </c>
      <c r="H4" s="47">
        <v>44317</v>
      </c>
      <c r="I4" s="47">
        <v>44348</v>
      </c>
      <c r="J4" s="47">
        <v>44378</v>
      </c>
      <c r="K4" s="47">
        <v>44409</v>
      </c>
      <c r="L4" s="47">
        <v>44440</v>
      </c>
      <c r="M4" s="47">
        <v>44470</v>
      </c>
      <c r="N4" s="47">
        <v>44501</v>
      </c>
      <c r="O4" s="47">
        <v>44531</v>
      </c>
      <c r="P4" s="47">
        <v>44562</v>
      </c>
      <c r="Q4" s="47">
        <v>44593</v>
      </c>
      <c r="R4" s="47">
        <v>44621</v>
      </c>
      <c r="S4" s="47">
        <v>44652</v>
      </c>
      <c r="T4" s="47">
        <v>44682</v>
      </c>
      <c r="U4" s="47">
        <v>44713</v>
      </c>
      <c r="V4" s="47">
        <v>44743</v>
      </c>
      <c r="W4" s="47">
        <v>44774</v>
      </c>
      <c r="X4" s="47">
        <v>44805</v>
      </c>
      <c r="Y4" s="47">
        <v>44835</v>
      </c>
      <c r="Z4" s="47">
        <v>44866</v>
      </c>
      <c r="AA4" s="47">
        <v>44896</v>
      </c>
      <c r="AB4" s="47">
        <v>44927</v>
      </c>
      <c r="AC4" s="47">
        <v>44958</v>
      </c>
      <c r="AD4" s="47">
        <v>44986</v>
      </c>
      <c r="AE4" s="47">
        <v>45017</v>
      </c>
      <c r="AF4" s="47">
        <v>45047</v>
      </c>
      <c r="AG4" s="47">
        <v>45078</v>
      </c>
      <c r="AH4" s="47">
        <v>45108</v>
      </c>
      <c r="AI4" s="47">
        <v>45139</v>
      </c>
      <c r="AJ4" s="47">
        <v>45170</v>
      </c>
      <c r="AK4" s="47">
        <v>45200</v>
      </c>
      <c r="AL4" s="47">
        <v>45231</v>
      </c>
      <c r="AM4" s="47">
        <v>45261</v>
      </c>
      <c r="AN4" s="47">
        <v>45292</v>
      </c>
      <c r="AO4" s="47">
        <v>45323</v>
      </c>
      <c r="AP4" s="47">
        <v>45352</v>
      </c>
      <c r="AQ4" s="47">
        <v>45383</v>
      </c>
      <c r="AR4" s="47">
        <v>45413</v>
      </c>
      <c r="AS4" s="47">
        <v>45444</v>
      </c>
      <c r="AT4" s="47">
        <v>45474</v>
      </c>
      <c r="AU4" s="47">
        <v>45505</v>
      </c>
      <c r="AV4" s="47">
        <v>45536</v>
      </c>
      <c r="AW4" s="47">
        <v>45566</v>
      </c>
      <c r="AX4" s="47">
        <v>45597</v>
      </c>
      <c r="AY4" s="48">
        <v>45627</v>
      </c>
    </row>
    <row r="5" spans="1:51" ht="22.5" customHeight="1">
      <c r="A5" s="6"/>
      <c r="B5" s="79" t="s">
        <v>49</v>
      </c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1"/>
    </row>
    <row r="6" spans="1:51" ht="19.5" customHeight="1">
      <c r="A6" s="6"/>
      <c r="B6" s="59" t="s">
        <v>30</v>
      </c>
      <c r="C6" s="60" t="s">
        <v>56</v>
      </c>
      <c r="D6" s="61">
        <f>IF(VLOOKUP(D$4,Confiança!$A:$E,2,0)="","",VLOOKUP(D$4,Confiança!$A:$E,2,0))</f>
        <v>116.09</v>
      </c>
      <c r="E6" s="61">
        <f>IF(VLOOKUP(E$4,Confiança!$A:$E,2,0)="","",VLOOKUP(E$4,Confiança!$A:$E,2,0))</f>
        <v>116.23</v>
      </c>
      <c r="F6" s="61">
        <f>IF(VLOOKUP(F$4,Confiança!$A:$E,2,0)="","",VLOOKUP(F$4,Confiança!$A:$E,2,0))</f>
        <v>112.9</v>
      </c>
      <c r="G6" s="61">
        <f>IF(VLOOKUP(G$4,Confiança!$A:$E,2,0)="","",VLOOKUP(G$4,Confiança!$A:$E,2,0))</f>
        <v>104.95</v>
      </c>
      <c r="H6" s="61">
        <f>IF(VLOOKUP(H$4,Confiança!$A:$E,2,0)="","",VLOOKUP(H$4,Confiança!$A:$E,2,0))</f>
        <v>105.9</v>
      </c>
      <c r="I6" s="61">
        <f>IF(VLOOKUP(I$4,Confiança!$A:$E,2,0)="","",VLOOKUP(I$4,Confiança!$A:$E,2,0))</f>
        <v>107.32</v>
      </c>
      <c r="J6" s="61">
        <f>IF(VLOOKUP(J$4,Confiança!$A:$E,2,0)="","",VLOOKUP(J$4,Confiança!$A:$E,2,0))</f>
        <v>110.98</v>
      </c>
      <c r="K6" s="61">
        <f>IF(VLOOKUP(K$4,Confiança!$A:$E,2,0)="","",VLOOKUP(K$4,Confiança!$A:$E,2,0))</f>
        <v>111.99</v>
      </c>
      <c r="L6" s="61">
        <f>IF(VLOOKUP(L$4,Confiança!$A:$E,2,0)="","",VLOOKUP(L$4,Confiança!$A:$E,2,0))</f>
        <v>114.66</v>
      </c>
      <c r="M6" s="61">
        <f>IF(VLOOKUP(M$4,Confiança!$A:$E,2,0)="","",VLOOKUP(M$4,Confiança!$A:$E,2,0))</f>
        <v>109.37</v>
      </c>
      <c r="N6" s="61">
        <f>IF(VLOOKUP(N$4,Confiança!$A:$E,2,0)="","",VLOOKUP(N$4,Confiança!$A:$E,2,0))</f>
        <v>109.35</v>
      </c>
      <c r="O6" s="61">
        <f>IF(VLOOKUP(O$4,Confiança!$A:$E,2,0)="","",VLOOKUP(O$4,Confiança!$A:$E,2,0))</f>
        <v>112</v>
      </c>
      <c r="P6" s="61">
        <f>IF(VLOOKUP(P$4,Confiança!$A:$E,2,0)="","",VLOOKUP(P$4,Confiança!$A:$E,2,0))</f>
        <v>108.35</v>
      </c>
      <c r="Q6" s="61">
        <f>IF(VLOOKUP(Q$4,Confiança!$A:$E,2,0)="","",VLOOKUP(Q$4,Confiança!$A:$E,2,0))</f>
        <v>104.05</v>
      </c>
      <c r="R6" s="61">
        <f>IF(VLOOKUP(R$4,Confiança!$A:$E,2,0)="","",VLOOKUP(R$4,Confiança!$A:$E,2,0))</f>
        <v>105.12</v>
      </c>
      <c r="S6" s="61">
        <f>IF(VLOOKUP(S$4,Confiança!$A:$E,2,0)="","",VLOOKUP(S$4,Confiança!$A:$E,2,0))</f>
        <v>104.35</v>
      </c>
      <c r="T6" s="61">
        <f>IF(VLOOKUP(T$4,Confiança!$A:$E,2,0)="","",VLOOKUP(T$4,Confiança!$A:$E,2,0))</f>
        <v>105.87</v>
      </c>
      <c r="U6" s="61">
        <f>IF(VLOOKUP(U$4,Confiança!$A:$E,2,0)="","",VLOOKUP(U$4,Confiança!$A:$E,2,0))</f>
        <v>103.6</v>
      </c>
      <c r="V6" s="61">
        <f>IF(VLOOKUP(V$4,Confiança!$A:$E,2,0)="","",VLOOKUP(V$4,Confiança!$A:$E,2,0))</f>
        <v>105.58</v>
      </c>
      <c r="W6" s="61">
        <f>IF(VLOOKUP(W$4,Confiança!$A:$E,2,0)="","",VLOOKUP(W$4,Confiança!$A:$E,2,0))</f>
        <v>106.76</v>
      </c>
      <c r="X6" s="61">
        <f>IF(VLOOKUP(X$4,Confiança!$A:$E,2,0)="","",VLOOKUP(X$4,Confiança!$A:$E,2,0))</f>
        <v>111.46</v>
      </c>
      <c r="Y6" s="61">
        <f>IF(VLOOKUP(Y$4,Confiança!$A:$E,2,0)="","",VLOOKUP(Y$4,Confiança!$A:$E,2,0))</f>
        <v>114.23</v>
      </c>
      <c r="Z6" s="61">
        <f>IF(VLOOKUP(Z$4,Confiança!$A:$E,2,0)="","",VLOOKUP(Z$4,Confiança!$A:$E,2,0))</f>
        <v>116.79</v>
      </c>
      <c r="AA6" s="61">
        <f>IF(VLOOKUP(AA$4,Confiança!$A:$E,2,0)="","",VLOOKUP(AA$4,Confiança!$A:$E,2,0))</f>
        <v>122.84</v>
      </c>
      <c r="AB6" s="61">
        <f>IF(VLOOKUP(AB$4,Confiança!$A:$E,2,0)="","",VLOOKUP(AB$4,Confiança!$A:$E,2,0))</f>
        <v>125.38</v>
      </c>
      <c r="AC6" s="61">
        <f>IF(VLOOKUP(AC$4,Confiança!$A:$E,2,0)="","",VLOOKUP(AC$4,Confiança!$A:$E,2,0))</f>
        <v>128.78</v>
      </c>
      <c r="AD6" s="61">
        <f>IF(VLOOKUP(AD$4,Confiança!$A:$E,2,0)="","",VLOOKUP(AD$4,Confiança!$A:$E,2,0))</f>
        <v>127.42</v>
      </c>
      <c r="AE6" s="61">
        <f>IF(VLOOKUP(AE$4,Confiança!$A:$E,2,0)="","",VLOOKUP(AE$4,Confiança!$A:$E,2,0))</f>
        <v>125.1</v>
      </c>
      <c r="AF6" s="61">
        <f>IF(VLOOKUP(AF$4,Confiança!$A:$E,2,0)="","",VLOOKUP(AF$4,Confiança!$A:$E,2,0))</f>
        <v>122.22</v>
      </c>
      <c r="AG6" s="61" t="str">
        <f>IF(VLOOKUP(AG$4,Confiança!$A:$E,2,0)="","",VLOOKUP(AG$4,Confiança!$A:$E,2,0))</f>
        <v/>
      </c>
      <c r="AH6" s="61" t="str">
        <f>IF(VLOOKUP(AH$4,Confiança!$A:$E,2,0)="","",VLOOKUP(AH$4,Confiança!$A:$E,2,0))</f>
        <v/>
      </c>
      <c r="AI6" s="61" t="str">
        <f>IF(VLOOKUP(AI$4,Confiança!$A:$E,2,0)="","",VLOOKUP(AI$4,Confiança!$A:$E,2,0))</f>
        <v/>
      </c>
      <c r="AJ6" s="61" t="str">
        <f>IF(VLOOKUP(AJ$4,Confiança!$A:$E,2,0)="","",VLOOKUP(AJ$4,Confiança!$A:$E,2,0))</f>
        <v/>
      </c>
      <c r="AK6" s="61" t="str">
        <f>IF(VLOOKUP(AK$4,Confiança!$A:$E,2,0)="","",VLOOKUP(AK$4,Confiança!$A:$E,2,0))</f>
        <v/>
      </c>
      <c r="AL6" s="61" t="str">
        <f>IF(VLOOKUP(AL$4,Confiança!$A:$E,2,0)="","",VLOOKUP(AL$4,Confiança!$A:$E,2,0))</f>
        <v/>
      </c>
      <c r="AM6" s="62" t="str">
        <f>IF(VLOOKUP(AM$4,Confiança!$A:$E,2,0)="","",VLOOKUP(AM$4,Confiança!$A:$E,2,0))</f>
        <v/>
      </c>
      <c r="AN6" s="44" t="e">
        <f>IF(VLOOKUP(AN$4,Confiança!$A:$E,2,0)="","",VLOOKUP(AN$4,Confiança!$A:$E,2,0))</f>
        <v>#N/A</v>
      </c>
      <c r="AO6" s="44" t="e">
        <f>IF(VLOOKUP(AO$4,Confiança!$A:$E,2,0)="","",VLOOKUP(AO$4,Confiança!$A:$E,2,0))</f>
        <v>#N/A</v>
      </c>
      <c r="AP6" s="44" t="e">
        <f>IF(VLOOKUP(AP$4,Confiança!$A:$E,2,0)="","",VLOOKUP(AP$4,Confiança!$A:$E,2,0))</f>
        <v>#N/A</v>
      </c>
      <c r="AQ6" s="44" t="e">
        <f>IF(VLOOKUP(AQ$4,Confiança!$A:$E,2,0)="","",VLOOKUP(AQ$4,Confiança!$A:$E,2,0))</f>
        <v>#N/A</v>
      </c>
      <c r="AR6" s="44" t="e">
        <f>IF(VLOOKUP(AR$4,Confiança!$A:$E,2,0)="","",VLOOKUP(AR$4,Confiança!$A:$E,2,0))</f>
        <v>#N/A</v>
      </c>
      <c r="AS6" s="44" t="e">
        <f>IF(VLOOKUP(AS$4,Confiança!$A:$E,2,0)="","",VLOOKUP(AS$4,Confiança!$A:$E,2,0))</f>
        <v>#N/A</v>
      </c>
      <c r="AT6" s="44" t="e">
        <f>IF(VLOOKUP(AT$4,Confiança!$A:$E,2,0)="","",VLOOKUP(AT$4,Confiança!$A:$E,2,0))</f>
        <v>#N/A</v>
      </c>
      <c r="AU6" s="44" t="e">
        <f>IF(VLOOKUP(AU$4,Confiança!$A:$E,2,0)="","",VLOOKUP(AU$4,Confiança!$A:$E,2,0))</f>
        <v>#N/A</v>
      </c>
      <c r="AV6" s="44" t="e">
        <f>IF(VLOOKUP(AV$4,Confiança!$A:$E,2,0)="","",VLOOKUP(AV$4,Confiança!$A:$E,2,0))</f>
        <v>#N/A</v>
      </c>
      <c r="AW6" s="44" t="e">
        <f>IF(VLOOKUP(AW$4,Confiança!$A:$E,2,0)="","",VLOOKUP(AW$4,Confiança!$A:$E,2,0))</f>
        <v>#N/A</v>
      </c>
      <c r="AX6" s="44" t="e">
        <f>IF(VLOOKUP(AX$4,Confiança!$A:$E,2,0)="","",VLOOKUP(AX$4,Confiança!$A:$E,2,0))</f>
        <v>#N/A</v>
      </c>
      <c r="AY6" s="44" t="e">
        <f>IF(VLOOKUP(AY$4,Confiança!$A:$E,2,0)="","",VLOOKUP(AY$4,Confiança!$A:$E,2,0))</f>
        <v>#N/A</v>
      </c>
    </row>
    <row r="7" spans="1:51" ht="19.5" customHeight="1">
      <c r="A7" s="6"/>
      <c r="B7" s="4" t="s">
        <v>31</v>
      </c>
      <c r="C7" s="7" t="s">
        <v>56</v>
      </c>
      <c r="D7" s="44">
        <f>IF(VLOOKUP(D$4,Confiança!$A:$E,3,0)="","",VLOOKUP(D$4,Confiança!$A:$E,3,0))</f>
        <v>74.11</v>
      </c>
      <c r="E7" s="44">
        <f>IF(VLOOKUP(E$4,Confiança!$A:$E,3,0)="","",VLOOKUP(E$4,Confiança!$A:$E,3,0))</f>
        <v>72.97</v>
      </c>
      <c r="F7" s="44">
        <f>IF(VLOOKUP(F$4,Confiança!$A:$E,3,0)="","",VLOOKUP(F$4,Confiança!$A:$E,3,0))</f>
        <v>69.89</v>
      </c>
      <c r="G7" s="44">
        <f>IF(VLOOKUP(G$4,Confiança!$A:$E,3,0)="","",VLOOKUP(G$4,Confiança!$A:$E,3,0))</f>
        <v>64.27</v>
      </c>
      <c r="H7" s="44">
        <f>IF(VLOOKUP(H$4,Confiança!$A:$E,3,0)="","",VLOOKUP(H$4,Confiança!$A:$E,3,0))</f>
        <v>62.93</v>
      </c>
      <c r="I7" s="44">
        <f>IF(VLOOKUP(I$4,Confiança!$A:$E,3,0)="","",VLOOKUP(I$4,Confiança!$A:$E,3,0))</f>
        <v>63.11</v>
      </c>
      <c r="J7" s="44">
        <f>IF(VLOOKUP(J$4,Confiança!$A:$E,3,0)="","",VLOOKUP(J$4,Confiança!$A:$E,3,0))</f>
        <v>61.75</v>
      </c>
      <c r="K7" s="44">
        <f>IF(VLOOKUP(K$4,Confiança!$A:$E,3,0)="","",VLOOKUP(K$4,Confiança!$A:$E,3,0))</f>
        <v>64.19</v>
      </c>
      <c r="L7" s="44">
        <f>IF(VLOOKUP(L$4,Confiança!$A:$E,3,0)="","",VLOOKUP(L$4,Confiança!$A:$E,3,0))</f>
        <v>64.31</v>
      </c>
      <c r="M7" s="44">
        <f>IF(VLOOKUP(M$4,Confiança!$A:$E,3,0)="","",VLOOKUP(M$4,Confiança!$A:$E,3,0))</f>
        <v>59.1</v>
      </c>
      <c r="N7" s="44">
        <f>IF(VLOOKUP(N$4,Confiança!$A:$E,3,0)="","",VLOOKUP(N$4,Confiança!$A:$E,3,0))</f>
        <v>60.04</v>
      </c>
      <c r="O7" s="44">
        <f>IF(VLOOKUP(O$4,Confiança!$A:$E,3,0)="","",VLOOKUP(O$4,Confiança!$A:$E,3,0))</f>
        <v>64.739999999999995</v>
      </c>
      <c r="P7" s="44">
        <f>IF(VLOOKUP(P$4,Confiança!$A:$E,3,0)="","",VLOOKUP(P$4,Confiança!$A:$E,3,0))</f>
        <v>70.430000000000007</v>
      </c>
      <c r="Q7" s="44">
        <f>IF(VLOOKUP(Q$4,Confiança!$A:$E,3,0)="","",VLOOKUP(Q$4,Confiança!$A:$E,3,0))</f>
        <v>67.14</v>
      </c>
      <c r="R7" s="44">
        <f>IF(VLOOKUP(R$4,Confiança!$A:$E,3,0)="","",VLOOKUP(R$4,Confiança!$A:$E,3,0))</f>
        <v>67.05</v>
      </c>
      <c r="S7" s="44">
        <f>IF(VLOOKUP(S$4,Confiança!$A:$E,3,0)="","",VLOOKUP(S$4,Confiança!$A:$E,3,0))</f>
        <v>68.91</v>
      </c>
      <c r="T7" s="44">
        <f>IF(VLOOKUP(T$4,Confiança!$A:$E,3,0)="","",VLOOKUP(T$4,Confiança!$A:$E,3,0))</f>
        <v>69.73</v>
      </c>
      <c r="U7" s="44">
        <f>IF(VLOOKUP(U$4,Confiança!$A:$E,3,0)="","",VLOOKUP(U$4,Confiança!$A:$E,3,0))</f>
        <v>66.19</v>
      </c>
      <c r="V7" s="44">
        <f>IF(VLOOKUP(V$4,Confiança!$A:$E,3,0)="","",VLOOKUP(V$4,Confiança!$A:$E,3,0))</f>
        <v>70.010000000000005</v>
      </c>
      <c r="W7" s="44">
        <f>IF(VLOOKUP(W$4,Confiança!$A:$E,3,0)="","",VLOOKUP(W$4,Confiança!$A:$E,3,0))</f>
        <v>70.19</v>
      </c>
      <c r="X7" s="44">
        <f>IF(VLOOKUP(X$4,Confiança!$A:$E,3,0)="","",VLOOKUP(X$4,Confiança!$A:$E,3,0))</f>
        <v>72.67</v>
      </c>
      <c r="Y7" s="44">
        <f>IF(VLOOKUP(Y$4,Confiança!$A:$E,3,0)="","",VLOOKUP(Y$4,Confiança!$A:$E,3,0))</f>
        <v>74.41</v>
      </c>
      <c r="Z7" s="44">
        <f>IF(VLOOKUP(Z$4,Confiança!$A:$E,3,0)="","",VLOOKUP(Z$4,Confiança!$A:$E,3,0))</f>
        <v>81.45</v>
      </c>
      <c r="AA7" s="44">
        <f>IF(VLOOKUP(AA$4,Confiança!$A:$E,3,0)="","",VLOOKUP(AA$4,Confiança!$A:$E,3,0))</f>
        <v>88.79</v>
      </c>
      <c r="AB7" s="44">
        <f>IF(VLOOKUP(AB$4,Confiança!$A:$E,3,0)="","",VLOOKUP(AB$4,Confiança!$A:$E,3,0))</f>
        <v>93.48</v>
      </c>
      <c r="AC7" s="44">
        <f>IF(VLOOKUP(AC$4,Confiança!$A:$E,3,0)="","",VLOOKUP(AC$4,Confiança!$A:$E,3,0))</f>
        <v>98.68</v>
      </c>
      <c r="AD7" s="44">
        <f>IF(VLOOKUP(AD$4,Confiança!$A:$E,3,0)="","",VLOOKUP(AD$4,Confiança!$A:$E,3,0))</f>
        <v>99.81</v>
      </c>
      <c r="AE7" s="44">
        <f>IF(VLOOKUP(AE$4,Confiança!$A:$E,3,0)="","",VLOOKUP(AE$4,Confiança!$A:$E,3,0))</f>
        <v>96.97</v>
      </c>
      <c r="AF7" s="44">
        <f>IF(VLOOKUP(AF$4,Confiança!$A:$E,3,0)="","",VLOOKUP(AF$4,Confiança!$A:$E,3,0))</f>
        <v>95.08</v>
      </c>
      <c r="AG7" s="44" t="str">
        <f>IF(VLOOKUP(AG$4,Confiança!$A:$E,3,0)="","",VLOOKUP(AG$4,Confiança!$A:$E,3,0))</f>
        <v/>
      </c>
      <c r="AH7" s="44" t="str">
        <f>IF(VLOOKUP(AH$4,Confiança!$A:$E,3,0)="","",VLOOKUP(AH$4,Confiança!$A:$E,3,0))</f>
        <v/>
      </c>
      <c r="AI7" s="44" t="str">
        <f>IF(VLOOKUP(AI$4,Confiança!$A:$E,3,0)="","",VLOOKUP(AI$4,Confiança!$A:$E,3,0))</f>
        <v/>
      </c>
      <c r="AJ7" s="44" t="str">
        <f>IF(VLOOKUP(AJ$4,Confiança!$A:$E,3,0)="","",VLOOKUP(AJ$4,Confiança!$A:$E,3,0))</f>
        <v/>
      </c>
      <c r="AK7" s="44" t="str">
        <f>IF(VLOOKUP(AK$4,Confiança!$A:$E,3,0)="","",VLOOKUP(AK$4,Confiança!$A:$E,3,0))</f>
        <v/>
      </c>
      <c r="AL7" s="44" t="str">
        <f>IF(VLOOKUP(AL$4,Confiança!$A:$E,3,0)="","",VLOOKUP(AL$4,Confiança!$A:$E,3,0))</f>
        <v/>
      </c>
      <c r="AM7" s="63" t="str">
        <f>IF(VLOOKUP(AM$4,Confiança!$A:$E,3,0)="","",VLOOKUP(AM$4,Confiança!$A:$E,3,0))</f>
        <v/>
      </c>
      <c r="AN7" s="44" t="e">
        <f>IF(VLOOKUP(AN$4,Confiança!$A:$E,3,0)="","",VLOOKUP(AN$4,Confiança!$A:$E,3,0))</f>
        <v>#N/A</v>
      </c>
      <c r="AO7" s="44" t="e">
        <f>IF(VLOOKUP(AO$4,Confiança!$A:$E,3,0)="","",VLOOKUP(AO$4,Confiança!$A:$E,3,0))</f>
        <v>#N/A</v>
      </c>
      <c r="AP7" s="44" t="e">
        <f>IF(VLOOKUP(AP$4,Confiança!$A:$E,3,0)="","",VLOOKUP(AP$4,Confiança!$A:$E,3,0))</f>
        <v>#N/A</v>
      </c>
      <c r="AQ7" s="44" t="e">
        <f>IF(VLOOKUP(AQ$4,Confiança!$A:$E,3,0)="","",VLOOKUP(AQ$4,Confiança!$A:$E,3,0))</f>
        <v>#N/A</v>
      </c>
      <c r="AR7" s="44" t="e">
        <f>IF(VLOOKUP(AR$4,Confiança!$A:$E,3,0)="","",VLOOKUP(AR$4,Confiança!$A:$E,3,0))</f>
        <v>#N/A</v>
      </c>
      <c r="AS7" s="44" t="e">
        <f>IF(VLOOKUP(AS$4,Confiança!$A:$E,3,0)="","",VLOOKUP(AS$4,Confiança!$A:$E,3,0))</f>
        <v>#N/A</v>
      </c>
      <c r="AT7" s="44" t="e">
        <f>IF(VLOOKUP(AT$4,Confiança!$A:$E,3,0)="","",VLOOKUP(AT$4,Confiança!$A:$E,3,0))</f>
        <v>#N/A</v>
      </c>
      <c r="AU7" s="44" t="e">
        <f>IF(VLOOKUP(AU$4,Confiança!$A:$E,3,0)="","",VLOOKUP(AU$4,Confiança!$A:$E,3,0))</f>
        <v>#N/A</v>
      </c>
      <c r="AV7" s="44" t="e">
        <f>IF(VLOOKUP(AV$4,Confiança!$A:$E,3,0)="","",VLOOKUP(AV$4,Confiança!$A:$E,3,0))</f>
        <v>#N/A</v>
      </c>
      <c r="AW7" s="44" t="e">
        <f>IF(VLOOKUP(AW$4,Confiança!$A:$E,3,0)="","",VLOOKUP(AW$4,Confiança!$A:$E,3,0))</f>
        <v>#N/A</v>
      </c>
      <c r="AX7" s="44" t="e">
        <f>IF(VLOOKUP(AX$4,Confiança!$A:$E,3,0)="","",VLOOKUP(AX$4,Confiança!$A:$E,3,0))</f>
        <v>#N/A</v>
      </c>
      <c r="AY7" s="44" t="e">
        <f>IF(VLOOKUP(AY$4,Confiança!$A:$E,3,0)="","",VLOOKUP(AY$4,Confiança!$A:$E,3,0))</f>
        <v>#N/A</v>
      </c>
    </row>
    <row r="8" spans="1:51" ht="19.5" customHeight="1">
      <c r="A8" s="6"/>
      <c r="B8" s="4" t="s">
        <v>32</v>
      </c>
      <c r="C8" s="7" t="s">
        <v>56</v>
      </c>
      <c r="D8" s="44">
        <f>IF(VLOOKUP(D$4,Confiança!$A:$E,4,0)="","",VLOOKUP(D$4,Confiança!$A:$E,4,0))</f>
        <v>144.08000000000001</v>
      </c>
      <c r="E8" s="44">
        <f>IF(VLOOKUP(E$4,Confiança!$A:$E,4,0)="","",VLOOKUP(E$4,Confiança!$A:$E,4,0))</f>
        <v>145.06</v>
      </c>
      <c r="F8" s="44">
        <f>IF(VLOOKUP(F$4,Confiança!$A:$E,4,0)="","",VLOOKUP(F$4,Confiança!$A:$E,4,0))</f>
        <v>141.58000000000001</v>
      </c>
      <c r="G8" s="44">
        <f>IF(VLOOKUP(G$4,Confiança!$A:$E,4,0)="","",VLOOKUP(G$4,Confiança!$A:$E,4,0))</f>
        <v>132.08000000000001</v>
      </c>
      <c r="H8" s="44">
        <f>IF(VLOOKUP(H$4,Confiança!$A:$E,4,0)="","",VLOOKUP(H$4,Confiança!$A:$E,4,0))</f>
        <v>134.55000000000001</v>
      </c>
      <c r="I8" s="44">
        <f>IF(VLOOKUP(I$4,Confiança!$A:$E,4,0)="","",VLOOKUP(I$4,Confiança!$A:$E,4,0))</f>
        <v>136.80000000000001</v>
      </c>
      <c r="J8" s="44">
        <f>IF(VLOOKUP(J$4,Confiança!$A:$E,4,0)="","",VLOOKUP(J$4,Confiança!$A:$E,4,0))</f>
        <v>143.80000000000001</v>
      </c>
      <c r="K8" s="44">
        <f>IF(VLOOKUP(K$4,Confiança!$A:$E,4,0)="","",VLOOKUP(K$4,Confiança!$A:$E,4,0))</f>
        <v>143.86000000000001</v>
      </c>
      <c r="L8" s="44">
        <f>IF(VLOOKUP(L$4,Confiança!$A:$E,4,0)="","",VLOOKUP(L$4,Confiança!$A:$E,4,0))</f>
        <v>148.22</v>
      </c>
      <c r="M8" s="44">
        <f>IF(VLOOKUP(M$4,Confiança!$A:$E,4,0)="","",VLOOKUP(M$4,Confiança!$A:$E,4,0))</f>
        <v>142.88999999999999</v>
      </c>
      <c r="N8" s="44">
        <f>IF(VLOOKUP(N$4,Confiança!$A:$E,4,0)="","",VLOOKUP(N$4,Confiança!$A:$E,4,0))</f>
        <v>142.22</v>
      </c>
      <c r="O8" s="44">
        <f>IF(VLOOKUP(O$4,Confiança!$A:$E,4,0)="","",VLOOKUP(O$4,Confiança!$A:$E,4,0))</f>
        <v>143.51</v>
      </c>
      <c r="P8" s="44">
        <f>IF(VLOOKUP(P$4,Confiança!$A:$E,4,0)="","",VLOOKUP(P$4,Confiança!$A:$E,4,0))</f>
        <v>133.63</v>
      </c>
      <c r="Q8" s="44">
        <f>IF(VLOOKUP(Q$4,Confiança!$A:$E,4,0)="","",VLOOKUP(Q$4,Confiança!$A:$E,4,0))</f>
        <v>128.65</v>
      </c>
      <c r="R8" s="44">
        <f>IF(VLOOKUP(R$4,Confiança!$A:$E,4,0)="","",VLOOKUP(R$4,Confiança!$A:$E,4,0))</f>
        <v>130.5</v>
      </c>
      <c r="S8" s="44">
        <f>IF(VLOOKUP(S$4,Confiança!$A:$E,4,0)="","",VLOOKUP(S$4,Confiança!$A:$E,4,0))</f>
        <v>127.97</v>
      </c>
      <c r="T8" s="44">
        <f>IF(VLOOKUP(T$4,Confiança!$A:$E,4,0)="","",VLOOKUP(T$4,Confiança!$A:$E,4,0))</f>
        <v>129.96</v>
      </c>
      <c r="U8" s="44">
        <f>IF(VLOOKUP(U$4,Confiança!$A:$E,4,0)="","",VLOOKUP(U$4,Confiança!$A:$E,4,0))</f>
        <v>128.53</v>
      </c>
      <c r="V8" s="44">
        <f>IF(VLOOKUP(V$4,Confiança!$A:$E,4,0)="","",VLOOKUP(V$4,Confiança!$A:$E,4,0))</f>
        <v>129.29</v>
      </c>
      <c r="W8" s="44">
        <f>IF(VLOOKUP(W$4,Confiança!$A:$E,4,0)="","",VLOOKUP(W$4,Confiança!$A:$E,4,0))</f>
        <v>131.13999999999999</v>
      </c>
      <c r="X8" s="44">
        <f>IF(VLOOKUP(X$4,Confiança!$A:$E,4,0)="","",VLOOKUP(X$4,Confiança!$A:$E,4,0))</f>
        <v>137.32</v>
      </c>
      <c r="Y8" s="44">
        <f>IF(VLOOKUP(Y$4,Confiança!$A:$E,4,0)="","",VLOOKUP(Y$4,Confiança!$A:$E,4,0))</f>
        <v>140.78</v>
      </c>
      <c r="Z8" s="44">
        <f>IF(VLOOKUP(Z$4,Confiança!$A:$E,4,0)="","",VLOOKUP(Z$4,Confiança!$A:$E,4,0))</f>
        <v>140.35</v>
      </c>
      <c r="AA8" s="44">
        <f>IF(VLOOKUP(AA$4,Confiança!$A:$E,4,0)="","",VLOOKUP(AA$4,Confiança!$A:$E,4,0))</f>
        <v>145.54</v>
      </c>
      <c r="AB8" s="44">
        <f>IF(VLOOKUP(AB$4,Confiança!$A:$E,4,0)="","",VLOOKUP(AB$4,Confiança!$A:$E,4,0))</f>
        <v>146.65</v>
      </c>
      <c r="AC8" s="44">
        <f>IF(VLOOKUP(AC$4,Confiança!$A:$E,4,0)="","",VLOOKUP(AC$4,Confiança!$A:$E,4,0))</f>
        <v>148.86000000000001</v>
      </c>
      <c r="AD8" s="44">
        <f>IF(VLOOKUP(AD$4,Confiança!$A:$E,4,0)="","",VLOOKUP(AD$4,Confiança!$A:$E,4,0))</f>
        <v>145.83000000000001</v>
      </c>
      <c r="AE8" s="44">
        <f>IF(VLOOKUP(AE$4,Confiança!$A:$E,4,0)="","",VLOOKUP(AE$4,Confiança!$A:$E,4,0))</f>
        <v>143.86000000000001</v>
      </c>
      <c r="AF8" s="44">
        <f>IF(VLOOKUP(AF$4,Confiança!$A:$E,4,0)="","",VLOOKUP(AF$4,Confiança!$A:$E,4,0))</f>
        <v>140.31</v>
      </c>
      <c r="AG8" s="44" t="str">
        <f>IF(VLOOKUP(AG$4,Confiança!$A:$E,4,0)="","",VLOOKUP(AG$4,Confiança!$A:$E,4,0))</f>
        <v/>
      </c>
      <c r="AH8" s="44" t="str">
        <f>IF(VLOOKUP(AH$4,Confiança!$A:$E,4,0)="","",VLOOKUP(AH$4,Confiança!$A:$E,4,0))</f>
        <v/>
      </c>
      <c r="AI8" s="44" t="str">
        <f>IF(VLOOKUP(AI$4,Confiança!$A:$E,4,0)="","",VLOOKUP(AI$4,Confiança!$A:$E,4,0))</f>
        <v/>
      </c>
      <c r="AJ8" s="44" t="str">
        <f>IF(VLOOKUP(AJ$4,Confiança!$A:$E,4,0)="","",VLOOKUP(AJ$4,Confiança!$A:$E,4,0))</f>
        <v/>
      </c>
      <c r="AK8" s="44" t="str">
        <f>IF(VLOOKUP(AK$4,Confiança!$A:$E,4,0)="","",VLOOKUP(AK$4,Confiança!$A:$E,4,0))</f>
        <v/>
      </c>
      <c r="AL8" s="44" t="str">
        <f>IF(VLOOKUP(AL$4,Confiança!$A:$E,4,0)="","",VLOOKUP(AL$4,Confiança!$A:$E,4,0))</f>
        <v/>
      </c>
      <c r="AM8" s="63" t="str">
        <f>IF(VLOOKUP(AM$4,Confiança!$A:$E,4,0)="","",VLOOKUP(AM$4,Confiança!$A:$E,4,0))</f>
        <v/>
      </c>
      <c r="AN8" s="44" t="e">
        <f>IF(VLOOKUP(AN$4,Confiança!$A:$E,4,0)="","",VLOOKUP(AN$4,Confiança!$A:$E,4,0))</f>
        <v>#N/A</v>
      </c>
      <c r="AO8" s="44" t="e">
        <f>IF(VLOOKUP(AO$4,Confiança!$A:$E,4,0)="","",VLOOKUP(AO$4,Confiança!$A:$E,4,0))</f>
        <v>#N/A</v>
      </c>
      <c r="AP8" s="44" t="e">
        <f>IF(VLOOKUP(AP$4,Confiança!$A:$E,4,0)="","",VLOOKUP(AP$4,Confiança!$A:$E,4,0))</f>
        <v>#N/A</v>
      </c>
      <c r="AQ8" s="44" t="e">
        <f>IF(VLOOKUP(AQ$4,Confiança!$A:$E,4,0)="","",VLOOKUP(AQ$4,Confiança!$A:$E,4,0))</f>
        <v>#N/A</v>
      </c>
      <c r="AR8" s="44" t="e">
        <f>IF(VLOOKUP(AR$4,Confiança!$A:$E,4,0)="","",VLOOKUP(AR$4,Confiança!$A:$E,4,0))</f>
        <v>#N/A</v>
      </c>
      <c r="AS8" s="44" t="e">
        <f>IF(VLOOKUP(AS$4,Confiança!$A:$E,4,0)="","",VLOOKUP(AS$4,Confiança!$A:$E,4,0))</f>
        <v>#N/A</v>
      </c>
      <c r="AT8" s="44" t="e">
        <f>IF(VLOOKUP(AT$4,Confiança!$A:$E,4,0)="","",VLOOKUP(AT$4,Confiança!$A:$E,4,0))</f>
        <v>#N/A</v>
      </c>
      <c r="AU8" s="44" t="e">
        <f>IF(VLOOKUP(AU$4,Confiança!$A:$E,4,0)="","",VLOOKUP(AU$4,Confiança!$A:$E,4,0))</f>
        <v>#N/A</v>
      </c>
      <c r="AV8" s="44" t="e">
        <f>IF(VLOOKUP(AV$4,Confiança!$A:$E,4,0)="","",VLOOKUP(AV$4,Confiança!$A:$E,4,0))</f>
        <v>#N/A</v>
      </c>
      <c r="AW8" s="44" t="e">
        <f>IF(VLOOKUP(AW$4,Confiança!$A:$E,4,0)="","",VLOOKUP(AW$4,Confiança!$A:$E,4,0))</f>
        <v>#N/A</v>
      </c>
      <c r="AX8" s="44" t="e">
        <f>IF(VLOOKUP(AX$4,Confiança!$A:$E,4,0)="","",VLOOKUP(AX$4,Confiança!$A:$E,4,0))</f>
        <v>#N/A</v>
      </c>
      <c r="AY8" s="44" t="e">
        <f>IF(VLOOKUP(AY$4,Confiança!$A:$E,4,0)="","",VLOOKUP(AY$4,Confiança!$A:$E,4,0))</f>
        <v>#N/A</v>
      </c>
    </row>
    <row r="9" spans="1:51" ht="19.5" customHeight="1">
      <c r="A9" s="6"/>
      <c r="B9" s="5" t="s">
        <v>33</v>
      </c>
      <c r="C9" s="8" t="s">
        <v>56</v>
      </c>
      <c r="D9" s="64">
        <f>IFERROR(D8-D7,"")</f>
        <v>69.970000000000013</v>
      </c>
      <c r="E9" s="64">
        <f t="shared" ref="E9:AF9" si="0">IFERROR(E8-E7,"")</f>
        <v>72.09</v>
      </c>
      <c r="F9" s="64">
        <f t="shared" si="0"/>
        <v>71.690000000000012</v>
      </c>
      <c r="G9" s="64">
        <f t="shared" si="0"/>
        <v>67.810000000000016</v>
      </c>
      <c r="H9" s="64">
        <f t="shared" si="0"/>
        <v>71.62</v>
      </c>
      <c r="I9" s="64">
        <f t="shared" si="0"/>
        <v>73.690000000000012</v>
      </c>
      <c r="J9" s="64">
        <f t="shared" si="0"/>
        <v>82.050000000000011</v>
      </c>
      <c r="K9" s="64">
        <f t="shared" si="0"/>
        <v>79.670000000000016</v>
      </c>
      <c r="L9" s="64">
        <f t="shared" si="0"/>
        <v>83.91</v>
      </c>
      <c r="M9" s="64">
        <f t="shared" si="0"/>
        <v>83.789999999999992</v>
      </c>
      <c r="N9" s="64">
        <f t="shared" si="0"/>
        <v>82.18</v>
      </c>
      <c r="O9" s="64">
        <f t="shared" si="0"/>
        <v>78.77</v>
      </c>
      <c r="P9" s="64">
        <f t="shared" si="0"/>
        <v>63.199999999999989</v>
      </c>
      <c r="Q9" s="64">
        <f t="shared" si="0"/>
        <v>61.510000000000005</v>
      </c>
      <c r="R9" s="64">
        <f t="shared" si="0"/>
        <v>63.45</v>
      </c>
      <c r="S9" s="64">
        <f t="shared" si="0"/>
        <v>59.06</v>
      </c>
      <c r="T9" s="64">
        <f t="shared" si="0"/>
        <v>60.230000000000004</v>
      </c>
      <c r="U9" s="64">
        <f t="shared" si="0"/>
        <v>62.34</v>
      </c>
      <c r="V9" s="64">
        <f t="shared" si="0"/>
        <v>59.279999999999987</v>
      </c>
      <c r="W9" s="64">
        <f t="shared" si="0"/>
        <v>60.949999999999989</v>
      </c>
      <c r="X9" s="64">
        <f t="shared" si="0"/>
        <v>64.649999999999991</v>
      </c>
      <c r="Y9" s="64">
        <f t="shared" si="0"/>
        <v>66.37</v>
      </c>
      <c r="Z9" s="64">
        <f t="shared" si="0"/>
        <v>58.899999999999991</v>
      </c>
      <c r="AA9" s="64">
        <f t="shared" si="0"/>
        <v>56.749999999999986</v>
      </c>
      <c r="AB9" s="64">
        <f t="shared" si="0"/>
        <v>53.17</v>
      </c>
      <c r="AC9" s="64">
        <f t="shared" si="0"/>
        <v>50.180000000000007</v>
      </c>
      <c r="AD9" s="64">
        <f t="shared" si="0"/>
        <v>46.02000000000001</v>
      </c>
      <c r="AE9" s="64">
        <f t="shared" si="0"/>
        <v>46.890000000000015</v>
      </c>
      <c r="AF9" s="64">
        <f t="shared" si="0"/>
        <v>45.230000000000004</v>
      </c>
      <c r="AG9" s="64" t="str">
        <f t="shared" ref="AG9" si="1">IFERROR(AG8-AG7,"")</f>
        <v/>
      </c>
      <c r="AH9" s="64" t="str">
        <f t="shared" ref="AH9" si="2">IFERROR(AH8-AH7,"")</f>
        <v/>
      </c>
      <c r="AI9" s="64" t="str">
        <f t="shared" ref="AI9" si="3">IFERROR(AI8-AI7,"")</f>
        <v/>
      </c>
      <c r="AJ9" s="64" t="str">
        <f t="shared" ref="AJ9" si="4">IFERROR(AJ8-AJ7,"")</f>
        <v/>
      </c>
      <c r="AK9" s="64" t="str">
        <f t="shared" ref="AK9" si="5">IFERROR(AK8-AK7,"")</f>
        <v/>
      </c>
      <c r="AL9" s="64" t="str">
        <f t="shared" ref="AL9" si="6">IFERROR(AL8-AL7,"")</f>
        <v/>
      </c>
      <c r="AM9" s="65" t="str">
        <f t="shared" ref="AM9" si="7">IFERROR(AM8-AM7,"")</f>
        <v/>
      </c>
      <c r="AN9" s="44" t="str">
        <f t="shared" ref="AN9" si="8">IFERROR(AN8-AN7,"")</f>
        <v/>
      </c>
      <c r="AO9" s="44" t="str">
        <f t="shared" ref="AO9" si="9">IFERROR(AO8-AO7,"")</f>
        <v/>
      </c>
      <c r="AP9" s="44" t="str">
        <f t="shared" ref="AP9" si="10">IFERROR(AP8-AP7,"")</f>
        <v/>
      </c>
      <c r="AQ9" s="44" t="str">
        <f t="shared" ref="AQ9" si="11">IFERROR(AQ8-AQ7,"")</f>
        <v/>
      </c>
      <c r="AR9" s="44" t="str">
        <f t="shared" ref="AR9" si="12">IFERROR(AR8-AR7,"")</f>
        <v/>
      </c>
      <c r="AS9" s="44" t="str">
        <f t="shared" ref="AS9" si="13">IFERROR(AS8-AS7,"")</f>
        <v/>
      </c>
      <c r="AT9" s="44" t="str">
        <f t="shared" ref="AT9" si="14">IFERROR(AT8-AT7,"")</f>
        <v/>
      </c>
      <c r="AU9" s="44" t="str">
        <f t="shared" ref="AU9" si="15">IFERROR(AU8-AU7,"")</f>
        <v/>
      </c>
      <c r="AV9" s="44" t="str">
        <f t="shared" ref="AV9" si="16">IFERROR(AV8-AV7,"")</f>
        <v/>
      </c>
      <c r="AW9" s="44" t="str">
        <f t="shared" ref="AW9" si="17">IFERROR(AW8-AW7,"")</f>
        <v/>
      </c>
      <c r="AX9" s="44" t="str">
        <f t="shared" ref="AX9" si="18">IFERROR(AX8-AX7,"")</f>
        <v/>
      </c>
      <c r="AY9" s="44" t="str">
        <f t="shared" ref="AY9" si="19">IFERROR(AY8-AY7,"")</f>
        <v/>
      </c>
    </row>
    <row r="10" spans="1:51" ht="19.5" customHeight="1" outlineLevel="1">
      <c r="A10" s="6"/>
      <c r="B10" s="57"/>
      <c r="C10" s="58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</row>
    <row r="11" spans="1:51" ht="19.5" customHeight="1" outlineLevel="1">
      <c r="A11" s="6"/>
      <c r="B11" s="57"/>
      <c r="C11" s="58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</row>
    <row r="12" spans="1:51" ht="19.5" customHeight="1" outlineLevel="1">
      <c r="A12" s="6"/>
      <c r="B12" s="57"/>
      <c r="C12" s="58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</row>
    <row r="13" spans="1:51" ht="19.5" customHeight="1" outlineLevel="1">
      <c r="A13" s="6"/>
      <c r="B13" s="57"/>
      <c r="C13" s="58"/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</row>
    <row r="14" spans="1:51" ht="19.5" customHeight="1" outlineLevel="1">
      <c r="A14" s="6"/>
      <c r="B14" s="57"/>
      <c r="C14" s="58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</row>
    <row r="15" spans="1:51" ht="19.5" customHeight="1" outlineLevel="1">
      <c r="A15" s="6"/>
      <c r="B15" s="57"/>
      <c r="C15" s="58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</row>
    <row r="16" spans="1:51" ht="19.5" customHeight="1" outlineLevel="1">
      <c r="A16" s="6"/>
      <c r="B16" s="57"/>
      <c r="C16" s="58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</row>
    <row r="17" spans="1:51" ht="19.5" customHeight="1" outlineLevel="1">
      <c r="A17" s="6"/>
      <c r="B17" s="57"/>
      <c r="C17" s="58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</row>
    <row r="18" spans="1:51" ht="19.5" customHeight="1" outlineLevel="1">
      <c r="A18" s="6"/>
      <c r="B18" s="57"/>
      <c r="C18" s="58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</row>
    <row r="19" spans="1:51" ht="19.5" customHeight="1" outlineLevel="1">
      <c r="A19" s="6"/>
      <c r="B19" s="57"/>
      <c r="C19" s="58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</row>
    <row r="20" spans="1:51" ht="19.5" customHeight="1" outlineLevel="1">
      <c r="A20" s="6"/>
      <c r="B20" s="57"/>
      <c r="C20" s="58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</row>
    <row r="21" spans="1:51" ht="19.5" customHeight="1" outlineLevel="1">
      <c r="A21" s="6"/>
      <c r="B21" s="57"/>
      <c r="C21" s="58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</row>
    <row r="22" spans="1:51" ht="19.5" customHeight="1" outlineLevel="1">
      <c r="A22" s="6"/>
      <c r="B22" s="57"/>
      <c r="C22" s="58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</row>
    <row r="23" spans="1:51" ht="19.5" customHeight="1" outlineLevel="1">
      <c r="A23" s="6"/>
      <c r="B23" s="57"/>
      <c r="C23" s="58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</row>
    <row r="24" spans="1:51" ht="19.5" customHeight="1" outlineLevel="1">
      <c r="A24" s="6"/>
      <c r="B24" s="57"/>
      <c r="C24" s="58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</row>
    <row r="25" spans="1:51" ht="19.5" customHeight="1" outlineLevel="1">
      <c r="A25" s="6"/>
      <c r="B25" s="57"/>
      <c r="C25" s="58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</row>
    <row r="26" spans="1:51" ht="19.5" customHeight="1" outlineLevel="1">
      <c r="A26" s="6"/>
      <c r="B26" s="57"/>
      <c r="C26" s="58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</row>
    <row r="27" spans="1:51" ht="22.5" customHeight="1">
      <c r="A27" s="6"/>
      <c r="B27" s="76" t="s">
        <v>35</v>
      </c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8"/>
    </row>
    <row r="28" spans="1:51" ht="19.5" customHeight="1">
      <c r="A28" s="6"/>
      <c r="B28" s="4" t="s">
        <v>30</v>
      </c>
      <c r="C28" s="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>
        <v>74.099999999999994</v>
      </c>
      <c r="Q28" s="44">
        <v>77.900000000000006</v>
      </c>
      <c r="R28" s="44">
        <v>74.8</v>
      </c>
      <c r="S28" s="44">
        <v>78.599999999999994</v>
      </c>
      <c r="T28" s="44">
        <v>75.5</v>
      </c>
      <c r="U28" s="44">
        <v>79</v>
      </c>
      <c r="V28" s="44">
        <v>79.5</v>
      </c>
      <c r="W28" s="44">
        <v>83.6</v>
      </c>
      <c r="X28" s="44">
        <v>89</v>
      </c>
      <c r="Y28" s="44">
        <v>88.6</v>
      </c>
      <c r="Z28" s="44">
        <v>85.3</v>
      </c>
      <c r="AA28" s="44">
        <v>88</v>
      </c>
      <c r="AB28" s="44">
        <v>85.8</v>
      </c>
      <c r="AC28" s="44">
        <v>84.5</v>
      </c>
      <c r="AD28" s="44">
        <v>87</v>
      </c>
      <c r="AE28" s="44">
        <v>86.8</v>
      </c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</row>
    <row r="29" spans="1:51" ht="19.5" customHeight="1">
      <c r="A29" s="6"/>
      <c r="B29" s="4" t="s">
        <v>38</v>
      </c>
      <c r="C29" s="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>
        <v>91.2</v>
      </c>
      <c r="Q29" s="44">
        <v>89.2</v>
      </c>
      <c r="R29" s="44">
        <v>92.2</v>
      </c>
      <c r="S29" s="44">
        <v>96.2</v>
      </c>
      <c r="T29" s="44">
        <v>98.3</v>
      </c>
      <c r="U29" s="44">
        <v>98.7</v>
      </c>
      <c r="V29" s="44">
        <v>100.9</v>
      </c>
      <c r="W29" s="44">
        <v>100.7</v>
      </c>
      <c r="X29" s="44">
        <v>101.7</v>
      </c>
      <c r="Y29" s="44">
        <v>99.1</v>
      </c>
      <c r="Z29" s="44">
        <v>93.7</v>
      </c>
      <c r="AA29" s="44">
        <v>92.2</v>
      </c>
      <c r="AB29" s="44">
        <v>89.5</v>
      </c>
      <c r="AC29" s="44">
        <v>89.1</v>
      </c>
      <c r="AD29" s="44">
        <v>92.9</v>
      </c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</row>
    <row r="30" spans="1:51" ht="19.5" customHeight="1">
      <c r="A30" s="6"/>
      <c r="B30" s="4" t="s">
        <v>37</v>
      </c>
      <c r="C30" s="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>
        <v>84.9</v>
      </c>
      <c r="Q30" s="44">
        <v>87</v>
      </c>
      <c r="R30" s="44">
        <v>86.8</v>
      </c>
      <c r="S30" s="44">
        <v>85.9</v>
      </c>
      <c r="T30" s="44">
        <v>93.3</v>
      </c>
      <c r="U30" s="44">
        <v>97.9</v>
      </c>
      <c r="V30" s="44">
        <v>95.1</v>
      </c>
      <c r="W30" s="44">
        <v>99.4</v>
      </c>
      <c r="X30" s="44">
        <v>101.8</v>
      </c>
      <c r="Y30" s="44">
        <v>98</v>
      </c>
      <c r="Z30" s="44">
        <v>87.2</v>
      </c>
      <c r="AA30" s="44">
        <v>87.2</v>
      </c>
      <c r="AB30" s="44">
        <v>82.8</v>
      </c>
      <c r="AC30" s="44">
        <v>85.8</v>
      </c>
      <c r="AD30" s="44">
        <v>87.3</v>
      </c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</row>
    <row r="31" spans="1:51" ht="19.5" customHeight="1">
      <c r="A31" s="6"/>
      <c r="B31" s="4" t="s">
        <v>47</v>
      </c>
      <c r="C31" s="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>
        <v>92.8</v>
      </c>
      <c r="Q31" s="44">
        <v>93.7</v>
      </c>
      <c r="R31" s="44">
        <v>92.9</v>
      </c>
      <c r="S31" s="44">
        <v>97.7</v>
      </c>
      <c r="T31" s="44">
        <v>96.3</v>
      </c>
      <c r="U31" s="44">
        <v>97.5</v>
      </c>
      <c r="V31" s="44">
        <v>96.8</v>
      </c>
      <c r="W31" s="44">
        <v>98.2</v>
      </c>
      <c r="X31" s="44">
        <v>101.7</v>
      </c>
      <c r="Y31" s="44">
        <v>100.9</v>
      </c>
      <c r="Z31" s="44">
        <v>95.6</v>
      </c>
      <c r="AA31" s="44">
        <v>95.3</v>
      </c>
      <c r="AB31" s="44">
        <v>93.600000000000009</v>
      </c>
      <c r="AC31" s="44">
        <v>94.4</v>
      </c>
      <c r="AD31" s="44">
        <v>94.4</v>
      </c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</row>
    <row r="32" spans="1:51" ht="19.5" customHeight="1">
      <c r="A32" s="6"/>
      <c r="B32" s="4" t="s">
        <v>36</v>
      </c>
      <c r="C32" s="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>
        <v>98.4</v>
      </c>
      <c r="Q32" s="44">
        <v>96.7</v>
      </c>
      <c r="R32" s="44">
        <v>95</v>
      </c>
      <c r="S32" s="44">
        <v>97.4</v>
      </c>
      <c r="T32" s="44">
        <v>99.7</v>
      </c>
      <c r="U32" s="44">
        <v>101.2</v>
      </c>
      <c r="V32" s="44">
        <v>99.5</v>
      </c>
      <c r="W32" s="44">
        <v>100.3</v>
      </c>
      <c r="X32" s="44">
        <v>99.5</v>
      </c>
      <c r="Y32" s="44">
        <v>95.7</v>
      </c>
      <c r="Z32" s="44">
        <v>92.1</v>
      </c>
      <c r="AA32" s="44">
        <v>93.3</v>
      </c>
      <c r="AB32" s="44">
        <v>93.1</v>
      </c>
      <c r="AC32" s="44">
        <v>92</v>
      </c>
      <c r="AD32" s="44">
        <v>94.4</v>
      </c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</row>
    <row r="33" spans="1:51" ht="22.5" customHeight="1">
      <c r="A33" s="6"/>
      <c r="B33" s="76" t="s">
        <v>48</v>
      </c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8"/>
    </row>
    <row r="34" spans="1:51" ht="19.5" customHeight="1">
      <c r="A34" s="6"/>
      <c r="B34" s="4" t="s">
        <v>57</v>
      </c>
      <c r="C34" s="7" t="s">
        <v>55</v>
      </c>
      <c r="D34" s="44">
        <f>IFERROR(IF(VLOOKUP(D$4,Atividade!$A:$L,4,0)="","",VLOOKUP(D$4,Atividade!$A:$L,4,0))*100,"")</f>
        <v>-5.0384093990058716</v>
      </c>
      <c r="E34" s="44">
        <f>IFERROR(IF(VLOOKUP(E$4,Atividade!$A:$L,4,0)="","",VLOOKUP(E$4,Atividade!$A:$L,4,0))*100,"")</f>
        <v>-1.8437536934168608</v>
      </c>
      <c r="F34" s="44">
        <f>IFERROR(IF(VLOOKUP(F$4,Atividade!$A:$L,4,0)="","",VLOOKUP(F$4,Atividade!$A:$L,4,0))*100,"")</f>
        <v>4.5991960274296639</v>
      </c>
      <c r="G34" s="44">
        <f>IFERROR(IF(VLOOKUP(G$4,Atividade!$A:$L,4,0)="","",VLOOKUP(G$4,Atividade!$A:$L,4,0))*100,"")</f>
        <v>20.138792505204716</v>
      </c>
      <c r="H34" s="44">
        <f>IFERROR(IF(VLOOKUP(H$4,Atividade!$A:$L,4,0)="","",VLOOKUP(H$4,Atividade!$A:$L,4,0))*100,"")</f>
        <v>23.254859019983563</v>
      </c>
      <c r="I34" s="44">
        <f>IFERROR(IF(VLOOKUP(I$4,Atividade!$A:$L,4,0)="","",VLOOKUP(I$4,Atividade!$A:$L,4,0))*100,"")</f>
        <v>21.103896103896112</v>
      </c>
      <c r="J34" s="44">
        <f>IFERROR(IF(VLOOKUP(J$4,Atividade!$A:$L,4,0)="","",VLOOKUP(J$4,Atividade!$A:$L,4,0))*100,"")</f>
        <v>17.797137523335426</v>
      </c>
      <c r="K34" s="44">
        <f>IFERROR(IF(VLOOKUP(K$4,Atividade!$A:$L,4,0)="","",VLOOKUP(K$4,Atividade!$A:$L,4,0))*100,"")</f>
        <v>16.565238558909435</v>
      </c>
      <c r="L34" s="44">
        <f>IFERROR(IF(VLOOKUP(L$4,Atividade!$A:$L,4,0)="","",VLOOKUP(L$4,Atividade!$A:$L,4,0))*100,"")</f>
        <v>11.522148916116869</v>
      </c>
      <c r="M34" s="44">
        <f>IFERROR(IF(VLOOKUP(M$4,Atividade!$A:$L,4,0)="","",VLOOKUP(M$4,Atividade!$A:$L,4,0))*100,"")</f>
        <v>7.3047858942065336</v>
      </c>
      <c r="N34" s="44">
        <f>IFERROR(IF(VLOOKUP(N$4,Atividade!$A:$L,4,0)="","",VLOOKUP(N$4,Atividade!$A:$L,4,0))*100,"")</f>
        <v>10.220214568040653</v>
      </c>
      <c r="O34" s="44">
        <f>IFERROR(IF(VLOOKUP(O$4,Atividade!$A:$L,4,0)="","",VLOOKUP(O$4,Atividade!$A:$L,4,0))*100,"")</f>
        <v>10.917030567685583</v>
      </c>
      <c r="P34" s="44">
        <f>IFERROR(IF(VLOOKUP(P$4,Atividade!$A:$L,4,0)="","",VLOOKUP(P$4,Atividade!$A:$L,4,0))*100,"")</f>
        <v>9.3504639543183323</v>
      </c>
      <c r="Q34" s="44">
        <f>IFERROR(IF(VLOOKUP(Q$4,Atividade!$A:$L,4,0)="","",VLOOKUP(Q$4,Atividade!$A:$L,4,0))*100,"")</f>
        <v>7.4051776038531081</v>
      </c>
      <c r="R34" s="44">
        <f>IFERROR(IF(VLOOKUP(R$4,Atividade!$A:$L,4,0)="","",VLOOKUP(R$4,Atividade!$A:$L,4,0))*100,"")</f>
        <v>11.563241776873511</v>
      </c>
      <c r="S34" s="44">
        <f>IFERROR(IF(VLOOKUP(S$4,Atividade!$A:$L,4,0)="","",VLOOKUP(S$4,Atividade!$A:$L,4,0))*100,"")</f>
        <v>9.3692236598891032</v>
      </c>
      <c r="T34" s="44">
        <f>IFERROR(IF(VLOOKUP(T$4,Atividade!$A:$L,4,0)="","",VLOOKUP(T$4,Atividade!$A:$L,4,0))*100,"")</f>
        <v>9.0838423098278831</v>
      </c>
      <c r="U34" s="44">
        <f>IFERROR(IF(VLOOKUP(U$4,Atividade!$A:$L,4,0)="","",VLOOKUP(U$4,Atividade!$A:$L,4,0))*100,"")</f>
        <v>6.41286863270778</v>
      </c>
      <c r="V34" s="44">
        <f>IFERROR(IF(VLOOKUP(V$4,Atividade!$A:$L,4,0)="","",VLOOKUP(V$4,Atividade!$A:$L,4,0))*100,"")</f>
        <v>6.2651875330163698</v>
      </c>
      <c r="W34" s="44">
        <f>IFERROR(IF(VLOOKUP(W$4,Atividade!$A:$L,4,0)="","",VLOOKUP(W$4,Atividade!$A:$L,4,0))*100,"")</f>
        <v>8.6979221050433217</v>
      </c>
      <c r="X34" s="44">
        <f>IFERROR(IF(VLOOKUP(X$4,Atividade!$A:$L,4,0)="","",VLOOKUP(X$4,Atividade!$A:$L,4,0))*100,"")</f>
        <v>9.4020705683498953</v>
      </c>
      <c r="Y34" s="44">
        <f>IFERROR(IF(VLOOKUP(Y$4,Atividade!$A:$L,4,0)="","",VLOOKUP(Y$4,Atividade!$A:$L,4,0))*100,"")</f>
        <v>9.6991037131882294</v>
      </c>
      <c r="Z34" s="44">
        <f>IFERROR(IF(VLOOKUP(Z$4,Atividade!$A:$L,4,0)="","",VLOOKUP(Z$4,Atividade!$A:$L,4,0))*100,"")</f>
        <v>6.4959016393442592</v>
      </c>
      <c r="AA34" s="44">
        <f>IFERROR(IF(VLOOKUP(AA$4,Atividade!$A:$L,4,0)="","",VLOOKUP(AA$4,Atividade!$A:$L,4,0))*100,"")</f>
        <v>5.9711286089238813</v>
      </c>
      <c r="AB34" s="44">
        <f>IFERROR(IF(VLOOKUP(AB$4,Atividade!$A:$L,4,0)="","",VLOOKUP(AB$4,Atividade!$A:$L,4,0))*100,"")</f>
        <v>-16.514360313315933</v>
      </c>
      <c r="AC34" s="44">
        <f>IFERROR(IF(VLOOKUP(AC$4,Atividade!$A:$L,4,0)="","",VLOOKUP(AC$4,Atividade!$A:$L,4,0))*100,"")</f>
        <v>4.7757847533632214</v>
      </c>
      <c r="AD34" s="44">
        <f>IFERROR(IF(VLOOKUP(AD$4,Atividade!$A:$L,4,0)="","",VLOOKUP(AD$4,Atividade!$A:$L,4,0))*100,"")</f>
        <v>6.5045592705167188</v>
      </c>
      <c r="AE34" s="44">
        <f>IFERROR(IF(VLOOKUP(AE$4,Atividade!$A:$L,4,0)="","",VLOOKUP(AE$4,Atividade!$A:$L,4,0))*100,"")</f>
        <v>2.6830041195732512</v>
      </c>
      <c r="AF34" s="44" t="str">
        <f>IFERROR(IF(VLOOKUP(AF$4,Atividade!$A:$L,4,0)="","",VLOOKUP(AF$4,Atividade!$A:$L,4,0))*100,"")</f>
        <v/>
      </c>
      <c r="AG34" s="44" t="str">
        <f>IFERROR(IF(VLOOKUP(AG$4,Atividade!$A:$L,4,0)="","",VLOOKUP(AG$4,Atividade!$A:$L,4,0))*100,"")</f>
        <v/>
      </c>
      <c r="AH34" s="44" t="str">
        <f>IFERROR(IF(VLOOKUP(AH$4,Atividade!$A:$L,4,0)="","",VLOOKUP(AH$4,Atividade!$A:$L,4,0))*100,"")</f>
        <v/>
      </c>
      <c r="AI34" s="44" t="str">
        <f>IFERROR(IF(VLOOKUP(AI$4,Atividade!$A:$L,4,0)="","",VLOOKUP(AI$4,Atividade!$A:$L,4,0))*100,"")</f>
        <v/>
      </c>
      <c r="AJ34" s="44" t="str">
        <f>IFERROR(IF(VLOOKUP(AJ$4,Atividade!$A:$L,4,0)="","",VLOOKUP(AJ$4,Atividade!$A:$L,4,0))*100,"")</f>
        <v/>
      </c>
      <c r="AK34" s="44" t="str">
        <f>IFERROR(IF(VLOOKUP(AK$4,Atividade!$A:$L,4,0)="","",VLOOKUP(AK$4,Atividade!$A:$L,4,0))*100,"")</f>
        <v/>
      </c>
      <c r="AL34" s="44" t="str">
        <f>IFERROR(IF(VLOOKUP(AL$4,Atividade!$A:$L,4,0)="","",VLOOKUP(AL$4,Atividade!$A:$L,4,0))*100,"")</f>
        <v/>
      </c>
      <c r="AM34" s="44" t="str">
        <f>IFERROR(IF(VLOOKUP(AM$4,Atividade!$A:$L,4,0)="","",VLOOKUP(AM$4,Atividade!$A:$L,4,0))*100,"")</f>
        <v/>
      </c>
      <c r="AN34" s="44" t="str">
        <f>IFERROR(IF(VLOOKUP(AN$4,Atividade!$A:$L,3,0)="","",VLOOKUP(AN$4,Atividade!$A:$L,3,0))*100,"")</f>
        <v/>
      </c>
      <c r="AO34" s="44" t="str">
        <f>IFERROR(IF(VLOOKUP(AO$4,Atividade!$A:$L,3,0)="","",VLOOKUP(AO$4,Atividade!$A:$L,3,0))*100,"")</f>
        <v/>
      </c>
      <c r="AP34" s="44" t="str">
        <f>IFERROR(IF(VLOOKUP(AP$4,Atividade!$A:$L,3,0)="","",VLOOKUP(AP$4,Atividade!$A:$L,3,0))*100,"")</f>
        <v/>
      </c>
      <c r="AQ34" s="44" t="str">
        <f>IFERROR(IF(VLOOKUP(AQ$4,Atividade!$A:$L,3,0)="","",VLOOKUP(AQ$4,Atividade!$A:$L,3,0))*100,"")</f>
        <v/>
      </c>
      <c r="AR34" s="44" t="str">
        <f>IFERROR(IF(VLOOKUP(AR$4,Atividade!$A:$L,3,0)="","",VLOOKUP(AR$4,Atividade!$A:$L,3,0))*100,"")</f>
        <v/>
      </c>
      <c r="AS34" s="44" t="str">
        <f>IFERROR(IF(VLOOKUP(AS$4,Atividade!$A:$L,3,0)="","",VLOOKUP(AS$4,Atividade!$A:$L,3,0))*100,"")</f>
        <v/>
      </c>
      <c r="AT34" s="44" t="str">
        <f>IFERROR(IF(VLOOKUP(AT$4,Atividade!$A:$L,3,0)="","",VLOOKUP(AT$4,Atividade!$A:$L,3,0))*100,"")</f>
        <v/>
      </c>
      <c r="AU34" s="44" t="str">
        <f>IFERROR(IF(VLOOKUP(AU$4,Atividade!$A:$L,3,0)="","",VLOOKUP(AU$4,Atividade!$A:$L,3,0))*100,"")</f>
        <v/>
      </c>
      <c r="AV34" s="44" t="str">
        <f>IFERROR(IF(VLOOKUP(AV$4,Atividade!$A:$L,3,0)="","",VLOOKUP(AV$4,Atividade!$A:$L,3,0))*100,"")</f>
        <v/>
      </c>
      <c r="AW34" s="44" t="str">
        <f>IFERROR(IF(VLOOKUP(AW$4,Atividade!$A:$L,3,0)="","",VLOOKUP(AW$4,Atividade!$A:$L,3,0))*100,"")</f>
        <v/>
      </c>
      <c r="AX34" s="44" t="str">
        <f>IFERROR(IF(VLOOKUP(AX$4,Atividade!$A:$L,3,0)="","",VLOOKUP(AX$4,Atividade!$A:$L,3,0))*100,"")</f>
        <v/>
      </c>
      <c r="AY34" s="44" t="str">
        <f>IFERROR(IF(VLOOKUP(AY$4,Atividade!$A:$L,3,0)="","",VLOOKUP(AY$4,Atividade!$A:$L,3,0))*100,"")</f>
        <v/>
      </c>
    </row>
    <row r="35" spans="1:51" ht="19.5" customHeight="1">
      <c r="A35" s="6"/>
      <c r="B35" s="4" t="s">
        <v>39</v>
      </c>
      <c r="C35" s="7" t="s">
        <v>55</v>
      </c>
      <c r="D35" s="44">
        <f>IFERROR(IF(VLOOKUP(D$4,Atividade!$A:$L,7,0)="","",VLOOKUP(D$4,Atividade!$A:$L,7,0))*100,"")</f>
        <v>4.6396841066140171</v>
      </c>
      <c r="E35" s="44">
        <f>IFERROR(IF(VLOOKUP(E$4,Atividade!$A:$L,7,0)="","",VLOOKUP(E$4,Atividade!$A:$L,7,0))*100,"")</f>
        <v>2.3575638506876384</v>
      </c>
      <c r="F35" s="44">
        <f>IFERROR(IF(VLOOKUP(F$4,Atividade!$A:$L,7,0)="","",VLOOKUP(F$4,Atividade!$A:$L,7,0))*100,"")</f>
        <v>8.3067092651757157</v>
      </c>
      <c r="G35" s="44">
        <f>IFERROR(IF(VLOOKUP(G$4,Atividade!$A:$L,7,0)="","",VLOOKUP(G$4,Atividade!$A:$L,7,0))*100,"")</f>
        <v>32.493368700265243</v>
      </c>
      <c r="H35" s="44">
        <f>IFERROR(IF(VLOOKUP(H$4,Atividade!$A:$L,7,0)="","",VLOOKUP(H$4,Atividade!$A:$L,7,0))*100,"")</f>
        <v>24.294478527607353</v>
      </c>
      <c r="I35" s="44">
        <f>IFERROR(IF(VLOOKUP(I$4,Atividade!$A:$L,7,0)="","",VLOOKUP(I$4,Atividade!$A:$L,7,0))*100,"")</f>
        <v>12.737430167597763</v>
      </c>
      <c r="J35" s="44">
        <f>IFERROR(IF(VLOOKUP(J$4,Atividade!$A:$L,7,0)="","",VLOOKUP(J$4,Atividade!$A:$L,7,0))*100,"")</f>
        <v>1.7453798767967044</v>
      </c>
      <c r="K35" s="44">
        <f>IFERROR(IF(VLOOKUP(K$4,Atividade!$A:$L,7,0)="","",VLOOKUP(K$4,Atividade!$A:$L,7,0))*100,"")</f>
        <v>-1.1916583912611745</v>
      </c>
      <c r="L35" s="44">
        <f>IFERROR(IF(VLOOKUP(L$4,Atividade!$A:$L,7,0)="","",VLOOKUP(L$4,Atividade!$A:$L,7,0))*100,"")</f>
        <v>-4.1586073500967213</v>
      </c>
      <c r="M35" s="44">
        <f>IFERROR(IF(VLOOKUP(M$4,Atividade!$A:$L,7,0)="","",VLOOKUP(M$4,Atividade!$A:$L,7,0))*100,"")</f>
        <v>-5.9103908484270722</v>
      </c>
      <c r="N35" s="44">
        <f>IFERROR(IF(VLOOKUP(N$4,Atividade!$A:$L,7,0)="","",VLOOKUP(N$4,Atividade!$A:$L,7,0))*100,"")</f>
        <v>-6.3567362428842529</v>
      </c>
      <c r="O35" s="44">
        <f>IFERROR(IF(VLOOKUP(O$4,Atividade!$A:$L,7,0)="","",VLOOKUP(O$4,Atividade!$A:$L,7,0))*100,"")</f>
        <v>-4.4804575786463356</v>
      </c>
      <c r="P35" s="44">
        <f>IFERROR(IF(VLOOKUP(P$4,Atividade!$A:$L,7,0)="","",VLOOKUP(P$4,Atividade!$A:$L,7,0))*100,"")</f>
        <v>-5.4716981132075464</v>
      </c>
      <c r="Q35" s="44">
        <f>IFERROR(IF(VLOOKUP(Q$4,Atividade!$A:$L,7,0)="","",VLOOKUP(Q$4,Atividade!$A:$L,7,0))*100,"")</f>
        <v>-3.2629558541266812</v>
      </c>
      <c r="R35" s="44">
        <f>IFERROR(IF(VLOOKUP(R$4,Atividade!$A:$L,7,0)="","",VLOOKUP(R$4,Atividade!$A:$L,7,0))*100,"")</f>
        <v>-1.5732546705998107</v>
      </c>
      <c r="S35" s="44">
        <f>IFERROR(IF(VLOOKUP(S$4,Atividade!$A:$L,7,0)="","",VLOOKUP(S$4,Atividade!$A:$L,7,0))*100,"")</f>
        <v>0.70070070070069601</v>
      </c>
      <c r="T35" s="44">
        <f>IFERROR(IF(VLOOKUP(T$4,Atividade!$A:$L,7,0)="","",VLOOKUP(T$4,Atividade!$A:$L,7,0))*100,"")</f>
        <v>-0.8884501480750151</v>
      </c>
      <c r="U35" s="44">
        <f>IFERROR(IF(VLOOKUP(U$4,Atividade!$A:$L,7,0)="","",VLOOKUP(U$4,Atividade!$A:$L,7,0))*100,"")</f>
        <v>-0.5946481665014991</v>
      </c>
      <c r="V35" s="44">
        <f>IFERROR(IF(VLOOKUP(V$4,Atividade!$A:$L,7,0)="","",VLOOKUP(V$4,Atividade!$A:$L,7,0))*100,"")</f>
        <v>1.8163471241170681</v>
      </c>
      <c r="W35" s="44">
        <f>IFERROR(IF(VLOOKUP(W$4,Atividade!$A:$L,7,0)="","",VLOOKUP(W$4,Atividade!$A:$L,7,0))*100,"")</f>
        <v>0.30150753768845018</v>
      </c>
      <c r="X35" s="44">
        <f>IFERROR(IF(VLOOKUP(X$4,Atividade!$A:$L,7,0)="","",VLOOKUP(X$4,Atividade!$A:$L,7,0))*100,"")</f>
        <v>-0.60544904137234123</v>
      </c>
      <c r="Y35" s="44">
        <f>IFERROR(IF(VLOOKUP(Y$4,Atividade!$A:$L,7,0)="","",VLOOKUP(Y$4,Atividade!$A:$L,7,0))*100,"")</f>
        <v>1.0131712259371817</v>
      </c>
      <c r="Z35" s="44">
        <f>IFERROR(IF(VLOOKUP(Z$4,Atividade!$A:$L,7,0)="","",VLOOKUP(Z$4,Atividade!$A:$L,7,0))*100,"")</f>
        <v>1.2158054711246313</v>
      </c>
      <c r="AA35" s="44">
        <f>IFERROR(IF(VLOOKUP(AA$4,Atividade!$A:$L,7,0)="","",VLOOKUP(AA$4,Atividade!$A:$L,7,0))*100,"")</f>
        <v>-0.29940119760478723</v>
      </c>
      <c r="AB35" s="44">
        <f>IFERROR(IF(VLOOKUP(AB$4,Atividade!$A:$L,7,0)="","",VLOOKUP(AB$4,Atividade!$A:$L,7,0))*100,"")</f>
        <v>-0.59880239520958556</v>
      </c>
      <c r="AC35" s="44">
        <f>IFERROR(IF(VLOOKUP(AC$4,Atividade!$A:$L,7,0)="","",VLOOKUP(AC$4,Atividade!$A:$L,7,0))*100,"")</f>
        <v>-1.388888888888884</v>
      </c>
      <c r="AD35" s="44">
        <f>IFERROR(IF(VLOOKUP(AD$4,Atividade!$A:$L,7,0)="","",VLOOKUP(AD$4,Atividade!$A:$L,7,0))*100,"")</f>
        <v>0.29970029970030065</v>
      </c>
      <c r="AE35" s="44">
        <f>IFERROR(IF(VLOOKUP(AE$4,Atividade!$A:$L,7,0)="","",VLOOKUP(AE$4,Atividade!$A:$L,7,0))*100,"")</f>
        <v>-0.79522862823061535</v>
      </c>
      <c r="AF35" s="44">
        <f>IFERROR(IF(VLOOKUP(AF$4,Atividade!$A:$L,7,0)="","",VLOOKUP(AF$4,Atividade!$A:$L,7,0))*100,"")</f>
        <v>-9.9601593625509022E-2</v>
      </c>
      <c r="AG35" s="44" t="str">
        <f>IFERROR(IF(VLOOKUP(AG$4,Atividade!$A:$L,7,0)="","",VLOOKUP(AG$4,Atividade!$A:$L,7,0))*100,"")</f>
        <v/>
      </c>
      <c r="AH35" s="44" t="str">
        <f>IFERROR(IF(VLOOKUP(AH$4,Atividade!$A:$L,7,0)="","",VLOOKUP(AH$4,Atividade!$A:$L,7,0))*100,"")</f>
        <v/>
      </c>
      <c r="AI35" s="44" t="str">
        <f>IFERROR(IF(VLOOKUP(AI$4,Atividade!$A:$L,7,0)="","",VLOOKUP(AI$4,Atividade!$A:$L,7,0))*100,"")</f>
        <v/>
      </c>
      <c r="AJ35" s="44" t="str">
        <f>IFERROR(IF(VLOOKUP(AJ$4,Atividade!$A:$L,7,0)="","",VLOOKUP(AJ$4,Atividade!$A:$L,7,0))*100,"")</f>
        <v/>
      </c>
      <c r="AK35" s="44" t="str">
        <f>IFERROR(IF(VLOOKUP(AK$4,Atividade!$A:$L,7,0)="","",VLOOKUP(AK$4,Atividade!$A:$L,7,0))*100,"")</f>
        <v/>
      </c>
      <c r="AL35" s="44" t="str">
        <f>IFERROR(IF(VLOOKUP(AL$4,Atividade!$A:$L,7,0)="","",VLOOKUP(AL$4,Atividade!$A:$L,7,0))*100,"")</f>
        <v/>
      </c>
      <c r="AM35" s="44" t="str">
        <f>IFERROR(IF(VLOOKUP(AM$4,Atividade!$A:$L,7,0)="","",VLOOKUP(AM$4,Atividade!$A:$L,7,0))*100,"")</f>
        <v/>
      </c>
      <c r="AN35" s="44" t="str">
        <f>IFERROR(IF(VLOOKUP(AN$4,Atividade!$A:$L,5,0)="","",VLOOKUP(AN$4,Atividade!$A:$L,5,0))*100,"")</f>
        <v/>
      </c>
      <c r="AO35" s="44" t="str">
        <f>IFERROR(IF(VLOOKUP(AO$4,Atividade!$A:$L,5,0)="","",VLOOKUP(AO$4,Atividade!$A:$L,5,0))*100,"")</f>
        <v/>
      </c>
      <c r="AP35" s="44" t="str">
        <f>IFERROR(IF(VLOOKUP(AP$4,Atividade!$A:$L,5,0)="","",VLOOKUP(AP$4,Atividade!$A:$L,5,0))*100,"")</f>
        <v/>
      </c>
      <c r="AQ35" s="44" t="str">
        <f>IFERROR(IF(VLOOKUP(AQ$4,Atividade!$A:$L,5,0)="","",VLOOKUP(AQ$4,Atividade!$A:$L,5,0))*100,"")</f>
        <v/>
      </c>
      <c r="AR35" s="44" t="str">
        <f>IFERROR(IF(VLOOKUP(AR$4,Atividade!$A:$L,5,0)="","",VLOOKUP(AR$4,Atividade!$A:$L,5,0))*100,"")</f>
        <v/>
      </c>
      <c r="AS35" s="44" t="str">
        <f>IFERROR(IF(VLOOKUP(AS$4,Atividade!$A:$L,5,0)="","",VLOOKUP(AS$4,Atividade!$A:$L,5,0))*100,"")</f>
        <v/>
      </c>
      <c r="AT35" s="44" t="str">
        <f>IFERROR(IF(VLOOKUP(AT$4,Atividade!$A:$L,5,0)="","",VLOOKUP(AT$4,Atividade!$A:$L,5,0))*100,"")</f>
        <v/>
      </c>
      <c r="AU35" s="44" t="str">
        <f>IFERROR(IF(VLOOKUP(AU$4,Atividade!$A:$L,5,0)="","",VLOOKUP(AU$4,Atividade!$A:$L,5,0))*100,"")</f>
        <v/>
      </c>
      <c r="AV35" s="44" t="str">
        <f>IFERROR(IF(VLOOKUP(AV$4,Atividade!$A:$L,5,0)="","",VLOOKUP(AV$4,Atividade!$A:$L,5,0))*100,"")</f>
        <v/>
      </c>
      <c r="AW35" s="44" t="str">
        <f>IFERROR(IF(VLOOKUP(AW$4,Atividade!$A:$L,5,0)="","",VLOOKUP(AW$4,Atividade!$A:$L,5,0))*100,"")</f>
        <v/>
      </c>
      <c r="AX35" s="44" t="str">
        <f>IFERROR(IF(VLOOKUP(AX$4,Atividade!$A:$L,5,0)="","",VLOOKUP(AX$4,Atividade!$A:$L,5,0))*100,"")</f>
        <v/>
      </c>
      <c r="AY35" s="44" t="str">
        <f>IFERROR(IF(VLOOKUP(AY$4,Atividade!$A:$L,5,0)="","",VLOOKUP(AY$4,Atividade!$A:$L,5,0))*100,"")</f>
        <v/>
      </c>
    </row>
    <row r="36" spans="1:51" ht="19.5" customHeight="1">
      <c r="A36" s="6"/>
      <c r="B36" s="4" t="s">
        <v>58</v>
      </c>
      <c r="C36" s="7" t="s">
        <v>55</v>
      </c>
      <c r="D36" s="44">
        <f>IFERROR(IF(VLOOKUP(D$4,Atividade!$A:$L,10,0)="","",VLOOKUP(D$4,Atividade!$A:$L,10,0))*100,"")</f>
        <v>0.43864123227581597</v>
      </c>
      <c r="E36" s="44">
        <f>IFERROR(IF(VLOOKUP(E$4,Atividade!$A:$L,10,0)="","",VLOOKUP(E$4,Atividade!$A:$L,10,0))*100,"")</f>
        <v>0.73304825901039372</v>
      </c>
      <c r="F36" s="44">
        <f>IFERROR(IF(VLOOKUP(F$4,Atividade!$A:$L,10,0)="","",VLOOKUP(F$4,Atividade!$A:$L,10,0))*100,"")</f>
        <v>1.2737501326823164</v>
      </c>
      <c r="G36" s="44">
        <f>IFERROR(IF(VLOOKUP(G$4,Atividade!$A:$L,10,0)="","",VLOOKUP(G$4,Atividade!$A:$L,10,0))*100,"")</f>
        <v>23.493900138347357</v>
      </c>
      <c r="H36" s="44">
        <f>IFERROR(IF(VLOOKUP(H$4,Atividade!$A:$L,10,0)="","",VLOOKUP(H$4,Atividade!$A:$L,10,0))*100,"")</f>
        <v>15.490553152742992</v>
      </c>
      <c r="I36" s="44">
        <f>IFERROR(IF(VLOOKUP(I$4,Atividade!$A:$L,10,0)="","",VLOOKUP(I$4,Atividade!$A:$L,10,0))*100,"")</f>
        <v>5.3897877705400221</v>
      </c>
      <c r="J36" s="44">
        <f>IFERROR(IF(VLOOKUP(J$4,Atividade!$A:$L,10,0)="","",VLOOKUP(J$4,Atividade!$A:$L,10,0))*100,"")</f>
        <v>4.6266559614612568</v>
      </c>
      <c r="K36" s="44">
        <f>IFERROR(IF(VLOOKUP(K$4,Atividade!$A:$L,10,0)="","",VLOOKUP(K$4,Atividade!$A:$L,10,0))*100,"")</f>
        <v>-3.0947964463536093</v>
      </c>
      <c r="L36" s="44">
        <f>IFERROR(IF(VLOOKUP(L$4,Atividade!$A:$L,10,0)="","",VLOOKUP(L$4,Atividade!$A:$L,10,0))*100,"")</f>
        <v>-5.3429951690821316</v>
      </c>
      <c r="M36" s="44">
        <f>IFERROR(IF(VLOOKUP(M$4,Atividade!$A:$L,10,0)="","",VLOOKUP(M$4,Atividade!$A:$L,10,0))*100,"")</f>
        <v>-6.124401913875599</v>
      </c>
      <c r="N36" s="44">
        <f>IFERROR(IF(VLOOKUP(N$4,Atividade!$A:$L,10,0)="","",VLOOKUP(N$4,Atividade!$A:$L,10,0))*100,"")</f>
        <v>-4.84767196780993</v>
      </c>
      <c r="O36" s="44">
        <f>IFERROR(IF(VLOOKUP(O$4,Atividade!$A:$L,10,0)="","",VLOOKUP(O$4,Atividade!$A:$L,10,0))*100,"")</f>
        <v>-2.330699209762932</v>
      </c>
      <c r="P36" s="44">
        <f>IFERROR(IF(VLOOKUP(P$4,Atividade!$A:$L,10,0)="","",VLOOKUP(P$4,Atividade!$A:$L,10,0))*100,"")</f>
        <v>-0.6804793824903399</v>
      </c>
      <c r="Q36" s="44">
        <f>IFERROR(IF(VLOOKUP(Q$4,Atividade!$A:$L,10,0)="","",VLOOKUP(Q$4,Atividade!$A:$L,10,0))*100,"")</f>
        <v>0.88942793612289961</v>
      </c>
      <c r="R36" s="44">
        <f>IFERROR(IF(VLOOKUP(R$4,Atividade!$A:$L,10,0)="","",VLOOKUP(R$4,Atividade!$A:$L,10,0))*100,"")</f>
        <v>5.1986164972225302</v>
      </c>
      <c r="S36" s="44">
        <f>IFERROR(IF(VLOOKUP(S$4,Atividade!$A:$L,10,0)="","",VLOOKUP(S$4,Atividade!$A:$L,10,0))*100,"")</f>
        <v>3.1164069660861715</v>
      </c>
      <c r="T36" s="44">
        <f>IFERROR(IF(VLOOKUP(T$4,Atividade!$A:$L,10,0)="","",VLOOKUP(T$4,Atividade!$A:$L,10,0))*100,"")</f>
        <v>6.8985907164686999E-2</v>
      </c>
      <c r="U36" s="44">
        <f>IFERROR(IF(VLOOKUP(U$4,Atividade!$A:$L,10,0)="","",VLOOKUP(U$4,Atividade!$A:$L,10,0))*100,"")</f>
        <v>-0.51839298175655468</v>
      </c>
      <c r="V36" s="44">
        <f>IFERROR(IF(VLOOKUP(V$4,Atividade!$A:$L,10,0)="","",VLOOKUP(V$4,Atividade!$A:$L,10,0))*100,"")</f>
        <v>-4.4316546762590008</v>
      </c>
      <c r="W36" s="44">
        <f>IFERROR(IF(VLOOKUP(W$4,Atividade!$A:$L,10,0)="","",VLOOKUP(W$4,Atividade!$A:$L,10,0))*100,"")</f>
        <v>0.58432399758210352</v>
      </c>
      <c r="X36" s="44">
        <f>IFERROR(IF(VLOOKUP(X$4,Atividade!$A:$L,10,0)="","",VLOOKUP(X$4,Atividade!$A:$L,10,0))*100,"")</f>
        <v>3.0213330611411848</v>
      </c>
      <c r="Y36" s="44">
        <f>IFERROR(IF(VLOOKUP(Y$4,Atividade!$A:$L,10,0)="","",VLOOKUP(Y$4,Atividade!$A:$L,10,0))*100,"")</f>
        <v>3.1702344546381322</v>
      </c>
      <c r="Z36" s="44">
        <f>IFERROR(IF(VLOOKUP(Z$4,Atividade!$A:$L,10,0)="","",VLOOKUP(Z$4,Atividade!$A:$L,10,0))*100,"")</f>
        <v>1.2585581957309744</v>
      </c>
      <c r="AA36" s="44">
        <f>IFERROR(IF(VLOOKUP(AA$4,Atividade!$A:$L,10,0)="","",VLOOKUP(AA$4,Atividade!$A:$L,10,0))*100,"")</f>
        <v>0.2765260139287129</v>
      </c>
      <c r="AB36" s="44">
        <f>IFERROR(IF(VLOOKUP(AB$4,Atividade!$A:$L,10,0)="","",VLOOKUP(AB$4,Atividade!$A:$L,10,0))*100,"")</f>
        <v>3.9165558850598137</v>
      </c>
      <c r="AC36" s="44">
        <f>IFERROR(IF(VLOOKUP(AC$4,Atividade!$A:$L,10,0)="","",VLOOKUP(AC$4,Atividade!$A:$L,10,0))*100,"")</f>
        <v>1.773191745141256</v>
      </c>
      <c r="AD36" s="44">
        <f>IFERROR(IF(VLOOKUP(AD$4,Atividade!$A:$L,10,0)="","",VLOOKUP(AD$4,Atividade!$A:$L,10,0))*100,"")</f>
        <v>2.0324798246487807</v>
      </c>
      <c r="AE36" s="44">
        <f>IFERROR(IF(VLOOKUP(AE$4,Atividade!$A:$L,10,0)="","",VLOOKUP(AE$4,Atividade!$A:$L,10,0))*100,"")</f>
        <v>1.244444444444448</v>
      </c>
      <c r="AF36" s="44" t="str">
        <f>IFERROR(IF(VLOOKUP(AF$4,Atividade!$A:$L,10,0)="","",VLOOKUP(AF$4,Atividade!$A:$L,10,0))*100,"")</f>
        <v/>
      </c>
      <c r="AG36" s="44" t="str">
        <f>IFERROR(IF(VLOOKUP(AG$4,Atividade!$A:$L,10,0)="","",VLOOKUP(AG$4,Atividade!$A:$L,10,0))*100,"")</f>
        <v/>
      </c>
      <c r="AH36" s="44" t="str">
        <f>IFERROR(IF(VLOOKUP(AH$4,Atividade!$A:$L,10,0)="","",VLOOKUP(AH$4,Atividade!$A:$L,10,0))*100,"")</f>
        <v/>
      </c>
      <c r="AI36" s="44" t="str">
        <f>IFERROR(IF(VLOOKUP(AI$4,Atividade!$A:$L,10,0)="","",VLOOKUP(AI$4,Atividade!$A:$L,10,0))*100,"")</f>
        <v/>
      </c>
      <c r="AJ36" s="44" t="str">
        <f>IFERROR(IF(VLOOKUP(AJ$4,Atividade!$A:$L,10,0)="","",VLOOKUP(AJ$4,Atividade!$A:$L,10,0))*100,"")</f>
        <v/>
      </c>
      <c r="AK36" s="44" t="str">
        <f>IFERROR(IF(VLOOKUP(AK$4,Atividade!$A:$L,10,0)="","",VLOOKUP(AK$4,Atividade!$A:$L,10,0))*100,"")</f>
        <v/>
      </c>
      <c r="AL36" s="44" t="str">
        <f>IFERROR(IF(VLOOKUP(AL$4,Atividade!$A:$L,10,0)="","",VLOOKUP(AL$4,Atividade!$A:$L,10,0))*100,"")</f>
        <v/>
      </c>
      <c r="AM36" s="44" t="str">
        <f>IFERROR(IF(VLOOKUP(AM$4,Atividade!$A:$L,10,0)="","",VLOOKUP(AM$4,Atividade!$A:$L,10,0))*100,"")</f>
        <v/>
      </c>
      <c r="AN36" s="44" t="str">
        <f>IFERROR(IF(VLOOKUP(AN$4,Atividade!$A:$L,9,0)="","",VLOOKUP(AN$4,Atividade!$A:$L,9,0))*100,"")</f>
        <v/>
      </c>
      <c r="AO36" s="44" t="str">
        <f>IFERROR(IF(VLOOKUP(AO$4,Atividade!$A:$L,9,0)="","",VLOOKUP(AO$4,Atividade!$A:$L,9,0))*100,"")</f>
        <v/>
      </c>
      <c r="AP36" s="44" t="str">
        <f>IFERROR(IF(VLOOKUP(AP$4,Atividade!$A:$L,9,0)="","",VLOOKUP(AP$4,Atividade!$A:$L,9,0))*100,"")</f>
        <v/>
      </c>
      <c r="AQ36" s="44" t="str">
        <f>IFERROR(IF(VLOOKUP(AQ$4,Atividade!$A:$L,9,0)="","",VLOOKUP(AQ$4,Atividade!$A:$L,9,0))*100,"")</f>
        <v/>
      </c>
      <c r="AR36" s="44" t="str">
        <f>IFERROR(IF(VLOOKUP(AR$4,Atividade!$A:$L,9,0)="","",VLOOKUP(AR$4,Atividade!$A:$L,9,0))*100,"")</f>
        <v/>
      </c>
      <c r="AS36" s="44" t="str">
        <f>IFERROR(IF(VLOOKUP(AS$4,Atividade!$A:$L,9,0)="","",VLOOKUP(AS$4,Atividade!$A:$L,9,0))*100,"")</f>
        <v/>
      </c>
      <c r="AT36" s="44" t="str">
        <f>IFERROR(IF(VLOOKUP(AT$4,Atividade!$A:$L,9,0)="","",VLOOKUP(AT$4,Atividade!$A:$L,9,0))*100,"")</f>
        <v/>
      </c>
      <c r="AU36" s="44" t="str">
        <f>IFERROR(IF(VLOOKUP(AU$4,Atividade!$A:$L,9,0)="","",VLOOKUP(AU$4,Atividade!$A:$L,9,0))*100,"")</f>
        <v/>
      </c>
      <c r="AV36" s="44" t="str">
        <f>IFERROR(IF(VLOOKUP(AV$4,Atividade!$A:$L,9,0)="","",VLOOKUP(AV$4,Atividade!$A:$L,9,0))*100,"")</f>
        <v/>
      </c>
      <c r="AW36" s="44" t="str">
        <f>IFERROR(IF(VLOOKUP(AW$4,Atividade!$A:$L,9,0)="","",VLOOKUP(AW$4,Atividade!$A:$L,9,0))*100,"")</f>
        <v/>
      </c>
      <c r="AX36" s="44" t="str">
        <f>IFERROR(IF(VLOOKUP(AX$4,Atividade!$A:$L,9,0)="","",VLOOKUP(AX$4,Atividade!$A:$L,9,0))*100,"")</f>
        <v/>
      </c>
      <c r="AY36" s="44" t="str">
        <f>IFERROR(IF(VLOOKUP(AY$4,Atividade!$A:$L,9,0)="","",VLOOKUP(AY$4,Atividade!$A:$L,9,0))*100,"")</f>
        <v/>
      </c>
    </row>
    <row r="37" spans="1:51" ht="19.5" customHeight="1">
      <c r="A37" s="6"/>
      <c r="B37" s="4" t="s">
        <v>40</v>
      </c>
      <c r="C37" s="7" t="s">
        <v>55</v>
      </c>
      <c r="D37" s="44">
        <f>IFERROR(IF(VLOOKUP(D$4,Atividade!$A:$L,12,0)="","",VLOOKUP(D$4,Atividade!$A:$L,12,0))*100,"")</f>
        <v>0.29371731499390208</v>
      </c>
      <c r="E37" s="44">
        <f>IFERROR(IF(VLOOKUP(E$4,Atividade!$A:$L,12,0)="","",VLOOKUP(E$4,Atividade!$A:$L,12,0))*100,"")</f>
        <v>0.75714285714285623</v>
      </c>
      <c r="F37" s="44">
        <f>IFERROR(IF(VLOOKUP(F$4,Atividade!$A:$L,12,0)="","",VLOOKUP(F$4,Atividade!$A:$L,12,0))*100,"")</f>
        <v>-3.601304409471151</v>
      </c>
      <c r="G37" s="44">
        <f>IFERROR(IF(VLOOKUP(G$4,Atividade!$A:$L,12,0)="","",VLOOKUP(G$4,Atividade!$A:$L,12,0))*100,"")</f>
        <v>1.2795999411678194</v>
      </c>
      <c r="H37" s="44">
        <f>IFERROR(IF(VLOOKUP(H$4,Atividade!$A:$L,12,0)="","",VLOOKUP(H$4,Atividade!$A:$L,12,0))*100,"")</f>
        <v>1.0092942201568533</v>
      </c>
      <c r="I37" s="44">
        <f>IFERROR(IF(VLOOKUP(I$4,Atividade!$A:$L,12,0)="","",VLOOKUP(I$4,Atividade!$A:$L,12,0))*100,"")</f>
        <v>-7.1885558191375765E-2</v>
      </c>
      <c r="J37" s="44">
        <f>IFERROR(IF(VLOOKUP(J$4,Atividade!$A:$L,12,0)="","",VLOOKUP(J$4,Atividade!$A:$L,12,0))*100,"")</f>
        <v>-0.30933026400976615</v>
      </c>
      <c r="K37" s="44">
        <f>IFERROR(IF(VLOOKUP(K$4,Atividade!$A:$L,12,0)="","",VLOOKUP(K$4,Atividade!$A:$L,12,0))*100,"")</f>
        <v>0.2309135517390537</v>
      </c>
      <c r="L37" s="44">
        <f>IFERROR(IF(VLOOKUP(L$4,Atividade!$A:$L,12,0)="","",VLOOKUP(L$4,Atividade!$A:$L,12,0))*100,"")</f>
        <v>2.159827213823462E-2</v>
      </c>
      <c r="M37" s="44">
        <f>IFERROR(IF(VLOOKUP(M$4,Atividade!$A:$L,12,0)="","",VLOOKUP(M$4,Atividade!$A:$L,12,0))*100,"")</f>
        <v>0.58302742388254281</v>
      </c>
      <c r="N37" s="44">
        <f>IFERROR(IF(VLOOKUP(N$4,Atividade!$A:$L,12,0)="","",VLOOKUP(N$4,Atividade!$A:$L,12,0))*100,"")</f>
        <v>0.78002003721195923</v>
      </c>
      <c r="O37" s="44">
        <f>IFERROR(IF(VLOOKUP(O$4,Atividade!$A:$L,12,0)="","",VLOOKUP(O$4,Atividade!$A:$L,12,0))*100,"")</f>
        <v>0.39054178797131023</v>
      </c>
      <c r="P37" s="44">
        <f>IFERROR(IF(VLOOKUP(P$4,Atividade!$A:$L,12,0)="","",VLOOKUP(P$4,Atividade!$A:$L,12,0))*100,"")</f>
        <v>-0.7709718489178119</v>
      </c>
      <c r="Q37" s="44">
        <f>IFERROR(IF(VLOOKUP(Q$4,Atividade!$A:$L,12,0)="","",VLOOKUP(Q$4,Atividade!$A:$L,12,0))*100,"")</f>
        <v>0.47758215125812686</v>
      </c>
      <c r="R37" s="44">
        <f>IFERROR(IF(VLOOKUP(R$4,Atividade!$A:$L,12,0)="","",VLOOKUP(R$4,Atividade!$A:$L,12,0))*100,"")</f>
        <v>0.75198637911464417</v>
      </c>
      <c r="S37" s="44">
        <f>IFERROR(IF(VLOOKUP(S$4,Atividade!$A:$L,12,0)="","",VLOOKUP(S$4,Atividade!$A:$L,12,0))*100,"")</f>
        <v>0.13378397408816411</v>
      </c>
      <c r="T37" s="44">
        <f>IFERROR(IF(VLOOKUP(T$4,Atividade!$A:$L,12,0)="","",VLOOKUP(T$4,Atividade!$A:$L,12,0))*100,"")</f>
        <v>0.40784754939875434</v>
      </c>
      <c r="U37" s="44">
        <f>IFERROR(IF(VLOOKUP(U$4,Atividade!$A:$L,12,0)="","",VLOOKUP(U$4,Atividade!$A:$L,12,0))*100,"")</f>
        <v>0.57426990685622847</v>
      </c>
      <c r="V37" s="44">
        <f>IFERROR(IF(VLOOKUP(V$4,Atividade!$A:$L,12,0)="","",VLOOKUP(V$4,Atividade!$A:$L,12,0))*100,"")</f>
        <v>2.0263212868184555</v>
      </c>
      <c r="W37" s="44">
        <f>IFERROR(IF(VLOOKUP(W$4,Atividade!$A:$L,12,0)="","",VLOOKUP(W$4,Atividade!$A:$L,12,0))*100,"")</f>
        <v>-1.0101010101010277</v>
      </c>
      <c r="X37" s="44">
        <f>IFERROR(IF(VLOOKUP(X$4,Atividade!$A:$L,12,0)="","",VLOOKUP(X$4,Atividade!$A:$L,12,0))*100,"")</f>
        <v>-0.18615554329838302</v>
      </c>
      <c r="Y37" s="44">
        <f>IFERROR(IF(VLOOKUP(Y$4,Atividade!$A:$L,12,0)="","",VLOOKUP(Y$4,Atividade!$A:$L,12,0))*100,"")</f>
        <v>-0.20722525385094004</v>
      </c>
      <c r="Z37" s="44">
        <f>IFERROR(IF(VLOOKUP(Z$4,Atividade!$A:$L,12,0)="","",VLOOKUP(Z$4,Atividade!$A:$L,12,0))*100,"")</f>
        <v>-1.5158856510002039</v>
      </c>
      <c r="AA37" s="44">
        <f>IFERROR(IF(VLOOKUP(AA$4,Atividade!$A:$L,12,0)="","",VLOOKUP(AA$4,Atividade!$A:$L,12,0))*100,"")</f>
        <v>0.61147034017430268</v>
      </c>
      <c r="AB37" s="44">
        <f>IFERROR(IF(VLOOKUP(AB$4,Atividade!$A:$L,12,0)="","",VLOOKUP(AB$4,Atividade!$A:$L,12,0))*100,"")</f>
        <v>0.48201187565490855</v>
      </c>
      <c r="AC37" s="44">
        <f>IFERROR(IF(VLOOKUP(AC$4,Atividade!$A:$L,12,0)="","",VLOOKUP(AC$4,Atividade!$A:$L,12,0))*100,"")</f>
        <v>3.1493325917686388</v>
      </c>
      <c r="AD37" s="44">
        <f>IFERROR(IF(VLOOKUP(AD$4,Atividade!$A:$L,12,0)="","",VLOOKUP(AD$4,Atividade!$A:$L,12,0))*100,"")</f>
        <v>-0.28307609354991659</v>
      </c>
      <c r="AE37" s="44">
        <f>IFERROR(IF(VLOOKUP(AE$4,Atividade!$A:$L,12,0)="","",VLOOKUP(AE$4,Atividade!$A:$L,12,0))*100,"")</f>
        <v>1.1220006759040446</v>
      </c>
      <c r="AF37" s="44">
        <f>IFERROR(IF(VLOOKUP(AF$4,Atividade!$A:$L,12,0)="","",VLOOKUP(AF$4,Atividade!$A:$L,12,0))*100,"")</f>
        <v>-1.9183209678497404</v>
      </c>
      <c r="AG37" s="44">
        <f>IFERROR(IF(VLOOKUP(AG$4,Atividade!$A:$L,12,0)="","",VLOOKUP(AG$4,Atividade!$A:$L,12,0))*100,"")</f>
        <v>0.24533187951478741</v>
      </c>
      <c r="AH37" s="44">
        <f>IFERROR(IF(VLOOKUP(AH$4,Atividade!$A:$L,12,0)="","",VLOOKUP(AH$4,Atividade!$A:$L,12,0))*100,"")</f>
        <v>0.40788579197823527</v>
      </c>
      <c r="AI37" s="44">
        <f>IFERROR(IF(VLOOKUP(AI$4,Atividade!$A:$L,12,0)="","",VLOOKUP(AI$4,Atividade!$A:$L,12,0))*100,"")</f>
        <v>-0.80568720379147196</v>
      </c>
      <c r="AJ37" s="44">
        <f>IFERROR(IF(VLOOKUP(AJ$4,Atividade!$A:$L,12,0)="","",VLOOKUP(AJ$4,Atividade!$A:$L,12,0))*100,"")</f>
        <v>-6.1429253975842091E-2</v>
      </c>
      <c r="AK37" s="44" t="str">
        <f>IFERROR(IF(VLOOKUP(AK$4,Atividade!$A:$L,12,0)="","",VLOOKUP(AK$4,Atividade!$A:$L,12,0))*100,"")</f>
        <v/>
      </c>
      <c r="AL37" s="44" t="str">
        <f>IFERROR(IF(VLOOKUP(AL$4,Atividade!$A:$L,12,0)="","",VLOOKUP(AL$4,Atividade!$A:$L,12,0))*100,"")</f>
        <v/>
      </c>
      <c r="AM37" s="44" t="str">
        <f>IFERROR(IF(VLOOKUP(AM$4,Atividade!$A:$L,12,0)="","",VLOOKUP(AM$4,Atividade!$A:$L,12,0))*100,"")</f>
        <v/>
      </c>
      <c r="AN37" s="44" t="str">
        <f>IFERROR(IF(VLOOKUP(AN$4,Atividade!$A:$L,11,0)="","",VLOOKUP(AN$4,Atividade!$A:$L,11,0))*100,"")</f>
        <v/>
      </c>
      <c r="AO37" s="44" t="str">
        <f>IFERROR(IF(VLOOKUP(AO$4,Atividade!$A:$L,11,0)="","",VLOOKUP(AO$4,Atividade!$A:$L,11,0))*100,"")</f>
        <v/>
      </c>
      <c r="AP37" s="44" t="str">
        <f>IFERROR(IF(VLOOKUP(AP$4,Atividade!$A:$L,11,0)="","",VLOOKUP(AP$4,Atividade!$A:$L,11,0))*100,"")</f>
        <v/>
      </c>
      <c r="AQ37" s="44" t="str">
        <f>IFERROR(IF(VLOOKUP(AQ$4,Atividade!$A:$L,11,0)="","",VLOOKUP(AQ$4,Atividade!$A:$L,11,0))*100,"")</f>
        <v/>
      </c>
      <c r="AR37" s="44" t="str">
        <f>IFERROR(IF(VLOOKUP(AR$4,Atividade!$A:$L,11,0)="","",VLOOKUP(AR$4,Atividade!$A:$L,11,0))*100,"")</f>
        <v/>
      </c>
      <c r="AS37" s="44" t="str">
        <f>IFERROR(IF(VLOOKUP(AS$4,Atividade!$A:$L,11,0)="","",VLOOKUP(AS$4,Atividade!$A:$L,11,0))*100,"")</f>
        <v/>
      </c>
      <c r="AT37" s="44" t="str">
        <f>IFERROR(IF(VLOOKUP(AT$4,Atividade!$A:$L,11,0)="","",VLOOKUP(AT$4,Atividade!$A:$L,11,0))*100,"")</f>
        <v/>
      </c>
      <c r="AU37" s="44" t="str">
        <f>IFERROR(IF(VLOOKUP(AU$4,Atividade!$A:$L,11,0)="","",VLOOKUP(AU$4,Atividade!$A:$L,11,0))*100,"")</f>
        <v/>
      </c>
      <c r="AV37" s="44" t="str">
        <f>IFERROR(IF(VLOOKUP(AV$4,Atividade!$A:$L,11,0)="","",VLOOKUP(AV$4,Atividade!$A:$L,11,0))*100,"")</f>
        <v/>
      </c>
      <c r="AW37" s="44" t="str">
        <f>IFERROR(IF(VLOOKUP(AW$4,Atividade!$A:$L,11,0)="","",VLOOKUP(AW$4,Atividade!$A:$L,11,0))*100,"")</f>
        <v/>
      </c>
      <c r="AX37" s="44" t="str">
        <f>IFERROR(IF(VLOOKUP(AX$4,Atividade!$A:$L,11,0)="","",VLOOKUP(AX$4,Atividade!$A:$L,11,0))*100,"")</f>
        <v/>
      </c>
      <c r="AY37" s="44" t="str">
        <f>IFERROR(IF(VLOOKUP(AY$4,Atividade!$A:$L,11,0)="","",VLOOKUP(AY$4,Atividade!$A:$L,11,0))*100,"")</f>
        <v/>
      </c>
    </row>
    <row r="38" spans="1:51" ht="19.5" customHeight="1" outlineLevel="1">
      <c r="A38" s="6"/>
      <c r="B38" s="57"/>
      <c r="C38" s="58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</row>
    <row r="39" spans="1:51" ht="19.5" customHeight="1" outlineLevel="1">
      <c r="A39" s="6"/>
      <c r="B39" s="57"/>
      <c r="C39" s="58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</row>
    <row r="40" spans="1:51" ht="19.5" customHeight="1" outlineLevel="1">
      <c r="A40" s="6"/>
      <c r="B40" s="57"/>
      <c r="C40" s="58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</row>
    <row r="41" spans="1:51" ht="19.5" customHeight="1" outlineLevel="1">
      <c r="A41" s="6"/>
      <c r="B41" s="57"/>
      <c r="C41" s="58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</row>
    <row r="42" spans="1:51" ht="19.5" customHeight="1" outlineLevel="1">
      <c r="A42" s="6"/>
      <c r="B42" s="57"/>
      <c r="C42" s="58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</row>
    <row r="43" spans="1:51" ht="19.5" customHeight="1" outlineLevel="1">
      <c r="A43" s="6"/>
      <c r="B43" s="57"/>
      <c r="C43" s="58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</row>
    <row r="44" spans="1:51" ht="19.5" customHeight="1" outlineLevel="1">
      <c r="A44" s="6"/>
      <c r="B44" s="57"/>
      <c r="C44" s="58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</row>
    <row r="45" spans="1:51" ht="19.5" customHeight="1" outlineLevel="1">
      <c r="A45" s="6"/>
      <c r="B45" s="57"/>
      <c r="C45" s="58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</row>
    <row r="46" spans="1:51" ht="19.5" customHeight="1" outlineLevel="1">
      <c r="A46" s="6"/>
      <c r="B46" s="57"/>
      <c r="C46" s="58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</row>
    <row r="47" spans="1:51" ht="19.5" customHeight="1" outlineLevel="1">
      <c r="A47" s="6"/>
      <c r="B47" s="57"/>
      <c r="C47" s="58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</row>
    <row r="48" spans="1:51" ht="19.5" customHeight="1" outlineLevel="1">
      <c r="A48" s="6"/>
      <c r="B48" s="57"/>
      <c r="C48" s="58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</row>
    <row r="49" spans="1:51" ht="19.5" customHeight="1" outlineLevel="1">
      <c r="A49" s="6"/>
      <c r="B49" s="57"/>
      <c r="C49" s="58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</row>
    <row r="50" spans="1:51" ht="19.5" customHeight="1" outlineLevel="1">
      <c r="A50" s="6"/>
      <c r="B50" s="57"/>
      <c r="C50" s="58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</row>
    <row r="51" spans="1:51" ht="19.5" customHeight="1" outlineLevel="1">
      <c r="A51" s="6"/>
      <c r="B51" s="57"/>
      <c r="C51" s="58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</row>
    <row r="52" spans="1:51" ht="19.5" customHeight="1" outlineLevel="1">
      <c r="A52" s="6"/>
      <c r="B52" s="57"/>
      <c r="C52" s="58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</row>
    <row r="53" spans="1:51" ht="19.5" customHeight="1" outlineLevel="1">
      <c r="A53" s="6"/>
      <c r="B53" s="57"/>
      <c r="C53" s="58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</row>
    <row r="54" spans="1:51" ht="19.5" customHeight="1" outlineLevel="1">
      <c r="A54" s="6"/>
      <c r="B54" s="57"/>
      <c r="C54" s="58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</row>
    <row r="55" spans="1:51" ht="19.5" customHeight="1" outlineLevel="1">
      <c r="A55" s="6"/>
      <c r="B55" s="57"/>
      <c r="C55" s="58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</row>
    <row r="56" spans="1:51" ht="19.5" customHeight="1" outlineLevel="1">
      <c r="A56" s="6"/>
      <c r="B56" s="57"/>
      <c r="C56" s="58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</row>
    <row r="57" spans="1:51" ht="19.5" customHeight="1" outlineLevel="1">
      <c r="A57" s="6"/>
      <c r="B57" s="57"/>
      <c r="C57" s="58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44"/>
      <c r="AT57" s="44"/>
      <c r="AU57" s="44"/>
      <c r="AV57" s="44"/>
      <c r="AW57" s="44"/>
      <c r="AX57" s="44"/>
      <c r="AY57" s="44"/>
    </row>
    <row r="58" spans="1:51" ht="19.5" customHeight="1" outlineLevel="1">
      <c r="A58" s="6"/>
      <c r="B58" s="57"/>
      <c r="C58" s="58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44"/>
      <c r="AT58" s="44"/>
      <c r="AU58" s="44"/>
      <c r="AV58" s="44"/>
      <c r="AW58" s="44"/>
      <c r="AX58" s="44"/>
      <c r="AY58" s="44"/>
    </row>
    <row r="59" spans="1:51" ht="19.5" customHeight="1" outlineLevel="1">
      <c r="A59" s="6"/>
      <c r="B59" s="57"/>
      <c r="C59" s="58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</row>
    <row r="60" spans="1:51" ht="19.5" customHeight="1" outlineLevel="1">
      <c r="A60" s="6"/>
      <c r="B60" s="57"/>
      <c r="C60" s="58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</row>
    <row r="61" spans="1:51" ht="19.5" customHeight="1" outlineLevel="1">
      <c r="A61" s="6"/>
      <c r="B61" s="57"/>
      <c r="C61" s="58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</row>
    <row r="62" spans="1:51" ht="19.5" customHeight="1" outlineLevel="1">
      <c r="A62" s="6"/>
      <c r="B62" s="57"/>
      <c r="C62" s="58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</row>
    <row r="63" spans="1:51" ht="19.5" customHeight="1" outlineLevel="1">
      <c r="A63" s="6"/>
      <c r="B63" s="57"/>
      <c r="C63" s="58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</row>
    <row r="64" spans="1:51" ht="19.5" customHeight="1" outlineLevel="1">
      <c r="A64" s="6"/>
      <c r="B64" s="57"/>
      <c r="C64" s="58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</row>
    <row r="65" spans="1:51" ht="19.5" customHeight="1" outlineLevel="1">
      <c r="A65" s="6"/>
      <c r="B65" s="57"/>
      <c r="C65" s="58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</row>
    <row r="66" spans="1:51" ht="19.5" customHeight="1" outlineLevel="1">
      <c r="A66" s="6"/>
      <c r="B66" s="57"/>
      <c r="C66" s="58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</row>
    <row r="67" spans="1:51" ht="19.5" customHeight="1" outlineLevel="1">
      <c r="A67" s="6"/>
      <c r="B67" s="57"/>
      <c r="C67" s="58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</row>
    <row r="68" spans="1:51" ht="19.5" customHeight="1" outlineLevel="1">
      <c r="A68" s="6"/>
      <c r="B68" s="57"/>
      <c r="C68" s="58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</row>
    <row r="69" spans="1:51" ht="19.5" customHeight="1" outlineLevel="1">
      <c r="A69" s="6"/>
      <c r="B69" s="57"/>
      <c r="C69" s="58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</row>
    <row r="70" spans="1:51" ht="19.5" customHeight="1" outlineLevel="1">
      <c r="A70" s="6"/>
      <c r="B70" s="57"/>
      <c r="C70" s="58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</row>
    <row r="71" spans="1:51" ht="19.5" customHeight="1" outlineLevel="1">
      <c r="A71" s="6"/>
      <c r="B71" s="57"/>
      <c r="C71" s="58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</row>
    <row r="72" spans="1:51" ht="19.5" customHeight="1" outlineLevel="1">
      <c r="A72" s="6"/>
      <c r="B72" s="57"/>
      <c r="C72" s="58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</row>
    <row r="73" spans="1:51" ht="19.5" customHeight="1" outlineLevel="1">
      <c r="A73" s="6"/>
      <c r="B73" s="57"/>
      <c r="C73" s="58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</row>
    <row r="74" spans="1:51" ht="19.5" customHeight="1" outlineLevel="1">
      <c r="A74" s="6"/>
      <c r="B74" s="57"/>
      <c r="C74" s="58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</row>
    <row r="75" spans="1:51" ht="19.5" customHeight="1" outlineLevel="1">
      <c r="A75" s="6"/>
      <c r="B75" s="57"/>
      <c r="C75" s="58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</row>
    <row r="76" spans="1:51" ht="19.5" customHeight="1" outlineLevel="1">
      <c r="A76" s="6"/>
      <c r="B76" s="57"/>
      <c r="C76" s="58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</row>
    <row r="77" spans="1:51" ht="19.5" customHeight="1" outlineLevel="1">
      <c r="A77" s="6"/>
      <c r="B77" s="57"/>
      <c r="C77" s="58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</row>
    <row r="78" spans="1:51" ht="19.5" customHeight="1" outlineLevel="1">
      <c r="A78" s="6"/>
      <c r="B78" s="57"/>
      <c r="C78" s="58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</row>
    <row r="79" spans="1:51" ht="19.5" customHeight="1" outlineLevel="1">
      <c r="A79" s="6"/>
      <c r="B79" s="57"/>
      <c r="C79" s="58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</row>
    <row r="80" spans="1:51" ht="19.5" customHeight="1" outlineLevel="1">
      <c r="A80" s="6"/>
      <c r="B80" s="57"/>
      <c r="C80" s="58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</row>
    <row r="81" spans="1:51" ht="19.5" customHeight="1" outlineLevel="1">
      <c r="A81" s="6"/>
      <c r="B81" s="57"/>
      <c r="C81" s="58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</row>
    <row r="82" spans="1:51" ht="19.5" customHeight="1" outlineLevel="1">
      <c r="A82" s="6"/>
      <c r="B82" s="57"/>
      <c r="C82" s="58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</row>
    <row r="83" spans="1:51" ht="19.5" customHeight="1" outlineLevel="1">
      <c r="A83" s="6"/>
      <c r="B83" s="57"/>
      <c r="C83" s="58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</row>
    <row r="84" spans="1:51" ht="19.5" customHeight="1" outlineLevel="1">
      <c r="A84" s="6"/>
      <c r="B84" s="57"/>
      <c r="C84" s="58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</row>
    <row r="85" spans="1:51" ht="19.5" customHeight="1" outlineLevel="1">
      <c r="A85" s="6"/>
      <c r="B85" s="57"/>
      <c r="C85" s="58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</row>
    <row r="86" spans="1:51" ht="19.5" customHeight="1" outlineLevel="1">
      <c r="A86" s="6"/>
      <c r="B86" s="57"/>
      <c r="C86" s="58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</row>
    <row r="87" spans="1:51" ht="19.5" customHeight="1" outlineLevel="1">
      <c r="A87" s="6"/>
      <c r="B87" s="57"/>
      <c r="C87" s="58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</row>
    <row r="88" spans="1:51" ht="19.5" customHeight="1" outlineLevel="1">
      <c r="A88" s="6"/>
      <c r="B88" s="57"/>
      <c r="C88" s="58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</row>
    <row r="89" spans="1:51" ht="22.5" customHeight="1">
      <c r="A89" s="6"/>
      <c r="B89" s="76" t="s">
        <v>62</v>
      </c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8"/>
    </row>
    <row r="90" spans="1:51" ht="19.5" customHeight="1">
      <c r="A90" s="6"/>
      <c r="B90" s="4" t="s">
        <v>63</v>
      </c>
      <c r="C90" s="7" t="s">
        <v>23</v>
      </c>
      <c r="D90" s="44">
        <v>56.5</v>
      </c>
      <c r="E90" s="44">
        <v>58.4</v>
      </c>
      <c r="F90" s="44">
        <v>52.8</v>
      </c>
      <c r="G90" s="44">
        <v>52.3</v>
      </c>
      <c r="H90" s="44">
        <v>53.7</v>
      </c>
      <c r="I90" s="44">
        <v>56.4</v>
      </c>
      <c r="J90" s="44">
        <v>56.7</v>
      </c>
      <c r="K90" s="44">
        <v>53.6</v>
      </c>
      <c r="L90" s="44">
        <v>54.4</v>
      </c>
      <c r="M90" s="44">
        <v>51.7</v>
      </c>
      <c r="N90" s="44">
        <v>49.8</v>
      </c>
      <c r="O90" s="44">
        <v>49.8</v>
      </c>
      <c r="P90" s="44">
        <v>47.8</v>
      </c>
      <c r="Q90" s="44">
        <v>49.6</v>
      </c>
      <c r="R90" s="44">
        <v>52.3</v>
      </c>
      <c r="S90" s="44">
        <v>51.8</v>
      </c>
      <c r="T90" s="44">
        <v>54.2</v>
      </c>
      <c r="U90" s="44">
        <v>54.1</v>
      </c>
      <c r="V90" s="44">
        <v>54</v>
      </c>
      <c r="W90" s="44">
        <v>51.9</v>
      </c>
      <c r="X90" s="44">
        <v>51.1</v>
      </c>
      <c r="Y90" s="44">
        <v>50.8</v>
      </c>
      <c r="Z90" s="44">
        <v>44.3</v>
      </c>
      <c r="AA90" s="44">
        <v>44.2</v>
      </c>
      <c r="AB90" s="44">
        <v>47.5</v>
      </c>
      <c r="AC90" s="44">
        <v>49.2</v>
      </c>
      <c r="AD90" s="44">
        <v>47</v>
      </c>
      <c r="AE90" s="44">
        <v>44.3</v>
      </c>
      <c r="AF90" s="44">
        <v>47.1</v>
      </c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</row>
    <row r="91" spans="1:51" ht="19.5" customHeight="1">
      <c r="A91" s="6"/>
      <c r="B91" s="4" t="s">
        <v>38</v>
      </c>
      <c r="C91" s="7" t="s">
        <v>23</v>
      </c>
      <c r="D91" s="44">
        <v>47</v>
      </c>
      <c r="E91" s="44">
        <v>47.1</v>
      </c>
      <c r="F91" s="44">
        <v>44.1</v>
      </c>
      <c r="G91" s="44">
        <v>42.9</v>
      </c>
      <c r="H91" s="44">
        <v>48.3</v>
      </c>
      <c r="I91" s="44">
        <v>53.9</v>
      </c>
      <c r="J91" s="44">
        <v>54.4</v>
      </c>
      <c r="K91" s="44">
        <v>55.1</v>
      </c>
      <c r="L91" s="44">
        <v>54.6</v>
      </c>
      <c r="M91" s="44">
        <v>54.9</v>
      </c>
      <c r="N91" s="44">
        <v>53.6</v>
      </c>
      <c r="O91" s="44">
        <v>53.6</v>
      </c>
      <c r="P91" s="44">
        <v>52.8</v>
      </c>
      <c r="Q91" s="44">
        <v>54.7</v>
      </c>
      <c r="R91" s="44">
        <v>58.1</v>
      </c>
      <c r="S91" s="44">
        <v>60.6</v>
      </c>
      <c r="T91" s="44">
        <v>58.6</v>
      </c>
      <c r="U91" s="44">
        <v>60.8</v>
      </c>
      <c r="V91" s="44">
        <v>55.8</v>
      </c>
      <c r="W91" s="44">
        <v>53.9</v>
      </c>
      <c r="X91" s="44">
        <v>51.9</v>
      </c>
      <c r="Y91" s="44">
        <v>54</v>
      </c>
      <c r="Z91" s="44">
        <v>51.5</v>
      </c>
      <c r="AA91" s="44">
        <v>51</v>
      </c>
      <c r="AB91" s="44">
        <v>50.7</v>
      </c>
      <c r="AC91" s="44">
        <v>49.8</v>
      </c>
      <c r="AD91" s="44">
        <v>51.8</v>
      </c>
      <c r="AE91" s="44">
        <v>54.5</v>
      </c>
      <c r="AF91" s="44">
        <v>54.1</v>
      </c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</row>
    <row r="92" spans="1:51" ht="22.5" customHeight="1">
      <c r="A92" s="6"/>
      <c r="B92" s="76" t="s">
        <v>41</v>
      </c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8"/>
    </row>
    <row r="93" spans="1:51" ht="19.5" customHeight="1">
      <c r="A93" s="6"/>
      <c r="B93" s="4" t="s">
        <v>54</v>
      </c>
      <c r="C93" s="7" t="s">
        <v>55</v>
      </c>
      <c r="D93" s="44">
        <f>IFERROR(IF(VLOOKUP(D$4,Crédito!$A:$V,20,0)="","",VLOOKUP(D$4,Crédito!$A:$V,20,0)),"")</f>
        <v>0.28166368926464225</v>
      </c>
      <c r="E93" s="44">
        <f>IFERROR(IF(VLOOKUP(E$4,Crédito!$A:$V,20,0)="","",VLOOKUP(E$4,Crédito!$A:$V,20,0)),"")</f>
        <v>0.27616338382764316</v>
      </c>
      <c r="F93" s="44">
        <f>IFERROR(IF(VLOOKUP(F$4,Crédito!$A:$V,20,0)="","",VLOOKUP(F$4,Crédito!$A:$V,20,0)),"")</f>
        <v>0.2261698021450278</v>
      </c>
      <c r="G93" s="44">
        <f>IFERROR(IF(VLOOKUP(G$4,Crédito!$A:$V,20,0)="","",VLOOKUP(G$4,Crédito!$A:$V,20,0)),"")</f>
        <v>0.16167823947147086</v>
      </c>
      <c r="H93" s="44">
        <f>IFERROR(IF(VLOOKUP(H$4,Crédito!$A:$V,20,0)="","",VLOOKUP(H$4,Crédito!$A:$V,20,0)),"")</f>
        <v>0.11879719965940572</v>
      </c>
      <c r="I93" s="44">
        <f>IFERROR(IF(VLOOKUP(I$4,Crédito!$A:$V,20,0)="","",VLOOKUP(I$4,Crédito!$A:$V,20,0)),"")</f>
        <v>0.1177130762396279</v>
      </c>
      <c r="J93" s="44">
        <f>IFERROR(IF(VLOOKUP(J$4,Crédito!$A:$V,20,0)="","",VLOOKUP(J$4,Crédito!$A:$V,20,0)),"")</f>
        <v>0.10572874601670801</v>
      </c>
      <c r="K93" s="44">
        <f>IFERROR(IF(VLOOKUP(K$4,Crédito!$A:$V,20,0)="","",VLOOKUP(K$4,Crédito!$A:$V,20,0)),"")</f>
        <v>0.10457535317870414</v>
      </c>
      <c r="L93" s="44">
        <f>IFERROR(IF(VLOOKUP(L$4,Crédito!$A:$V,20,0)="","",VLOOKUP(L$4,Crédito!$A:$V,20,0)),"")</f>
        <v>9.185602697895856E-2</v>
      </c>
      <c r="M93" s="44">
        <f>IFERROR(IF(VLOOKUP(M$4,Crédito!$A:$V,20,0)="","",VLOOKUP(M$4,Crédito!$A:$V,20,0)),"")</f>
        <v>7.3145415352243504E-2</v>
      </c>
      <c r="N93" s="44">
        <f>IFERROR(IF(VLOOKUP(N$4,Crédito!$A:$V,20,0)="","",VLOOKUP(N$4,Crédito!$A:$V,20,0)),"")</f>
        <v>6.7611149689148498E-2</v>
      </c>
      <c r="O93" s="44">
        <f>IFERROR(IF(VLOOKUP(O$4,Crédito!$A:$V,20,0)="","",VLOOKUP(O$4,Crédito!$A:$V,20,0)),"")</f>
        <v>8.0522385299574895E-2</v>
      </c>
      <c r="P93" s="44">
        <f>IFERROR(IF(VLOOKUP(P$4,Crédito!$A:$V,20,0)="","",VLOOKUP(P$4,Crédito!$A:$V,20,0)),"")</f>
        <v>8.2401533287476347E-2</v>
      </c>
      <c r="Q93" s="44">
        <f>IFERROR(IF(VLOOKUP(Q$4,Crédito!$A:$V,20,0)="","",VLOOKUP(Q$4,Crédito!$A:$V,20,0)),"")</f>
        <v>9.979745753377145E-2</v>
      </c>
      <c r="R93" s="44">
        <f>IFERROR(IF(VLOOKUP(R$4,Crédito!$A:$V,20,0)="","",VLOOKUP(R$4,Crédito!$A:$V,20,0)),"")</f>
        <v>0.11067487320175817</v>
      </c>
      <c r="S93" s="44">
        <f>IFERROR(IF(VLOOKUP(S$4,Crédito!$A:$V,20,0)="","",VLOOKUP(S$4,Crédito!$A:$V,20,0)),"")</f>
        <v>0.12575528315166906</v>
      </c>
      <c r="T93" s="44">
        <f>IFERROR(IF(VLOOKUP(T$4,Crédito!$A:$V,20,0)="","",VLOOKUP(T$4,Crédito!$A:$V,20,0)),"")</f>
        <v>0.14379959846230461</v>
      </c>
      <c r="U93" s="44">
        <f>IFERROR(IF(VLOOKUP(U$4,Crédito!$A:$V,20,0)="","",VLOOKUP(U$4,Crédito!$A:$V,20,0)),"")</f>
        <v>0.13952762524418616</v>
      </c>
      <c r="V93" s="44">
        <f>IFERROR(IF(VLOOKUP(V$4,Crédito!$A:$V,20,0)="","",VLOOKUP(V$4,Crédito!$A:$V,20,0)),"")</f>
        <v>0.14052135100870289</v>
      </c>
      <c r="W93" s="44">
        <f>IFERROR(IF(VLOOKUP(W$4,Crédito!$A:$V,20,0)="","",VLOOKUP(W$4,Crédito!$A:$V,20,0)),"")</f>
        <v>0.1514089372787264</v>
      </c>
      <c r="X93" s="44">
        <f>IFERROR(IF(VLOOKUP(X$4,Crédito!$A:$V,20,0)="","",VLOOKUP(X$4,Crédito!$A:$V,20,0)),"")</f>
        <v>0.15835630221171493</v>
      </c>
      <c r="Y93" s="44">
        <f>IFERROR(IF(VLOOKUP(Y$4,Crédito!$A:$V,20,0)="","",VLOOKUP(Y$4,Crédito!$A:$V,20,0)),"")</f>
        <v>0.16539051230718549</v>
      </c>
      <c r="Z93" s="44">
        <f>IFERROR(IF(VLOOKUP(Z$4,Crédito!$A:$V,20,0)="","",VLOOKUP(Z$4,Crédito!$A:$V,20,0)),"")</f>
        <v>0.18475482760028639</v>
      </c>
      <c r="AA93" s="44">
        <f>IFERROR(IF(VLOOKUP(AA$4,Crédito!$A:$V,20,0)="","",VLOOKUP(AA$4,Crédito!$A:$V,20,0)),"")</f>
        <v>0.18117432571713454</v>
      </c>
      <c r="AB93" s="44">
        <f>IFERROR(IF(VLOOKUP(AB$4,Crédito!$A:$V,20,0)="","",VLOOKUP(AB$4,Crédito!$A:$V,20,0)),"")</f>
        <v>0.19677809943090341</v>
      </c>
      <c r="AC93" s="44">
        <f>IFERROR(IF(VLOOKUP(AC$4,Crédito!$A:$V,20,0)="","",VLOOKUP(AC$4,Crédito!$A:$V,20,0)),"")</f>
        <v>0.19270957695343682</v>
      </c>
      <c r="AD93" s="44">
        <f>IFERROR(IF(VLOOKUP(AD$4,Crédito!$A:$V,20,0)="","",VLOOKUP(AD$4,Crédito!$A:$V,20,0)),"")</f>
        <v>0.19587736788617671</v>
      </c>
      <c r="AE93" s="44">
        <f>IFERROR(IF(VLOOKUP(AE$4,Crédito!$A:$V,20,0)="","",VLOOKUP(AE$4,Crédito!$A:$V,20,0)),"")</f>
        <v>0.18459533592913369</v>
      </c>
      <c r="AF93" s="44">
        <f>IFERROR(IF(VLOOKUP(AF$4,Crédito!$A:$V,20,0)="","",VLOOKUP(AF$4,Crédito!$A:$V,20,0)),"")</f>
        <v>0.17530759338474922</v>
      </c>
      <c r="AG93" s="44">
        <f>IFERROR(IF(VLOOKUP(AG$4,Crédito!$A:$V,20,0)="","",VLOOKUP(AG$4,Crédito!$A:$V,20,0)),"")</f>
        <v>0.1740508136603558</v>
      </c>
      <c r="AH93" s="44">
        <f>IFERROR(IF(VLOOKUP(AH$4,Crédito!$A:$V,20,0)="","",VLOOKUP(AH$4,Crédito!$A:$V,20,0)),"")</f>
        <v>0.16881341765397329</v>
      </c>
      <c r="AI93" s="44">
        <f>IFERROR(IF(VLOOKUP(AI$4,Crédito!$A:$V,20,0)="","",VLOOKUP(AI$4,Crédito!$A:$V,20,0)),"")</f>
        <v>0.17008765134147552</v>
      </c>
      <c r="AJ93" s="44">
        <f>IFERROR(IF(VLOOKUP(AJ$4,Crédito!$A:$V,20,0)="","",VLOOKUP(AJ$4,Crédito!$A:$V,20,0)),"")</f>
        <v>0.16413982242172809</v>
      </c>
      <c r="AK93" s="44">
        <f>IFERROR(IF(VLOOKUP(AK$4,Crédito!$A:$V,20,0)="","",VLOOKUP(AK$4,Crédito!$A:$V,20,0)),"")</f>
        <v>0.1593155224128564</v>
      </c>
      <c r="AL93" s="44" t="str">
        <f>IFERROR(IF(VLOOKUP(AL$4,Crédito!$A:$V,20,0)="","",VLOOKUP(AL$4,Crédito!$A:$V,20,0)),"")</f>
        <v/>
      </c>
      <c r="AM93" s="44" t="str">
        <f>IFERROR(IF(VLOOKUP(AM$4,Crédito!$A:$V,20,0)="","",VLOOKUP(AM$4,Crédito!$A:$V,20,0)),"")</f>
        <v/>
      </c>
      <c r="AN93" s="44" t="str">
        <f>IFERROR(IF(VLOOKUP(AN$4,Crédito!$A:$V,20,0)="","",VLOOKUP(AN$4,Crédito!$A:$V,20,0)),"")</f>
        <v/>
      </c>
      <c r="AO93" s="44" t="str">
        <f>IFERROR(IF(VLOOKUP(AO$4,Crédito!$A:$V,20,0)="","",VLOOKUP(AO$4,Crédito!$A:$V,20,0)),"")</f>
        <v/>
      </c>
      <c r="AP93" s="44" t="str">
        <f>IFERROR(IF(VLOOKUP(AP$4,Crédito!$A:$V,20,0)="","",VLOOKUP(AP$4,Crédito!$A:$V,20,0)),"")</f>
        <v/>
      </c>
      <c r="AQ93" s="44" t="str">
        <f>IFERROR(IF(VLOOKUP(AQ$4,Crédito!$A:$V,20,0)="","",VLOOKUP(AQ$4,Crédito!$A:$V,20,0)),"")</f>
        <v/>
      </c>
      <c r="AR93" s="44" t="str">
        <f>IFERROR(IF(VLOOKUP(AR$4,Crédito!$A:$V,20,0)="","",VLOOKUP(AR$4,Crédito!$A:$V,20,0)),"")</f>
        <v/>
      </c>
      <c r="AS93" s="44" t="str">
        <f>IFERROR(IF(VLOOKUP(AS$4,Crédito!$A:$V,20,0)="","",VLOOKUP(AS$4,Crédito!$A:$V,20,0)),"")</f>
        <v/>
      </c>
      <c r="AT93" s="44" t="str">
        <f>IFERROR(IF(VLOOKUP(AT$4,Crédito!$A:$V,20,0)="","",VLOOKUP(AT$4,Crédito!$A:$V,20,0)),"")</f>
        <v/>
      </c>
      <c r="AU93" s="44" t="str">
        <f>IFERROR(IF(VLOOKUP(AU$4,Crédito!$A:$V,20,0)="","",VLOOKUP(AU$4,Crédito!$A:$V,20,0)),"")</f>
        <v/>
      </c>
      <c r="AV93" s="44" t="str">
        <f>IFERROR(IF(VLOOKUP(AV$4,Crédito!$A:$V,20,0)="","",VLOOKUP(AV$4,Crédito!$A:$V,20,0)),"")</f>
        <v/>
      </c>
      <c r="AW93" s="44" t="str">
        <f>IFERROR(IF(VLOOKUP(AW$4,Crédito!$A:$V,20,0)="","",VLOOKUP(AW$4,Crédito!$A:$V,20,0)),"")</f>
        <v/>
      </c>
      <c r="AX93" s="44" t="str">
        <f>IFERROR(IF(VLOOKUP(AX$4,Crédito!$A:$V,20,0)="","",VLOOKUP(AX$4,Crédito!$A:$V,20,0)),"")</f>
        <v/>
      </c>
      <c r="AY93" s="44" t="str">
        <f>IFERROR(IF(VLOOKUP(AY$4,Crédito!$A:$V,20,0)="","",VLOOKUP(AY$4,Crédito!$A:$V,20,0)),"")</f>
        <v/>
      </c>
    </row>
    <row r="94" spans="1:51" ht="19.5" customHeight="1">
      <c r="A94" s="6"/>
      <c r="B94" s="4" t="s">
        <v>66</v>
      </c>
      <c r="C94" s="7" t="s">
        <v>55</v>
      </c>
      <c r="D94" s="44">
        <f>IF(D96="","",(((1+D93/100)/(1+D96/100))-1)*100)</f>
        <v>-4.09175240123888</v>
      </c>
      <c r="E94" s="44">
        <f t="shared" ref="E94:AY94" si="20">IF(E96="","",(((1+E93/100)/(1+E96/100))-1)*100)</f>
        <v>-4.6804530571980756</v>
      </c>
      <c r="F94" s="44">
        <f t="shared" si="20"/>
        <v>-5.5361264824269281</v>
      </c>
      <c r="G94" s="44">
        <f t="shared" si="20"/>
        <v>-6.18051869663595</v>
      </c>
      <c r="H94" s="44">
        <f t="shared" si="20"/>
        <v>-7.3488828431802595</v>
      </c>
      <c r="I94" s="44">
        <f t="shared" si="20"/>
        <v>-7.5978651811355551</v>
      </c>
      <c r="J94" s="44">
        <f t="shared" si="20"/>
        <v>-8.151455412407838</v>
      </c>
      <c r="K94" s="44">
        <f t="shared" si="20"/>
        <v>-8.730328817306054</v>
      </c>
      <c r="L94" s="44">
        <f t="shared" si="20"/>
        <v>-9.2137360299510576</v>
      </c>
      <c r="M94" s="44">
        <f t="shared" si="20"/>
        <v>-9.5751826011093897</v>
      </c>
      <c r="N94" s="44">
        <f t="shared" si="20"/>
        <v>-9.6373386764591391</v>
      </c>
      <c r="O94" s="44">
        <f t="shared" si="20"/>
        <v>-9.0673065734149016</v>
      </c>
      <c r="P94" s="44">
        <f t="shared" si="20"/>
        <v>-9.3292249200149886</v>
      </c>
      <c r="Q94" s="44">
        <f t="shared" si="20"/>
        <v>-9.4447281911219765</v>
      </c>
      <c r="R94" s="44">
        <f t="shared" si="20"/>
        <v>-10.053302000717201</v>
      </c>
      <c r="S94" s="44">
        <f t="shared" si="20"/>
        <v>-10.705649439800524</v>
      </c>
      <c r="T94" s="44">
        <f t="shared" si="20"/>
        <v>-10.369820461413838</v>
      </c>
      <c r="U94" s="44">
        <f t="shared" si="20"/>
        <v>-10.501807466937008</v>
      </c>
      <c r="V94" s="44">
        <f t="shared" si="20"/>
        <v>-9.0210580984748763</v>
      </c>
      <c r="W94" s="44">
        <f t="shared" si="20"/>
        <v>-7.8898105975547477</v>
      </c>
      <c r="X94" s="44">
        <f t="shared" si="20"/>
        <v>-6.5425433402895417</v>
      </c>
      <c r="Y94" s="44">
        <f t="shared" si="20"/>
        <v>-5.9214891403144616</v>
      </c>
      <c r="Z94" s="44">
        <f t="shared" si="20"/>
        <v>-5.3968320796975444</v>
      </c>
      <c r="AA94" s="44">
        <f t="shared" si="20"/>
        <v>-5.3018486381348655</v>
      </c>
      <c r="AB94" s="44">
        <f t="shared" si="20"/>
        <v>-5.2691896573405561</v>
      </c>
      <c r="AC94" s="44">
        <f t="shared" si="20"/>
        <v>-5.1205401733395606</v>
      </c>
      <c r="AD94" s="44">
        <f t="shared" si="20"/>
        <v>-4.2562089174522866</v>
      </c>
      <c r="AE94" s="44">
        <f t="shared" si="20"/>
        <v>-3.8350975850171554</v>
      </c>
      <c r="AF94" s="44">
        <f t="shared" si="20"/>
        <v>-3.6219861522178709</v>
      </c>
      <c r="AG94" s="44">
        <f t="shared" si="20"/>
        <v>-2.8944835075025765</v>
      </c>
      <c r="AH94" s="44">
        <f t="shared" si="20"/>
        <v>-3.6745711917934631</v>
      </c>
      <c r="AI94" s="44">
        <f t="shared" si="20"/>
        <v>-4.2442523168516599</v>
      </c>
      <c r="AJ94" s="44">
        <f t="shared" si="20"/>
        <v>-4.7778878007208592</v>
      </c>
      <c r="AK94" s="44">
        <f t="shared" si="20"/>
        <v>-4.446369469173006</v>
      </c>
      <c r="AL94" s="44" t="e">
        <f t="shared" si="20"/>
        <v>#VALUE!</v>
      </c>
      <c r="AM94" s="44" t="e">
        <f t="shared" si="20"/>
        <v>#VALUE!</v>
      </c>
      <c r="AN94" s="44" t="str">
        <f t="shared" si="20"/>
        <v/>
      </c>
      <c r="AO94" s="44" t="str">
        <f t="shared" si="20"/>
        <v/>
      </c>
      <c r="AP94" s="44" t="str">
        <f t="shared" si="20"/>
        <v/>
      </c>
      <c r="AQ94" s="44" t="str">
        <f t="shared" si="20"/>
        <v/>
      </c>
      <c r="AR94" s="44" t="str">
        <f t="shared" si="20"/>
        <v/>
      </c>
      <c r="AS94" s="44" t="str">
        <f t="shared" si="20"/>
        <v/>
      </c>
      <c r="AT94" s="44" t="str">
        <f t="shared" si="20"/>
        <v/>
      </c>
      <c r="AU94" s="44" t="str">
        <f t="shared" si="20"/>
        <v/>
      </c>
      <c r="AV94" s="44" t="str">
        <f t="shared" si="20"/>
        <v/>
      </c>
      <c r="AW94" s="44" t="str">
        <f t="shared" si="20"/>
        <v/>
      </c>
      <c r="AX94" s="44" t="str">
        <f t="shared" si="20"/>
        <v/>
      </c>
      <c r="AY94" s="44" t="str">
        <f t="shared" si="20"/>
        <v/>
      </c>
    </row>
    <row r="95" spans="1:51" ht="19.5" customHeight="1">
      <c r="A95" s="6"/>
      <c r="B95" s="4" t="s">
        <v>1</v>
      </c>
      <c r="C95" s="7" t="s">
        <v>56</v>
      </c>
      <c r="D95" s="44">
        <f>IFERROR(IF(VLOOKUP(D$4,Inflação!$A:$X,2,0)="","",VLOOKUP(D$4,Inflação!$A:$X,2,0)),"")</f>
        <v>0.25</v>
      </c>
      <c r="E95" s="44">
        <f>IFERROR(IF(VLOOKUP(E$4,Inflação!$A:$X,2,0)="","",VLOOKUP(E$4,Inflação!$A:$X,2,0)),"")</f>
        <v>0.86</v>
      </c>
      <c r="F95" s="44">
        <f>IFERROR(IF(VLOOKUP(F$4,Inflação!$A:$X,2,0)="","",VLOOKUP(F$4,Inflação!$A:$X,2,0)),"")</f>
        <v>0.93</v>
      </c>
      <c r="G95" s="44">
        <f>IFERROR(IF(VLOOKUP(G$4,Inflação!$A:$X,2,0)="","",VLOOKUP(G$4,Inflação!$A:$X,2,0)),"")</f>
        <v>0.31</v>
      </c>
      <c r="H95" s="44">
        <f>IFERROR(IF(VLOOKUP(H$4,Inflação!$A:$X,2,0)="","",VLOOKUP(H$4,Inflação!$A:$X,2,0)),"")</f>
        <v>0.83</v>
      </c>
      <c r="I95" s="44">
        <f>IFERROR(IF(VLOOKUP(I$4,Inflação!$A:$X,2,0)="","",VLOOKUP(I$4,Inflação!$A:$X,2,0)),"")</f>
        <v>0.53</v>
      </c>
      <c r="J95" s="44">
        <f>IFERROR(IF(VLOOKUP(J$4,Inflação!$A:$X,2,0)="","",VLOOKUP(J$4,Inflação!$A:$X,2,0)),"")</f>
        <v>0.96</v>
      </c>
      <c r="K95" s="44">
        <f>IFERROR(IF(VLOOKUP(K$4,Inflação!$A:$X,2,0)="","",VLOOKUP(K$4,Inflação!$A:$X,2,0)),"")</f>
        <v>0.87</v>
      </c>
      <c r="L95" s="44">
        <f>IFERROR(IF(VLOOKUP(L$4,Inflação!$A:$X,2,0)="","",VLOOKUP(L$4,Inflação!$A:$X,2,0)),"")</f>
        <v>1.1599999999999999</v>
      </c>
      <c r="M95" s="44">
        <f>IFERROR(IF(VLOOKUP(M$4,Inflação!$A:$X,2,0)="","",VLOOKUP(M$4,Inflação!$A:$X,2,0)),"")</f>
        <v>1.25</v>
      </c>
      <c r="N95" s="44">
        <f>IFERROR(IF(VLOOKUP(N$4,Inflação!$A:$X,2,0)="","",VLOOKUP(N$4,Inflação!$A:$X,2,0)),"")</f>
        <v>0.95</v>
      </c>
      <c r="O95" s="44">
        <f>IFERROR(IF(VLOOKUP(O$4,Inflação!$A:$X,2,0)="","",VLOOKUP(O$4,Inflação!$A:$X,2,0)),"")</f>
        <v>0.73</v>
      </c>
      <c r="P95" s="44">
        <f>IFERROR(IF(VLOOKUP(P$4,Inflação!$A:$X,2,0)="","",VLOOKUP(P$4,Inflação!$A:$X,2,0)),"")</f>
        <v>0.54</v>
      </c>
      <c r="Q95" s="44">
        <f>IFERROR(IF(VLOOKUP(Q$4,Inflação!$A:$X,2,0)="","",VLOOKUP(Q$4,Inflação!$A:$X,2,0)),"")</f>
        <v>1.01</v>
      </c>
      <c r="R95" s="44">
        <f>IFERROR(IF(VLOOKUP(R$4,Inflação!$A:$X,2,0)="","",VLOOKUP(R$4,Inflação!$A:$X,2,0)),"")</f>
        <v>1.62</v>
      </c>
      <c r="S95" s="44">
        <f>IFERROR(IF(VLOOKUP(S$4,Inflação!$A:$X,2,0)="","",VLOOKUP(S$4,Inflação!$A:$X,2,0)),"")</f>
        <v>1.06</v>
      </c>
      <c r="T95" s="44">
        <f>IFERROR(IF(VLOOKUP(T$4,Inflação!$A:$X,2,0)="","",VLOOKUP(T$4,Inflação!$A:$X,2,0)),"")</f>
        <v>0.47</v>
      </c>
      <c r="U95" s="44">
        <f>IFERROR(IF(VLOOKUP(U$4,Inflação!$A:$X,2,0)="","",VLOOKUP(U$4,Inflação!$A:$X,2,0)),"")</f>
        <v>0.67</v>
      </c>
      <c r="V95" s="44">
        <f>IFERROR(IF(VLOOKUP(V$4,Inflação!$A:$X,2,0)="","",VLOOKUP(V$4,Inflação!$A:$X,2,0)),"")</f>
        <v>-0.68</v>
      </c>
      <c r="W95" s="44">
        <f>IFERROR(IF(VLOOKUP(W$4,Inflação!$A:$X,2,0)="","",VLOOKUP(W$4,Inflação!$A:$X,2,0)),"")</f>
        <v>-0.36</v>
      </c>
      <c r="X95" s="44">
        <f>IFERROR(IF(VLOOKUP(X$4,Inflação!$A:$X,2,0)="","",VLOOKUP(X$4,Inflação!$A:$X,2,0)),"")</f>
        <v>-0.28999999999999998</v>
      </c>
      <c r="Y95" s="44">
        <f>IFERROR(IF(VLOOKUP(Y$4,Inflação!$A:$X,2,0)="","",VLOOKUP(Y$4,Inflação!$A:$X,2,0)),"")</f>
        <v>0.59</v>
      </c>
      <c r="Z95" s="44">
        <f>IFERROR(IF(VLOOKUP(Z$4,Inflação!$A:$X,2,0)="","",VLOOKUP(Z$4,Inflação!$A:$X,2,0)),"")</f>
        <v>0.41</v>
      </c>
      <c r="AA95" s="44">
        <f>IFERROR(IF(VLOOKUP(AA$4,Inflação!$A:$X,2,0)="","",VLOOKUP(AA$4,Inflação!$A:$X,2,0)),"")</f>
        <v>0.62</v>
      </c>
      <c r="AB95" s="44">
        <f>IFERROR(IF(VLOOKUP(AB$4,Inflação!$A:$X,2,0)="","",VLOOKUP(AB$4,Inflação!$A:$X,2,0)),"")</f>
        <v>0.53</v>
      </c>
      <c r="AC95" s="44">
        <f>IFERROR(IF(VLOOKUP(AC$4,Inflação!$A:$X,2,0)="","",VLOOKUP(AC$4,Inflação!$A:$X,2,0)),"")</f>
        <v>0.84</v>
      </c>
      <c r="AD95" s="44">
        <f>IFERROR(IF(VLOOKUP(AD$4,Inflação!$A:$X,2,0)="","",VLOOKUP(AD$4,Inflação!$A:$X,2,0)),"")</f>
        <v>0.71</v>
      </c>
      <c r="AE95" s="44">
        <f>IFERROR(IF(VLOOKUP(AE$4,Inflação!$A:$X,2,0)="","",VLOOKUP(AE$4,Inflação!$A:$X,2,0)),"")</f>
        <v>0.61</v>
      </c>
      <c r="AF95" s="44">
        <f>IFERROR(IF(VLOOKUP(AF$4,Inflação!$A:$X,2,0)="","",VLOOKUP(AF$4,Inflação!$A:$X,2,0)),"")</f>
        <v>0.23</v>
      </c>
      <c r="AG95" s="44">
        <f>IFERROR(IF(VLOOKUP(AG$4,Inflação!$A:$X,2,0)="","",VLOOKUP(AG$4,Inflação!$A:$X,2,0)),"")</f>
        <v>-0.08</v>
      </c>
      <c r="AH95" s="44">
        <f>IFERROR(IF(VLOOKUP(AH$4,Inflação!$A:$X,2,0)="","",VLOOKUP(AH$4,Inflação!$A:$X,2,0)),"")</f>
        <v>0.12</v>
      </c>
      <c r="AI95" s="44">
        <f>IFERROR(IF(VLOOKUP(AI$4,Inflação!$A:$X,2,0)="","",VLOOKUP(AI$4,Inflação!$A:$X,2,0)),"")</f>
        <v>0.23</v>
      </c>
      <c r="AJ95" s="44">
        <f>IFERROR(IF(VLOOKUP(AJ$4,Inflação!$A:$X,2,0)="","",VLOOKUP(AJ$4,Inflação!$A:$X,2,0)),"")</f>
        <v>0.26</v>
      </c>
      <c r="AK95" s="44">
        <f>IFERROR(IF(VLOOKUP(AK$4,Inflação!$A:$X,2,0)="","",VLOOKUP(AK$4,Inflação!$A:$X,2,0)),"")</f>
        <v>0.24</v>
      </c>
      <c r="AL95" s="44">
        <f>IFERROR(IF(VLOOKUP(AL$4,Inflação!$A:$X,2,0)="","",VLOOKUP(AL$4,Inflação!$A:$X,2,0)),"")</f>
        <v>0.28000000000000003</v>
      </c>
      <c r="AM95" s="44" t="str">
        <f>IFERROR(IF(VLOOKUP(AM$4,Inflação!$A:$X,2,0)="","",VLOOKUP(AM$4,Inflação!$A:$X,2,0)),"")</f>
        <v/>
      </c>
      <c r="AN95" s="44" t="str">
        <f>IFERROR(IF(VLOOKUP(AN$4,Inflação!$A:$X,2,0)="","",VLOOKUP(AN$4,Inflação!$A:$X,2,0)),"")</f>
        <v/>
      </c>
      <c r="AO95" s="44" t="str">
        <f>IFERROR(IF(VLOOKUP(AO$4,Inflação!$A:$X,2,0)="","",VLOOKUP(AO$4,Inflação!$A:$X,2,0)),"")</f>
        <v/>
      </c>
      <c r="AP95" s="44" t="str">
        <f>IFERROR(IF(VLOOKUP(AP$4,Inflação!$A:$X,2,0)="","",VLOOKUP(AP$4,Inflação!$A:$X,2,0)),"")</f>
        <v/>
      </c>
      <c r="AQ95" s="44" t="str">
        <f>IFERROR(IF(VLOOKUP(AQ$4,Inflação!$A:$X,2,0)="","",VLOOKUP(AQ$4,Inflação!$A:$X,2,0)),"")</f>
        <v/>
      </c>
      <c r="AR95" s="44" t="str">
        <f>IFERROR(IF(VLOOKUP(AR$4,Inflação!$A:$X,2,0)="","",VLOOKUP(AR$4,Inflação!$A:$X,2,0)),"")</f>
        <v/>
      </c>
      <c r="AS95" s="44" t="str">
        <f>IFERROR(IF(VLOOKUP(AS$4,Inflação!$A:$X,2,0)="","",VLOOKUP(AS$4,Inflação!$A:$X,2,0)),"")</f>
        <v/>
      </c>
      <c r="AT95" s="44" t="str">
        <f>IFERROR(IF(VLOOKUP(AT$4,Inflação!$A:$X,2,0)="","",VLOOKUP(AT$4,Inflação!$A:$X,2,0)),"")</f>
        <v/>
      </c>
      <c r="AU95" s="44" t="str">
        <f>IFERROR(IF(VLOOKUP(AU$4,Inflação!$A:$X,2,0)="","",VLOOKUP(AU$4,Inflação!$A:$X,2,0)),"")</f>
        <v/>
      </c>
      <c r="AV95" s="44" t="str">
        <f>IFERROR(IF(VLOOKUP(AV$4,Inflação!$A:$X,2,0)="","",VLOOKUP(AV$4,Inflação!$A:$X,2,0)),"")</f>
        <v/>
      </c>
      <c r="AW95" s="44" t="str">
        <f>IFERROR(IF(VLOOKUP(AW$4,Inflação!$A:$X,2,0)="","",VLOOKUP(AW$4,Inflação!$A:$X,2,0)),"")</f>
        <v/>
      </c>
      <c r="AX95" s="44" t="str">
        <f>IFERROR(IF(VLOOKUP(AX$4,Inflação!$A:$X,2,0)="","",VLOOKUP(AX$4,Inflação!$A:$X,2,0)),"")</f>
        <v/>
      </c>
      <c r="AY95" s="44" t="str">
        <f>IFERROR(IF(VLOOKUP(AY$4,Inflação!$A:$X,2,0)="","",VLOOKUP(AY$4,Inflação!$A:$X,2,0)),"")</f>
        <v/>
      </c>
    </row>
    <row r="96" spans="1:51" ht="19.5" customHeight="1">
      <c r="A96" s="6"/>
      <c r="B96" s="4" t="s">
        <v>1</v>
      </c>
      <c r="C96" s="7" t="s">
        <v>55</v>
      </c>
      <c r="D96" s="44">
        <f>IFERROR(IF(VLOOKUP(D$4,Inflação!$A:$X,3,0)="","",VLOOKUP(D$4,Inflação!$A:$X,3,0)),"")</f>
        <v>4.5599999999999996</v>
      </c>
      <c r="E96" s="44">
        <f>IFERROR(IF(VLOOKUP(E$4,Inflação!$A:$X,3,0)="","",VLOOKUP(E$4,Inflação!$A:$X,3,0)),"")</f>
        <v>5.2</v>
      </c>
      <c r="F96" s="44">
        <f>IFERROR(IF(VLOOKUP(F$4,Inflação!$A:$X,3,0)="","",VLOOKUP(F$4,Inflação!$A:$X,3,0)),"")</f>
        <v>6.1</v>
      </c>
      <c r="G96" s="44">
        <f>IFERROR(IF(VLOOKUP(G$4,Inflação!$A:$X,3,0)="","",VLOOKUP(G$4,Inflação!$A:$X,3,0)),"")</f>
        <v>6.76</v>
      </c>
      <c r="H96" s="44">
        <f>IFERROR(IF(VLOOKUP(H$4,Inflação!$A:$X,3,0)="","",VLOOKUP(H$4,Inflação!$A:$X,3,0)),"")</f>
        <v>8.06</v>
      </c>
      <c r="I96" s="44">
        <f>IFERROR(IF(VLOOKUP(I$4,Inflação!$A:$X,3,0)="","",VLOOKUP(I$4,Inflação!$A:$X,3,0)),"")</f>
        <v>8.35</v>
      </c>
      <c r="J96" s="44">
        <f>IFERROR(IF(VLOOKUP(J$4,Inflação!$A:$X,3,0)="","",VLOOKUP(J$4,Inflação!$A:$X,3,0)),"")</f>
        <v>8.99</v>
      </c>
      <c r="K96" s="44">
        <f>IFERROR(IF(VLOOKUP(K$4,Inflação!$A:$X,3,0)="","",VLOOKUP(K$4,Inflação!$A:$X,3,0)),"")</f>
        <v>9.68</v>
      </c>
      <c r="L96" s="44">
        <f>IFERROR(IF(VLOOKUP(L$4,Inflação!$A:$X,3,0)="","",VLOOKUP(L$4,Inflação!$A:$X,3,0)),"")</f>
        <v>10.25</v>
      </c>
      <c r="M96" s="44">
        <f>IFERROR(IF(VLOOKUP(M$4,Inflação!$A:$X,3,0)="","",VLOOKUP(M$4,Inflação!$A:$X,3,0)),"")</f>
        <v>10.67</v>
      </c>
      <c r="N96" s="44">
        <f>IFERROR(IF(VLOOKUP(N$4,Inflação!$A:$X,3,0)="","",VLOOKUP(N$4,Inflação!$A:$X,3,0)),"")</f>
        <v>10.74</v>
      </c>
      <c r="O96" s="44">
        <f>IFERROR(IF(VLOOKUP(O$4,Inflação!$A:$X,3,0)="","",VLOOKUP(O$4,Inflação!$A:$X,3,0)),"")</f>
        <v>10.06</v>
      </c>
      <c r="P96" s="44">
        <f>IFERROR(IF(VLOOKUP(P$4,Inflação!$A:$X,3,0)="","",VLOOKUP(P$4,Inflação!$A:$X,3,0)),"")</f>
        <v>10.38</v>
      </c>
      <c r="Q96" s="44">
        <f>IFERROR(IF(VLOOKUP(Q$4,Inflação!$A:$X,3,0)="","",VLOOKUP(Q$4,Inflação!$A:$X,3,0)),"")</f>
        <v>10.54</v>
      </c>
      <c r="R96" s="44">
        <f>IFERROR(IF(VLOOKUP(R$4,Inflação!$A:$X,3,0)="","",VLOOKUP(R$4,Inflação!$A:$X,3,0)),"")</f>
        <v>11.3</v>
      </c>
      <c r="S96" s="44">
        <f>IFERROR(IF(VLOOKUP(S$4,Inflação!$A:$X,3,0)="","",VLOOKUP(S$4,Inflação!$A:$X,3,0)),"")</f>
        <v>12.13</v>
      </c>
      <c r="T96" s="44">
        <f>IFERROR(IF(VLOOKUP(T$4,Inflação!$A:$X,3,0)="","",VLOOKUP(T$4,Inflação!$A:$X,3,0)),"")</f>
        <v>11.73</v>
      </c>
      <c r="U96" s="44">
        <f>IFERROR(IF(VLOOKUP(U$4,Inflação!$A:$X,3,0)="","",VLOOKUP(U$4,Inflação!$A:$X,3,0)),"")</f>
        <v>11.89</v>
      </c>
      <c r="V96" s="44">
        <f>IFERROR(IF(VLOOKUP(V$4,Inflação!$A:$X,3,0)="","",VLOOKUP(V$4,Inflação!$A:$X,3,0)),"")</f>
        <v>10.07</v>
      </c>
      <c r="W96" s="44">
        <f>IFERROR(IF(VLOOKUP(W$4,Inflação!$A:$X,3,0)="","",VLOOKUP(W$4,Inflação!$A:$X,3,0)),"")</f>
        <v>8.73</v>
      </c>
      <c r="X96" s="44">
        <f>IFERROR(IF(VLOOKUP(X$4,Inflação!$A:$X,3,0)="","",VLOOKUP(X$4,Inflação!$A:$X,3,0)),"")</f>
        <v>7.17</v>
      </c>
      <c r="Y96" s="44">
        <f>IFERROR(IF(VLOOKUP(Y$4,Inflação!$A:$X,3,0)="","",VLOOKUP(Y$4,Inflação!$A:$X,3,0)),"")</f>
        <v>6.47</v>
      </c>
      <c r="Z96" s="44">
        <f>IFERROR(IF(VLOOKUP(Z$4,Inflação!$A:$X,3,0)="","",VLOOKUP(Z$4,Inflação!$A:$X,3,0)),"")</f>
        <v>5.9</v>
      </c>
      <c r="AA96" s="44">
        <f>IFERROR(IF(VLOOKUP(AA$4,Inflação!$A:$X,3,0)="","",VLOOKUP(AA$4,Inflação!$A:$X,3,0)),"")</f>
        <v>5.79</v>
      </c>
      <c r="AB96" s="44">
        <f>IFERROR(IF(VLOOKUP(AB$4,Inflação!$A:$X,3,0)="","",VLOOKUP(AB$4,Inflação!$A:$X,3,0)),"")</f>
        <v>5.77</v>
      </c>
      <c r="AC96" s="44">
        <f>IFERROR(IF(VLOOKUP(AC$4,Inflação!$A:$X,3,0)="","",VLOOKUP(AC$4,Inflação!$A:$X,3,0)),"")</f>
        <v>5.6</v>
      </c>
      <c r="AD96" s="44">
        <f>IFERROR(IF(VLOOKUP(AD$4,Inflação!$A:$X,3,0)="","",VLOOKUP(AD$4,Inflação!$A:$X,3,0)),"")</f>
        <v>4.6500000000000004</v>
      </c>
      <c r="AE96" s="44">
        <f>IFERROR(IF(VLOOKUP(AE$4,Inflação!$A:$X,3,0)="","",VLOOKUP(AE$4,Inflação!$A:$X,3,0)),"")</f>
        <v>4.18</v>
      </c>
      <c r="AF96" s="44">
        <f>IFERROR(IF(VLOOKUP(AF$4,Inflação!$A:$X,3,0)="","",VLOOKUP(AF$4,Inflação!$A:$X,3,0)),"")</f>
        <v>3.94</v>
      </c>
      <c r="AG96" s="44">
        <f>IFERROR(IF(VLOOKUP(AG$4,Inflação!$A:$X,3,0)="","",VLOOKUP(AG$4,Inflação!$A:$X,3,0)),"")</f>
        <v>3.16</v>
      </c>
      <c r="AH96" s="44">
        <f>IFERROR(IF(VLOOKUP(AH$4,Inflação!$A:$X,3,0)="","",VLOOKUP(AH$4,Inflação!$A:$X,3,0)),"")</f>
        <v>3.99</v>
      </c>
      <c r="AI96" s="44">
        <f>IFERROR(IF(VLOOKUP(AI$4,Inflação!$A:$X,3,0)="","",VLOOKUP(AI$4,Inflação!$A:$X,3,0)),"")</f>
        <v>4.6100000000000003</v>
      </c>
      <c r="AJ96" s="44">
        <f>IFERROR(IF(VLOOKUP(AJ$4,Inflação!$A:$X,3,0)="","",VLOOKUP(AJ$4,Inflação!$A:$X,3,0)),"")</f>
        <v>5.19</v>
      </c>
      <c r="AK96" s="44">
        <f>IFERROR(IF(VLOOKUP(AK$4,Inflação!$A:$X,3,0)="","",VLOOKUP(AK$4,Inflação!$A:$X,3,0)),"")</f>
        <v>4.82</v>
      </c>
      <c r="AL96" s="44">
        <f>IFERROR(IF(VLOOKUP(AL$4,Inflação!$A:$X,3,0)="","",VLOOKUP(AL$4,Inflação!$A:$X,3,0)),"")</f>
        <v>4.68</v>
      </c>
      <c r="AM96" s="44">
        <f>IFERROR(IF(VLOOKUP(AM$4,Inflação!$A:$X,3,0)="","",VLOOKUP(AM$4,Inflação!$A:$X,3,0)),"")</f>
        <v>4.62</v>
      </c>
      <c r="AN96" s="44" t="str">
        <f>IFERROR(IF(VLOOKUP(AN$4,Inflação!$A:$X,3,0)="","",VLOOKUP(AN$4,Inflação!$A:$X,3,0)),"")</f>
        <v/>
      </c>
      <c r="AO96" s="44" t="str">
        <f>IFERROR(IF(VLOOKUP(AO$4,Inflação!$A:$X,3,0)="","",VLOOKUP(AO$4,Inflação!$A:$X,3,0)),"")</f>
        <v/>
      </c>
      <c r="AP96" s="44" t="str">
        <f>IFERROR(IF(VLOOKUP(AP$4,Inflação!$A:$X,3,0)="","",VLOOKUP(AP$4,Inflação!$A:$X,3,0)),"")</f>
        <v/>
      </c>
      <c r="AQ96" s="44" t="str">
        <f>IFERROR(IF(VLOOKUP(AQ$4,Inflação!$A:$X,3,0)="","",VLOOKUP(AQ$4,Inflação!$A:$X,3,0)),"")</f>
        <v/>
      </c>
      <c r="AR96" s="44" t="str">
        <f>IFERROR(IF(VLOOKUP(AR$4,Inflação!$A:$X,3,0)="","",VLOOKUP(AR$4,Inflação!$A:$X,3,0)),"")</f>
        <v/>
      </c>
      <c r="AS96" s="44" t="str">
        <f>IFERROR(IF(VLOOKUP(AS$4,Inflação!$A:$X,3,0)="","",VLOOKUP(AS$4,Inflação!$A:$X,3,0)),"")</f>
        <v/>
      </c>
      <c r="AT96" s="44" t="str">
        <f>IFERROR(IF(VLOOKUP(AT$4,Inflação!$A:$X,3,0)="","",VLOOKUP(AT$4,Inflação!$A:$X,3,0)),"")</f>
        <v/>
      </c>
      <c r="AU96" s="44" t="str">
        <f>IFERROR(IF(VLOOKUP(AU$4,Inflação!$A:$X,3,0)="","",VLOOKUP(AU$4,Inflação!$A:$X,3,0)),"")</f>
        <v/>
      </c>
      <c r="AV96" s="44" t="str">
        <f>IFERROR(IF(VLOOKUP(AV$4,Inflação!$A:$X,3,0)="","",VLOOKUP(AV$4,Inflação!$A:$X,3,0)),"")</f>
        <v/>
      </c>
      <c r="AW96" s="44" t="str">
        <f>IFERROR(IF(VLOOKUP(AW$4,Inflação!$A:$X,3,0)="","",VLOOKUP(AW$4,Inflação!$A:$X,3,0)),"")</f>
        <v/>
      </c>
      <c r="AX96" s="44" t="str">
        <f>IFERROR(IF(VLOOKUP(AX$4,Inflação!$A:$X,3,0)="","",VLOOKUP(AX$4,Inflação!$A:$X,3,0)),"")</f>
        <v/>
      </c>
      <c r="AY96" s="44" t="str">
        <f>IFERROR(IF(VLOOKUP(AY$4,Inflação!$A:$X,3,0)="","",VLOOKUP(AY$4,Inflação!$A:$X,3,0)),"")</f>
        <v/>
      </c>
    </row>
    <row r="97" spans="1:51" ht="19.5" customHeight="1">
      <c r="A97" s="6"/>
      <c r="B97" s="4" t="s">
        <v>70</v>
      </c>
      <c r="C97" s="7" t="s">
        <v>55</v>
      </c>
      <c r="D97" s="44">
        <f>IFERROR(IF(VLOOKUP(D$4,Inflação!$A:$X,7,0)="","",VLOOKUP(D$4,Inflação!$A:$X,7,0)),"")</f>
        <v>2.4699999999999998</v>
      </c>
      <c r="E97" s="44">
        <f>IFERROR(IF(VLOOKUP(E$4,Inflação!$A:$X,7,0)="","",VLOOKUP(E$4,Inflação!$A:$X,7,0)),"")</f>
        <v>2.6</v>
      </c>
      <c r="F97" s="44">
        <f>IFERROR(IF(VLOOKUP(F$4,Inflação!$A:$X,7,0)="","",VLOOKUP(F$4,Inflação!$A:$X,7,0)),"")</f>
        <v>3.09</v>
      </c>
      <c r="G97" s="44">
        <f>IFERROR(IF(VLOOKUP(G$4,Inflação!$A:$X,7,0)="","",VLOOKUP(G$4,Inflação!$A:$X,7,0)),"")</f>
        <v>3.46</v>
      </c>
      <c r="H97" s="44">
        <f>IFERROR(IF(VLOOKUP(H$4,Inflação!$A:$X,7,0)="","",VLOOKUP(H$4,Inflação!$A:$X,7,0)),"")</f>
        <v>4.1399999999999997</v>
      </c>
      <c r="I97" s="44">
        <f>IFERROR(IF(VLOOKUP(I$4,Inflação!$A:$X,7,0)="","",VLOOKUP(I$4,Inflação!$A:$X,7,0)),"")</f>
        <v>4.6400000000000006</v>
      </c>
      <c r="J97" s="44">
        <f>IFERROR(IF(VLOOKUP(J$4,Inflação!$A:$X,7,0)="","",VLOOKUP(J$4,Inflação!$A:$X,7,0)),"")</f>
        <v>5.28</v>
      </c>
      <c r="K97" s="44">
        <f>IFERROR(IF(VLOOKUP(K$4,Inflação!$A:$X,7,0)="","",VLOOKUP(K$4,Inflação!$A:$X,7,0)),"")</f>
        <v>6.13</v>
      </c>
      <c r="L97" s="44">
        <f>IFERROR(IF(VLOOKUP(L$4,Inflação!$A:$X,7,0)="","",VLOOKUP(L$4,Inflação!$A:$X,7,0)),"")</f>
        <v>6.6</v>
      </c>
      <c r="M97" s="44">
        <f>IFERROR(IF(VLOOKUP(M$4,Inflação!$A:$X,7,0)="","",VLOOKUP(M$4,Inflação!$A:$X,7,0)),"")</f>
        <v>7.07</v>
      </c>
      <c r="N97" s="44">
        <f>IFERROR(IF(VLOOKUP(N$4,Inflação!$A:$X,7,0)="","",VLOOKUP(N$4,Inflação!$A:$X,7,0)),"")</f>
        <v>7.13</v>
      </c>
      <c r="O97" s="44">
        <f>IFERROR(IF(VLOOKUP(O$4,Inflação!$A:$X,7,0)="","",VLOOKUP(O$4,Inflação!$A:$X,7,0)),"")</f>
        <v>7.3100000000000005</v>
      </c>
      <c r="P97" s="44">
        <f>IFERROR(IF(VLOOKUP(P$4,Inflação!$A:$X,7,0)="","",VLOOKUP(P$4,Inflação!$A:$X,7,0)),"")</f>
        <v>7.7600000000000007</v>
      </c>
      <c r="Q97" s="44">
        <f>IFERROR(IF(VLOOKUP(Q$4,Inflação!$A:$X,7,0)="","",VLOOKUP(Q$4,Inflação!$A:$X,7,0)),"")</f>
        <v>8.370000000000001</v>
      </c>
      <c r="R97" s="44">
        <f>IFERROR(IF(VLOOKUP(R$4,Inflação!$A:$X,7,0)="","",VLOOKUP(R$4,Inflação!$A:$X,7,0)),"")</f>
        <v>8.74</v>
      </c>
      <c r="S97" s="44">
        <f>IFERROR(IF(VLOOKUP(S$4,Inflação!$A:$X,7,0)="","",VLOOKUP(S$4,Inflação!$A:$X,7,0)),"")</f>
        <v>9.39</v>
      </c>
      <c r="T97" s="44">
        <f>IFERROR(IF(VLOOKUP(T$4,Inflação!$A:$X,7,0)="","",VLOOKUP(T$4,Inflação!$A:$X,7,0)),"")</f>
        <v>9.92</v>
      </c>
      <c r="U97" s="44">
        <f>IFERROR(IF(VLOOKUP(U$4,Inflação!$A:$X,7,0)="","",VLOOKUP(U$4,Inflação!$A:$X,7,0)),"")</f>
        <v>10.239999999999998</v>
      </c>
      <c r="V97" s="44">
        <f>IFERROR(IF(VLOOKUP(V$4,Inflação!$A:$X,7,0)="","",VLOOKUP(V$4,Inflação!$A:$X,7,0)),"")</f>
        <v>9.9899999999999984</v>
      </c>
      <c r="W97" s="44">
        <f>IFERROR(IF(VLOOKUP(W$4,Inflação!$A:$X,7,0)="","",VLOOKUP(W$4,Inflação!$A:$X,7,0)),"")</f>
        <v>9.8499999999999979</v>
      </c>
      <c r="X97" s="44">
        <f>IFERROR(IF(VLOOKUP(X$4,Inflação!$A:$X,7,0)="","",VLOOKUP(X$4,Inflação!$A:$X,7,0)),"")</f>
        <v>9.3099999999999987</v>
      </c>
      <c r="Y97" s="44">
        <f>IFERROR(IF(VLOOKUP(Y$4,Inflação!$A:$X,7,0)="","",VLOOKUP(Y$4,Inflação!$A:$X,7,0)),"")</f>
        <v>8.8299999999999983</v>
      </c>
      <c r="Z97" s="44">
        <f>IFERROR(IF(VLOOKUP(Z$4,Inflação!$A:$X,7,0)="","",VLOOKUP(Z$4,Inflação!$A:$X,7,0)),"")</f>
        <v>8.3999999999999968</v>
      </c>
      <c r="AA97" s="44">
        <f>IFERROR(IF(VLOOKUP(AA$4,Inflação!$A:$X,7,0)="","",VLOOKUP(AA$4,Inflação!$A:$X,7,0)),"")</f>
        <v>8.1</v>
      </c>
      <c r="AB97" s="44">
        <f>IFERROR(IF(VLOOKUP(AB$4,Inflação!$A:$X,7,0)="","",VLOOKUP(AB$4,Inflação!$A:$X,7,0)),"")</f>
        <v>7.81</v>
      </c>
      <c r="AC97" s="44">
        <f>IFERROR(IF(VLOOKUP(AC$4,Inflação!$A:$X,7,0)="","",VLOOKUP(AC$4,Inflação!$A:$X,7,0)),"")</f>
        <v>7.6099999999999994</v>
      </c>
      <c r="AD97" s="44">
        <f>IFERROR(IF(VLOOKUP(AD$4,Inflação!$A:$X,7,0)="","",VLOOKUP(AD$4,Inflação!$A:$X,7,0)),"")</f>
        <v>7.1099999999999994</v>
      </c>
      <c r="AE97" s="44">
        <f>IFERROR(IF(VLOOKUP(AE$4,Inflação!$A:$X,7,0)="","",VLOOKUP(AE$4,Inflação!$A:$X,7,0)),"")</f>
        <v>6.69</v>
      </c>
      <c r="AF97" s="44">
        <f>IFERROR(IF(VLOOKUP(AF$4,Inflação!$A:$X,7,0)="","",VLOOKUP(AF$4,Inflação!$A:$X,7,0)),"")</f>
        <v>5.83</v>
      </c>
      <c r="AG97" s="44">
        <f>IFERROR(IF(VLOOKUP(AG$4,Inflação!$A:$X,7,0)="","",VLOOKUP(AG$4,Inflação!$A:$X,7,0)),"")</f>
        <v>5.1899999999999995</v>
      </c>
      <c r="AH97" s="44">
        <f>IFERROR(IF(VLOOKUP(AH$4,Inflação!$A:$X,7,0)="","",VLOOKUP(AH$4,Inflação!$A:$X,7,0)),"")</f>
        <v>4.96</v>
      </c>
      <c r="AI97" s="44">
        <f>IFERROR(IF(VLOOKUP(AI$4,Inflação!$A:$X,7,0)="","",VLOOKUP(AI$4,Inflação!$A:$X,7,0)),"")</f>
        <v>4.6399999999999997</v>
      </c>
      <c r="AJ97" s="44">
        <f>IFERROR(IF(VLOOKUP(AJ$4,Inflação!$A:$X,7,0)="","",VLOOKUP(AJ$4,Inflação!$A:$X,7,0)),"")</f>
        <v>4.5999999999999988</v>
      </c>
      <c r="AK97" s="44">
        <f>IFERROR(IF(VLOOKUP(AK$4,Inflação!$A:$X,7,0)="","",VLOOKUP(AK$4,Inflação!$A:$X,7,0)),"")</f>
        <v>4.24</v>
      </c>
      <c r="AL97" s="44">
        <f>IFERROR(IF(VLOOKUP(AL$4,Inflação!$A:$X,7,0)="","",VLOOKUP(AL$4,Inflação!$A:$X,7,0)),"")</f>
        <v>4.33</v>
      </c>
      <c r="AM97" s="44" t="str">
        <f>IFERROR(IF(VLOOKUP(AM$4,Inflação!$A:$X,7,0)="","",VLOOKUP(AM$4,Inflação!$A:$X,7,0)),"")</f>
        <v/>
      </c>
      <c r="AN97" s="44" t="str">
        <f>IFERROR(IF(VLOOKUP(AN$4,Inflação!$A:$X,7,0)="","",VLOOKUP(AN$4,Inflação!$A:$X,7,0)),"")</f>
        <v/>
      </c>
      <c r="AO97" s="44" t="str">
        <f>IFERROR(IF(VLOOKUP(AO$4,Inflação!$A:$X,7,0)="","",VLOOKUP(AO$4,Inflação!$A:$X,7,0)),"")</f>
        <v/>
      </c>
      <c r="AP97" s="44" t="str">
        <f>IFERROR(IF(VLOOKUP(AP$4,Inflação!$A:$X,7,0)="","",VLOOKUP(AP$4,Inflação!$A:$X,7,0)),"")</f>
        <v/>
      </c>
      <c r="AQ97" s="44" t="str">
        <f>IFERROR(IF(VLOOKUP(AQ$4,Inflação!$A:$X,7,0)="","",VLOOKUP(AQ$4,Inflação!$A:$X,7,0)),"")</f>
        <v/>
      </c>
      <c r="AR97" s="44" t="str">
        <f>IFERROR(IF(VLOOKUP(AR$4,Inflação!$A:$X,7,0)="","",VLOOKUP(AR$4,Inflação!$A:$X,7,0)),"")</f>
        <v/>
      </c>
      <c r="AS97" s="44" t="str">
        <f>IFERROR(IF(VLOOKUP(AS$4,Inflação!$A:$X,7,0)="","",VLOOKUP(AS$4,Inflação!$A:$X,7,0)),"")</f>
        <v/>
      </c>
      <c r="AT97" s="44" t="str">
        <f>IFERROR(IF(VLOOKUP(AT$4,Inflação!$A:$X,7,0)="","",VLOOKUP(AT$4,Inflação!$A:$X,7,0)),"")</f>
        <v/>
      </c>
      <c r="AU97" s="44" t="str">
        <f>IFERROR(IF(VLOOKUP(AU$4,Inflação!$A:$X,7,0)="","",VLOOKUP(AU$4,Inflação!$A:$X,7,0)),"")</f>
        <v/>
      </c>
      <c r="AV97" s="44" t="str">
        <f>IFERROR(IF(VLOOKUP(AV$4,Inflação!$A:$X,7,0)="","",VLOOKUP(AV$4,Inflação!$A:$X,7,0)),"")</f>
        <v/>
      </c>
      <c r="AW97" s="44" t="str">
        <f>IFERROR(IF(VLOOKUP(AW$4,Inflação!$A:$X,7,0)="","",VLOOKUP(AW$4,Inflação!$A:$X,7,0)),"")</f>
        <v/>
      </c>
      <c r="AX97" s="44" t="str">
        <f>IFERROR(IF(VLOOKUP(AX$4,Inflação!$A:$X,7,0)="","",VLOOKUP(AX$4,Inflação!$A:$X,7,0)),"")</f>
        <v/>
      </c>
      <c r="AY97" s="44" t="str">
        <f>IFERROR(IF(VLOOKUP(AY$4,Inflação!$A:$X,7,0)="","",VLOOKUP(AY$4,Inflação!$A:$X,7,0)),"")</f>
        <v/>
      </c>
    </row>
    <row r="98" spans="1:51" ht="19.5" customHeight="1">
      <c r="A98" s="6"/>
      <c r="B98" s="4" t="s">
        <v>42</v>
      </c>
      <c r="C98" s="7" t="s">
        <v>56</v>
      </c>
      <c r="D98" s="44">
        <f>IFERROR(IF(VLOOKUP(D$4,Inflação!$A:$X,22,0)="","",VLOOKUP(D$4,Inflação!$A:$X,22,0)),"")</f>
        <v>2.58</v>
      </c>
      <c r="E98" s="44">
        <f>IFERROR(IF(VLOOKUP(E$4,Inflação!$A:$X,22,0)="","",VLOOKUP(E$4,Inflação!$A:$X,22,0)),"")</f>
        <v>2.5299999999999998</v>
      </c>
      <c r="F98" s="44">
        <f>IFERROR(IF(VLOOKUP(F$4,Inflação!$A:$X,22,0)="","",VLOOKUP(F$4,Inflação!$A:$X,22,0)),"")</f>
        <v>2.94</v>
      </c>
      <c r="G98" s="44">
        <f>IFERROR(IF(VLOOKUP(G$4,Inflação!$A:$X,22,0)="","",VLOOKUP(G$4,Inflação!$A:$X,22,0)),"")</f>
        <v>1.51</v>
      </c>
      <c r="H98" s="44">
        <f>IFERROR(IF(VLOOKUP(H$4,Inflação!$A:$X,22,0)="","",VLOOKUP(H$4,Inflação!$A:$X,22,0)),"")</f>
        <v>4.0999999999999996</v>
      </c>
      <c r="I98" s="44">
        <f>IFERROR(IF(VLOOKUP(I$4,Inflação!$A:$X,22,0)="","",VLOOKUP(I$4,Inflação!$A:$X,22,0)),"")</f>
        <v>0.6</v>
      </c>
      <c r="J98" s="44">
        <f>IFERROR(IF(VLOOKUP(J$4,Inflação!$A:$X,22,0)="","",VLOOKUP(J$4,Inflação!$A:$X,22,0)),"")</f>
        <v>0.78</v>
      </c>
      <c r="K98" s="44">
        <f>IFERROR(IF(VLOOKUP(K$4,Inflação!$A:$X,22,0)="","",VLOOKUP(K$4,Inflação!$A:$X,22,0)),"")</f>
        <v>0.66</v>
      </c>
      <c r="L98" s="44">
        <f>IFERROR(IF(VLOOKUP(L$4,Inflação!$A:$X,22,0)="","",VLOOKUP(L$4,Inflação!$A:$X,22,0)),"")</f>
        <v>-0.64</v>
      </c>
      <c r="M98" s="44">
        <f>IFERROR(IF(VLOOKUP(M$4,Inflação!$A:$X,22,0)="","",VLOOKUP(M$4,Inflação!$A:$X,22,0)),"")</f>
        <v>0.64</v>
      </c>
      <c r="N98" s="44">
        <f>IFERROR(IF(VLOOKUP(N$4,Inflação!$A:$X,22,0)="","",VLOOKUP(N$4,Inflação!$A:$X,22,0)),"")</f>
        <v>0.02</v>
      </c>
      <c r="O98" s="44">
        <f>IFERROR(IF(VLOOKUP(O$4,Inflação!$A:$X,22,0)="","",VLOOKUP(O$4,Inflação!$A:$X,22,0)),"")</f>
        <v>0.87</v>
      </c>
      <c r="P98" s="44">
        <f>IFERROR(IF(VLOOKUP(P$4,Inflação!$A:$X,22,0)="","",VLOOKUP(P$4,Inflação!$A:$X,22,0)),"")</f>
        <v>1.82</v>
      </c>
      <c r="Q98" s="44">
        <f>IFERROR(IF(VLOOKUP(Q$4,Inflação!$A:$X,22,0)="","",VLOOKUP(Q$4,Inflação!$A:$X,22,0)),"")</f>
        <v>1.83</v>
      </c>
      <c r="R98" s="44">
        <f>IFERROR(IF(VLOOKUP(R$4,Inflação!$A:$X,22,0)="","",VLOOKUP(R$4,Inflação!$A:$X,22,0)),"")</f>
        <v>1.74</v>
      </c>
      <c r="S98" s="44">
        <f>IFERROR(IF(VLOOKUP(S$4,Inflação!$A:$X,22,0)="","",VLOOKUP(S$4,Inflação!$A:$X,22,0)),"")</f>
        <v>1.41</v>
      </c>
      <c r="T98" s="44">
        <f>IFERROR(IF(VLOOKUP(T$4,Inflação!$A:$X,22,0)="","",VLOOKUP(T$4,Inflação!$A:$X,22,0)),"")</f>
        <v>0.52</v>
      </c>
      <c r="U98" s="44">
        <f>IFERROR(IF(VLOOKUP(U$4,Inflação!$A:$X,22,0)="","",VLOOKUP(U$4,Inflação!$A:$X,22,0)),"")</f>
        <v>0.59</v>
      </c>
      <c r="V98" s="44">
        <f>IFERROR(IF(VLOOKUP(V$4,Inflação!$A:$X,22,0)="","",VLOOKUP(V$4,Inflação!$A:$X,22,0)),"")</f>
        <v>0.21</v>
      </c>
      <c r="W98" s="44">
        <f>IFERROR(IF(VLOOKUP(W$4,Inflação!$A:$X,22,0)="","",VLOOKUP(W$4,Inflação!$A:$X,22,0)),"")</f>
        <v>-0.7</v>
      </c>
      <c r="X98" s="44">
        <f>IFERROR(IF(VLOOKUP(X$4,Inflação!$A:$X,22,0)="","",VLOOKUP(X$4,Inflação!$A:$X,22,0)),"")</f>
        <v>-0.95</v>
      </c>
      <c r="Y98" s="44">
        <f>IFERROR(IF(VLOOKUP(Y$4,Inflação!$A:$X,22,0)="","",VLOOKUP(Y$4,Inflação!$A:$X,22,0)),"")</f>
        <v>-0.97</v>
      </c>
      <c r="Z98" s="44">
        <f>IFERROR(IF(VLOOKUP(Z$4,Inflação!$A:$X,22,0)="","",VLOOKUP(Z$4,Inflação!$A:$X,22,0)),"")</f>
        <v>-0.56000000000000005</v>
      </c>
      <c r="AA98" s="44">
        <f>IFERROR(IF(VLOOKUP(AA$4,Inflação!$A:$X,22,0)="","",VLOOKUP(AA$4,Inflação!$A:$X,22,0)),"")</f>
        <v>0.45</v>
      </c>
      <c r="AB98" s="44">
        <f>IFERROR(IF(VLOOKUP(AB$4,Inflação!$A:$X,22,0)="","",VLOOKUP(AB$4,Inflação!$A:$X,22,0)),"")</f>
        <v>0.21</v>
      </c>
      <c r="AC98" s="44">
        <f>IFERROR(IF(VLOOKUP(AC$4,Inflação!$A:$X,22,0)="","",VLOOKUP(AC$4,Inflação!$A:$X,22,0)),"")</f>
        <v>-0.06</v>
      </c>
      <c r="AD98" s="44">
        <f>IFERROR(IF(VLOOKUP(AD$4,Inflação!$A:$X,22,0)="","",VLOOKUP(AD$4,Inflação!$A:$X,22,0)),"")</f>
        <v>0.05</v>
      </c>
      <c r="AE98" s="44">
        <f>IFERROR(IF(VLOOKUP(AE$4,Inflação!$A:$X,22,0)="","",VLOOKUP(AE$4,Inflação!$A:$X,22,0)),"")</f>
        <v>-0.95</v>
      </c>
      <c r="AF98" s="44">
        <f>IFERROR(IF(VLOOKUP(AF$4,Inflação!$A:$X,22,0)="","",VLOOKUP(AF$4,Inflação!$A:$X,22,0)),"")</f>
        <v>-1.84</v>
      </c>
      <c r="AG98" s="44">
        <f>IFERROR(IF(VLOOKUP(AG$4,Inflação!$A:$X,22,0)="","",VLOOKUP(AG$4,Inflação!$A:$X,22,0)),"")</f>
        <v>-1.93</v>
      </c>
      <c r="AH98" s="44">
        <f>IFERROR(IF(VLOOKUP(AH$4,Inflação!$A:$X,22,0)="","",VLOOKUP(AH$4,Inflação!$A:$X,22,0)),"")</f>
        <v>-0.72</v>
      </c>
      <c r="AI98" s="44">
        <f>IFERROR(IF(VLOOKUP(AI$4,Inflação!$A:$X,22,0)="","",VLOOKUP(AI$4,Inflação!$A:$X,22,0)),"")</f>
        <v>-0.14000000000000001</v>
      </c>
      <c r="AJ98" s="44">
        <f>IFERROR(IF(VLOOKUP(AJ$4,Inflação!$A:$X,22,0)="","",VLOOKUP(AJ$4,Inflação!$A:$X,22,0)),"")</f>
        <v>0.37</v>
      </c>
      <c r="AK98" s="44">
        <f>IFERROR(IF(VLOOKUP(AK$4,Inflação!$A:$X,22,0)="","",VLOOKUP(AK$4,Inflação!$A:$X,22,0)),"")</f>
        <v>0.5</v>
      </c>
      <c r="AL98" s="44">
        <f>IFERROR(IF(VLOOKUP(AL$4,Inflação!$A:$X,22,0)="","",VLOOKUP(AL$4,Inflação!$A:$X,22,0)),"")</f>
        <v>0.59</v>
      </c>
      <c r="AM98" s="44" t="str">
        <f>IFERROR(IF(VLOOKUP(AM$4,Inflação!$A:$X,22,0)="","",VLOOKUP(AM$4,Inflação!$A:$X,22,0)),"")</f>
        <v/>
      </c>
      <c r="AN98" s="44" t="str">
        <f>IFERROR(IF(VLOOKUP(AN$4,Inflação!$A:$X,22,0)="","",VLOOKUP(AN$4,Inflação!$A:$X,22,0)),"")</f>
        <v/>
      </c>
      <c r="AO98" s="44" t="str">
        <f>IFERROR(IF(VLOOKUP(AO$4,Inflação!$A:$X,22,0)="","",VLOOKUP(AO$4,Inflação!$A:$X,22,0)),"")</f>
        <v/>
      </c>
      <c r="AP98" s="44" t="str">
        <f>IFERROR(IF(VLOOKUP(AP$4,Inflação!$A:$X,22,0)="","",VLOOKUP(AP$4,Inflação!$A:$X,22,0)),"")</f>
        <v/>
      </c>
      <c r="AQ98" s="44" t="str">
        <f>IFERROR(IF(VLOOKUP(AQ$4,Inflação!$A:$X,22,0)="","",VLOOKUP(AQ$4,Inflação!$A:$X,22,0)),"")</f>
        <v/>
      </c>
      <c r="AR98" s="44" t="str">
        <f>IFERROR(IF(VLOOKUP(AR$4,Inflação!$A:$X,22,0)="","",VLOOKUP(AR$4,Inflação!$A:$X,22,0)),"")</f>
        <v/>
      </c>
      <c r="AS98" s="44" t="str">
        <f>IFERROR(IF(VLOOKUP(AS$4,Inflação!$A:$X,22,0)="","",VLOOKUP(AS$4,Inflação!$A:$X,22,0)),"")</f>
        <v/>
      </c>
      <c r="AT98" s="44" t="str">
        <f>IFERROR(IF(VLOOKUP(AT$4,Inflação!$A:$X,22,0)="","",VLOOKUP(AT$4,Inflação!$A:$X,22,0)),"")</f>
        <v/>
      </c>
      <c r="AU98" s="44" t="str">
        <f>IFERROR(IF(VLOOKUP(AU$4,Inflação!$A:$X,22,0)="","",VLOOKUP(AU$4,Inflação!$A:$X,22,0)),"")</f>
        <v/>
      </c>
      <c r="AV98" s="44" t="str">
        <f>IFERROR(IF(VLOOKUP(AV$4,Inflação!$A:$X,22,0)="","",VLOOKUP(AV$4,Inflação!$A:$X,22,0)),"")</f>
        <v/>
      </c>
      <c r="AW98" s="44" t="str">
        <f>IFERROR(IF(VLOOKUP(AW$4,Inflação!$A:$X,22,0)="","",VLOOKUP(AW$4,Inflação!$A:$X,22,0)),"")</f>
        <v/>
      </c>
      <c r="AX98" s="44" t="str">
        <f>IFERROR(IF(VLOOKUP(AX$4,Inflação!$A:$X,22,0)="","",VLOOKUP(AX$4,Inflação!$A:$X,22,0)),"")</f>
        <v/>
      </c>
      <c r="AY98" s="44" t="str">
        <f>IFERROR(IF(VLOOKUP(AY$4,Inflação!$A:$X,22,0)="","",VLOOKUP(AY$4,Inflação!$A:$X,22,0)),"")</f>
        <v/>
      </c>
    </row>
    <row r="99" spans="1:51" ht="19.5" customHeight="1">
      <c r="A99" s="6"/>
      <c r="B99" s="4" t="s">
        <v>42</v>
      </c>
      <c r="C99" s="7" t="s">
        <v>55</v>
      </c>
      <c r="D99" s="44">
        <f>IFERROR(IF(VLOOKUP(D$4,Inflação!$A:$X,23,0)="","",VLOOKUP(D$4,Inflação!$A:$X,23,0)),"")</f>
        <v>23.200000000000003</v>
      </c>
      <c r="E99" s="44">
        <f>IFERROR(IF(VLOOKUP(E$4,Inflação!$A:$X,23,0)="","",VLOOKUP(E$4,Inflação!$A:$X,23,0)),"")</f>
        <v>25.770000000000003</v>
      </c>
      <c r="F99" s="44">
        <f>IFERROR(IF(VLOOKUP(F$4,Inflação!$A:$X,23,0)="","",VLOOKUP(F$4,Inflação!$A:$X,23,0)),"")</f>
        <v>27.470000000000002</v>
      </c>
      <c r="G99" s="44">
        <f>IFERROR(IF(VLOOKUP(G$4,Inflação!$A:$X,23,0)="","",VLOOKUP(G$4,Inflação!$A:$X,23,0)),"")</f>
        <v>28.180000000000007</v>
      </c>
      <c r="H99" s="44">
        <f>IFERROR(IF(VLOOKUP(H$4,Inflação!$A:$X,23,0)="","",VLOOKUP(H$4,Inflação!$A:$X,23,0)),"")</f>
        <v>17.899999999999999</v>
      </c>
      <c r="I99" s="44">
        <f>IFERROR(IF(VLOOKUP(I$4,Inflação!$A:$X,23,0)="","",VLOOKUP(I$4,Inflação!$A:$X,23,0)),"")</f>
        <v>31.040000000000006</v>
      </c>
      <c r="J99" s="44">
        <f>IFERROR(IF(VLOOKUP(J$4,Inflação!$A:$X,23,0)="","",VLOOKUP(J$4,Inflação!$A:$X,23,0)),"")</f>
        <v>29.590000000000011</v>
      </c>
      <c r="K99" s="44">
        <f>IFERROR(IF(VLOOKUP(K$4,Inflação!$A:$X,23,0)="","",VLOOKUP(K$4,Inflação!$A:$X,23,0)),"")</f>
        <v>27.51</v>
      </c>
      <c r="L99" s="44">
        <f>IFERROR(IF(VLOOKUP(L$4,Inflação!$A:$X,23,0)="","",VLOOKUP(L$4,Inflação!$A:$X,23,0)),"")</f>
        <v>22.530000000000005</v>
      </c>
      <c r="M99" s="44">
        <f>IFERROR(IF(VLOOKUP(M$4,Inflação!$A:$X,23,0)="","",VLOOKUP(M$4,Inflação!$A:$X,23,0)),"")</f>
        <v>19.940000000000001</v>
      </c>
      <c r="N99" s="44">
        <f>IFERROR(IF(VLOOKUP(N$4,Inflação!$A:$X,23,0)="","",VLOOKUP(N$4,Inflação!$A:$X,23,0)),"")</f>
        <v>16.679999999999996</v>
      </c>
      <c r="O99" s="44">
        <f>IFERROR(IF(VLOOKUP(O$4,Inflação!$A:$X,23,0)="","",VLOOKUP(O$4,Inflação!$A:$X,23,0)),"")</f>
        <v>16.589999999999996</v>
      </c>
      <c r="P99" s="44">
        <f>IFERROR(IF(VLOOKUP(P$4,Inflação!$A:$X,23,0)="","",VLOOKUP(P$4,Inflação!$A:$X,23,0)),"")</f>
        <v>15.829999999999997</v>
      </c>
      <c r="Q99" s="44">
        <f>IFERROR(IF(VLOOKUP(Q$4,Inflação!$A:$X,23,0)="","",VLOOKUP(Q$4,Inflação!$A:$X,23,0)),"")</f>
        <v>15.129999999999999</v>
      </c>
      <c r="R99" s="44">
        <f>IFERROR(IF(VLOOKUP(R$4,Inflação!$A:$X,23,0)="","",VLOOKUP(R$4,Inflação!$A:$X,23,0)),"")</f>
        <v>13.93</v>
      </c>
      <c r="S99" s="44">
        <f>IFERROR(IF(VLOOKUP(S$4,Inflação!$A:$X,23,0)="","",VLOOKUP(S$4,Inflação!$A:$X,23,0)),"")</f>
        <v>13.83</v>
      </c>
      <c r="T99" s="44">
        <f>IFERROR(IF(VLOOKUP(T$4,Inflação!$A:$X,23,0)="","",VLOOKUP(T$4,Inflação!$A:$X,23,0)),"")</f>
        <v>10.25</v>
      </c>
      <c r="U99" s="44">
        <f>IFERROR(IF(VLOOKUP(U$4,Inflação!$A:$X,23,0)="","",VLOOKUP(U$4,Inflação!$A:$X,23,0)),"")</f>
        <v>10.7</v>
      </c>
      <c r="V99" s="44">
        <f>IFERROR(IF(VLOOKUP(V$4,Inflação!$A:$X,23,0)="","",VLOOKUP(V$4,Inflação!$A:$X,23,0)),"")</f>
        <v>10.07</v>
      </c>
      <c r="W99" s="44">
        <f>IFERROR(IF(VLOOKUP(W$4,Inflação!$A:$X,23,0)="","",VLOOKUP(W$4,Inflação!$A:$X,23,0)),"")</f>
        <v>8.59</v>
      </c>
      <c r="X99" s="44">
        <f>IFERROR(IF(VLOOKUP(X$4,Inflação!$A:$X,23,0)="","",VLOOKUP(X$4,Inflação!$A:$X,23,0)),"")</f>
        <v>8.25</v>
      </c>
      <c r="Y99" s="44">
        <f>IFERROR(IF(VLOOKUP(Y$4,Inflação!$A:$X,23,0)="","",VLOOKUP(Y$4,Inflação!$A:$X,23,0)),"")</f>
        <v>6.52</v>
      </c>
      <c r="Z99" s="44">
        <f>IFERROR(IF(VLOOKUP(Z$4,Inflação!$A:$X,23,0)="","",VLOOKUP(Z$4,Inflação!$A:$X,23,0)),"")</f>
        <v>5.9</v>
      </c>
      <c r="AA99" s="44">
        <f>IFERROR(IF(VLOOKUP(AA$4,Inflação!$A:$X,23,0)="","",VLOOKUP(AA$4,Inflação!$A:$X,23,0)),"")</f>
        <v>5.46</v>
      </c>
      <c r="AB99" s="44">
        <f>IFERROR(IF(VLOOKUP(AB$4,Inflação!$A:$X,23,0)="","",VLOOKUP(AB$4,Inflação!$A:$X,23,0)),"")</f>
        <v>3.79</v>
      </c>
      <c r="AC99" s="44">
        <f>IFERROR(IF(VLOOKUP(AC$4,Inflação!$A:$X,23,0)="","",VLOOKUP(AC$4,Inflação!$A:$X,23,0)),"")</f>
        <v>1.86</v>
      </c>
      <c r="AD99" s="44">
        <f>IFERROR(IF(VLOOKUP(AD$4,Inflação!$A:$X,23,0)="","",VLOOKUP(AD$4,Inflação!$A:$X,23,0)),"")</f>
        <v>0.17</v>
      </c>
      <c r="AE99" s="44">
        <f>IFERROR(IF(VLOOKUP(AE$4,Inflação!$A:$X,23,0)="","",VLOOKUP(AE$4,Inflação!$A:$X,23,0)),"")</f>
        <v>-2.16</v>
      </c>
      <c r="AF99" s="44">
        <f>IFERROR(IF(VLOOKUP(AF$4,Inflação!$A:$X,23,0)="","",VLOOKUP(AF$4,Inflação!$A:$X,23,0)),"")</f>
        <v>-4.46</v>
      </c>
      <c r="AG99" s="44">
        <f>IFERROR(IF(VLOOKUP(AG$4,Inflação!$A:$X,23,0)="","",VLOOKUP(AG$4,Inflação!$A:$X,23,0)),"")</f>
        <v>-6.86</v>
      </c>
      <c r="AH99" s="44">
        <f>IFERROR(IF(VLOOKUP(AH$4,Inflação!$A:$X,23,0)="","",VLOOKUP(AH$4,Inflação!$A:$X,23,0)),"")</f>
        <v>-7.97</v>
      </c>
      <c r="AI99" s="44">
        <f>IFERROR(IF(VLOOKUP(AI$4,Inflação!$A:$X,23,0)="","",VLOOKUP(AI$4,Inflação!$A:$X,23,0)),"")</f>
        <v>-7.4099999999999993</v>
      </c>
      <c r="AJ99" s="44">
        <f>IFERROR(IF(VLOOKUP(AJ$4,Inflação!$A:$X,23,0)="","",VLOOKUP(AJ$4,Inflação!$A:$X,23,0)),"")</f>
        <v>-6.089999999999999</v>
      </c>
      <c r="AK99" s="44">
        <f>IFERROR(IF(VLOOKUP(AK$4,Inflação!$A:$X,23,0)="","",VLOOKUP(AK$4,Inflação!$A:$X,23,0)),"")</f>
        <v>-4.6199999999999992</v>
      </c>
      <c r="AL99" s="44">
        <f>IFERROR(IF(VLOOKUP(AL$4,Inflação!$A:$X,23,0)="","",VLOOKUP(AL$4,Inflação!$A:$X,23,0)),"")</f>
        <v>-3.4699999999999989</v>
      </c>
      <c r="AM99" s="44" t="str">
        <f>IFERROR(IF(VLOOKUP(AM$4,Inflação!$A:$X,23,0)="","",VLOOKUP(AM$4,Inflação!$A:$X,23,0)),"")</f>
        <v/>
      </c>
      <c r="AN99" s="44" t="str">
        <f>IFERROR(IF(VLOOKUP(AN$4,Inflação!$A:$X,23,0)="","",VLOOKUP(AN$4,Inflação!$A:$X,23,0)),"")</f>
        <v/>
      </c>
      <c r="AO99" s="44" t="str">
        <f>IFERROR(IF(VLOOKUP(AO$4,Inflação!$A:$X,23,0)="","",VLOOKUP(AO$4,Inflação!$A:$X,23,0)),"")</f>
        <v/>
      </c>
      <c r="AP99" s="44" t="str">
        <f>IFERROR(IF(VLOOKUP(AP$4,Inflação!$A:$X,23,0)="","",VLOOKUP(AP$4,Inflação!$A:$X,23,0)),"")</f>
        <v/>
      </c>
      <c r="AQ99" s="44" t="str">
        <f>IFERROR(IF(VLOOKUP(AQ$4,Inflação!$A:$X,23,0)="","",VLOOKUP(AQ$4,Inflação!$A:$X,23,0)),"")</f>
        <v/>
      </c>
      <c r="AR99" s="44" t="str">
        <f>IFERROR(IF(VLOOKUP(AR$4,Inflação!$A:$X,23,0)="","",VLOOKUP(AR$4,Inflação!$A:$X,23,0)),"")</f>
        <v/>
      </c>
      <c r="AS99" s="44" t="str">
        <f>IFERROR(IF(VLOOKUP(AS$4,Inflação!$A:$X,23,0)="","",VLOOKUP(AS$4,Inflação!$A:$X,23,0)),"")</f>
        <v/>
      </c>
      <c r="AT99" s="44" t="str">
        <f>IFERROR(IF(VLOOKUP(AT$4,Inflação!$A:$X,23,0)="","",VLOOKUP(AT$4,Inflação!$A:$X,23,0)),"")</f>
        <v/>
      </c>
      <c r="AU99" s="44" t="str">
        <f>IFERROR(IF(VLOOKUP(AU$4,Inflação!$A:$X,23,0)="","",VLOOKUP(AU$4,Inflação!$A:$X,23,0)),"")</f>
        <v/>
      </c>
      <c r="AV99" s="44" t="str">
        <f>IFERROR(IF(VLOOKUP(AV$4,Inflação!$A:$X,23,0)="","",VLOOKUP(AV$4,Inflação!$A:$X,23,0)),"")</f>
        <v/>
      </c>
      <c r="AW99" s="44" t="str">
        <f>IFERROR(IF(VLOOKUP(AW$4,Inflação!$A:$X,23,0)="","",VLOOKUP(AW$4,Inflação!$A:$X,23,0)),"")</f>
        <v/>
      </c>
      <c r="AX99" s="44" t="str">
        <f>IFERROR(IF(VLOOKUP(AX$4,Inflação!$A:$X,23,0)="","",VLOOKUP(AX$4,Inflação!$A:$X,23,0)),"")</f>
        <v/>
      </c>
      <c r="AY99" s="44" t="str">
        <f>IFERROR(IF(VLOOKUP(AY$4,Inflação!$A:$X,23,0)="","",VLOOKUP(AY$4,Inflação!$A:$X,23,0)),"")</f>
        <v/>
      </c>
    </row>
    <row r="100" spans="1:51" ht="19.5" customHeight="1">
      <c r="A100" s="6"/>
      <c r="B100" s="4" t="s">
        <v>64</v>
      </c>
      <c r="C100" s="7" t="s">
        <v>55</v>
      </c>
      <c r="D100" s="44">
        <f>IFERROR(IF(VLOOKUP(D$4,Inflação!$A:$Z,26,0)="","",VLOOKUP(D$4,Inflação!$A:$Z,26,0))*100,"")</f>
        <v>40.287145885527089</v>
      </c>
      <c r="E100" s="44">
        <f>IFERROR(IF(VLOOKUP(E$4,Inflação!$A:$Z,26,0)="","",VLOOKUP(E$4,Inflação!$A:$Z,26,0))*100,"")</f>
        <v>50.832446036201716</v>
      </c>
      <c r="F100" s="44">
        <f>IFERROR(IF(VLOOKUP(F$4,Inflação!$A:$Z,26,0)="","",VLOOKUP(F$4,Inflação!$A:$Z,26,0))*100,"")</f>
        <v>66.002427675500726</v>
      </c>
      <c r="G100" s="44">
        <f>IFERROR(IF(VLOOKUP(G$4,Inflação!$A:$Z,26,0)="","",VLOOKUP(G$4,Inflação!$A:$Z,26,0))*100,"")</f>
        <v>65.430008465713854</v>
      </c>
      <c r="H100" s="44" t="str">
        <f>IFERROR(IF(VLOOKUP(H$4,Inflação!$A:$Z,26,0)="","",VLOOKUP(H$4,Inflação!$A:$Z,26,0))*100,"")</f>
        <v/>
      </c>
      <c r="I100" s="44">
        <f>IFERROR(IF(VLOOKUP(I$4,Inflação!$A:$Z,26,0)="","",VLOOKUP(I$4,Inflação!$A:$Z,26,0))*100,"")</f>
        <v>50.971710863587646</v>
      </c>
      <c r="J100" s="44">
        <f>IFERROR(IF(VLOOKUP(J$4,Inflação!$A:$Z,26,0)="","",VLOOKUP(J$4,Inflação!$A:$Z,26,0))*100,"")</f>
        <v>48.274361317839578</v>
      </c>
      <c r="K100" s="44">
        <f>IFERROR(IF(VLOOKUP(K$4,Inflação!$A:$Z,26,0)="","",VLOOKUP(K$4,Inflação!$A:$Z,26,0))*100,"")</f>
        <v>40.156759767645411</v>
      </c>
      <c r="L100" s="44">
        <f>IFERROR(IF(VLOOKUP(L$4,Inflação!$A:$Z,26,0)="","",VLOOKUP(L$4,Inflação!$A:$Z,26,0))*100,"")</f>
        <v>42.653053148126176</v>
      </c>
      <c r="M100" s="44">
        <f>IFERROR(IF(VLOOKUP(M$4,Inflação!$A:$Z,26,0)="","",VLOOKUP(M$4,Inflação!$A:$Z,26,0))*100,"")</f>
        <v>50.418088417263476</v>
      </c>
      <c r="N100" s="44">
        <f>IFERROR(IF(VLOOKUP(N$4,Inflação!$A:$Z,26,0)="","",VLOOKUP(N$4,Inflação!$A:$Z,26,0))*100,"")</f>
        <v>49.741573033707873</v>
      </c>
      <c r="O100" s="44">
        <f>IFERROR(IF(VLOOKUP(O$4,Inflação!$A:$Z,26,0)="","",VLOOKUP(O$4,Inflação!$A:$Z,26,0))*100,"")</f>
        <v>50.717594350368287</v>
      </c>
      <c r="P100" s="44">
        <f>IFERROR(IF(VLOOKUP(P$4,Inflação!$A:$Z,26,0)="","",VLOOKUP(P$4,Inflação!$A:$Z,26,0))*100,"")</f>
        <v>40.407995054605394</v>
      </c>
      <c r="Q100" s="44">
        <f>IFERROR(IF(VLOOKUP(Q$4,Inflação!$A:$Z,26,0)="","",VLOOKUP(Q$4,Inflação!$A:$Z,26,0))*100,"")</f>
        <v>30.155623295363387</v>
      </c>
      <c r="R100" s="44">
        <f>IFERROR(IF(VLOOKUP(R$4,Inflação!$A:$Z,26,0)="","",VLOOKUP(R$4,Inflação!$A:$Z,26,0))*100,"")</f>
        <v>28.995795503016254</v>
      </c>
      <c r="S100" s="44">
        <f>IFERROR(IF(VLOOKUP(S$4,Inflação!$A:$Z,26,0)="","",VLOOKUP(S$4,Inflação!$A:$Z,26,0))*100,"")</f>
        <v>26.01745936183022</v>
      </c>
      <c r="T100" s="44">
        <f>IFERROR(IF(VLOOKUP(T$4,Inflação!$A:$Z,26,0)="","",VLOOKUP(T$4,Inflação!$A:$Z,26,0))*100,"")</f>
        <v>28.653943490040803</v>
      </c>
      <c r="U100" s="44">
        <f>IFERROR(IF(VLOOKUP(U$4,Inflação!$A:$Z,26,0)="","",VLOOKUP(U$4,Inflação!$A:$Z,26,0))*100,"")</f>
        <v>32.129406680249417</v>
      </c>
      <c r="V100" s="44">
        <f>IFERROR(IF(VLOOKUP(V$4,Inflação!$A:$Z,26,0)="","",VLOOKUP(V$4,Inflação!$A:$Z,26,0))*100,"")</f>
        <v>22.580645161290324</v>
      </c>
      <c r="W100" s="44">
        <f>IFERROR(IF(VLOOKUP(W$4,Inflação!$A:$Z,26,0)="","",VLOOKUP(W$4,Inflação!$A:$Z,26,0))*100,"")</f>
        <v>17.702330598688508</v>
      </c>
      <c r="X100" s="44">
        <f>IFERROR(IF(VLOOKUP(X$4,Inflação!$A:$Z,26,0)="","",VLOOKUP(X$4,Inflação!$A:$Z,26,0))*100,"")</f>
        <v>13.438011485005696</v>
      </c>
      <c r="Y100" s="44">
        <f>IFERROR(IF(VLOOKUP(Y$4,Inflação!$A:$Z,26,0)="","",VLOOKUP(Y$4,Inflação!$A:$Z,26,0))*100,"")</f>
        <v>-1.6527483484980676</v>
      </c>
      <c r="Z100" s="44">
        <f>IFERROR(IF(VLOOKUP(Z$4,Inflação!$A:$Z,26,0)="","",VLOOKUP(Z$4,Inflação!$A:$Z,26,0))*100,"")</f>
        <v>-8.0038018058581351E-2</v>
      </c>
      <c r="AA100" s="44">
        <f>IFERROR(IF(VLOOKUP(AA$4,Inflação!$A:$Z,26,0)="","",VLOOKUP(AA$4,Inflação!$A:$Z,26,0))*100,"")</f>
        <v>-1.5618702136235396</v>
      </c>
      <c r="AB100" s="44">
        <f>IFERROR(IF(VLOOKUP(AB$4,Inflação!$A:$Z,26,0)="","",VLOOKUP(AB$4,Inflação!$A:$Z,26,0))*100,"")</f>
        <v>-6.8902260052832283</v>
      </c>
      <c r="AC100" s="44">
        <f>IFERROR(IF(VLOOKUP(AC$4,Inflação!$A:$Z,26,0)="","",VLOOKUP(AC$4,Inflação!$A:$Z,26,0))*100,"")</f>
        <v>-7.6202450509084585</v>
      </c>
      <c r="AD100" s="44">
        <f>IFERROR(IF(VLOOKUP(AD$4,Inflação!$A:$Z,26,0)="","",VLOOKUP(AD$4,Inflação!$A:$Z,26,0))*100,"")</f>
        <v>-14.013084862656179</v>
      </c>
      <c r="AE100" s="44">
        <f>IFERROR(IF(VLOOKUP(AE$4,Inflação!$A:$Z,26,0)="","",VLOOKUP(AE$4,Inflação!$A:$Z,26,0))*100,"")</f>
        <v>-13.422353868571291</v>
      </c>
      <c r="AF100" s="44">
        <f>IFERROR(IF(VLOOKUP(AF$4,Inflação!$A:$Z,26,0)="","",VLOOKUP(AF$4,Inflação!$A:$Z,26,0))*100,"")</f>
        <v>-20.05045011686839</v>
      </c>
      <c r="AG100" s="44">
        <f>IFERROR(IF(VLOOKUP(AG$4,Inflação!$A:$Z,26,0)="","",VLOOKUP(AG$4,Inflação!$A:$Z,26,0))*100,"")</f>
        <v>-19.910284566141769</v>
      </c>
      <c r="AH100" s="44">
        <f>IFERROR(IF(VLOOKUP(AH$4,Inflação!$A:$Z,26,0)="","",VLOOKUP(AH$4,Inflação!$A:$Z,26,0))*100,"")</f>
        <v>-16.407260188688277</v>
      </c>
      <c r="AI100" s="44">
        <f>IFERROR(IF(VLOOKUP(AI$4,Inflação!$A:$Z,26,0)="","",VLOOKUP(AI$4,Inflação!$A:$Z,26,0))*100,"")</f>
        <v>-13.397486916045631</v>
      </c>
      <c r="AJ100" s="44">
        <f>IFERROR(IF(VLOOKUP(AJ$4,Inflação!$A:$Z,26,0)="","",VLOOKUP(AJ$4,Inflação!$A:$Z,26,0))*100,"")</f>
        <v>-8.9114964173045426</v>
      </c>
      <c r="AK100" s="44">
        <f>IFERROR(IF(VLOOKUP(AK$4,Inflação!$A:$Z,26,0)="","",VLOOKUP(AK$4,Inflação!$A:$Z,26,0))*100,"")</f>
        <v>-4.6588259150359912</v>
      </c>
      <c r="AL100" s="44">
        <f>IFERROR(IF(VLOOKUP(AL$4,Inflação!$A:$Z,26,0)="","",VLOOKUP(AL$4,Inflação!$A:$Z,26,0))*100,"")</f>
        <v>-10.638564169315877</v>
      </c>
      <c r="AM100" s="44" t="str">
        <f>IFERROR(IF(VLOOKUP(AM$4,Inflação!$A:$Z,26,0)="","",VLOOKUP(AM$4,Inflação!$A:$Z,26,0))*100,"")</f>
        <v/>
      </c>
      <c r="AN100" s="44" t="str">
        <f>IFERROR(IF(VLOOKUP(AN$4,#REF!,3,0)="","",VLOOKUP(AN$4,#REF!,3,0))*100,"")</f>
        <v/>
      </c>
      <c r="AO100" s="44" t="str">
        <f>IFERROR(IF(VLOOKUP(AO$4,#REF!,3,0)="","",VLOOKUP(AO$4,#REF!,3,0))*100,"")</f>
        <v/>
      </c>
      <c r="AP100" s="44" t="str">
        <f>IFERROR(IF(VLOOKUP(AP$4,#REF!,3,0)="","",VLOOKUP(AP$4,#REF!,3,0))*100,"")</f>
        <v/>
      </c>
      <c r="AQ100" s="44" t="str">
        <f>IFERROR(IF(VLOOKUP(AQ$4,#REF!,3,0)="","",VLOOKUP(AQ$4,#REF!,3,0))*100,"")</f>
        <v/>
      </c>
      <c r="AR100" s="44" t="str">
        <f>IFERROR(IF(VLOOKUP(AR$4,#REF!,3,0)="","",VLOOKUP(AR$4,#REF!,3,0))*100,"")</f>
        <v/>
      </c>
      <c r="AS100" s="44" t="str">
        <f>IFERROR(IF(VLOOKUP(AS$4,#REF!,3,0)="","",VLOOKUP(AS$4,#REF!,3,0))*100,"")</f>
        <v/>
      </c>
      <c r="AT100" s="44" t="str">
        <f>IFERROR(IF(VLOOKUP(AT$4,#REF!,3,0)="","",VLOOKUP(AT$4,#REF!,3,0))*100,"")</f>
        <v/>
      </c>
      <c r="AU100" s="44" t="str">
        <f>IFERROR(IF(VLOOKUP(AU$4,#REF!,3,0)="","",VLOOKUP(AU$4,#REF!,3,0))*100,"")</f>
        <v/>
      </c>
      <c r="AV100" s="44" t="str">
        <f>IFERROR(IF(VLOOKUP(AV$4,#REF!,3,0)="","",VLOOKUP(AV$4,#REF!,3,0))*100,"")</f>
        <v/>
      </c>
      <c r="AW100" s="44" t="str">
        <f>IFERROR(IF(VLOOKUP(AW$4,#REF!,3,0)="","",VLOOKUP(AW$4,#REF!,3,0))*100,"")</f>
        <v/>
      </c>
      <c r="AX100" s="44" t="str">
        <f>IFERROR(IF(VLOOKUP(AX$4,#REF!,3,0)="","",VLOOKUP(AX$4,#REF!,3,0))*100,"")</f>
        <v/>
      </c>
      <c r="AY100" s="44" t="str">
        <f>IFERROR(IF(VLOOKUP(AY$4,#REF!,3,0)="","",VLOOKUP(AY$4,#REF!,3,0))*100,"")</f>
        <v/>
      </c>
    </row>
    <row r="101" spans="1:51" ht="19.5" customHeight="1" outlineLevel="1">
      <c r="A101" s="6"/>
      <c r="B101" s="57"/>
      <c r="C101" s="58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</row>
    <row r="102" spans="1:51" ht="19.5" customHeight="1" outlineLevel="1">
      <c r="A102" s="6"/>
      <c r="B102" s="57"/>
      <c r="C102" s="58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</row>
    <row r="103" spans="1:51" ht="19.5" customHeight="1" outlineLevel="1">
      <c r="A103" s="6"/>
      <c r="B103" s="57"/>
      <c r="C103" s="58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</row>
    <row r="104" spans="1:51" ht="19.5" customHeight="1" outlineLevel="1">
      <c r="A104" s="6"/>
      <c r="B104" s="57"/>
      <c r="C104" s="58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</row>
    <row r="105" spans="1:51" ht="19.5" customHeight="1" outlineLevel="1">
      <c r="A105" s="6"/>
      <c r="B105" s="57"/>
      <c r="C105" s="58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</row>
    <row r="106" spans="1:51" ht="19.5" customHeight="1" outlineLevel="1">
      <c r="A106" s="6"/>
      <c r="B106" s="57"/>
      <c r="C106" s="58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</row>
    <row r="107" spans="1:51" ht="19.5" customHeight="1" outlineLevel="1">
      <c r="A107" s="6"/>
      <c r="B107" s="57"/>
      <c r="C107" s="58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</row>
    <row r="108" spans="1:51" ht="19.5" customHeight="1" outlineLevel="1">
      <c r="A108" s="6"/>
      <c r="B108" s="57"/>
      <c r="C108" s="58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</row>
    <row r="109" spans="1:51" ht="19.5" customHeight="1" outlineLevel="1">
      <c r="A109" s="6"/>
      <c r="B109" s="57"/>
      <c r="C109" s="58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</row>
    <row r="110" spans="1:51" ht="19.5" customHeight="1" outlineLevel="1">
      <c r="A110" s="6"/>
      <c r="B110" s="57"/>
      <c r="C110" s="58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</row>
    <row r="111" spans="1:51" ht="19.5" customHeight="1" outlineLevel="1">
      <c r="A111" s="6"/>
      <c r="B111" s="57"/>
      <c r="C111" s="58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</row>
    <row r="112" spans="1:51" ht="19.5" customHeight="1" outlineLevel="1">
      <c r="A112" s="6"/>
      <c r="B112" s="57"/>
      <c r="C112" s="58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</row>
    <row r="113" spans="1:51" ht="19.5" customHeight="1" outlineLevel="1">
      <c r="A113" s="6"/>
      <c r="B113" s="57"/>
      <c r="C113" s="58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</row>
    <row r="114" spans="1:51" ht="19.5" customHeight="1" outlineLevel="1">
      <c r="A114" s="6"/>
      <c r="B114" s="57"/>
      <c r="C114" s="58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</row>
    <row r="115" spans="1:51" ht="19.5" customHeight="1" outlineLevel="1">
      <c r="A115" s="6"/>
      <c r="B115" s="57"/>
      <c r="C115" s="58"/>
      <c r="D115" s="44"/>
      <c r="E115" s="44"/>
      <c r="F115" s="44"/>
      <c r="G115" s="44"/>
      <c r="H115" s="44"/>
      <c r="I115" s="44"/>
      <c r="J115" s="44"/>
      <c r="K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</row>
    <row r="116" spans="1:51" ht="19.5" customHeight="1" outlineLevel="1">
      <c r="A116" s="6"/>
      <c r="B116" s="57"/>
      <c r="C116" s="58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</row>
    <row r="117" spans="1:51" ht="19.5" customHeight="1" outlineLevel="1">
      <c r="A117" s="6"/>
      <c r="B117" s="57"/>
      <c r="C117" s="58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</row>
    <row r="118" spans="1:51" ht="19.5" customHeight="1" outlineLevel="1">
      <c r="A118" s="6"/>
      <c r="B118" s="57"/>
      <c r="C118" s="58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</row>
    <row r="119" spans="1:51" ht="19.5" customHeight="1" outlineLevel="1">
      <c r="A119" s="6"/>
      <c r="B119" s="57"/>
      <c r="C119" s="58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</row>
    <row r="120" spans="1:51" ht="19.5" customHeight="1" outlineLevel="1">
      <c r="A120" s="6"/>
      <c r="B120" s="57"/>
      <c r="C120" s="58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</row>
    <row r="121" spans="1:51" ht="19.5" customHeight="1" outlineLevel="1">
      <c r="A121" s="6"/>
      <c r="B121" s="57"/>
      <c r="C121" s="58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</row>
    <row r="122" spans="1:51" ht="19.5" customHeight="1" outlineLevel="1">
      <c r="A122" s="6"/>
      <c r="B122" s="57"/>
      <c r="C122" s="58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</row>
    <row r="123" spans="1:51" ht="19.5" customHeight="1" outlineLevel="1">
      <c r="A123" s="6"/>
      <c r="B123" s="57"/>
      <c r="C123" s="58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</row>
    <row r="124" spans="1:51" ht="19.5" customHeight="1" outlineLevel="1">
      <c r="A124" s="6"/>
      <c r="B124" s="57"/>
      <c r="C124" s="58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</row>
    <row r="125" spans="1:51" ht="19.5" customHeight="1" outlineLevel="1">
      <c r="A125" s="6"/>
      <c r="B125" s="57"/>
      <c r="C125" s="58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</row>
    <row r="126" spans="1:51" ht="19.5" customHeight="1" outlineLevel="1">
      <c r="A126" s="6"/>
      <c r="B126" s="57"/>
      <c r="C126" s="58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</row>
    <row r="127" spans="1:51" ht="19.5" customHeight="1" outlineLevel="1">
      <c r="A127" s="6"/>
      <c r="B127" s="57"/>
      <c r="C127" s="58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</row>
    <row r="128" spans="1:51" ht="19.5" customHeight="1" outlineLevel="1">
      <c r="A128" s="6"/>
      <c r="B128" s="57"/>
      <c r="C128" s="58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</row>
    <row r="129" spans="1:51" ht="19.5" customHeight="1" outlineLevel="1">
      <c r="A129" s="6"/>
      <c r="B129" s="57"/>
      <c r="C129" s="58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</row>
    <row r="130" spans="1:51" ht="19.5" customHeight="1" outlineLevel="1">
      <c r="A130" s="6"/>
      <c r="B130" s="57"/>
      <c r="C130" s="58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</row>
    <row r="131" spans="1:51" ht="19.5" customHeight="1" outlineLevel="1">
      <c r="A131" s="6"/>
      <c r="B131" s="57"/>
      <c r="C131" s="58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</row>
    <row r="132" spans="1:51" ht="19.5" customHeight="1" outlineLevel="1">
      <c r="A132" s="6"/>
      <c r="B132" s="57"/>
      <c r="C132" s="58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</row>
    <row r="133" spans="1:51" ht="19.5" customHeight="1" outlineLevel="1">
      <c r="A133" s="6"/>
      <c r="B133" s="57"/>
      <c r="C133" s="58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</row>
    <row r="134" spans="1:51" ht="19.5" customHeight="1" outlineLevel="1">
      <c r="A134" s="6"/>
      <c r="B134" s="57"/>
      <c r="C134" s="58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</row>
    <row r="135" spans="1:51" ht="22.5" customHeight="1">
      <c r="A135" s="6"/>
      <c r="B135" s="76" t="s">
        <v>44</v>
      </c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8"/>
    </row>
    <row r="136" spans="1:51" ht="19.5" customHeight="1">
      <c r="A136" s="6"/>
      <c r="B136" s="4" t="s">
        <v>46</v>
      </c>
      <c r="C136" s="7" t="s">
        <v>23</v>
      </c>
      <c r="D136" s="44">
        <f>IFERROR(IF(VLOOKUP(D$4,'Merc. Trabalho'!$A:$K,2,0)="","",VLOOKUP(D$4,'Merc. Trabalho'!$A:$K,2,0)),"")</f>
        <v>14.5</v>
      </c>
      <c r="E136" s="44">
        <f>IFERROR(IF(VLOOKUP(E$4,'Merc. Trabalho'!$A:$K,2,0)="","",VLOOKUP(E$4,'Merc. Trabalho'!$A:$K,2,0)),"")</f>
        <v>14.6</v>
      </c>
      <c r="F136" s="44">
        <f>IFERROR(IF(VLOOKUP(F$4,'Merc. Trabalho'!$A:$K,2,0)="","",VLOOKUP(F$4,'Merc. Trabalho'!$A:$K,2,0)),"")</f>
        <v>14.9</v>
      </c>
      <c r="G136" s="44">
        <f>IFERROR(IF(VLOOKUP(G$4,'Merc. Trabalho'!$A:$K,2,0)="","",VLOOKUP(G$4,'Merc. Trabalho'!$A:$K,2,0)),"")</f>
        <v>14.8</v>
      </c>
      <c r="H136" s="44">
        <f>IFERROR(IF(VLOOKUP(H$4,'Merc. Trabalho'!$A:$K,2,0)="","",VLOOKUP(H$4,'Merc. Trabalho'!$A:$K,2,0)),"")</f>
        <v>14.7</v>
      </c>
      <c r="I136" s="44">
        <f>IFERROR(IF(VLOOKUP(I$4,'Merc. Trabalho'!$A:$K,2,0)="","",VLOOKUP(I$4,'Merc. Trabalho'!$A:$K,2,0)),"")</f>
        <v>14.2</v>
      </c>
      <c r="J136" s="44">
        <f>IFERROR(IF(VLOOKUP(J$4,'Merc. Trabalho'!$A:$K,2,0)="","",VLOOKUP(J$4,'Merc. Trabalho'!$A:$K,2,0)),"")</f>
        <v>13.7</v>
      </c>
      <c r="K136" s="44">
        <f>IFERROR(IF(VLOOKUP(K$4,'Merc. Trabalho'!$A:$K,2,0)="","",VLOOKUP(K$4,'Merc. Trabalho'!$A:$K,2,0)),"")</f>
        <v>13.1</v>
      </c>
      <c r="L136" s="44">
        <f>IFERROR(IF(VLOOKUP(L$4,'Merc. Trabalho'!$A:$K,2,0)="","",VLOOKUP(L$4,'Merc. Trabalho'!$A:$K,2,0)),"")</f>
        <v>12.6</v>
      </c>
      <c r="M136" s="44">
        <f>IFERROR(IF(VLOOKUP(M$4,'Merc. Trabalho'!$A:$K,2,0)="","",VLOOKUP(M$4,'Merc. Trabalho'!$A:$K,2,0)),"")</f>
        <v>12.1</v>
      </c>
      <c r="N136" s="44">
        <f>IFERROR(IF(VLOOKUP(N$4,'Merc. Trabalho'!$A:$K,2,0)="","",VLOOKUP(N$4,'Merc. Trabalho'!$A:$K,2,0)),"")</f>
        <v>11.6</v>
      </c>
      <c r="O136" s="44">
        <f>IFERROR(IF(VLOOKUP(O$4,'Merc. Trabalho'!$A:$K,2,0)="","",VLOOKUP(O$4,'Merc. Trabalho'!$A:$K,2,0)),"")</f>
        <v>11.1</v>
      </c>
      <c r="P136" s="44">
        <f>IFERROR(IF(VLOOKUP(P$4,'Merc. Trabalho'!$A:$K,2,0)="","",VLOOKUP(P$4,'Merc. Trabalho'!$A:$K,2,0)),"")</f>
        <v>11.2</v>
      </c>
      <c r="Q136" s="44">
        <f>IFERROR(IF(VLOOKUP(Q$4,'Merc. Trabalho'!$A:$K,2,0)="","",VLOOKUP(Q$4,'Merc. Trabalho'!$A:$K,2,0)),"")</f>
        <v>11.2</v>
      </c>
      <c r="R136" s="44">
        <f>IFERROR(IF(VLOOKUP(R$4,'Merc. Trabalho'!$A:$K,2,0)="","",VLOOKUP(R$4,'Merc. Trabalho'!$A:$K,2,0)),"")</f>
        <v>11.1</v>
      </c>
      <c r="S136" s="44">
        <f>IFERROR(IF(VLOOKUP(S$4,'Merc. Trabalho'!$A:$K,2,0)="","",VLOOKUP(S$4,'Merc. Trabalho'!$A:$K,2,0)),"")</f>
        <v>10.5</v>
      </c>
      <c r="T136" s="44">
        <f>IFERROR(IF(VLOOKUP(T$4,'Merc. Trabalho'!$A:$K,2,0)="","",VLOOKUP(T$4,'Merc. Trabalho'!$A:$K,2,0)),"")</f>
        <v>9.8000000000000007</v>
      </c>
      <c r="U136" s="44">
        <f>IFERROR(IF(VLOOKUP(U$4,'Merc. Trabalho'!$A:$K,2,0)="","",VLOOKUP(U$4,'Merc. Trabalho'!$A:$K,2,0)),"")</f>
        <v>9.3000000000000007</v>
      </c>
      <c r="V136" s="44">
        <f>IFERROR(IF(VLOOKUP(V$4,'Merc. Trabalho'!$A:$K,2,0)="","",VLOOKUP(V$4,'Merc. Trabalho'!$A:$K,2,0)),"")</f>
        <v>9.1</v>
      </c>
      <c r="W136" s="44">
        <f>IFERROR(IF(VLOOKUP(W$4,'Merc. Trabalho'!$A:$K,2,0)="","",VLOOKUP(W$4,'Merc. Trabalho'!$A:$K,2,0)),"")</f>
        <v>8.9</v>
      </c>
      <c r="X136" s="44">
        <f>IFERROR(IF(VLOOKUP(X$4,'Merc. Trabalho'!$A:$K,2,0)="","",VLOOKUP(X$4,'Merc. Trabalho'!$A:$K,2,0)),"")</f>
        <v>8.6999999999999993</v>
      </c>
      <c r="Y136" s="44">
        <f>IFERROR(IF(VLOOKUP(Y$4,'Merc. Trabalho'!$A:$K,2,0)="","",VLOOKUP(Y$4,'Merc. Trabalho'!$A:$K,2,0)),"")</f>
        <v>8.3000000000000007</v>
      </c>
      <c r="Z136" s="44">
        <f>IFERROR(IF(VLOOKUP(Z$4,'Merc. Trabalho'!$A:$K,2,0)="","",VLOOKUP(Z$4,'Merc. Trabalho'!$A:$K,2,0)),"")</f>
        <v>8.1</v>
      </c>
      <c r="AA136" s="44">
        <f>IFERROR(IF(VLOOKUP(AA$4,'Merc. Trabalho'!$A:$K,2,0)="","",VLOOKUP(AA$4,'Merc. Trabalho'!$A:$K,2,0)),"")</f>
        <v>7.9</v>
      </c>
      <c r="AB136" s="44">
        <f>IFERROR(IF(VLOOKUP(AB$4,'Merc. Trabalho'!$A:$K,2,0)="","",VLOOKUP(AB$4,'Merc. Trabalho'!$A:$K,2,0)),"")</f>
        <v>8.4</v>
      </c>
      <c r="AC136" s="44">
        <f>IFERROR(IF(VLOOKUP(AC$4,'Merc. Trabalho'!$A:$K,2,0)="","",VLOOKUP(AC$4,'Merc. Trabalho'!$A:$K,2,0)),"")</f>
        <v>8.6</v>
      </c>
      <c r="AD136" s="44">
        <f>IFERROR(IF(VLOOKUP(AD$4,'Merc. Trabalho'!$A:$K,2,0)="","",VLOOKUP(AD$4,'Merc. Trabalho'!$A:$K,2,0)),"")</f>
        <v>8.8000000000000007</v>
      </c>
      <c r="AE136" s="44">
        <f>IFERROR(IF(VLOOKUP(AE$4,'Merc. Trabalho'!$A:$K,2,0)="","",VLOOKUP(AE$4,'Merc. Trabalho'!$A:$K,2,0)),"")</f>
        <v>8.5</v>
      </c>
      <c r="AF136" s="44">
        <f>IFERROR(IF(VLOOKUP(AF$4,'Merc. Trabalho'!$A:$K,2,0)="","",VLOOKUP(AF$4,'Merc. Trabalho'!$A:$K,2,0)),"")</f>
        <v>8.3000000000000007</v>
      </c>
      <c r="AG136" s="44">
        <f>IFERROR(IF(VLOOKUP(AG$4,'Merc. Trabalho'!$A:$K,2,0)="","",VLOOKUP(AG$4,'Merc. Trabalho'!$A:$K,2,0)),"")</f>
        <v>8</v>
      </c>
      <c r="AH136" s="44">
        <f>IFERROR(IF(VLOOKUP(AH$4,'Merc. Trabalho'!$A:$K,2,0)="","",VLOOKUP(AH$4,'Merc. Trabalho'!$A:$K,2,0)),"")</f>
        <v>7.9</v>
      </c>
      <c r="AI136" s="44">
        <f>IFERROR(IF(VLOOKUP(AI$4,'Merc. Trabalho'!$A:$K,2,0)="","",VLOOKUP(AI$4,'Merc. Trabalho'!$A:$K,2,0)),"")</f>
        <v>7.8</v>
      </c>
      <c r="AJ136" s="44">
        <f>IFERROR(IF(VLOOKUP(AJ$4,'Merc. Trabalho'!$A:$K,2,0)="","",VLOOKUP(AJ$4,'Merc. Trabalho'!$A:$K,2,0)),"")</f>
        <v>7.7</v>
      </c>
      <c r="AK136" s="44">
        <f>IFERROR(IF(VLOOKUP(AK$4,'Merc. Trabalho'!$A:$K,2,0)="","",VLOOKUP(AK$4,'Merc. Trabalho'!$A:$K,2,0)),"")</f>
        <v>7.6</v>
      </c>
      <c r="AL136" s="44" t="str">
        <f>IFERROR(IF(VLOOKUP(AL$4,'Merc. Trabalho'!$A:$K,2,0)="","",VLOOKUP(AL$4,'Merc. Trabalho'!$A:$K,2,0)),"")</f>
        <v/>
      </c>
      <c r="AM136" s="44" t="str">
        <f>IFERROR(IF(VLOOKUP(AM$4,'Merc. Trabalho'!$A:$K,2,0)="","",VLOOKUP(AM$4,'Merc. Trabalho'!$A:$K,2,0)),"")</f>
        <v/>
      </c>
      <c r="AN136" s="44" t="str">
        <f>IFERROR(IF(VLOOKUP(AN$4,'Merc. Trabalho'!$A:$K,2,0)="","",VLOOKUP(AN$4,'Merc. Trabalho'!$A:$K,2,0)),"")</f>
        <v/>
      </c>
      <c r="AO136" s="44" t="str">
        <f>IFERROR(IF(VLOOKUP(AO$4,'Merc. Trabalho'!$A:$K,2,0)="","",VLOOKUP(AO$4,'Merc. Trabalho'!$A:$K,2,0)),"")</f>
        <v/>
      </c>
      <c r="AP136" s="44" t="str">
        <f>IFERROR(IF(VLOOKUP(AP$4,'Merc. Trabalho'!$A:$K,2,0)="","",VLOOKUP(AP$4,'Merc. Trabalho'!$A:$K,2,0)),"")</f>
        <v/>
      </c>
      <c r="AQ136" s="44" t="str">
        <f>IFERROR(IF(VLOOKUP(AQ$4,'Merc. Trabalho'!$A:$K,2,0)="","",VLOOKUP(AQ$4,'Merc. Trabalho'!$A:$K,2,0)),"")</f>
        <v/>
      </c>
      <c r="AR136" s="44" t="str">
        <f>IFERROR(IF(VLOOKUP(AR$4,'Merc. Trabalho'!$A:$K,2,0)="","",VLOOKUP(AR$4,'Merc. Trabalho'!$A:$K,2,0)),"")</f>
        <v/>
      </c>
      <c r="AS136" s="44" t="str">
        <f>IFERROR(IF(VLOOKUP(AS$4,'Merc. Trabalho'!$A:$K,2,0)="","",VLOOKUP(AS$4,'Merc. Trabalho'!$A:$K,2,0)),"")</f>
        <v/>
      </c>
      <c r="AT136" s="44" t="str">
        <f>IFERROR(IF(VLOOKUP(AT$4,'Merc. Trabalho'!$A:$K,2,0)="","",VLOOKUP(AT$4,'Merc. Trabalho'!$A:$K,2,0)),"")</f>
        <v/>
      </c>
      <c r="AU136" s="44" t="str">
        <f>IFERROR(IF(VLOOKUP(AU$4,'Merc. Trabalho'!$A:$K,2,0)="","",VLOOKUP(AU$4,'Merc. Trabalho'!$A:$K,2,0)),"")</f>
        <v/>
      </c>
      <c r="AV136" s="44" t="str">
        <f>IFERROR(IF(VLOOKUP(AV$4,'Merc. Trabalho'!$A:$K,2,0)="","",VLOOKUP(AV$4,'Merc. Trabalho'!$A:$K,2,0)),"")</f>
        <v/>
      </c>
      <c r="AW136" s="44" t="str">
        <f>IFERROR(IF(VLOOKUP(AW$4,'Merc. Trabalho'!$A:$K,2,0)="","",VLOOKUP(AW$4,'Merc. Trabalho'!$A:$K,2,0)),"")</f>
        <v/>
      </c>
      <c r="AX136" s="44" t="str">
        <f>IFERROR(IF(VLOOKUP(AX$4,'Merc. Trabalho'!$A:$K,2,0)="","",VLOOKUP(AX$4,'Merc. Trabalho'!$A:$K,2,0)),"")</f>
        <v/>
      </c>
      <c r="AY136" s="44" t="str">
        <f>IFERROR(IF(VLOOKUP(AY$4,'Merc. Trabalho'!$A:$K,2,0)="","",VLOOKUP(AY$4,'Merc. Trabalho'!$A:$K,2,0)),"")</f>
        <v/>
      </c>
    </row>
    <row r="137" spans="1:51" ht="19.5" customHeight="1">
      <c r="A137" s="6"/>
      <c r="B137" s="4" t="s">
        <v>123</v>
      </c>
      <c r="C137" s="7" t="s">
        <v>124</v>
      </c>
      <c r="D137" s="49">
        <f>IFERROR(IF(VLOOKUP(D$4,'Merc. Trabalho'!$A:$K,6,0)="","",VLOOKUP(D$4,'Merc. Trabalho'!$A:$K,6,0)),"")</f>
        <v>254.27799999999934</v>
      </c>
      <c r="E137" s="49">
        <f>IFERROR(IF(VLOOKUP(E$4,'Merc. Trabalho'!$A:$K,6,0)="","",VLOOKUP(E$4,'Merc. Trabalho'!$A:$K,6,0)),"")</f>
        <v>397.69799999999833</v>
      </c>
      <c r="F137" s="49">
        <f>IFERROR(IF(VLOOKUP(F$4,'Merc. Trabalho'!$A:$K,6,0)="","",VLOOKUP(F$4,'Merc. Trabalho'!$A:$K,6,0)),"")</f>
        <v>153.56100000000339</v>
      </c>
      <c r="G137" s="49">
        <f>IFERROR(IF(VLOOKUP(G$4,'Merc. Trabalho'!$A:$K,6,0)="","",VLOOKUP(G$4,'Merc. Trabalho'!$A:$K,6,0)),"")</f>
        <v>89.959999999997819</v>
      </c>
      <c r="H137" s="49">
        <f>IFERROR(IF(VLOOKUP(H$4,'Merc. Trabalho'!$A:$K,6,0)="","",VLOOKUP(H$4,'Merc. Trabalho'!$A:$K,6,0)),"")</f>
        <v>266.41700000000412</v>
      </c>
      <c r="I137" s="49">
        <f>IFERROR(IF(VLOOKUP(I$4,'Merc. Trabalho'!$A:$K,6,0)="","",VLOOKUP(I$4,'Merc. Trabalho'!$A:$K,6,0)),"")</f>
        <v>317.97399999999953</v>
      </c>
      <c r="J137" s="49">
        <f>IFERROR(IF(VLOOKUP(J$4,'Merc. Trabalho'!$A:$K,6,0)="","",VLOOKUP(J$4,'Merc. Trabalho'!$A:$K,6,0)),"")</f>
        <v>306.80499999999711</v>
      </c>
      <c r="K137" s="49">
        <f>IFERROR(IF(VLOOKUP(K$4,'Merc. Trabalho'!$A:$K,6,0)="","",VLOOKUP(K$4,'Merc. Trabalho'!$A:$K,6,0)),"")</f>
        <v>387.81399999999877</v>
      </c>
      <c r="L137" s="49">
        <f>IFERROR(IF(VLOOKUP(L$4,'Merc. Trabalho'!$A:$K,6,0)="","",VLOOKUP(L$4,'Merc. Trabalho'!$A:$K,6,0)),"")</f>
        <v>330.08999999999844</v>
      </c>
      <c r="M137" s="49">
        <f>IFERROR(IF(VLOOKUP(M$4,'Merc. Trabalho'!$A:$K,6,0)="","",VLOOKUP(M$4,'Merc. Trabalho'!$A:$K,6,0)),"")</f>
        <v>252.62599999999935</v>
      </c>
      <c r="N137" s="49">
        <f>IFERROR(IF(VLOOKUP(N$4,'Merc. Trabalho'!$A:$K,6,0)="","",VLOOKUP(N$4,'Merc. Trabalho'!$A:$K,6,0)),"")</f>
        <v>314.05300000000125</v>
      </c>
      <c r="O137" s="49">
        <f>IFERROR(IF(VLOOKUP(O$4,'Merc. Trabalho'!$A:$K,6,0)="","",VLOOKUP(O$4,'Merc. Trabalho'!$A:$K,6,0)),"")</f>
        <v>-291.61200000000065</v>
      </c>
      <c r="P137" s="49">
        <f>IFERROR(IF(VLOOKUP(P$4,'Merc. Trabalho'!$A:$K,6,0)="","",VLOOKUP(P$4,'Merc. Trabalho'!$A:$K,6,0)),"")</f>
        <v>167.50200000000603</v>
      </c>
      <c r="Q137" s="49">
        <f>IFERROR(IF(VLOOKUP(Q$4,'Merc. Trabalho'!$A:$K,6,0)="","",VLOOKUP(Q$4,'Merc. Trabalho'!$A:$K,6,0)),"")</f>
        <v>353.65899999999328</v>
      </c>
      <c r="R137" s="49">
        <f>IFERROR(IF(VLOOKUP(R$4,'Merc. Trabalho'!$A:$K,6,0)="","",VLOOKUP(R$4,'Merc. Trabalho'!$A:$K,6,0)),"")</f>
        <v>98.989000000003102</v>
      </c>
      <c r="S137" s="49">
        <f>IFERROR(IF(VLOOKUP(S$4,'Merc. Trabalho'!$A:$K,6,0)="","",VLOOKUP(S$4,'Merc. Trabalho'!$A:$K,6,0)),"")</f>
        <v>205.61399999999708</v>
      </c>
      <c r="T137" s="49">
        <f>IFERROR(IF(VLOOKUP(T$4,'Merc. Trabalho'!$A:$K,6,0)="","",VLOOKUP(T$4,'Merc. Trabalho'!$A:$K,6,0)),"")</f>
        <v>277.81700000000598</v>
      </c>
      <c r="U137" s="49">
        <f>IFERROR(IF(VLOOKUP(U$4,'Merc. Trabalho'!$A:$K,6,0)="","",VLOOKUP(U$4,'Merc. Trabalho'!$A:$K,6,0)),"")</f>
        <v>285.10499999999439</v>
      </c>
      <c r="V137" s="49">
        <f>IFERROR(IF(VLOOKUP(V$4,'Merc. Trabalho'!$A:$K,6,0)="","",VLOOKUP(V$4,'Merc. Trabalho'!$A:$K,6,0)),"")</f>
        <v>225.0930000000011</v>
      </c>
      <c r="W137" s="49">
        <f>IFERROR(IF(VLOOKUP(W$4,'Merc. Trabalho'!$A:$K,6,0)="","",VLOOKUP(W$4,'Merc. Trabalho'!$A:$K,6,0)),"")</f>
        <v>288.1929999999997</v>
      </c>
      <c r="X137" s="49">
        <f>IFERROR(IF(VLOOKUP(X$4,'Merc. Trabalho'!$A:$K,6,0)="","",VLOOKUP(X$4,'Merc. Trabalho'!$A:$K,6,0)),"")</f>
        <v>278.06900000000212</v>
      </c>
      <c r="Y137" s="49">
        <f>IFERROR(IF(VLOOKUP(Y$4,'Merc. Trabalho'!$A:$K,6,0)="","",VLOOKUP(Y$4,'Merc. Trabalho'!$A:$K,6,0)),"")</f>
        <v>160.29100000000085</v>
      </c>
      <c r="Z137" s="49">
        <f>IFERROR(IF(VLOOKUP(Z$4,'Merc. Trabalho'!$A:$K,6,0)="","",VLOOKUP(Z$4,'Merc. Trabalho'!$A:$K,6,0)),"")</f>
        <v>127.87399999999849</v>
      </c>
      <c r="AA137" s="49">
        <f>IFERROR(IF(VLOOKUP(AA$4,'Merc. Trabalho'!$A:$K,6,0)="","",VLOOKUP(AA$4,'Merc. Trabalho'!$A:$K,6,0)),"")</f>
        <v>-455.03999999999678</v>
      </c>
      <c r="AB137" s="49">
        <f>IFERROR(IF(VLOOKUP(AB$4,'Merc. Trabalho'!$A:$K,6,0)="","",VLOOKUP(AB$4,'Merc. Trabalho'!$A:$K,6,0)),"")</f>
        <v>86.165999999998633</v>
      </c>
      <c r="AC137" s="49">
        <f>IFERROR(IF(VLOOKUP(AC$4,'Merc. Trabalho'!$A:$K,6,0)="","",VLOOKUP(AC$4,'Merc. Trabalho'!$A:$K,6,0)),"")</f>
        <v>251.19899999999973</v>
      </c>
      <c r="AD137" s="49">
        <f>IFERROR(IF(VLOOKUP(AD$4,'Merc. Trabalho'!$A:$K,6,0)="","",VLOOKUP(AD$4,'Merc. Trabalho'!$A:$K,6,0)),"")</f>
        <v>194.17099999999721</v>
      </c>
      <c r="AE137" s="49">
        <f>IFERROR(IF(VLOOKUP(AE$4,'Merc. Trabalho'!$A:$K,6,0)="","",VLOOKUP(AE$4,'Merc. Trabalho'!$A:$K,6,0)),"")</f>
        <v>181.78600000000245</v>
      </c>
      <c r="AF137" s="49">
        <f>IFERROR(IF(VLOOKUP(AF$4,'Merc. Trabalho'!$A:$K,6,0)="","",VLOOKUP(AF$4,'Merc. Trabalho'!$A:$K,6,0)),"")</f>
        <v>155.74000000000154</v>
      </c>
      <c r="AG137" s="49">
        <f>IFERROR(IF(VLOOKUP(AG$4,'Merc. Trabalho'!$A:$K,6,0)="","",VLOOKUP(AG$4,'Merc. Trabalho'!$A:$K,6,0)),"")</f>
        <v>157.0210000000003</v>
      </c>
      <c r="AH137" s="49">
        <f>IFERROR(IF(VLOOKUP(AH$4,'Merc. Trabalho'!$A:$K,6,0)="","",VLOOKUP(AH$4,'Merc. Trabalho'!$A:$K,6,0)),"")</f>
        <v>143.29599999999942</v>
      </c>
      <c r="AI137" s="49">
        <f>IFERROR(IF(VLOOKUP(AI$4,'Merc. Trabalho'!$A:$K,6,0)="","",VLOOKUP(AI$4,'Merc. Trabalho'!$A:$K,6,0)),"")</f>
        <v>219.84399999999482</v>
      </c>
      <c r="AJ137" s="49">
        <f>IFERROR(IF(VLOOKUP(AJ$4,'Merc. Trabalho'!$A:$K,6,0)="","",VLOOKUP(AJ$4,'Merc. Trabalho'!$A:$K,6,0)),"")</f>
        <v>205.10600000000068</v>
      </c>
      <c r="AK137" s="49">
        <f>IFERROR(IF(VLOOKUP(AK$4,'Merc. Trabalho'!$A:$K,6,0)="","",VLOOKUP(AK$4,'Merc. Trabalho'!$A:$K,6,0)),"")</f>
        <v>190.36600000000448</v>
      </c>
      <c r="AL137" s="49" t="str">
        <f>IFERROR(IF(VLOOKUP(AL$4,'Merc. Trabalho'!$A:$K,6,0)="","",VLOOKUP(AL$4,'Merc. Trabalho'!$A:$K,6,0)),"")</f>
        <v/>
      </c>
      <c r="AM137" s="49" t="str">
        <f>IFERROR(IF(VLOOKUP(AM$4,'Merc. Trabalho'!$A:$K,6,0)="","",VLOOKUP(AM$4,'Merc. Trabalho'!$A:$K,6,0)),"")</f>
        <v/>
      </c>
      <c r="AN137" s="49" t="str">
        <f>IFERROR(IF(VLOOKUP(AN$4,'Merc. Trabalho'!$A:$K,6,0)="","",VLOOKUP(AN$4,'Merc. Trabalho'!$A:$K,6,0)),"")</f>
        <v/>
      </c>
      <c r="AO137" s="49" t="str">
        <f>IFERROR(IF(VLOOKUP(AO$4,'Merc. Trabalho'!$A:$K,6,0)="","",VLOOKUP(AO$4,'Merc. Trabalho'!$A:$K,6,0)),"")</f>
        <v/>
      </c>
      <c r="AP137" s="49" t="str">
        <f>IFERROR(IF(VLOOKUP(AP$4,'Merc. Trabalho'!$A:$K,6,0)="","",VLOOKUP(AP$4,'Merc. Trabalho'!$A:$K,6,0)),"")</f>
        <v/>
      </c>
      <c r="AQ137" s="49" t="str">
        <f>IFERROR(IF(VLOOKUP(AQ$4,'Merc. Trabalho'!$A:$K,6,0)="","",VLOOKUP(AQ$4,'Merc. Trabalho'!$A:$K,6,0)),"")</f>
        <v/>
      </c>
      <c r="AR137" s="49" t="str">
        <f>IFERROR(IF(VLOOKUP(AR$4,'Merc. Trabalho'!$A:$K,6,0)="","",VLOOKUP(AR$4,'Merc. Trabalho'!$A:$K,6,0)),"")</f>
        <v/>
      </c>
      <c r="AS137" s="49" t="str">
        <f>IFERROR(IF(VLOOKUP(AS$4,'Merc. Trabalho'!$A:$K,6,0)="","",VLOOKUP(AS$4,'Merc. Trabalho'!$A:$K,6,0)),"")</f>
        <v/>
      </c>
      <c r="AT137" s="49" t="str">
        <f>IFERROR(IF(VLOOKUP(AT$4,'Merc. Trabalho'!$A:$K,6,0)="","",VLOOKUP(AT$4,'Merc. Trabalho'!$A:$K,6,0)),"")</f>
        <v/>
      </c>
      <c r="AU137" s="49" t="str">
        <f>IFERROR(IF(VLOOKUP(AU$4,'Merc. Trabalho'!$A:$K,6,0)="","",VLOOKUP(AU$4,'Merc. Trabalho'!$A:$K,6,0)),"")</f>
        <v/>
      </c>
      <c r="AV137" s="49" t="str">
        <f>IFERROR(IF(VLOOKUP(AV$4,'Merc. Trabalho'!$A:$K,6,0)="","",VLOOKUP(AV$4,'Merc. Trabalho'!$A:$K,6,0)),"")</f>
        <v/>
      </c>
      <c r="AW137" s="49" t="str">
        <f>IFERROR(IF(VLOOKUP(AW$4,'Merc. Trabalho'!$A:$K,6,0)="","",VLOOKUP(AW$4,'Merc. Trabalho'!$A:$K,6,0)),"")</f>
        <v/>
      </c>
      <c r="AX137" s="49" t="str">
        <f>IFERROR(IF(VLOOKUP(AX$4,'Merc. Trabalho'!$A:$K,6,0)="","",VLOOKUP(AX$4,'Merc. Trabalho'!$A:$K,6,0)),"")</f>
        <v/>
      </c>
      <c r="AY137" s="49" t="str">
        <f>IFERROR(IF(VLOOKUP(AY$4,'Merc. Trabalho'!$A:$K,6,0)="","",VLOOKUP(AY$4,'Merc. Trabalho'!$A:$K,6,0)),"")</f>
        <v/>
      </c>
    </row>
    <row r="138" spans="1:51" ht="19.5" customHeight="1">
      <c r="A138" s="6"/>
      <c r="B138" s="4" t="s">
        <v>43</v>
      </c>
      <c r="C138" s="7" t="s">
        <v>55</v>
      </c>
      <c r="D138" s="44">
        <f>IFERROR(IF(VLOOKUP(D$4,'Merc. Trabalho'!$A:$K,7,0)*100="","",VLOOKUP(D$4,'Merc. Trabalho'!$A:$K,7,0)*100),"")</f>
        <v>-0.13145301476849003</v>
      </c>
      <c r="E138" s="44">
        <f>IFERROR(IF(VLOOKUP(E$4,'Merc. Trabalho'!$A:$K,7,0)*100="","",VLOOKUP(E$4,'Merc. Trabalho'!$A:$K,7,0)*100),"")</f>
        <v>0.34198494879562613</v>
      </c>
      <c r="F138" s="44">
        <f>IFERROR(IF(VLOOKUP(F$4,'Merc. Trabalho'!$A:$K,7,0)*100="","",VLOOKUP(F$4,'Merc. Trabalho'!$A:$K,7,0)*100),"")</f>
        <v>1.5290957465429411</v>
      </c>
      <c r="G138" s="44">
        <f>IFERROR(IF(VLOOKUP(G$4,'Merc. Trabalho'!$A:$K,7,0)*100="","",VLOOKUP(G$4,'Merc. Trabalho'!$A:$K,7,0)*100),"")</f>
        <v>4.4741085362165478</v>
      </c>
      <c r="H138" s="44">
        <f>IFERROR(IF(VLOOKUP(H$4,'Merc. Trabalho'!$A:$K,7,0)*100="","",VLOOKUP(H$4,'Merc. Trabalho'!$A:$K,7,0)*100),"")</f>
        <v>6.3444584805586457</v>
      </c>
      <c r="I138" s="44">
        <f>IFERROR(IF(VLOOKUP(I$4,'Merc. Trabalho'!$A:$K,7,0)*100="","",VLOOKUP(I$4,'Merc. Trabalho'!$A:$K,7,0)*100),"")</f>
        <v>7.3730259875680382</v>
      </c>
      <c r="J138" s="44">
        <f>IFERROR(IF(VLOOKUP(J$4,'Merc. Trabalho'!$A:$K,7,0)*100="","",VLOOKUP(J$4,'Merc. Trabalho'!$A:$K,7,0)*100),"")</f>
        <v>7.8940538357248791</v>
      </c>
      <c r="K138" s="44">
        <f>IFERROR(IF(VLOOKUP(K$4,'Merc. Trabalho'!$A:$K,7,0)*100="","",VLOOKUP(K$4,'Merc. Trabalho'!$A:$K,7,0)*100),"")</f>
        <v>8.3194133479550292</v>
      </c>
      <c r="L138" s="44">
        <f>IFERROR(IF(VLOOKUP(L$4,'Merc. Trabalho'!$A:$K,7,0)*100="","",VLOOKUP(L$4,'Merc. Trabalho'!$A:$K,7,0)*100),"")</f>
        <v>8.3346606666882437</v>
      </c>
      <c r="M138" s="44">
        <f>IFERROR(IF(VLOOKUP(M$4,'Merc. Trabalho'!$A:$K,7,0)*100="","",VLOOKUP(M$4,'Merc. Trabalho'!$A:$K,7,0)*100),"")</f>
        <v>7.9505227525404676</v>
      </c>
      <c r="N138" s="44">
        <f>IFERROR(IF(VLOOKUP(N$4,'Merc. Trabalho'!$A:$K,7,0)*100="","",VLOOKUP(N$4,'Merc. Trabalho'!$A:$K,7,0)*100),"")</f>
        <v>7.706838423334883</v>
      </c>
      <c r="O138" s="44">
        <f>IFERROR(IF(VLOOKUP(O$4,'Merc. Trabalho'!$A:$K,7,0)*100="","",VLOOKUP(O$4,'Merc. Trabalho'!$A:$K,7,0)*100),"")</f>
        <v>7.3825929552253866</v>
      </c>
      <c r="P138" s="44">
        <f>IFERROR(IF(VLOOKUP(P$4,'Merc. Trabalho'!$A:$K,7,0)*100="","",VLOOKUP(P$4,'Merc. Trabalho'!$A:$K,7,0)*100),"")</f>
        <v>7.1041445213516186</v>
      </c>
      <c r="Q138" s="44">
        <f>IFERROR(IF(VLOOKUP(Q$4,'Merc. Trabalho'!$A:$K,7,0)*100="","",VLOOKUP(Q$4,'Merc. Trabalho'!$A:$K,7,0)*100),"")</f>
        <v>6.9154100540651964</v>
      </c>
      <c r="R138" s="44">
        <f>IFERROR(IF(VLOOKUP(R$4,'Merc. Trabalho'!$A:$K,7,0)*100="","",VLOOKUP(R$4,'Merc. Trabalho'!$A:$K,7,0)*100),"")</f>
        <v>6.7458930634764824</v>
      </c>
      <c r="S138" s="44">
        <f>IFERROR(IF(VLOOKUP(S$4,'Merc. Trabalho'!$A:$K,7,0)*100="","",VLOOKUP(S$4,'Merc. Trabalho'!$A:$K,7,0)*100),"")</f>
        <v>7.0301827178039789</v>
      </c>
      <c r="T138" s="44">
        <f>IFERROR(IF(VLOOKUP(T$4,'Merc. Trabalho'!$A:$K,7,0)*100="","",VLOOKUP(T$4,'Merc. Trabalho'!$A:$K,7,0)*100),"")</f>
        <v>7.0112985661770377</v>
      </c>
      <c r="U138" s="44">
        <f>IFERROR(IF(VLOOKUP(U$4,'Merc. Trabalho'!$A:$K,7,0)*100="","",VLOOKUP(U$4,'Merc. Trabalho'!$A:$K,7,0)*100),"")</f>
        <v>6.8703299591277744</v>
      </c>
      <c r="V138" s="44">
        <f>IFERROR(IF(VLOOKUP(V$4,'Merc. Trabalho'!$A:$K,7,0)*100="","",VLOOKUP(V$4,'Merc. Trabalho'!$A:$K,7,0)*100),"")</f>
        <v>6.6096936053613664</v>
      </c>
      <c r="W138" s="44">
        <f>IFERROR(IF(VLOOKUP(W$4,'Merc. Trabalho'!$A:$K,7,0)*100="","",VLOOKUP(W$4,'Merc. Trabalho'!$A:$K,7,0)*100),"")</f>
        <v>6.2951905260524743</v>
      </c>
      <c r="X138" s="44">
        <f>IFERROR(IF(VLOOKUP(X$4,'Merc. Trabalho'!$A:$K,7,0)*100="","",VLOOKUP(X$4,'Merc. Trabalho'!$A:$K,7,0)*100),"")</f>
        <v>6.1138964571142651</v>
      </c>
      <c r="Y138" s="44">
        <f>IFERROR(IF(VLOOKUP(Y$4,'Merc. Trabalho'!$A:$K,7,0)*100="","",VLOOKUP(Y$4,'Merc. Trabalho'!$A:$K,7,0)*100),"")</f>
        <v>5.8471717732500927</v>
      </c>
      <c r="Z138" s="44">
        <f>IFERROR(IF(VLOOKUP(Z$4,'Merc. Trabalho'!$A:$K,7,0)*100="","",VLOOKUP(Z$4,'Merc. Trabalho'!$A:$K,7,0)*100),"")</f>
        <v>5.3448932910452163</v>
      </c>
      <c r="AA138" s="44">
        <f>IFERROR(IF(VLOOKUP(AA$4,'Merc. Trabalho'!$A:$K,7,0)*100="","",VLOOKUP(AA$4,'Merc. Trabalho'!$A:$K,7,0)*100),"")</f>
        <v>4.9792315396362197</v>
      </c>
      <c r="AB138" s="44">
        <f>IFERROR(IF(VLOOKUP(AB$4,'Merc. Trabalho'!$A:$K,7,0)*100="","",VLOOKUP(AB$4,'Merc. Trabalho'!$A:$K,7,0)*100),"")</f>
        <v>4.758347182072864</v>
      </c>
      <c r="AC138" s="44">
        <f>IFERROR(IF(VLOOKUP(AC$4,'Merc. Trabalho'!$A:$K,7,0)*100="","",VLOOKUP(AC$4,'Merc. Trabalho'!$A:$K,7,0)*100),"")</f>
        <v>4.4670620197780897</v>
      </c>
      <c r="AD138" s="44">
        <f>IFERROR(IF(VLOOKUP(AD$4,'Merc. Trabalho'!$A:$K,7,0)*100="","",VLOOKUP(AD$4,'Merc. Trabalho'!$A:$K,7,0)*100),"")</f>
        <v>4.6881508987913101</v>
      </c>
      <c r="AE138" s="44">
        <f>IFERROR(IF(VLOOKUP(AE$4,'Merc. Trabalho'!$A:$K,7,0)*100="","",VLOOKUP(AE$4,'Merc. Trabalho'!$A:$K,7,0)*100),"")</f>
        <v>4.607031389540639</v>
      </c>
      <c r="AF138" s="44">
        <f>IFERROR(IF(VLOOKUP(AF$4,'Merc. Trabalho'!$A:$K,7,0)*100="","",VLOOKUP(AF$4,'Merc. Trabalho'!$A:$K,7,0)*100),"")</f>
        <v>4.2823013161962242</v>
      </c>
      <c r="AG138" s="44">
        <f>IFERROR(IF(VLOOKUP(AG$4,'Merc. Trabalho'!$A:$K,7,0)*100="","",VLOOKUP(AG$4,'Merc. Trabalho'!$A:$K,7,0)*100),"")</f>
        <v>3.9468320678088142</v>
      </c>
      <c r="AH138" s="44">
        <f>IFERROR(IF(VLOOKUP(AH$4,'Merc. Trabalho'!$A:$K,7,0)*100="","",VLOOKUP(AH$4,'Merc. Trabalho'!$A:$K,7,0)*100),"")</f>
        <v>3.7311560997994597</v>
      </c>
      <c r="AI138" s="44">
        <f>IFERROR(IF(VLOOKUP(AI$4,'Merc. Trabalho'!$A:$K,7,0)*100="","",VLOOKUP(AI$4,'Merc. Trabalho'!$A:$K,7,0)*100),"")</f>
        <v>3.5443006937032395</v>
      </c>
      <c r="AJ138" s="44">
        <f>IFERROR(IF(VLOOKUP(AJ$4,'Merc. Trabalho'!$A:$K,7,0)*100="","",VLOOKUP(AJ$4,'Merc. Trabalho'!$A:$K,7,0)*100),"")</f>
        <v>3.3499423861745425</v>
      </c>
      <c r="AK138" s="44">
        <f>IFERROR(IF(VLOOKUP(AK$4,'Merc. Trabalho'!$A:$K,7,0)*100="","",VLOOKUP(AK$4,'Merc. Trabalho'!$A:$K,7,0)*100),"")</f>
        <v>3.4077034917873394</v>
      </c>
      <c r="AL138" s="44" t="str">
        <f>IFERROR(IF(VLOOKUP(AL$4,'Merc. Trabalho'!$A:$K,7,0)*100="","",VLOOKUP(AL$4,'Merc. Trabalho'!$A:$K,7,0)*100),"")</f>
        <v/>
      </c>
      <c r="AM138" s="44" t="str">
        <f>IFERROR(IF(VLOOKUP(AM$4,'Merc. Trabalho'!$A:$K,7,0)*100="","",VLOOKUP(AM$4,'Merc. Trabalho'!$A:$K,7,0)*100),"")</f>
        <v/>
      </c>
      <c r="AN138" s="44" t="str">
        <f>IFERROR(IF(VLOOKUP(AN$4,'Merc. Trabalho'!$A:$K,6,0)*100="","",VLOOKUP(AN$4,'Merc. Trabalho'!$A:$K,6,0)*100),"")</f>
        <v/>
      </c>
      <c r="AO138" s="44" t="str">
        <f>IFERROR(IF(VLOOKUP(AO$4,'Merc. Trabalho'!$A:$K,6,0)*100="","",VLOOKUP(AO$4,'Merc. Trabalho'!$A:$K,6,0)*100),"")</f>
        <v/>
      </c>
      <c r="AP138" s="44" t="str">
        <f>IFERROR(IF(VLOOKUP(AP$4,'Merc. Trabalho'!$A:$K,6,0)*100="","",VLOOKUP(AP$4,'Merc. Trabalho'!$A:$K,6,0)*100),"")</f>
        <v/>
      </c>
      <c r="AQ138" s="44" t="str">
        <f>IFERROR(IF(VLOOKUP(AQ$4,'Merc. Trabalho'!$A:$K,6,0)*100="","",VLOOKUP(AQ$4,'Merc. Trabalho'!$A:$K,6,0)*100),"")</f>
        <v/>
      </c>
      <c r="AR138" s="44" t="str">
        <f>IFERROR(IF(VLOOKUP(AR$4,'Merc. Trabalho'!$A:$K,6,0)*100="","",VLOOKUP(AR$4,'Merc. Trabalho'!$A:$K,6,0)*100),"")</f>
        <v/>
      </c>
      <c r="AS138" s="44" t="str">
        <f>IFERROR(IF(VLOOKUP(AS$4,'Merc. Trabalho'!$A:$K,6,0)*100="","",VLOOKUP(AS$4,'Merc. Trabalho'!$A:$K,6,0)*100),"")</f>
        <v/>
      </c>
      <c r="AT138" s="44" t="str">
        <f>IFERROR(IF(VLOOKUP(AT$4,'Merc. Trabalho'!$A:$K,6,0)*100="","",VLOOKUP(AT$4,'Merc. Trabalho'!$A:$K,6,0)*100),"")</f>
        <v/>
      </c>
      <c r="AU138" s="44" t="str">
        <f>IFERROR(IF(VLOOKUP(AU$4,'Merc. Trabalho'!$A:$K,6,0)*100="","",VLOOKUP(AU$4,'Merc. Trabalho'!$A:$K,6,0)*100),"")</f>
        <v/>
      </c>
      <c r="AV138" s="44" t="str">
        <f>IFERROR(IF(VLOOKUP(AV$4,'Merc. Trabalho'!$A:$K,6,0)*100="","",VLOOKUP(AV$4,'Merc. Trabalho'!$A:$K,6,0)*100),"")</f>
        <v/>
      </c>
      <c r="AW138" s="44" t="str">
        <f>IFERROR(IF(VLOOKUP(AW$4,'Merc. Trabalho'!$A:$K,6,0)*100="","",VLOOKUP(AW$4,'Merc. Trabalho'!$A:$K,6,0)*100),"")</f>
        <v/>
      </c>
      <c r="AX138" s="44" t="str">
        <f>IFERROR(IF(VLOOKUP(AX$4,'Merc. Trabalho'!$A:$K,6,0)*100="","",VLOOKUP(AX$4,'Merc. Trabalho'!$A:$K,6,0)*100),"")</f>
        <v/>
      </c>
      <c r="AY138" s="44" t="str">
        <f>IFERROR(IF(VLOOKUP(AY$4,'Merc. Trabalho'!$A:$K,6,0)*100="","",VLOOKUP(AY$4,'Merc. Trabalho'!$A:$K,6,0)*100),"")</f>
        <v/>
      </c>
    </row>
    <row r="139" spans="1:51" ht="19.5" customHeight="1">
      <c r="A139" s="6"/>
      <c r="B139" s="4" t="s">
        <v>76</v>
      </c>
      <c r="C139" s="7" t="s">
        <v>55</v>
      </c>
      <c r="D139" s="44">
        <f>IFERROR(IF(VLOOKUP(D$4,'Merc. Trabalho'!$A:$K,9,0)*100="","",VLOOKUP(D$4,'Merc. Trabalho'!$A:$K,9,0)*100),"")</f>
        <v>2.3205997857908001</v>
      </c>
      <c r="E139" s="44">
        <f>IFERROR(IF(VLOOKUP(E$4,'Merc. Trabalho'!$A:$K,9,0)*100="","",VLOOKUP(E$4,'Merc. Trabalho'!$A:$K,9,0)*100),"")</f>
        <v>1.0327635327635365</v>
      </c>
      <c r="F139" s="44">
        <f>IFERROR(IF(VLOOKUP(F$4,'Merc. Trabalho'!$A:$K,9,0)*100="","",VLOOKUP(F$4,'Merc. Trabalho'!$A:$K,9,0)*100),"")</f>
        <v>0.56497175141243527</v>
      </c>
      <c r="G139" s="44">
        <f>IFERROR(IF(VLOOKUP(G$4,'Merc. Trabalho'!$A:$K,9,0)*100="","",VLOOKUP(G$4,'Merc. Trabalho'!$A:$K,9,0)*100),"")</f>
        <v>-1.8835019183815804</v>
      </c>
      <c r="H139" s="44">
        <f>IFERROR(IF(VLOOKUP(H$4,'Merc. Trabalho'!$A:$K,9,0)*100="","",VLOOKUP(H$4,'Merc. Trabalho'!$A:$K,9,0)*100),"")</f>
        <v>-3.8395611930065132</v>
      </c>
      <c r="I139" s="44">
        <f>IFERROR(IF(VLOOKUP(I$4,'Merc. Trabalho'!$A:$K,9,0)*100="","",VLOOKUP(I$4,'Merc. Trabalho'!$A:$K,9,0)*100),"")</f>
        <v>-6.754474839581226</v>
      </c>
      <c r="J139" s="44">
        <f>IFERROR(IF(VLOOKUP(J$4,'Merc. Trabalho'!$A:$K,9,0)*100="","",VLOOKUP(J$4,'Merc. Trabalho'!$A:$K,9,0)*100),"")</f>
        <v>-8.4445927903871834</v>
      </c>
      <c r="K139" s="44">
        <f>IFERROR(IF(VLOOKUP(K$4,'Merc. Trabalho'!$A:$K,9,0)*100="","",VLOOKUP(K$4,'Merc. Trabalho'!$A:$K,9,0)*100),"")</f>
        <v>-9.6558636819244921</v>
      </c>
      <c r="L139" s="44">
        <f>IFERROR(IF(VLOOKUP(L$4,'Merc. Trabalho'!$A:$K,9,0)*100="","",VLOOKUP(L$4,'Merc. Trabalho'!$A:$K,9,0)*100),"")</f>
        <v>-11.352253756260433</v>
      </c>
      <c r="M139" s="44">
        <f>IFERROR(IF(VLOOKUP(M$4,'Merc. Trabalho'!$A:$K,9,0)*100="","",VLOOKUP(M$4,'Merc. Trabalho'!$A:$K,9,0)*100),"")</f>
        <v>-11.34823848238482</v>
      </c>
      <c r="N139" s="44">
        <f>IFERROR(IF(VLOOKUP(N$4,'Merc. Trabalho'!$A:$K,9,0)*100="","",VLOOKUP(N$4,'Merc. Trabalho'!$A:$K,9,0)*100),"")</f>
        <v>-11.464750171115679</v>
      </c>
      <c r="O139" s="44">
        <f>IFERROR(IF(VLOOKUP(O$4,'Merc. Trabalho'!$A:$K,9,0)*100="","",VLOOKUP(O$4,'Merc. Trabalho'!$A:$K,9,0)*100),"")</f>
        <v>-10.898993405067682</v>
      </c>
      <c r="P139" s="44">
        <f>IFERROR(IF(VLOOKUP(P$4,'Merc. Trabalho'!$A:$K,9,0)*100="","",VLOOKUP(P$4,'Merc. Trabalho'!$A:$K,9,0)*100),"")</f>
        <v>-9.4905792044661546</v>
      </c>
      <c r="Q139" s="44">
        <f>IFERROR(IF(VLOOKUP(Q$4,'Merc. Trabalho'!$A:$K,9,0)*100="","",VLOOKUP(Q$4,'Merc. Trabalho'!$A:$K,9,0)*100),"")</f>
        <v>-8.3538949594642258</v>
      </c>
      <c r="R139" s="44">
        <f>IFERROR(IF(VLOOKUP(R$4,'Merc. Trabalho'!$A:$K,9,0)*100="","",VLOOKUP(R$4,'Merc. Trabalho'!$A:$K,9,0)*100),"")</f>
        <v>-8.216292134831459</v>
      </c>
      <c r="S139" s="44">
        <f>IFERROR(IF(VLOOKUP(S$4,'Merc. Trabalho'!$A:$K,9,0)*100="","",VLOOKUP(S$4,'Merc. Trabalho'!$A:$K,9,0)*100),"")</f>
        <v>-7.4297902595094172</v>
      </c>
      <c r="T139" s="44">
        <f>IFERROR(IF(VLOOKUP(T$4,'Merc. Trabalho'!$A:$K,9,0)*100="","",VLOOKUP(T$4,'Merc. Trabalho'!$A:$K,9,0)*100),"")</f>
        <v>-6.8092691622103407</v>
      </c>
      <c r="U139" s="44">
        <f>IFERROR(IF(VLOOKUP(U$4,'Merc. Trabalho'!$A:$K,9,0)*100="","",VLOOKUP(U$4,'Merc. Trabalho'!$A:$K,9,0)*100),"")</f>
        <v>-4.7084389713871744</v>
      </c>
      <c r="V139" s="44">
        <f>IFERROR(IF(VLOOKUP(V$4,'Merc. Trabalho'!$A:$K,9,0)*100="","",VLOOKUP(V$4,'Merc. Trabalho'!$A:$K,9,0)*100),"")</f>
        <v>-2.9894276339773929</v>
      </c>
      <c r="W139" s="44">
        <f>IFERROR(IF(VLOOKUP(W$4,'Merc. Trabalho'!$A:$K,9,0)*100="","",VLOOKUP(W$4,'Merc. Trabalho'!$A:$K,9,0)*100),"")</f>
        <v>-0.66568047337277614</v>
      </c>
      <c r="X139" s="44">
        <f>IFERROR(IF(VLOOKUP(X$4,'Merc. Trabalho'!$A:$K,9,0)*100="","",VLOOKUP(X$4,'Merc. Trabalho'!$A:$K,9,0)*100),"")</f>
        <v>2.5235404896421842</v>
      </c>
      <c r="Y139" s="44">
        <f>IFERROR(IF(VLOOKUP(Y$4,'Merc. Trabalho'!$A:$K,9,0)*100="","",VLOOKUP(Y$4,'Merc. Trabalho'!$A:$K,9,0)*100),"")</f>
        <v>4.8528849828047393</v>
      </c>
      <c r="Z139" s="44">
        <f>IFERROR(IF(VLOOKUP(Z$4,'Merc. Trabalho'!$A:$K,9,0)*100="","",VLOOKUP(Z$4,'Merc. Trabalho'!$A:$K,9,0)*100),"")</f>
        <v>7.1511403169694621</v>
      </c>
      <c r="AA139" s="44">
        <f>IFERROR(IF(VLOOKUP(AA$4,'Merc. Trabalho'!$A:$K,9,0)*100="","",VLOOKUP(AA$4,'Merc. Trabalho'!$A:$K,9,0)*100),"")</f>
        <v>8.2197117257499119</v>
      </c>
      <c r="AB139" s="44">
        <f>IFERROR(IF(VLOOKUP(AB$4,'Merc. Trabalho'!$A:$K,9,0)*100="","",VLOOKUP(AB$4,'Merc. Trabalho'!$A:$K,9,0)*100),"")</f>
        <v>9.5605242868157312</v>
      </c>
      <c r="AC139" s="44">
        <f>IFERROR(IF(VLOOKUP(AC$4,'Merc. Trabalho'!$A:$K,9,0)*100="","",VLOOKUP(AC$4,'Merc. Trabalho'!$A:$K,9,0)*100),"")</f>
        <v>9.3846153846153904</v>
      </c>
      <c r="AD139" s="44">
        <f>IFERROR(IF(VLOOKUP(AD$4,'Merc. Trabalho'!$A:$K,9,0)*100="","",VLOOKUP(AD$4,'Merc. Trabalho'!$A:$K,9,0)*100),"")</f>
        <v>9.1048201989288415</v>
      </c>
      <c r="AE139" s="44">
        <f>IFERROR(IF(VLOOKUP(AE$4,'Merc. Trabalho'!$A:$K,9,0)*100="","",VLOOKUP(AE$4,'Merc. Trabalho'!$A:$K,9,0)*100),"")</f>
        <v>9.0245775729646649</v>
      </c>
      <c r="AF139" s="44">
        <f>IFERROR(IF(VLOOKUP(AF$4,'Merc. Trabalho'!$A:$K,9,0)*100="","",VLOOKUP(AF$4,'Merc. Trabalho'!$A:$K,9,0)*100),"")</f>
        <v>8.4927314460596861</v>
      </c>
      <c r="AG139" s="44">
        <f>IFERROR(IF(VLOOKUP(AG$4,'Merc. Trabalho'!$A:$K,9,0)*100="","",VLOOKUP(AG$4,'Merc. Trabalho'!$A:$K,9,0)*100),"")</f>
        <v>8.2098061573546275</v>
      </c>
      <c r="AH139" s="44">
        <f>IFERROR(IF(VLOOKUP(AH$4,'Merc. Trabalho'!$A:$K,9,0)*100="","",VLOOKUP(AH$4,'Merc. Trabalho'!$A:$K,9,0)*100),"")</f>
        <v>7.5911311537016246</v>
      </c>
      <c r="AI139" s="44">
        <f>IFERROR(IF(VLOOKUP(AI$4,'Merc. Trabalho'!$A:$K,9,0)*100="","",VLOOKUP(AI$4,'Merc. Trabalho'!$A:$K,9,0)*100),"")</f>
        <v>6.8875651526433268</v>
      </c>
      <c r="AJ139" s="44">
        <f>IFERROR(IF(VLOOKUP(AJ$4,'Merc. Trabalho'!$A:$K,9,0)*100="","",VLOOKUP(AJ$4,'Merc. Trabalho'!$A:$K,9,0)*100),"")</f>
        <v>6.7964731814841972</v>
      </c>
      <c r="AK139" s="44">
        <f>IFERROR(IF(VLOOKUP(AK$4,'Merc. Trabalho'!$A:$K,9,0)*100="","",VLOOKUP(AK$4,'Merc. Trabalho'!$A:$K,9,0)*100),"")</f>
        <v>6.3046647230320607</v>
      </c>
      <c r="AL139" s="44" t="str">
        <f>IFERROR(IF(VLOOKUP(AL$4,'Merc. Trabalho'!$A:$K,9,0)*100="","",VLOOKUP(AL$4,'Merc. Trabalho'!$A:$K,9,0)*100),"")</f>
        <v/>
      </c>
      <c r="AM139" s="44" t="str">
        <f>IFERROR(IF(VLOOKUP(AM$4,'Merc. Trabalho'!$A:$K,9,0)*100="","",VLOOKUP(AM$4,'Merc. Trabalho'!$A:$K,9,0)*100),"")</f>
        <v/>
      </c>
      <c r="AN139" s="44" t="str">
        <f>IFERROR(IF(VLOOKUP(AN$4,'Merc. Trabalho'!$A:$K,9,0)*100="","",VLOOKUP(AN$4,'Merc. Trabalho'!$A:$K,9,0)*100),"")</f>
        <v/>
      </c>
      <c r="AO139" s="44" t="str">
        <f>IFERROR(IF(VLOOKUP(AO$4,'Merc. Trabalho'!$A:$K,9,0)*100="","",VLOOKUP(AO$4,'Merc. Trabalho'!$A:$K,9,0)*100),"")</f>
        <v/>
      </c>
      <c r="AP139" s="44" t="str">
        <f>IFERROR(IF(VLOOKUP(AP$4,'Merc. Trabalho'!$A:$K,9,0)*100="","",VLOOKUP(AP$4,'Merc. Trabalho'!$A:$K,9,0)*100),"")</f>
        <v/>
      </c>
      <c r="AQ139" s="44" t="str">
        <f>IFERROR(IF(VLOOKUP(AQ$4,'Merc. Trabalho'!$A:$K,9,0)*100="","",VLOOKUP(AQ$4,'Merc. Trabalho'!$A:$K,9,0)*100),"")</f>
        <v/>
      </c>
      <c r="AR139" s="44" t="str">
        <f>IFERROR(IF(VLOOKUP(AR$4,'Merc. Trabalho'!$A:$K,9,0)*100="","",VLOOKUP(AR$4,'Merc. Trabalho'!$A:$K,9,0)*100),"")</f>
        <v/>
      </c>
      <c r="AS139" s="44" t="str">
        <f>IFERROR(IF(VLOOKUP(AS$4,'Merc. Trabalho'!$A:$K,9,0)*100="","",VLOOKUP(AS$4,'Merc. Trabalho'!$A:$K,9,0)*100),"")</f>
        <v/>
      </c>
      <c r="AT139" s="44" t="str">
        <f>IFERROR(IF(VLOOKUP(AT$4,'Merc. Trabalho'!$A:$K,9,0)*100="","",VLOOKUP(AT$4,'Merc. Trabalho'!$A:$K,9,0)*100),"")</f>
        <v/>
      </c>
      <c r="AU139" s="44" t="str">
        <f>IFERROR(IF(VLOOKUP(AU$4,'Merc. Trabalho'!$A:$K,9,0)*100="","",VLOOKUP(AU$4,'Merc. Trabalho'!$A:$K,9,0)*100),"")</f>
        <v/>
      </c>
      <c r="AV139" s="44" t="str">
        <f>IFERROR(IF(VLOOKUP(AV$4,'Merc. Trabalho'!$A:$K,9,0)*100="","",VLOOKUP(AV$4,'Merc. Trabalho'!$A:$K,9,0)*100),"")</f>
        <v/>
      </c>
      <c r="AW139" s="44" t="str">
        <f>IFERROR(IF(VLOOKUP(AW$4,'Merc. Trabalho'!$A:$K,9,0)*100="","",VLOOKUP(AW$4,'Merc. Trabalho'!$A:$K,9,0)*100),"")</f>
        <v/>
      </c>
      <c r="AX139" s="44" t="str">
        <f>IFERROR(IF(VLOOKUP(AX$4,'Merc. Trabalho'!$A:$K,9,0)*100="","",VLOOKUP(AX$4,'Merc. Trabalho'!$A:$K,9,0)*100),"")</f>
        <v/>
      </c>
      <c r="AY139" s="44" t="str">
        <f>IFERROR(IF(VLOOKUP(AY$4,'Merc. Trabalho'!$A:$K,9,0)*100="","",VLOOKUP(AY$4,'Merc. Trabalho'!$A:$K,9,0)*100),"")</f>
        <v/>
      </c>
    </row>
    <row r="140" spans="1:51" ht="19.5" customHeight="1">
      <c r="A140" s="6"/>
      <c r="B140" s="4" t="s">
        <v>75</v>
      </c>
      <c r="C140" s="7" t="s">
        <v>55</v>
      </c>
      <c r="D140" s="44">
        <f>IFERROR(IF(VLOOKUP(D$4,'Merc. Trabalho'!$A:$K,11,0)*100="","",VLOOKUP(D$4,'Merc. Trabalho'!$A:$K,11,0)*100),"")</f>
        <v>2.4164989939637893</v>
      </c>
      <c r="E140" s="44">
        <f>IFERROR(IF(VLOOKUP(E$4,'Merc. Trabalho'!$A:$K,11,0)*100="","",VLOOKUP(E$4,'Merc. Trabalho'!$A:$K,11,0)*100),"")</f>
        <v>-0.18341527211249709</v>
      </c>
      <c r="F140" s="44">
        <f>IFERROR(IF(VLOOKUP(F$4,'Merc. Trabalho'!$A:$K,11,0)*100="","",VLOOKUP(F$4,'Merc. Trabalho'!$A:$K,11,0)*100),"")</f>
        <v>-1.1804437586840799</v>
      </c>
      <c r="G140" s="44">
        <f>IFERROR(IF(VLOOKUP(G$4,'Merc. Trabalho'!$A:$K,11,0)*100="","",VLOOKUP(G$4,'Merc. Trabalho'!$A:$K,11,0)*100),"")</f>
        <v>-2.9259049729922326</v>
      </c>
      <c r="H140" s="44">
        <f>IFERROR(IF(VLOOKUP(H$4,'Merc. Trabalho'!$A:$K,11,0)*100="","",VLOOKUP(H$4,'Merc. Trabalho'!$A:$K,11,0)*100),"")</f>
        <v>-5.0014666499049731</v>
      </c>
      <c r="I140" s="44">
        <f>IFERROR(IF(VLOOKUP(I$4,'Merc. Trabalho'!$A:$K,11,0)*100="","",VLOOKUP(I$4,'Merc. Trabalho'!$A:$K,11,0)*100),"")</f>
        <v>-4.3946531847255832</v>
      </c>
      <c r="J140" s="44">
        <f>IFERROR(IF(VLOOKUP(J$4,'Merc. Trabalho'!$A:$K,11,0)*100="","",VLOOKUP(J$4,'Merc. Trabalho'!$A:$K,11,0)*100),"")</f>
        <v>-5.8289238265636261</v>
      </c>
      <c r="K140" s="44">
        <f>IFERROR(IF(VLOOKUP(K$4,'Merc. Trabalho'!$A:$K,11,0)*100="","",VLOOKUP(K$4,'Merc. Trabalho'!$A:$K,11,0)*100),"")</f>
        <v>-6.8545816200697107</v>
      </c>
      <c r="L140" s="44">
        <f>IFERROR(IF(VLOOKUP(L$4,'Merc. Trabalho'!$A:$K,11,0)*100="","",VLOOKUP(L$4,'Merc. Trabalho'!$A:$K,11,0)*100),"")</f>
        <v>-8.1834940821288384</v>
      </c>
      <c r="M140" s="44">
        <f>IFERROR(IF(VLOOKUP(M$4,'Merc. Trabalho'!$A:$K,11,0)*100="","",VLOOKUP(M$4,'Merc. Trabalho'!$A:$K,11,0)*100),"")</f>
        <v>-9.3683881932641988</v>
      </c>
      <c r="N140" s="44">
        <f>IFERROR(IF(VLOOKUP(N$4,'Merc. Trabalho'!$A:$K,11,0)*100="","",VLOOKUP(N$4,'Merc. Trabalho'!$A:$K,11,0)*100),"")</f>
        <v>-9.6082296271241763</v>
      </c>
      <c r="O140" s="44">
        <f>IFERROR(IF(VLOOKUP(O$4,'Merc. Trabalho'!$A:$K,11,0)*100="","",VLOOKUP(O$4,'Merc. Trabalho'!$A:$K,11,0)*100),"")</f>
        <v>-9.4944368075382091</v>
      </c>
      <c r="P140" s="44">
        <f>IFERROR(IF(VLOOKUP(P$4,'Merc. Trabalho'!$A:$K,11,0)*100="","",VLOOKUP(P$4,'Merc. Trabalho'!$A:$K,11,0)*100),"")</f>
        <v>-8.0890355788687973</v>
      </c>
      <c r="Q140" s="44">
        <f>IFERROR(IF(VLOOKUP(Q$4,'Merc. Trabalho'!$A:$K,11,0)*100="","",VLOOKUP(Q$4,'Merc. Trabalho'!$A:$K,11,0)*100),"")</f>
        <v>-5.9751455038607908</v>
      </c>
      <c r="R140" s="44">
        <f>IFERROR(IF(VLOOKUP(R$4,'Merc. Trabalho'!$A:$K,11,0)*100="","",VLOOKUP(R$4,'Merc. Trabalho'!$A:$K,11,0)*100),"")</f>
        <v>-5.5592731560037851</v>
      </c>
      <c r="S140" s="44">
        <f>IFERROR(IF(VLOOKUP(S$4,'Merc. Trabalho'!$A:$K,11,0)*100="","",VLOOKUP(S$4,'Merc. Trabalho'!$A:$K,11,0)*100),"")</f>
        <v>-4.7017639099004915</v>
      </c>
      <c r="T140" s="44">
        <f>IFERROR(IF(VLOOKUP(T$4,'Merc. Trabalho'!$A:$K,11,0)*100="","",VLOOKUP(T$4,'Merc. Trabalho'!$A:$K,11,0)*100),"")</f>
        <v>-4.4226743766391019</v>
      </c>
      <c r="U140" s="44">
        <f>IFERROR(IF(VLOOKUP(U$4,'Merc. Trabalho'!$A:$K,11,0)*100="","",VLOOKUP(U$4,'Merc. Trabalho'!$A:$K,11,0)*100),"")</f>
        <v>-4.1924395872059321</v>
      </c>
      <c r="V140" s="44">
        <f>IFERROR(IF(VLOOKUP(V$4,'Merc. Trabalho'!$A:$K,11,0)*100="","",VLOOKUP(V$4,'Merc. Trabalho'!$A:$K,11,0)*100),"")</f>
        <v>-3.070200260330358</v>
      </c>
      <c r="W140" s="44">
        <f>IFERROR(IF(VLOOKUP(W$4,'Merc. Trabalho'!$A:$K,11,0)*100="","",VLOOKUP(W$4,'Merc. Trabalho'!$A:$K,11,0)*100),"")</f>
        <v>-0.82263201255877716</v>
      </c>
      <c r="X140" s="44">
        <f>IFERROR(IF(VLOOKUP(X$4,'Merc. Trabalho'!$A:$K,11,0)*100="","",VLOOKUP(X$4,'Merc. Trabalho'!$A:$K,11,0)*100),"")</f>
        <v>1.7076678777196763</v>
      </c>
      <c r="Y140" s="44">
        <f>IFERROR(IF(VLOOKUP(Y$4,'Merc. Trabalho'!$A:$K,11,0)*100="","",VLOOKUP(Y$4,'Merc. Trabalho'!$A:$K,11,0)*100),"")</f>
        <v>4.7136114300293519</v>
      </c>
      <c r="Z140" s="44">
        <f>IFERROR(IF(VLOOKUP(Z$4,'Merc. Trabalho'!$A:$K,11,0)*100="","",VLOOKUP(Z$4,'Merc. Trabalho'!$A:$K,11,0)*100),"")</f>
        <v>6.6429250375263926</v>
      </c>
      <c r="AA140" s="44">
        <f>IFERROR(IF(VLOOKUP(AA$4,'Merc. Trabalho'!$A:$K,11,0)*100="","",VLOOKUP(AA$4,'Merc. Trabalho'!$A:$K,11,0)*100),"")</f>
        <v>7.3800498494132283</v>
      </c>
      <c r="AB140" s="44">
        <f>IFERROR(IF(VLOOKUP(AB$4,'Merc. Trabalho'!$A:$K,11,0)*100="","",VLOOKUP(AB$4,'Merc. Trabalho'!$A:$K,11,0)*100),"")</f>
        <v>8.438427141134941</v>
      </c>
      <c r="AC140" s="44">
        <f>IFERROR(IF(VLOOKUP(AC$4,'Merc. Trabalho'!$A:$K,11,0)*100="","",VLOOKUP(AC$4,'Merc. Trabalho'!$A:$K,11,0)*100),"")</f>
        <v>8.3779776445647158</v>
      </c>
      <c r="AD140" s="44">
        <f>IFERROR(IF(VLOOKUP(AD$4,'Merc. Trabalho'!$A:$K,11,0)*100="","",VLOOKUP(AD$4,'Merc. Trabalho'!$A:$K,11,0)*100),"")</f>
        <v>8.0560604974251326</v>
      </c>
      <c r="AE140" s="44">
        <f>IFERROR(IF(VLOOKUP(AE$4,'Merc. Trabalho'!$A:$K,11,0)*100="","",VLOOKUP(AE$4,'Merc. Trabalho'!$A:$K,11,0)*100),"")</f>
        <v>6.5986998626143434</v>
      </c>
      <c r="AF140" s="44">
        <f>IFERROR(IF(VLOOKUP(AF$4,'Merc. Trabalho'!$A:$K,11,0)*100="","",VLOOKUP(AF$4,'Merc. Trabalho'!$A:$K,11,0)*100),"")</f>
        <v>6.3051459019488609</v>
      </c>
      <c r="AG140" s="44">
        <f>IFERROR(IF(VLOOKUP(AG$4,'Merc. Trabalho'!$A:$K,11,0)*100="","",VLOOKUP(AG$4,'Merc. Trabalho'!$A:$K,11,0)*100),"")</f>
        <v>5.7014187688949614</v>
      </c>
      <c r="AH140" s="44">
        <f>IFERROR(IF(VLOOKUP(AH$4,'Merc. Trabalho'!$A:$K,11,0)*100="","",VLOOKUP(AH$4,'Merc. Trabalho'!$A:$K,11,0)*100),"")</f>
        <v>5.8903258362769773</v>
      </c>
      <c r="AI140" s="44">
        <f>IFERROR(IF(VLOOKUP(AI$4,'Merc. Trabalho'!$A:$K,11,0)*100="","",VLOOKUP(AI$4,'Merc. Trabalho'!$A:$K,11,0)*100),"")</f>
        <v>5.9136407594455376</v>
      </c>
      <c r="AJ140" s="44">
        <f>IFERROR(IF(VLOOKUP(AJ$4,'Merc. Trabalho'!$A:$K,11,0)*100="","",VLOOKUP(AJ$4,'Merc. Trabalho'!$A:$K,11,0)*100),"")</f>
        <v>5.6292148608329651</v>
      </c>
      <c r="AK140" s="44">
        <f>IFERROR(IF(VLOOKUP(AK$4,'Merc. Trabalho'!$A:$K,11,0)*100="","",VLOOKUP(AK$4,'Merc. Trabalho'!$A:$K,11,0)*100),"")</f>
        <v>5.5304460823130341</v>
      </c>
      <c r="AL140" s="44" t="str">
        <f>IFERROR(IF(VLOOKUP(AL$4,'Merc. Trabalho'!$A:$K,11,0)*100="","",VLOOKUP(AL$4,'Merc. Trabalho'!$A:$K,11,0)*100),"")</f>
        <v/>
      </c>
      <c r="AM140" s="44" t="str">
        <f>IFERROR(IF(VLOOKUP(AM$4,'Merc. Trabalho'!$A:$K,11,0)*100="","",VLOOKUP(AM$4,'Merc. Trabalho'!$A:$K,11,0)*100),"")</f>
        <v/>
      </c>
      <c r="AN140" s="44" t="str">
        <f>IFERROR(IF(VLOOKUP(AN$4,'Merc. Trabalho'!$A:$K,11,0)*100="","",VLOOKUP(AN$4,'Merc. Trabalho'!$A:$K,11,0)*100),"")</f>
        <v/>
      </c>
      <c r="AO140" s="44" t="str">
        <f>IFERROR(IF(VLOOKUP(AO$4,'Merc. Trabalho'!$A:$K,11,0)*100="","",VLOOKUP(AO$4,'Merc. Trabalho'!$A:$K,11,0)*100),"")</f>
        <v/>
      </c>
      <c r="AP140" s="44" t="str">
        <f>IFERROR(IF(VLOOKUP(AP$4,'Merc. Trabalho'!$A:$K,11,0)*100="","",VLOOKUP(AP$4,'Merc. Trabalho'!$A:$K,11,0)*100),"")</f>
        <v/>
      </c>
      <c r="AQ140" s="44" t="str">
        <f>IFERROR(IF(VLOOKUP(AQ$4,'Merc. Trabalho'!$A:$K,11,0)*100="","",VLOOKUP(AQ$4,'Merc. Trabalho'!$A:$K,11,0)*100),"")</f>
        <v/>
      </c>
      <c r="AR140" s="44" t="str">
        <f>IFERROR(IF(VLOOKUP(AR$4,'Merc. Trabalho'!$A:$K,11,0)*100="","",VLOOKUP(AR$4,'Merc. Trabalho'!$A:$K,11,0)*100),"")</f>
        <v/>
      </c>
      <c r="AS140" s="44" t="str">
        <f>IFERROR(IF(VLOOKUP(AS$4,'Merc. Trabalho'!$A:$K,11,0)*100="","",VLOOKUP(AS$4,'Merc. Trabalho'!$A:$K,11,0)*100),"")</f>
        <v/>
      </c>
      <c r="AT140" s="44" t="str">
        <f>IFERROR(IF(VLOOKUP(AT$4,'Merc. Trabalho'!$A:$K,11,0)*100="","",VLOOKUP(AT$4,'Merc. Trabalho'!$A:$K,11,0)*100),"")</f>
        <v/>
      </c>
      <c r="AU140" s="44" t="str">
        <f>IFERROR(IF(VLOOKUP(AU$4,'Merc. Trabalho'!$A:$K,11,0)*100="","",VLOOKUP(AU$4,'Merc. Trabalho'!$A:$K,11,0)*100),"")</f>
        <v/>
      </c>
      <c r="AV140" s="44" t="str">
        <f>IFERROR(IF(VLOOKUP(AV$4,'Merc. Trabalho'!$A:$K,11,0)*100="","",VLOOKUP(AV$4,'Merc. Trabalho'!$A:$K,11,0)*100),"")</f>
        <v/>
      </c>
      <c r="AW140" s="44" t="str">
        <f>IFERROR(IF(VLOOKUP(AW$4,'Merc. Trabalho'!$A:$K,11,0)*100="","",VLOOKUP(AW$4,'Merc. Trabalho'!$A:$K,11,0)*100),"")</f>
        <v/>
      </c>
      <c r="AX140" s="44" t="str">
        <f>IFERROR(IF(VLOOKUP(AX$4,'Merc. Trabalho'!$A:$K,11,0)*100="","",VLOOKUP(AX$4,'Merc. Trabalho'!$A:$K,11,0)*100),"")</f>
        <v/>
      </c>
      <c r="AY140" s="44" t="str">
        <f>IFERROR(IF(VLOOKUP(AY$4,'Merc. Trabalho'!$A:$K,11,0)*100="","",VLOOKUP(AY$4,'Merc. Trabalho'!$A:$K,11,0)*100),"")</f>
        <v/>
      </c>
    </row>
    <row r="141" spans="1:51" ht="19.5" customHeight="1" outlineLevel="1">
      <c r="A141" s="6"/>
      <c r="B141" s="57"/>
      <c r="C141" s="58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</row>
    <row r="142" spans="1:51" ht="19.5" customHeight="1" outlineLevel="1">
      <c r="A142" s="6"/>
      <c r="B142" s="57"/>
      <c r="C142" s="58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</row>
    <row r="143" spans="1:51" ht="19.5" customHeight="1" outlineLevel="1">
      <c r="A143" s="6"/>
      <c r="B143" s="57"/>
      <c r="C143" s="58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</row>
    <row r="144" spans="1:51" ht="19.5" customHeight="1" outlineLevel="1">
      <c r="A144" s="6"/>
      <c r="B144" s="57"/>
      <c r="C144" s="58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</row>
    <row r="145" spans="1:51" ht="19.5" customHeight="1" outlineLevel="1">
      <c r="A145" s="6"/>
      <c r="B145" s="57"/>
      <c r="C145" s="58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</row>
    <row r="146" spans="1:51" ht="19.5" customHeight="1" outlineLevel="1">
      <c r="A146" s="6"/>
      <c r="B146" s="57"/>
      <c r="C146" s="58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</row>
    <row r="147" spans="1:51" ht="19.5" customHeight="1" outlineLevel="1">
      <c r="A147" s="6"/>
      <c r="B147" s="57"/>
      <c r="C147" s="58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</row>
    <row r="148" spans="1:51" ht="19.5" customHeight="1" outlineLevel="1">
      <c r="A148" s="6"/>
      <c r="B148" s="57"/>
      <c r="C148" s="58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</row>
    <row r="149" spans="1:51" ht="19.5" customHeight="1" outlineLevel="1">
      <c r="A149" s="6"/>
      <c r="B149" s="57"/>
      <c r="C149" s="58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</row>
    <row r="150" spans="1:51" ht="19.5" customHeight="1" outlineLevel="1">
      <c r="A150" s="6"/>
      <c r="B150" s="57"/>
      <c r="C150" s="58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</row>
    <row r="151" spans="1:51" ht="19.5" customHeight="1" outlineLevel="1">
      <c r="A151" s="6"/>
      <c r="B151" s="57"/>
      <c r="C151" s="58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</row>
    <row r="152" spans="1:51" ht="19.5" customHeight="1" outlineLevel="1">
      <c r="A152" s="6"/>
      <c r="B152" s="57"/>
      <c r="C152" s="58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</row>
    <row r="153" spans="1:51" ht="19.5" customHeight="1" outlineLevel="1">
      <c r="A153" s="6"/>
      <c r="B153" s="57"/>
      <c r="C153" s="58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</row>
    <row r="154" spans="1:51" ht="19.5" customHeight="1" outlineLevel="1">
      <c r="A154" s="6"/>
      <c r="B154" s="57"/>
      <c r="C154" s="58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</row>
    <row r="155" spans="1:51" ht="19.5" customHeight="1" outlineLevel="1">
      <c r="A155" s="6"/>
      <c r="B155" s="57"/>
      <c r="C155" s="58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</row>
    <row r="156" spans="1:51" ht="19.5" customHeight="1" outlineLevel="1">
      <c r="A156" s="6"/>
      <c r="B156" s="57"/>
      <c r="C156" s="58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</row>
    <row r="157" spans="1:51" ht="19.5" customHeight="1" outlineLevel="1">
      <c r="A157" s="6"/>
      <c r="B157" s="57"/>
      <c r="C157" s="58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</row>
    <row r="158" spans="1:51" ht="19.5" customHeight="1" outlineLevel="1">
      <c r="A158" s="6"/>
      <c r="B158" s="57"/>
      <c r="C158" s="58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</row>
    <row r="159" spans="1:51" ht="19.5" customHeight="1" outlineLevel="1">
      <c r="A159" s="6"/>
      <c r="B159" s="57"/>
      <c r="C159" s="58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</row>
    <row r="160" spans="1:51" ht="19.5" customHeight="1" outlineLevel="1">
      <c r="A160" s="6"/>
      <c r="B160" s="57"/>
      <c r="C160" s="58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</row>
    <row r="161" spans="1:51" ht="19.5" customHeight="1" outlineLevel="1">
      <c r="A161" s="6"/>
      <c r="B161" s="57"/>
      <c r="C161" s="58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</row>
    <row r="162" spans="1:51" ht="19.5" customHeight="1" outlineLevel="1">
      <c r="A162" s="6"/>
      <c r="B162" s="57"/>
      <c r="C162" s="58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</row>
    <row r="163" spans="1:51" ht="19.5" customHeight="1" outlineLevel="1">
      <c r="A163" s="6"/>
      <c r="B163" s="57"/>
      <c r="C163" s="58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</row>
    <row r="164" spans="1:51" ht="19.5" customHeight="1" outlineLevel="1">
      <c r="A164" s="6"/>
      <c r="B164" s="57"/>
      <c r="C164" s="58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</row>
    <row r="165" spans="1:51" ht="19.5" customHeight="1" outlineLevel="1">
      <c r="A165" s="6"/>
      <c r="B165" s="57"/>
      <c r="C165" s="58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</row>
    <row r="166" spans="1:51" ht="19.5" customHeight="1" outlineLevel="1">
      <c r="A166" s="6"/>
      <c r="B166" s="57"/>
      <c r="C166" s="58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</row>
    <row r="167" spans="1:51" ht="19.5" customHeight="1" outlineLevel="1">
      <c r="A167" s="6"/>
      <c r="B167" s="57"/>
      <c r="C167" s="58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</row>
    <row r="168" spans="1:51" ht="19.5" customHeight="1" outlineLevel="1">
      <c r="A168" s="6"/>
      <c r="B168" s="57"/>
      <c r="C168" s="58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</row>
    <row r="169" spans="1:51" ht="19.5" customHeight="1" outlineLevel="1">
      <c r="A169" s="6"/>
      <c r="B169" s="57"/>
      <c r="C169" s="58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</row>
    <row r="170" spans="1:51" ht="19.5" customHeight="1" outlineLevel="1">
      <c r="A170" s="6"/>
      <c r="B170" s="57"/>
      <c r="C170" s="58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</row>
    <row r="171" spans="1:51" ht="19.5" customHeight="1" outlineLevel="1">
      <c r="A171" s="6"/>
      <c r="B171" s="57"/>
      <c r="C171" s="58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</row>
    <row r="172" spans="1:51" ht="19.5" customHeight="1" outlineLevel="1">
      <c r="A172" s="6"/>
      <c r="B172" s="57"/>
      <c r="C172" s="58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</row>
    <row r="173" spans="1:51" ht="19.5" customHeight="1" outlineLevel="1">
      <c r="A173" s="6"/>
      <c r="B173" s="57"/>
      <c r="C173" s="58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</row>
    <row r="174" spans="1:51" ht="19.5" customHeight="1" outlineLevel="1">
      <c r="A174" s="6"/>
      <c r="B174" s="57"/>
      <c r="C174" s="58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</row>
    <row r="175" spans="1:51" ht="22.5" customHeight="1">
      <c r="A175" s="6"/>
      <c r="B175" s="76" t="s">
        <v>77</v>
      </c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8"/>
    </row>
    <row r="176" spans="1:51" ht="19.5" customHeight="1">
      <c r="A176" s="6"/>
      <c r="B176" s="4" t="s">
        <v>79</v>
      </c>
      <c r="C176" s="7" t="s">
        <v>23</v>
      </c>
      <c r="D176" s="44">
        <f>IFERROR(IF(VLOOKUP(D$4,Crédito!$A:$U,3,0)*100="","",VLOOKUP(D$4,Crédito!$A:$U,3,0)*100),"")</f>
        <v>23.229819912072493</v>
      </c>
      <c r="E176" s="44">
        <f>IFERROR(IF(VLOOKUP(E$4,Crédito!$A:$U,3,0)*100="","",VLOOKUP(E$4,Crédito!$A:$U,3,0)*100),"")</f>
        <v>23.017748155524686</v>
      </c>
      <c r="F176" s="44">
        <f>IFERROR(IF(VLOOKUP(F$4,Crédito!$A:$U,3,0)*100="","",VLOOKUP(F$4,Crédito!$A:$U,3,0)*100),"")</f>
        <v>17.869416927425675</v>
      </c>
      <c r="G176" s="44">
        <f>IFERROR(IF(VLOOKUP(G$4,Crédito!$A:$U,3,0)*100="","",VLOOKUP(G$4,Crédito!$A:$U,3,0)*100),"")</f>
        <v>16.076851218018341</v>
      </c>
      <c r="H176" s="44">
        <f>IFERROR(IF(VLOOKUP(H$4,Crédito!$A:$U,3,0)*100="","",VLOOKUP(H$4,Crédito!$A:$U,3,0)*100),"")</f>
        <v>15.641251121536627</v>
      </c>
      <c r="I176" s="44">
        <f>IFERROR(IF(VLOOKUP(I$4,Crédito!$A:$U,3,0)*100="","",VLOOKUP(I$4,Crédito!$A:$U,3,0)*100),"")</f>
        <v>14.589235037934234</v>
      </c>
      <c r="J176" s="44">
        <f>IFERROR(IF(VLOOKUP(J$4,Crédito!$A:$U,3,0)*100="","",VLOOKUP(J$4,Crédito!$A:$U,3,0)*100),"")</f>
        <v>13.629677300726307</v>
      </c>
      <c r="K176" s="44">
        <f>IFERROR(IF(VLOOKUP(K$4,Crédito!$A:$U,3,0)*100="","",VLOOKUP(K$4,Crédito!$A:$U,3,0)*100),"")</f>
        <v>11.943618739119689</v>
      </c>
      <c r="L176" s="44">
        <f>IFERROR(IF(VLOOKUP(L$4,Crédito!$A:$U,3,0)*100="","",VLOOKUP(L$4,Crédito!$A:$U,3,0)*100),"")</f>
        <v>11.304835536839031</v>
      </c>
      <c r="M176" s="44">
        <f>IFERROR(IF(VLOOKUP(M$4,Crédito!$A:$U,3,0)*100="","",VLOOKUP(M$4,Crédito!$A:$U,3,0)*100),"")</f>
        <v>10.829054206920707</v>
      </c>
      <c r="N176" s="44">
        <f>IFERROR(IF(VLOOKUP(N$4,Crédito!$A:$U,3,0)*100="","",VLOOKUP(N$4,Crédito!$A:$U,3,0)*100),"")</f>
        <v>10.078197042844206</v>
      </c>
      <c r="O176" s="44">
        <f>IFERROR(IF(VLOOKUP(O$4,Crédito!$A:$U,3,0)*100="","",VLOOKUP(O$4,Crédito!$A:$U,3,0)*100),"")</f>
        <v>10.57660440949304</v>
      </c>
      <c r="P176" s="44">
        <f>IFERROR(IF(VLOOKUP(P$4,Crédito!$A:$U,3,0)*100="","",VLOOKUP(P$4,Crédito!$A:$U,3,0)*100),"")</f>
        <v>10.044382723047264</v>
      </c>
      <c r="Q176" s="44">
        <f>IFERROR(IF(VLOOKUP(Q$4,Crédito!$A:$U,3,0)*100="","",VLOOKUP(Q$4,Crédito!$A:$U,3,0)*100),"")</f>
        <v>10.767861360698605</v>
      </c>
      <c r="R176" s="44">
        <f>IFERROR(IF(VLOOKUP(R$4,Crédito!$A:$U,3,0)*100="","",VLOOKUP(R$4,Crédito!$A:$U,3,0)*100),"")</f>
        <v>9.8047856922466092</v>
      </c>
      <c r="S176" s="44">
        <f>IFERROR(IF(VLOOKUP(S$4,Crédito!$A:$U,3,0)*100="","",VLOOKUP(S$4,Crédito!$A:$U,3,0)*100),"")</f>
        <v>10.52258184307302</v>
      </c>
      <c r="T176" s="44">
        <f>IFERROR(IF(VLOOKUP(T$4,Crédito!$A:$U,3,0)*100="","",VLOOKUP(T$4,Crédito!$A:$U,3,0)*100),"")</f>
        <v>10.44952661818057</v>
      </c>
      <c r="U176" s="44">
        <f>IFERROR(IF(VLOOKUP(U$4,Crédito!$A:$U,3,0)*100="","",VLOOKUP(U$4,Crédito!$A:$U,3,0)*100),"")</f>
        <v>12.650447535904386</v>
      </c>
      <c r="V176" s="44">
        <f>IFERROR(IF(VLOOKUP(V$4,Crédito!$A:$U,3,0)*100="","",VLOOKUP(V$4,Crédito!$A:$U,3,0)*100),"")</f>
        <v>11.297852729544955</v>
      </c>
      <c r="W176" s="44">
        <f>IFERROR(IF(VLOOKUP(W$4,Crédito!$A:$U,3,0)*100="","",VLOOKUP(W$4,Crédito!$A:$U,3,0)*100),"")</f>
        <v>11.125670751187178</v>
      </c>
      <c r="X176" s="44">
        <f>IFERROR(IF(VLOOKUP(X$4,Crédito!$A:$U,3,0)*100="","",VLOOKUP(X$4,Crédito!$A:$U,3,0)*100),"")</f>
        <v>11.024816118090941</v>
      </c>
      <c r="Y176" s="44">
        <f>IFERROR(IF(VLOOKUP(Y$4,Crédito!$A:$U,3,0)*100="","",VLOOKUP(Y$4,Crédito!$A:$U,3,0)*100),"")</f>
        <v>9.8139838275554947</v>
      </c>
      <c r="Z176" s="44">
        <f>IFERROR(IF(VLOOKUP(Z$4,Crédito!$A:$U,3,0)*100="","",VLOOKUP(Z$4,Crédito!$A:$U,3,0)*100),"")</f>
        <v>8.8800523277497323</v>
      </c>
      <c r="AA176" s="44">
        <f>IFERROR(IF(VLOOKUP(AA$4,Crédito!$A:$U,3,0)*100="","",VLOOKUP(AA$4,Crédito!$A:$U,3,0)*100),"")</f>
        <v>9.0002235159051924</v>
      </c>
      <c r="AB176" s="44">
        <f>IFERROR(IF(VLOOKUP(AB$4,Crédito!$A:$U,3,0)*100="","",VLOOKUP(AB$4,Crédito!$A:$U,3,0)*100),"")</f>
        <v>10.419938570198983</v>
      </c>
      <c r="AC176" s="44">
        <f>IFERROR(IF(VLOOKUP(AC$4,Crédito!$A:$U,3,0)*100="","",VLOOKUP(AC$4,Crédito!$A:$U,3,0)*100),"")</f>
        <v>8.328290773107172</v>
      </c>
      <c r="AD176" s="44">
        <f>IFERROR(IF(VLOOKUP(AD$4,Crédito!$A:$U,3,0)*100="","",VLOOKUP(AD$4,Crédito!$A:$U,3,0)*100),"")</f>
        <v>8.0878098450441129</v>
      </c>
      <c r="AE176" s="44">
        <f>IFERROR(IF(VLOOKUP(AE$4,Crédito!$A:$U,3,0)*100="","",VLOOKUP(AE$4,Crédito!$A:$U,3,0)*100),"")</f>
        <v>7.1505693144406024</v>
      </c>
      <c r="AF176" s="44">
        <f>IFERROR(IF(VLOOKUP(AF$4,Crédito!$A:$U,3,0)*100="","",VLOOKUP(AF$4,Crédito!$A:$U,3,0)*100),"")</f>
        <v>6.7223781876314614</v>
      </c>
      <c r="AG176" s="44">
        <f>IFERROR(IF(VLOOKUP(AG$4,Crédito!$A:$U,3,0)*100="","",VLOOKUP(AG$4,Crédito!$A:$U,3,0)*100),"")</f>
        <v>5.8468783623823573</v>
      </c>
      <c r="AH176" s="44">
        <f>IFERROR(IF(VLOOKUP(AH$4,Crédito!$A:$U,3,0)*100="","",VLOOKUP(AH$4,Crédito!$A:$U,3,0)*100),"")</f>
        <v>5.3249549209255731</v>
      </c>
      <c r="AI176" s="44">
        <f>IFERROR(IF(VLOOKUP(AI$4,Crédito!$A:$U,3,0)*100="","",VLOOKUP(AI$4,Crédito!$A:$U,3,0)*100),"")</f>
        <v>5.3634007055567423</v>
      </c>
      <c r="AJ176" s="44">
        <f>IFERROR(IF(VLOOKUP(AJ$4,Crédito!$A:$U,3,0)*100="","",VLOOKUP(AJ$4,Crédito!$A:$U,3,0)*100),"")</f>
        <v>4.8265041527158159</v>
      </c>
      <c r="AK176" s="44">
        <f>IFERROR(IF(VLOOKUP(AK$4,Crédito!$A:$U,3,0)*100="","",VLOOKUP(AK$4,Crédito!$A:$U,3,0)*100),"")</f>
        <v>4.2005618844681791</v>
      </c>
      <c r="AL176" s="44" t="str">
        <f>IFERROR(IF(VLOOKUP(AL$4,Crédito!$A:$U,3,0)*100="","",VLOOKUP(AL$4,Crédito!$A:$U,3,0)*100),"")</f>
        <v/>
      </c>
      <c r="AM176" s="44" t="str">
        <f>IFERROR(IF(VLOOKUP(AM$4,Crédito!$A:$U,3,0)*100="","",VLOOKUP(AM$4,Crédito!$A:$U,3,0)*100),"")</f>
        <v/>
      </c>
      <c r="AN176" s="44" t="str">
        <f>IFERROR(IF(VLOOKUP(AN$4,Crédito!$A:$U,3,0)*100="","",VLOOKUP(AN$4,Crédito!$A:$U,3,0)*100),"")</f>
        <v/>
      </c>
      <c r="AO176" s="44" t="str">
        <f>IFERROR(IF(VLOOKUP(AO$4,Crédito!$A:$U,3,0)*100="","",VLOOKUP(AO$4,Crédito!$A:$U,3,0)*100),"")</f>
        <v/>
      </c>
      <c r="AP176" s="44" t="str">
        <f>IFERROR(IF(VLOOKUP(AP$4,Crédito!$A:$U,3,0)*100="","",VLOOKUP(AP$4,Crédito!$A:$U,3,0)*100),"")</f>
        <v/>
      </c>
      <c r="AQ176" s="44" t="str">
        <f>IFERROR(IF(VLOOKUP(AQ$4,Crédito!$A:$U,3,0)*100="","",VLOOKUP(AQ$4,Crédito!$A:$U,3,0)*100),"")</f>
        <v/>
      </c>
      <c r="AR176" s="44" t="str">
        <f>IFERROR(IF(VLOOKUP(AR$4,Crédito!$A:$U,3,0)*100="","",VLOOKUP(AR$4,Crédito!$A:$U,3,0)*100),"")</f>
        <v/>
      </c>
      <c r="AS176" s="44" t="str">
        <f>IFERROR(IF(VLOOKUP(AS$4,Crédito!$A:$U,3,0)*100="","",VLOOKUP(AS$4,Crédito!$A:$U,3,0)*100),"")</f>
        <v/>
      </c>
      <c r="AT176" s="44" t="str">
        <f>IFERROR(IF(VLOOKUP(AT$4,Crédito!$A:$U,3,0)*100="","",VLOOKUP(AT$4,Crédito!$A:$U,3,0)*100),"")</f>
        <v/>
      </c>
      <c r="AU176" s="44" t="str">
        <f>IFERROR(IF(VLOOKUP(AU$4,Crédito!$A:$U,3,0)*100="","",VLOOKUP(AU$4,Crédito!$A:$U,3,0)*100),"")</f>
        <v/>
      </c>
      <c r="AV176" s="44" t="str">
        <f>IFERROR(IF(VLOOKUP(AV$4,Crédito!$A:$U,3,0)*100="","",VLOOKUP(AV$4,Crédito!$A:$U,3,0)*100),"")</f>
        <v/>
      </c>
      <c r="AW176" s="44" t="str">
        <f>IFERROR(IF(VLOOKUP(AW$4,Crédito!$A:$U,3,0)*100="","",VLOOKUP(AW$4,Crédito!$A:$U,3,0)*100),"")</f>
        <v/>
      </c>
      <c r="AX176" s="44" t="str">
        <f>IFERROR(IF(VLOOKUP(AX$4,Crédito!$A:$U,3,0)*100="","",VLOOKUP(AX$4,Crédito!$A:$U,3,0)*100),"")</f>
        <v/>
      </c>
      <c r="AY176" s="44" t="str">
        <f>IFERROR(IF(VLOOKUP(AY$4,Crédito!$A:$U,3,0)*100="","",VLOOKUP(AY$4,Crédito!$A:$U,3,0)*100),"")</f>
        <v/>
      </c>
    </row>
    <row r="177" spans="1:51" ht="19.5" customHeight="1">
      <c r="A177" s="6"/>
      <c r="B177" s="4" t="s">
        <v>78</v>
      </c>
      <c r="C177" s="7" t="s">
        <v>23</v>
      </c>
      <c r="D177" s="44">
        <f>IFERROR(IF(VLOOKUP(D$4,Crédito!$A:$U,5,0)*100="","",VLOOKUP(D$4,Crédito!$A:$U,5,0)*100),"")</f>
        <v>10.858935285306991</v>
      </c>
      <c r="E177" s="44">
        <f>IFERROR(IF(VLOOKUP(E$4,Crédito!$A:$U,5,0)*100="","",VLOOKUP(E$4,Crédito!$A:$U,5,0)*100),"")</f>
        <v>11.219373925116383</v>
      </c>
      <c r="F177" s="44">
        <f>IFERROR(IF(VLOOKUP(F$4,Crédito!$A:$U,5,0)*100="","",VLOOKUP(F$4,Crédito!$A:$U,5,0)*100),"")</f>
        <v>12.152905192807673</v>
      </c>
      <c r="G177" s="44">
        <f>IFERROR(IF(VLOOKUP(G$4,Crédito!$A:$U,5,0)*100="","",VLOOKUP(G$4,Crédito!$A:$U,5,0)*100),"")</f>
        <v>14.484608701951007</v>
      </c>
      <c r="H177" s="44">
        <f>IFERROR(IF(VLOOKUP(H$4,Crédito!$A:$U,5,0)*100="","",VLOOKUP(H$4,Crédito!$A:$U,5,0)*100),"")</f>
        <v>16.478967076092932</v>
      </c>
      <c r="I177" s="44">
        <f>IFERROR(IF(VLOOKUP(I$4,Crédito!$A:$U,5,0)*100="","",VLOOKUP(I$4,Crédito!$A:$U,5,0)*100),"")</f>
        <v>17.551976852253315</v>
      </c>
      <c r="J177" s="44">
        <f>IFERROR(IF(VLOOKUP(J$4,Crédito!$A:$U,5,0)*100="","",VLOOKUP(J$4,Crédito!$A:$U,5,0)*100),"")</f>
        <v>18.461464541087835</v>
      </c>
      <c r="K177" s="44">
        <f>IFERROR(IF(VLOOKUP(K$4,Crédito!$A:$U,5,0)*100="","",VLOOKUP(K$4,Crédito!$A:$U,5,0)*100),"")</f>
        <v>19.381540866148693</v>
      </c>
      <c r="L177" s="44">
        <f>IFERROR(IF(VLOOKUP(L$4,Crédito!$A:$U,5,0)*100="","",VLOOKUP(L$4,Crédito!$A:$U,5,0)*100),"")</f>
        <v>20.08727824237728</v>
      </c>
      <c r="M177" s="44">
        <f>IFERROR(IF(VLOOKUP(M$4,Crédito!$A:$U,5,0)*100="","",VLOOKUP(M$4,Crédito!$A:$U,5,0)*100),"")</f>
        <v>20.593759132894363</v>
      </c>
      <c r="N177" s="44">
        <f>IFERROR(IF(VLOOKUP(N$4,Crédito!$A:$U,5,0)*100="","",VLOOKUP(N$4,Crédito!$A:$U,5,0)*100),"")</f>
        <v>20.915181728826717</v>
      </c>
      <c r="O177" s="44">
        <f>IFERROR(IF(VLOOKUP(O$4,Crédito!$A:$U,5,0)*100="","",VLOOKUP(O$4,Crédito!$A:$U,5,0)*100),"")</f>
        <v>20.960615487862121</v>
      </c>
      <c r="P177" s="44">
        <f>IFERROR(IF(VLOOKUP(P$4,Crédito!$A:$U,5,0)*100="","",VLOOKUP(P$4,Crédito!$A:$U,5,0)*100),"")</f>
        <v>21.422333014706375</v>
      </c>
      <c r="Q177" s="44">
        <f>IFERROR(IF(VLOOKUP(Q$4,Crédito!$A:$U,5,0)*100="","",VLOOKUP(Q$4,Crédito!$A:$U,5,0)*100),"")</f>
        <v>21.389210581569017</v>
      </c>
      <c r="R177" s="44">
        <f>IFERROR(IF(VLOOKUP(R$4,Crédito!$A:$U,5,0)*100="","",VLOOKUP(R$4,Crédito!$A:$U,5,0)*100),"")</f>
        <v>21.919468139030474</v>
      </c>
      <c r="S177" s="44">
        <f>IFERROR(IF(VLOOKUP(S$4,Crédito!$A:$U,5,0)*100="","",VLOOKUP(S$4,Crédito!$A:$U,5,0)*100),"")</f>
        <v>21.901419787148146</v>
      </c>
      <c r="T177" s="44">
        <f>IFERROR(IF(VLOOKUP(T$4,Crédito!$A:$U,5,0)*100="","",VLOOKUP(T$4,Crédito!$A:$U,5,0)*100),"")</f>
        <v>21.816442890365906</v>
      </c>
      <c r="U177" s="44">
        <f>IFERROR(IF(VLOOKUP(U$4,Crédito!$A:$U,5,0)*100="","",VLOOKUP(U$4,Crédito!$A:$U,5,0)*100),"")</f>
        <v>21.53449325688679</v>
      </c>
      <c r="V177" s="44">
        <f>IFERROR(IF(VLOOKUP(V$4,Crédito!$A:$U,5,0)*100="","",VLOOKUP(V$4,Crédito!$A:$U,5,0)*100),"")</f>
        <v>21.163776644821475</v>
      </c>
      <c r="W177" s="44">
        <f>IFERROR(IF(VLOOKUP(W$4,Crédito!$A:$U,5,0)*100="","",VLOOKUP(W$4,Crédito!$A:$U,5,0)*100),"")</f>
        <v>20.639664192714434</v>
      </c>
      <c r="X177" s="44">
        <f>IFERROR(IF(VLOOKUP(X$4,Crédito!$A:$U,5,0)*100="","",VLOOKUP(X$4,Crédito!$A:$U,5,0)*100),"")</f>
        <v>19.94977970769154</v>
      </c>
      <c r="Y177" s="44">
        <f>IFERROR(IF(VLOOKUP(Y$4,Crédito!$A:$U,5,0)*100="","",VLOOKUP(Y$4,Crédito!$A:$U,5,0)*100),"")</f>
        <v>19.601387087519484</v>
      </c>
      <c r="Z177" s="44">
        <f>IFERROR(IF(VLOOKUP(Z$4,Crédito!$A:$U,5,0)*100="","",VLOOKUP(Z$4,Crédito!$A:$U,5,0)*100),"")</f>
        <v>18.45467862953225</v>
      </c>
      <c r="AA177" s="44">
        <f>IFERROR(IF(VLOOKUP(AA$4,Crédito!$A:$U,5,0)*100="","",VLOOKUP(AA$4,Crédito!$A:$U,5,0)*100),"")</f>
        <v>17.712367692687359</v>
      </c>
      <c r="AB177" s="44">
        <f>IFERROR(IF(VLOOKUP(AB$4,Crédito!$A:$U,5,0)*100="","",VLOOKUP(AB$4,Crédito!$A:$U,5,0)*100),"")</f>
        <v>17.865190047285328</v>
      </c>
      <c r="AC177" s="44">
        <f>IFERROR(IF(VLOOKUP(AC$4,Crédito!$A:$U,5,0)*100="","",VLOOKUP(AC$4,Crédito!$A:$U,5,0)*100),"")</f>
        <v>17.496559714116323</v>
      </c>
      <c r="AD177" s="44">
        <f>IFERROR(IF(VLOOKUP(AD$4,Crédito!$A:$U,5,0)*100="","",VLOOKUP(AD$4,Crédito!$A:$U,5,0)*100),"")</f>
        <v>16.737945776962526</v>
      </c>
      <c r="AE177" s="44">
        <f>IFERROR(IF(VLOOKUP(AE$4,Crédito!$A:$U,5,0)*100="","",VLOOKUP(AE$4,Crédito!$A:$U,5,0)*100),"")</f>
        <v>15.806511182521499</v>
      </c>
      <c r="AF177" s="44">
        <f>IFERROR(IF(VLOOKUP(AF$4,Crédito!$A:$U,5,0)*100="","",VLOOKUP(AF$4,Crédito!$A:$U,5,0)*100),"")</f>
        <v>14.798529986250774</v>
      </c>
      <c r="AG177" s="44">
        <f>IFERROR(IF(VLOOKUP(AG$4,Crédito!$A:$U,5,0)*100="","",VLOOKUP(AG$4,Crédito!$A:$U,5,0)*100),"")</f>
        <v>13.203402338456138</v>
      </c>
      <c r="AH177" s="44">
        <f>IFERROR(IF(VLOOKUP(AH$4,Crédito!$A:$U,5,0)*100="","",VLOOKUP(AH$4,Crédito!$A:$U,5,0)*100),"")</f>
        <v>12.203572080693048</v>
      </c>
      <c r="AI177" s="44">
        <f>IFERROR(IF(VLOOKUP(AI$4,Crédito!$A:$U,5,0)*100="","",VLOOKUP(AI$4,Crédito!$A:$U,5,0)*100),"")</f>
        <v>11.79875106368009</v>
      </c>
      <c r="AJ177" s="44">
        <f>IFERROR(IF(VLOOKUP(AJ$4,Crédito!$A:$U,5,0)*100="","",VLOOKUP(AJ$4,Crédito!$A:$U,5,0)*100),"")</f>
        <v>10.765057877182649</v>
      </c>
      <c r="AK177" s="44">
        <f>IFERROR(IF(VLOOKUP(AK$4,Crédito!$A:$U,5,0)*100="","",VLOOKUP(AK$4,Crédito!$A:$U,5,0)*100),"")</f>
        <v>9.6069292661497876</v>
      </c>
      <c r="AL177" s="44" t="str">
        <f>IFERROR(IF(VLOOKUP(AL$4,Crédito!$A:$U,5,0)*100="","",VLOOKUP(AL$4,Crédito!$A:$U,5,0)*100),"")</f>
        <v/>
      </c>
      <c r="AM177" s="44" t="str">
        <f>IFERROR(IF(VLOOKUP(AM$4,Crédito!$A:$U,5,0)*100="","",VLOOKUP(AM$4,Crédito!$A:$U,5,0)*100),"")</f>
        <v/>
      </c>
      <c r="AN177" s="44" t="str">
        <f>IFERROR(IF(VLOOKUP(AN$4,Crédito!$A:$U,5,0)*100="","",VLOOKUP(AN$4,Crédito!$A:$U,5,0)*100),"")</f>
        <v/>
      </c>
      <c r="AO177" s="44" t="str">
        <f>IFERROR(IF(VLOOKUP(AO$4,Crédito!$A:$U,5,0)*100="","",VLOOKUP(AO$4,Crédito!$A:$U,5,0)*100),"")</f>
        <v/>
      </c>
      <c r="AP177" s="44" t="str">
        <f>IFERROR(IF(VLOOKUP(AP$4,Crédito!$A:$U,5,0)*100="","",VLOOKUP(AP$4,Crédito!$A:$U,5,0)*100),"")</f>
        <v/>
      </c>
      <c r="AQ177" s="44" t="str">
        <f>IFERROR(IF(VLOOKUP(AQ$4,Crédito!$A:$U,5,0)*100="","",VLOOKUP(AQ$4,Crédito!$A:$U,5,0)*100),"")</f>
        <v/>
      </c>
      <c r="AR177" s="44" t="str">
        <f>IFERROR(IF(VLOOKUP(AR$4,Crédito!$A:$U,5,0)*100="","",VLOOKUP(AR$4,Crédito!$A:$U,5,0)*100),"")</f>
        <v/>
      </c>
      <c r="AS177" s="44" t="str">
        <f>IFERROR(IF(VLOOKUP(AS$4,Crédito!$A:$U,5,0)*100="","",VLOOKUP(AS$4,Crédito!$A:$U,5,0)*100),"")</f>
        <v/>
      </c>
      <c r="AT177" s="44" t="str">
        <f>IFERROR(IF(VLOOKUP(AT$4,Crédito!$A:$U,5,0)*100="","",VLOOKUP(AT$4,Crédito!$A:$U,5,0)*100),"")</f>
        <v/>
      </c>
      <c r="AU177" s="44" t="str">
        <f>IFERROR(IF(VLOOKUP(AU$4,Crédito!$A:$U,5,0)*100="","",VLOOKUP(AU$4,Crédito!$A:$U,5,0)*100),"")</f>
        <v/>
      </c>
      <c r="AV177" s="44" t="str">
        <f>IFERROR(IF(VLOOKUP(AV$4,Crédito!$A:$U,5,0)*100="","",VLOOKUP(AV$4,Crédito!$A:$U,5,0)*100),"")</f>
        <v/>
      </c>
      <c r="AW177" s="44" t="str">
        <f>IFERROR(IF(VLOOKUP(AW$4,Crédito!$A:$U,5,0)*100="","",VLOOKUP(AW$4,Crédito!$A:$U,5,0)*100),"")</f>
        <v/>
      </c>
      <c r="AX177" s="44" t="str">
        <f>IFERROR(IF(VLOOKUP(AX$4,Crédito!$A:$U,5,0)*100="","",VLOOKUP(AX$4,Crédito!$A:$U,5,0)*100),"")</f>
        <v/>
      </c>
      <c r="AY177" s="44" t="str">
        <f>IFERROR(IF(VLOOKUP(AY$4,Crédito!$A:$U,5,0)*100="","",VLOOKUP(AY$4,Crédito!$A:$U,5,0)*100),"")</f>
        <v/>
      </c>
    </row>
    <row r="178" spans="1:51" ht="19.5" customHeight="1">
      <c r="A178" s="6"/>
      <c r="B178" s="4" t="s">
        <v>80</v>
      </c>
      <c r="C178" s="7" t="s">
        <v>23</v>
      </c>
      <c r="D178" s="44">
        <f>IFERROR(IF(VLOOKUP(D$4,Crédito!$A:$U,8,0)="","",VLOOKUP(D$4,Crédito!$A:$U,8,0)),"")</f>
        <v>0.15969818207422914</v>
      </c>
      <c r="E178" s="44">
        <f>IFERROR(IF(VLOOKUP(E$4,Crédito!$A:$U,8,0)="","",VLOOKUP(E$4,Crédito!$A:$U,8,0)),"")</f>
        <v>0.1610174501359094</v>
      </c>
      <c r="F178" s="44">
        <f>IFERROR(IF(VLOOKUP(F$4,Crédito!$A:$U,8,0)="","",VLOOKUP(F$4,Crédito!$A:$U,8,0)),"")</f>
        <v>0.14600373925661336</v>
      </c>
      <c r="G178" s="44">
        <f>IFERROR(IF(VLOOKUP(G$4,Crédito!$A:$U,8,0)="","",VLOOKUP(G$4,Crédito!$A:$U,8,0)),"")</f>
        <v>0.15175200749841844</v>
      </c>
      <c r="H178" s="44">
        <f>IFERROR(IF(VLOOKUP(H$4,Crédito!$A:$U,8,0)="","",VLOOKUP(H$4,Crédito!$A:$U,8,0)),"")</f>
        <v>0.16113619791999789</v>
      </c>
      <c r="I178" s="44">
        <f>IFERROR(IF(VLOOKUP(I$4,Crédito!$A:$U,8,0)="","",VLOOKUP(I$4,Crédito!$A:$U,8,0)),"")</f>
        <v>0.16258391605110289</v>
      </c>
      <c r="J178" s="44">
        <f>IFERROR(IF(VLOOKUP(J$4,Crédito!$A:$U,8,0)="","",VLOOKUP(J$4,Crédito!$A:$U,8,0)),"")</f>
        <v>0.1634219501103884</v>
      </c>
      <c r="K178" s="44">
        <f>IFERROR(IF(VLOOKUP(K$4,Crédito!$A:$U,8,0)="","",VLOOKUP(K$4,Crédito!$A:$U,8,0)),"")</f>
        <v>0.16102234611640109</v>
      </c>
      <c r="L178" s="44">
        <f>IFERROR(IF(VLOOKUP(L$4,Crédito!$A:$U,8,0)="","",VLOOKUP(L$4,Crédito!$A:$U,8,0)),"")</f>
        <v>0.16185381573870838</v>
      </c>
      <c r="M178" s="44">
        <f>IFERROR(IF(VLOOKUP(M$4,Crédito!$A:$U,8,0)="","",VLOOKUP(M$4,Crédito!$A:$U,8,0)),"")</f>
        <v>0.16264911754180233</v>
      </c>
      <c r="N178" s="44">
        <f>IFERROR(IF(VLOOKUP(N$4,Crédito!$A:$U,8,0)="","",VLOOKUP(N$4,Crédito!$A:$U,8,0)),"")</f>
        <v>0.1611885523783001</v>
      </c>
      <c r="O178" s="44">
        <f>IFERROR(IF(VLOOKUP(O$4,Crédito!$A:$U,8,0)="","",VLOOKUP(O$4,Crédito!$A:$U,8,0)),"")</f>
        <v>0.16363574873412645</v>
      </c>
      <c r="P178" s="44">
        <f>IFERROR(IF(VLOOKUP(P$4,Crédito!$A:$U,8,0)="","",VLOOKUP(P$4,Crédito!$A:$U,8,0)),"")</f>
        <v>0.16427395664978306</v>
      </c>
      <c r="Q178" s="44">
        <f>IFERROR(IF(VLOOKUP(Q$4,Crédito!$A:$U,8,0)="","",VLOOKUP(Q$4,Crédito!$A:$U,8,0)),"")</f>
        <v>0.16732088986878879</v>
      </c>
      <c r="R178" s="44">
        <f>IFERROR(IF(VLOOKUP(R$4,Crédito!$A:$U,8,0)="","",VLOOKUP(R$4,Crédito!$A:$U,8,0)),"")</f>
        <v>0.16584660780034377</v>
      </c>
      <c r="S178" s="44">
        <f>IFERROR(IF(VLOOKUP(S$4,Crédito!$A:$U,8,0)="","",VLOOKUP(S$4,Crédito!$A:$U,8,0)),"")</f>
        <v>0.16927521386323652</v>
      </c>
      <c r="T178" s="44">
        <f>IFERROR(IF(VLOOKUP(T$4,Crédito!$A:$U,8,0)="","",VLOOKUP(T$4,Crédito!$A:$U,8,0)),"")</f>
        <v>0.16879616477187676</v>
      </c>
      <c r="U178" s="44">
        <f>IFERROR(IF(VLOOKUP(U$4,Crédito!$A:$U,8,0)="","",VLOOKUP(U$4,Crédito!$A:$U,8,0)),"")</f>
        <v>0.1771136385975125</v>
      </c>
      <c r="V178" s="44">
        <f>IFERROR(IF(VLOOKUP(V$4,Crédito!$A:$U,8,0)="","",VLOOKUP(V$4,Crédito!$A:$U,8,0)),"")</f>
        <v>0.16937375908017249</v>
      </c>
      <c r="W178" s="44">
        <f>IFERROR(IF(VLOOKUP(W$4,Crédito!$A:$U,8,0)="","",VLOOKUP(W$4,Crédito!$A:$U,8,0)),"")</f>
        <v>0.16595284125684517</v>
      </c>
      <c r="X178" s="44">
        <f>IFERROR(IF(VLOOKUP(X$4,Crédito!$A:$U,8,0)="","",VLOOKUP(X$4,Crédito!$A:$U,8,0)),"")</f>
        <v>0.16151150879411058</v>
      </c>
      <c r="Y178" s="44">
        <f>IFERROR(IF(VLOOKUP(Y$4,Crédito!$A:$U,8,0)="","",VLOOKUP(Y$4,Crédito!$A:$U,8,0)),"")</f>
        <v>0.15465338867358147</v>
      </c>
      <c r="Z178" s="44">
        <f>IFERROR(IF(VLOOKUP(Z$4,Crédito!$A:$U,8,0)="","",VLOOKUP(Z$4,Crédito!$A:$U,8,0)),"")</f>
        <v>0.14436307368201118</v>
      </c>
      <c r="AA178" s="44">
        <f>IFERROR(IF(VLOOKUP(AA$4,Crédito!$A:$U,8,0)="","",VLOOKUP(AA$4,Crédito!$A:$U,8,0)),"")</f>
        <v>0.14046170337532771</v>
      </c>
      <c r="AB178" s="44">
        <f>IFERROR(IF(VLOOKUP(AB$4,Crédito!$A:$U,8,0)="","",VLOOKUP(AB$4,Crédito!$A:$U,8,0)),"")</f>
        <v>0.14775904302510012</v>
      </c>
      <c r="AC178" s="44">
        <f>IFERROR(IF(VLOOKUP(AC$4,Crédito!$A:$U,8,0)="","",VLOOKUP(AC$4,Crédito!$A:$U,8,0)),"")</f>
        <v>0.13682007730313939</v>
      </c>
      <c r="AD178" s="44">
        <f>IFERROR(IF(VLOOKUP(AD$4,Crédito!$A:$U,8,0)="","",VLOOKUP(AD$4,Crédito!$A:$U,8,0)),"")</f>
        <v>0.13150300516654312</v>
      </c>
      <c r="AE178" s="44">
        <f>IFERROR(IF(VLOOKUP(AE$4,Crédito!$A:$U,8,0)="","",VLOOKUP(AE$4,Crédito!$A:$U,8,0)),"")</f>
        <v>0.12230098661309241</v>
      </c>
      <c r="AF178" s="44">
        <f>IFERROR(IF(VLOOKUP(AF$4,Crédito!$A:$U,8,0)="","",VLOOKUP(AF$4,Crédito!$A:$U,8,0)),"")</f>
        <v>0.11483922340696706</v>
      </c>
      <c r="AG178" s="44">
        <f>IFERROR(IF(VLOOKUP(AG$4,Crédito!$A:$U,8,0)="","",VLOOKUP(AG$4,Crédito!$A:$U,8,0)),"")</f>
        <v>0.10173708981737617</v>
      </c>
      <c r="AH178" s="44">
        <f>IFERROR(IF(VLOOKUP(AH$4,Crédito!$A:$U,8,0)="","",VLOOKUP(AH$4,Crédito!$A:$U,8,0)),"")</f>
        <v>9.3989942816768313E-2</v>
      </c>
      <c r="AI178" s="44">
        <f>IFERROR(IF(VLOOKUP(AI$4,Crédito!$A:$U,8,0)="","",VLOOKUP(AI$4,Crédito!$A:$U,8,0)),"")</f>
        <v>9.1914287586932764E-2</v>
      </c>
      <c r="AJ178" s="44">
        <f>IFERROR(IF(VLOOKUP(AJ$4,Crédito!$A:$U,8,0)="","",VLOOKUP(AJ$4,Crédito!$A:$U,8,0)),"")</f>
        <v>8.349037500698242E-2</v>
      </c>
      <c r="AK178" s="44">
        <f>IFERROR(IF(VLOOKUP(AK$4,Crédito!$A:$U,8,0)="","",VLOOKUP(AK$4,Crédito!$A:$U,8,0)),"")</f>
        <v>7.434079609395372E-2</v>
      </c>
      <c r="AL178" s="44" t="str">
        <f>IFERROR(IF(VLOOKUP(AL$4,Crédito!$A:$U,8,0)="","",VLOOKUP(AL$4,Crédito!$A:$U,8,0)),"")</f>
        <v/>
      </c>
      <c r="AM178" s="44" t="str">
        <f>IFERROR(IF(VLOOKUP(AM$4,Crédito!$A:$U,8,0)="","",VLOOKUP(AM$4,Crédito!$A:$U,8,0)),"")</f>
        <v/>
      </c>
      <c r="AN178" s="44" t="str">
        <f>IFERROR(IF(VLOOKUP(AN$4,Crédito!$A:$U,8,0)="","",VLOOKUP(AN$4,Crédito!$A:$U,8,0)),"")</f>
        <v/>
      </c>
      <c r="AO178" s="44" t="str">
        <f>IFERROR(IF(VLOOKUP(AO$4,Crédito!$A:$U,8,0)="","",VLOOKUP(AO$4,Crédito!$A:$U,8,0)),"")</f>
        <v/>
      </c>
      <c r="AP178" s="44" t="str">
        <f>IFERROR(IF(VLOOKUP(AP$4,Crédito!$A:$U,8,0)="","",VLOOKUP(AP$4,Crédito!$A:$U,8,0)),"")</f>
        <v/>
      </c>
      <c r="AQ178" s="44" t="str">
        <f>IFERROR(IF(VLOOKUP(AQ$4,Crédito!$A:$U,8,0)="","",VLOOKUP(AQ$4,Crédito!$A:$U,8,0)),"")</f>
        <v/>
      </c>
      <c r="AR178" s="44" t="str">
        <f>IFERROR(IF(VLOOKUP(AR$4,Crédito!$A:$U,8,0)="","",VLOOKUP(AR$4,Crédito!$A:$U,8,0)),"")</f>
        <v/>
      </c>
      <c r="AS178" s="44" t="str">
        <f>IFERROR(IF(VLOOKUP(AS$4,Crédito!$A:$U,8,0)="","",VLOOKUP(AS$4,Crédito!$A:$U,8,0)),"")</f>
        <v/>
      </c>
      <c r="AT178" s="44" t="str">
        <f>IFERROR(IF(VLOOKUP(AT$4,Crédito!$A:$U,8,0)="","",VLOOKUP(AT$4,Crédito!$A:$U,8,0)),"")</f>
        <v/>
      </c>
      <c r="AU178" s="44" t="str">
        <f>IFERROR(IF(VLOOKUP(AU$4,Crédito!$A:$U,8,0)="","",VLOOKUP(AU$4,Crédito!$A:$U,8,0)),"")</f>
        <v/>
      </c>
      <c r="AV178" s="44" t="str">
        <f>IFERROR(IF(VLOOKUP(AV$4,Crédito!$A:$U,8,0)="","",VLOOKUP(AV$4,Crédito!$A:$U,8,0)),"")</f>
        <v/>
      </c>
      <c r="AW178" s="44" t="str">
        <f>IFERROR(IF(VLOOKUP(AW$4,Crédito!$A:$U,8,0)="","",VLOOKUP(AW$4,Crédito!$A:$U,8,0)),"")</f>
        <v/>
      </c>
      <c r="AX178" s="44" t="str">
        <f>IFERROR(IF(VLOOKUP(AX$4,Crédito!$A:$U,8,0)="","",VLOOKUP(AX$4,Crédito!$A:$U,8,0)),"")</f>
        <v/>
      </c>
      <c r="AY178" s="44" t="str">
        <f>IFERROR(IF(VLOOKUP(AY$4,Crédito!$A:$U,8,0)="","",VLOOKUP(AY$4,Crédito!$A:$U,8,0)),"")</f>
        <v/>
      </c>
    </row>
    <row r="179" spans="1:51" ht="19.5" customHeight="1">
      <c r="A179" s="6"/>
      <c r="B179" s="4" t="s">
        <v>81</v>
      </c>
      <c r="C179" s="7" t="s">
        <v>23</v>
      </c>
      <c r="D179" s="44">
        <f>IFERROR(IF(VLOOKUP(D$4,Crédito!$A:$U,11,0)="","",VLOOKUP(D$4,Crédito!$A:$U,11,0)),"")</f>
        <v>17</v>
      </c>
      <c r="E179" s="44">
        <f>IFERROR(IF(VLOOKUP(E$4,Crédito!$A:$U,11,0)="","",VLOOKUP(E$4,Crédito!$A:$U,11,0)),"")</f>
        <v>17.149999999999999</v>
      </c>
      <c r="F179" s="44">
        <f>IFERROR(IF(VLOOKUP(F$4,Crédito!$A:$U,11,0)="","",VLOOKUP(F$4,Crédito!$A:$U,11,0)),"")</f>
        <v>17.09</v>
      </c>
      <c r="G179" s="44">
        <f>IFERROR(IF(VLOOKUP(G$4,Crédito!$A:$U,11,0)="","",VLOOKUP(G$4,Crédito!$A:$U,11,0)),"")</f>
        <v>17.149999999999999</v>
      </c>
      <c r="H179" s="44">
        <f>IFERROR(IF(VLOOKUP(H$4,Crédito!$A:$U,11,0)="","",VLOOKUP(H$4,Crédito!$A:$U,11,0)),"")</f>
        <v>17.18</v>
      </c>
      <c r="I179" s="44">
        <f>IFERROR(IF(VLOOKUP(I$4,Crédito!$A:$U,11,0)="","",VLOOKUP(I$4,Crédito!$A:$U,11,0)),"")</f>
        <v>17.260000000000002</v>
      </c>
      <c r="J179" s="44">
        <f>IFERROR(IF(VLOOKUP(J$4,Crédito!$A:$U,11,0)="","",VLOOKUP(J$4,Crédito!$A:$U,11,0)),"")</f>
        <v>17.28</v>
      </c>
      <c r="K179" s="44">
        <f>IFERROR(IF(VLOOKUP(K$4,Crédito!$A:$U,11,0)="","",VLOOKUP(K$4,Crédito!$A:$U,11,0)),"")</f>
        <v>17.440000000000001</v>
      </c>
      <c r="L179" s="44">
        <f>IFERROR(IF(VLOOKUP(L$4,Crédito!$A:$U,11,0)="","",VLOOKUP(L$4,Crédito!$A:$U,11,0)),"")</f>
        <v>17.63</v>
      </c>
      <c r="M179" s="44">
        <f>IFERROR(IF(VLOOKUP(M$4,Crédito!$A:$U,11,0)="","",VLOOKUP(M$4,Crédito!$A:$U,11,0)),"")</f>
        <v>17.940000000000001</v>
      </c>
      <c r="N179" s="44">
        <f>IFERROR(IF(VLOOKUP(N$4,Crédito!$A:$U,11,0)="","",VLOOKUP(N$4,Crédito!$A:$U,11,0)),"")</f>
        <v>18.22</v>
      </c>
      <c r="O179" s="44">
        <f>IFERROR(IF(VLOOKUP(O$4,Crédito!$A:$U,11,0)="","",VLOOKUP(O$4,Crédito!$A:$U,11,0)),"")</f>
        <v>18.309999999999999</v>
      </c>
      <c r="P179" s="44">
        <f>IFERROR(IF(VLOOKUP(P$4,Crédito!$A:$U,11,0)="","",VLOOKUP(P$4,Crédito!$A:$U,11,0)),"")</f>
        <v>18.93</v>
      </c>
      <c r="Q179" s="44">
        <f>IFERROR(IF(VLOOKUP(Q$4,Crédito!$A:$U,11,0)="","",VLOOKUP(Q$4,Crédito!$A:$U,11,0)),"")</f>
        <v>19.36</v>
      </c>
      <c r="R179" s="44">
        <f>IFERROR(IF(VLOOKUP(R$4,Crédito!$A:$U,11,0)="","",VLOOKUP(R$4,Crédito!$A:$U,11,0)),"")</f>
        <v>19.46</v>
      </c>
      <c r="S179" s="44">
        <f>IFERROR(IF(VLOOKUP(S$4,Crédito!$A:$U,11,0)="","",VLOOKUP(S$4,Crédito!$A:$U,11,0)),"")</f>
        <v>19.899999999999999</v>
      </c>
      <c r="T179" s="44">
        <f>IFERROR(IF(VLOOKUP(T$4,Crédito!$A:$U,11,0)="","",VLOOKUP(T$4,Crédito!$A:$U,11,0)),"")</f>
        <v>20.13</v>
      </c>
      <c r="U179" s="44">
        <f>IFERROR(IF(VLOOKUP(U$4,Crédito!$A:$U,11,0)="","",VLOOKUP(U$4,Crédito!$A:$U,11,0)),"")</f>
        <v>20.41</v>
      </c>
      <c r="V179" s="44">
        <f>IFERROR(IF(VLOOKUP(V$4,Crédito!$A:$U,11,0)="","",VLOOKUP(V$4,Crédito!$A:$U,11,0)),"")</f>
        <v>20.77</v>
      </c>
      <c r="W179" s="44">
        <f>IFERROR(IF(VLOOKUP(W$4,Crédito!$A:$U,11,0)="","",VLOOKUP(W$4,Crédito!$A:$U,11,0)),"")</f>
        <v>21.01</v>
      </c>
      <c r="X179" s="44">
        <f>IFERROR(IF(VLOOKUP(X$4,Crédito!$A:$U,11,0)="","",VLOOKUP(X$4,Crédito!$A:$U,11,0)),"")</f>
        <v>21.23</v>
      </c>
      <c r="Y179" s="44">
        <f>IFERROR(IF(VLOOKUP(Y$4,Crédito!$A:$U,11,0)="","",VLOOKUP(Y$4,Crédito!$A:$U,11,0)),"")</f>
        <v>21.43</v>
      </c>
      <c r="Z179" s="44">
        <f>IFERROR(IF(VLOOKUP(Z$4,Crédito!$A:$U,11,0)="","",VLOOKUP(Z$4,Crédito!$A:$U,11,0)),"")</f>
        <v>21.61</v>
      </c>
      <c r="AA179" s="44">
        <f>IFERROR(IF(VLOOKUP(AA$4,Crédito!$A:$U,11,0)="","",VLOOKUP(AA$4,Crédito!$A:$U,11,0)),"")</f>
        <v>21.52</v>
      </c>
      <c r="AB179" s="44">
        <f>IFERROR(IF(VLOOKUP(AB$4,Crédito!$A:$U,11,0)="","",VLOOKUP(AB$4,Crédito!$A:$U,11,0)),"")</f>
        <v>21.97</v>
      </c>
      <c r="AC179" s="44">
        <f>IFERROR(IF(VLOOKUP(AC$4,Crédito!$A:$U,11,0)="","",VLOOKUP(AC$4,Crédito!$A:$U,11,0)),"")</f>
        <v>22.27</v>
      </c>
      <c r="AD179" s="44">
        <f>IFERROR(IF(VLOOKUP(AD$4,Crédito!$A:$U,11,0)="","",VLOOKUP(AD$4,Crédito!$A:$U,11,0)),"")</f>
        <v>22.1</v>
      </c>
      <c r="AE179" s="44">
        <f>IFERROR(IF(VLOOKUP(AE$4,Crédito!$A:$U,11,0)="","",VLOOKUP(AE$4,Crédito!$A:$U,11,0)),"")</f>
        <v>22.43</v>
      </c>
      <c r="AF179" s="44">
        <f>IFERROR(IF(VLOOKUP(AF$4,Crédito!$A:$U,11,0)="","",VLOOKUP(AF$4,Crédito!$A:$U,11,0)),"")</f>
        <v>22.5</v>
      </c>
      <c r="AG179" s="44">
        <f>IFERROR(IF(VLOOKUP(AG$4,Crédito!$A:$U,11,0)="","",VLOOKUP(AG$4,Crédito!$A:$U,11,0)),"")</f>
        <v>22.5</v>
      </c>
      <c r="AH179" s="44">
        <f>IFERROR(IF(VLOOKUP(AH$4,Crédito!$A:$U,11,0)="","",VLOOKUP(AH$4,Crédito!$A:$U,11,0)),"")</f>
        <v>22.45</v>
      </c>
      <c r="AI179" s="44">
        <f>IFERROR(IF(VLOOKUP(AI$4,Crédito!$A:$U,11,0)="","",VLOOKUP(AI$4,Crédito!$A:$U,11,0)),"")</f>
        <v>22.48</v>
      </c>
      <c r="AJ179" s="44">
        <f>IFERROR(IF(VLOOKUP(AJ$4,Crédito!$A:$U,11,0)="","",VLOOKUP(AJ$4,Crédito!$A:$U,11,0)),"")</f>
        <v>22.37</v>
      </c>
      <c r="AK179" s="44">
        <f>IFERROR(IF(VLOOKUP(AK$4,Crédito!$A:$U,11,0)="","",VLOOKUP(AK$4,Crédito!$A:$U,11,0)),"")</f>
        <v>22.07</v>
      </c>
      <c r="AL179" s="44" t="str">
        <f>IFERROR(IF(VLOOKUP(AL$4,Crédito!$A:$U,11,0)="","",VLOOKUP(AL$4,Crédito!$A:$U,11,0)),"")</f>
        <v/>
      </c>
      <c r="AM179" s="44" t="str">
        <f>IFERROR(IF(VLOOKUP(AM$4,Crédito!$A:$U,11,0)="","",VLOOKUP(AM$4,Crédito!$A:$U,11,0)),"")</f>
        <v/>
      </c>
      <c r="AN179" s="44" t="str">
        <f>IFERROR(IF(VLOOKUP(AN$4,Crédito!$A:$U,11,0)="","",VLOOKUP(AN$4,Crédito!$A:$U,11,0)),"")</f>
        <v/>
      </c>
      <c r="AO179" s="44" t="str">
        <f>IFERROR(IF(VLOOKUP(AO$4,Crédito!$A:$U,11,0)="","",VLOOKUP(AO$4,Crédito!$A:$U,11,0)),"")</f>
        <v/>
      </c>
      <c r="AP179" s="44" t="str">
        <f>IFERROR(IF(VLOOKUP(AP$4,Crédito!$A:$U,11,0)="","",VLOOKUP(AP$4,Crédito!$A:$U,11,0)),"")</f>
        <v/>
      </c>
      <c r="AQ179" s="44" t="str">
        <f>IFERROR(IF(VLOOKUP(AQ$4,Crédito!$A:$U,11,0)="","",VLOOKUP(AQ$4,Crédito!$A:$U,11,0)),"")</f>
        <v/>
      </c>
      <c r="AR179" s="44" t="str">
        <f>IFERROR(IF(VLOOKUP(AR$4,Crédito!$A:$U,11,0)="","",VLOOKUP(AR$4,Crédito!$A:$U,11,0)),"")</f>
        <v/>
      </c>
      <c r="AS179" s="44" t="str">
        <f>IFERROR(IF(VLOOKUP(AS$4,Crédito!$A:$U,11,0)="","",VLOOKUP(AS$4,Crédito!$A:$U,11,0)),"")</f>
        <v/>
      </c>
      <c r="AT179" s="44" t="str">
        <f>IFERROR(IF(VLOOKUP(AT$4,Crédito!$A:$U,11,0)="","",VLOOKUP(AT$4,Crédito!$A:$U,11,0)),"")</f>
        <v/>
      </c>
      <c r="AU179" s="44" t="str">
        <f>IFERROR(IF(VLOOKUP(AU$4,Crédito!$A:$U,11,0)="","",VLOOKUP(AU$4,Crédito!$A:$U,11,0)),"")</f>
        <v/>
      </c>
      <c r="AV179" s="44" t="str">
        <f>IFERROR(IF(VLOOKUP(AV$4,Crédito!$A:$U,11,0)="","",VLOOKUP(AV$4,Crédito!$A:$U,11,0)),"")</f>
        <v/>
      </c>
      <c r="AW179" s="44" t="str">
        <f>IFERROR(IF(VLOOKUP(AW$4,Crédito!$A:$U,11,0)="","",VLOOKUP(AW$4,Crédito!$A:$U,11,0)),"")</f>
        <v/>
      </c>
      <c r="AX179" s="44" t="str">
        <f>IFERROR(IF(VLOOKUP(AX$4,Crédito!$A:$U,11,0)="","",VLOOKUP(AX$4,Crédito!$A:$U,11,0)),"")</f>
        <v/>
      </c>
      <c r="AY179" s="44" t="str">
        <f>IFERROR(IF(VLOOKUP(AY$4,Crédito!$A:$U,11,0)="","",VLOOKUP(AY$4,Crédito!$A:$U,11,0)),"")</f>
        <v/>
      </c>
    </row>
    <row r="180" spans="1:51" ht="19.5" customHeight="1">
      <c r="A180" s="6"/>
      <c r="B180" s="4" t="s">
        <v>82</v>
      </c>
      <c r="C180" s="7" t="s">
        <v>23</v>
      </c>
      <c r="D180" s="44">
        <f>IFERROR(IF(VLOOKUP(D$4,Crédito!$A:$U,12,0)="","",VLOOKUP(D$4,Crédito!$A:$U,12,0)),"")</f>
        <v>2.15</v>
      </c>
      <c r="E180" s="44">
        <f>IFERROR(IF(VLOOKUP(E$4,Crédito!$A:$U,12,0)="","",VLOOKUP(E$4,Crédito!$A:$U,12,0)),"")</f>
        <v>2.2400000000000002</v>
      </c>
      <c r="F180" s="44">
        <f>IFERROR(IF(VLOOKUP(F$4,Crédito!$A:$U,12,0)="","",VLOOKUP(F$4,Crédito!$A:$U,12,0)),"")</f>
        <v>2.14</v>
      </c>
      <c r="G180" s="44">
        <f>IFERROR(IF(VLOOKUP(G$4,Crédito!$A:$U,12,0)="","",VLOOKUP(G$4,Crédito!$A:$U,12,0)),"")</f>
        <v>2.2000000000000002</v>
      </c>
      <c r="H180" s="44">
        <f>IFERROR(IF(VLOOKUP(H$4,Crédito!$A:$U,12,0)="","",VLOOKUP(H$4,Crédito!$A:$U,12,0)),"")</f>
        <v>2.34</v>
      </c>
      <c r="I180" s="44">
        <f>IFERROR(IF(VLOOKUP(I$4,Crédito!$A:$U,12,0)="","",VLOOKUP(I$4,Crédito!$A:$U,12,0)),"")</f>
        <v>2.27</v>
      </c>
      <c r="J180" s="44">
        <f>IFERROR(IF(VLOOKUP(J$4,Crédito!$A:$U,12,0)="","",VLOOKUP(J$4,Crédito!$A:$U,12,0)),"")</f>
        <v>2.31</v>
      </c>
      <c r="K180" s="44">
        <f>IFERROR(IF(VLOOKUP(K$4,Crédito!$A:$U,12,0)="","",VLOOKUP(K$4,Crédito!$A:$U,12,0)),"")</f>
        <v>2.3199999999999998</v>
      </c>
      <c r="L180" s="44">
        <f>IFERROR(IF(VLOOKUP(L$4,Crédito!$A:$U,12,0)="","",VLOOKUP(L$4,Crédito!$A:$U,12,0)),"")</f>
        <v>2.29</v>
      </c>
      <c r="M180" s="44">
        <f>IFERROR(IF(VLOOKUP(M$4,Crédito!$A:$U,12,0)="","",VLOOKUP(M$4,Crédito!$A:$U,12,0)),"")</f>
        <v>2.2799999999999998</v>
      </c>
      <c r="N180" s="44">
        <f>IFERROR(IF(VLOOKUP(N$4,Crédito!$A:$U,12,0)="","",VLOOKUP(N$4,Crédito!$A:$U,12,0)),"")</f>
        <v>2.31</v>
      </c>
      <c r="O180" s="44">
        <f>IFERROR(IF(VLOOKUP(O$4,Crédito!$A:$U,12,0)="","",VLOOKUP(O$4,Crédito!$A:$U,12,0)),"")</f>
        <v>2.2999999999999998</v>
      </c>
      <c r="P180" s="44">
        <f>IFERROR(IF(VLOOKUP(P$4,Crédito!$A:$U,12,0)="","",VLOOKUP(P$4,Crédito!$A:$U,12,0)),"")</f>
        <v>2.4500000000000002</v>
      </c>
      <c r="Q180" s="44">
        <f>IFERROR(IF(VLOOKUP(Q$4,Crédito!$A:$U,12,0)="","",VLOOKUP(Q$4,Crédito!$A:$U,12,0)),"")</f>
        <v>2.5099999999999998</v>
      </c>
      <c r="R180" s="44">
        <f>IFERROR(IF(VLOOKUP(R$4,Crédito!$A:$U,12,0)="","",VLOOKUP(R$4,Crédito!$A:$U,12,0)),"")</f>
        <v>2.6</v>
      </c>
      <c r="S180" s="44">
        <f>IFERROR(IF(VLOOKUP(S$4,Crédito!$A:$U,12,0)="","",VLOOKUP(S$4,Crédito!$A:$U,12,0)),"")</f>
        <v>2.66</v>
      </c>
      <c r="T180" s="44">
        <f>IFERROR(IF(VLOOKUP(T$4,Crédito!$A:$U,12,0)="","",VLOOKUP(T$4,Crédito!$A:$U,12,0)),"")</f>
        <v>2.73</v>
      </c>
      <c r="U180" s="44">
        <f>IFERROR(IF(VLOOKUP(U$4,Crédito!$A:$U,12,0)="","",VLOOKUP(U$4,Crédito!$A:$U,12,0)),"")</f>
        <v>2.66</v>
      </c>
      <c r="V180" s="44">
        <f>IFERROR(IF(VLOOKUP(V$4,Crédito!$A:$U,12,0)="","",VLOOKUP(V$4,Crédito!$A:$U,12,0)),"")</f>
        <v>2.78</v>
      </c>
      <c r="W180" s="44">
        <f>IFERROR(IF(VLOOKUP(W$4,Crédito!$A:$U,12,0)="","",VLOOKUP(W$4,Crédito!$A:$U,12,0)),"")</f>
        <v>2.83</v>
      </c>
      <c r="X180" s="44">
        <f>IFERROR(IF(VLOOKUP(X$4,Crédito!$A:$U,12,0)="","",VLOOKUP(X$4,Crédito!$A:$U,12,0)),"")</f>
        <v>2.85</v>
      </c>
      <c r="Y180" s="44">
        <f>IFERROR(IF(VLOOKUP(Y$4,Crédito!$A:$U,12,0)="","",VLOOKUP(Y$4,Crédito!$A:$U,12,0)),"")</f>
        <v>2.97</v>
      </c>
      <c r="Z180" s="44">
        <f>IFERROR(IF(VLOOKUP(Z$4,Crédito!$A:$U,12,0)="","",VLOOKUP(Z$4,Crédito!$A:$U,12,0)),"")</f>
        <v>3.01</v>
      </c>
      <c r="AA180" s="44">
        <f>IFERROR(IF(VLOOKUP(AA$4,Crédito!$A:$U,12,0)="","",VLOOKUP(AA$4,Crédito!$A:$U,12,0)),"")</f>
        <v>3.01</v>
      </c>
      <c r="AB180" s="44">
        <f>IFERROR(IF(VLOOKUP(AB$4,Crédito!$A:$U,12,0)="","",VLOOKUP(AB$4,Crédito!$A:$U,12,0)),"")</f>
        <v>3.16</v>
      </c>
      <c r="AC180" s="44">
        <f>IFERROR(IF(VLOOKUP(AC$4,Crédito!$A:$U,12,0)="","",VLOOKUP(AC$4,Crédito!$A:$U,12,0)),"")</f>
        <v>3.28</v>
      </c>
      <c r="AD180" s="44">
        <f>IFERROR(IF(VLOOKUP(AD$4,Crédito!$A:$U,12,0)="","",VLOOKUP(AD$4,Crédito!$A:$U,12,0)),"")</f>
        <v>3.26</v>
      </c>
      <c r="AE180" s="44">
        <f>IFERROR(IF(VLOOKUP(AE$4,Crédito!$A:$U,12,0)="","",VLOOKUP(AE$4,Crédito!$A:$U,12,0)),"")</f>
        <v>3.45</v>
      </c>
      <c r="AF180" s="44">
        <f>IFERROR(IF(VLOOKUP(AF$4,Crédito!$A:$U,12,0)="","",VLOOKUP(AF$4,Crédito!$A:$U,12,0)),"")</f>
        <v>3.55</v>
      </c>
      <c r="AG180" s="44">
        <f>IFERROR(IF(VLOOKUP(AG$4,Crédito!$A:$U,12,0)="","",VLOOKUP(AG$4,Crédito!$A:$U,12,0)),"")</f>
        <v>3.53</v>
      </c>
      <c r="AH180" s="44">
        <f>IFERROR(IF(VLOOKUP(AH$4,Crédito!$A:$U,12,0)="","",VLOOKUP(AH$4,Crédito!$A:$U,12,0)),"")</f>
        <v>3.55</v>
      </c>
      <c r="AI180" s="44">
        <f>IFERROR(IF(VLOOKUP(AI$4,Crédito!$A:$U,12,0)="","",VLOOKUP(AI$4,Crédito!$A:$U,12,0)),"")</f>
        <v>3.54</v>
      </c>
      <c r="AJ180" s="44">
        <f>IFERROR(IF(VLOOKUP(AJ$4,Crédito!$A:$U,12,0)="","",VLOOKUP(AJ$4,Crédito!$A:$U,12,0)),"")</f>
        <v>3.46</v>
      </c>
      <c r="AK180" s="44">
        <f>IFERROR(IF(VLOOKUP(AK$4,Crédito!$A:$U,12,0)="","",VLOOKUP(AK$4,Crédito!$A:$U,12,0)),"")</f>
        <v>3.42</v>
      </c>
      <c r="AL180" s="44" t="str">
        <f>IFERROR(IF(VLOOKUP(AL$4,Crédito!$A:$U,12,0)="","",VLOOKUP(AL$4,Crédito!$A:$U,12,0)),"")</f>
        <v/>
      </c>
      <c r="AM180" s="44" t="str">
        <f>IFERROR(IF(VLOOKUP(AM$4,Crédito!$A:$U,12,0)="","",VLOOKUP(AM$4,Crédito!$A:$U,12,0)),"")</f>
        <v/>
      </c>
      <c r="AN180" s="44" t="str">
        <f>IFERROR(IF(VLOOKUP(AN$4,Crédito!$A:$U,12,0)="","",VLOOKUP(AN$4,Crédito!$A:$U,12,0)),"")</f>
        <v/>
      </c>
      <c r="AO180" s="44" t="str">
        <f>IFERROR(IF(VLOOKUP(AO$4,Crédito!$A:$U,12,0)="","",VLOOKUP(AO$4,Crédito!$A:$U,12,0)),"")</f>
        <v/>
      </c>
      <c r="AP180" s="44" t="str">
        <f>IFERROR(IF(VLOOKUP(AP$4,Crédito!$A:$U,12,0)="","",VLOOKUP(AP$4,Crédito!$A:$U,12,0)),"")</f>
        <v/>
      </c>
      <c r="AQ180" s="44" t="str">
        <f>IFERROR(IF(VLOOKUP(AQ$4,Crédito!$A:$U,12,0)="","",VLOOKUP(AQ$4,Crédito!$A:$U,12,0)),"")</f>
        <v/>
      </c>
      <c r="AR180" s="44" t="str">
        <f>IFERROR(IF(VLOOKUP(AR$4,Crédito!$A:$U,12,0)="","",VLOOKUP(AR$4,Crédito!$A:$U,12,0)),"")</f>
        <v/>
      </c>
      <c r="AS180" s="44" t="str">
        <f>IFERROR(IF(VLOOKUP(AS$4,Crédito!$A:$U,12,0)="","",VLOOKUP(AS$4,Crédito!$A:$U,12,0)),"")</f>
        <v/>
      </c>
      <c r="AT180" s="44" t="str">
        <f>IFERROR(IF(VLOOKUP(AT$4,Crédito!$A:$U,12,0)="","",VLOOKUP(AT$4,Crédito!$A:$U,12,0)),"")</f>
        <v/>
      </c>
      <c r="AU180" s="44" t="str">
        <f>IFERROR(IF(VLOOKUP(AU$4,Crédito!$A:$U,12,0)="","",VLOOKUP(AU$4,Crédito!$A:$U,12,0)),"")</f>
        <v/>
      </c>
      <c r="AV180" s="44" t="str">
        <f>IFERROR(IF(VLOOKUP(AV$4,Crédito!$A:$U,12,0)="","",VLOOKUP(AV$4,Crédito!$A:$U,12,0)),"")</f>
        <v/>
      </c>
      <c r="AW180" s="44" t="str">
        <f>IFERROR(IF(VLOOKUP(AW$4,Crédito!$A:$U,12,0)="","",VLOOKUP(AW$4,Crédito!$A:$U,12,0)),"")</f>
        <v/>
      </c>
      <c r="AX180" s="44" t="str">
        <f>IFERROR(IF(VLOOKUP(AX$4,Crédito!$A:$U,12,0)="","",VLOOKUP(AX$4,Crédito!$A:$U,12,0)),"")</f>
        <v/>
      </c>
      <c r="AY180" s="44" t="str">
        <f>IFERROR(IF(VLOOKUP(AY$4,Crédito!$A:$U,12,0)="","",VLOOKUP(AY$4,Crédito!$A:$U,12,0)),"")</f>
        <v/>
      </c>
    </row>
    <row r="181" spans="1:51" ht="19.5" customHeight="1">
      <c r="A181" s="6"/>
      <c r="B181" s="4" t="s">
        <v>60</v>
      </c>
      <c r="C181" s="7" t="s">
        <v>23</v>
      </c>
      <c r="D181" s="44">
        <f>IFERROR(IF(VLOOKUP(D$4,Crédito!$A:$U,13,0)="","",VLOOKUP(D$4,Crédito!$A:$U,13,0)),"")</f>
        <v>1.1299999999999999</v>
      </c>
      <c r="E181" s="44">
        <f>IFERROR(IF(VLOOKUP(E$4,Crédito!$A:$U,13,0)="","",VLOOKUP(E$4,Crédito!$A:$U,13,0)),"")</f>
        <v>1.29</v>
      </c>
      <c r="F181" s="44">
        <f>IFERROR(IF(VLOOKUP(F$4,Crédito!$A:$U,13,0)="","",VLOOKUP(F$4,Crédito!$A:$U,13,0)),"")</f>
        <v>1.1499999999999999</v>
      </c>
      <c r="G181" s="44">
        <f>IFERROR(IF(VLOOKUP(G$4,Crédito!$A:$U,13,0)="","",VLOOKUP(G$4,Crédito!$A:$U,13,0)),"")</f>
        <v>1.24</v>
      </c>
      <c r="H181" s="44">
        <f>IFERROR(IF(VLOOKUP(H$4,Crédito!$A:$U,13,0)="","",VLOOKUP(H$4,Crédito!$A:$U,13,0)),"")</f>
        <v>1.42</v>
      </c>
      <c r="I181" s="44">
        <f>IFERROR(IF(VLOOKUP(I$4,Crédito!$A:$U,13,0)="","",VLOOKUP(I$4,Crédito!$A:$U,13,0)),"")</f>
        <v>1.37</v>
      </c>
      <c r="J181" s="44">
        <f>IFERROR(IF(VLOOKUP(J$4,Crédito!$A:$U,13,0)="","",VLOOKUP(J$4,Crédito!$A:$U,13,0)),"")</f>
        <v>1.43</v>
      </c>
      <c r="K181" s="44">
        <f>IFERROR(IF(VLOOKUP(K$4,Crédito!$A:$U,13,0)="","",VLOOKUP(K$4,Crédito!$A:$U,13,0)),"")</f>
        <v>1.27</v>
      </c>
      <c r="L181" s="44">
        <f>IFERROR(IF(VLOOKUP(L$4,Crédito!$A:$U,13,0)="","",VLOOKUP(L$4,Crédito!$A:$U,13,0)),"")</f>
        <v>1.3</v>
      </c>
      <c r="M181" s="44">
        <f>IFERROR(IF(VLOOKUP(M$4,Crédito!$A:$U,13,0)="","",VLOOKUP(M$4,Crédito!$A:$U,13,0)),"")</f>
        <v>1.31</v>
      </c>
      <c r="N181" s="44">
        <f>IFERROR(IF(VLOOKUP(N$4,Crédito!$A:$U,13,0)="","",VLOOKUP(N$4,Crédito!$A:$U,13,0)),"")</f>
        <v>1.32</v>
      </c>
      <c r="O181" s="44">
        <f>IFERROR(IF(VLOOKUP(O$4,Crédito!$A:$U,13,0)="","",VLOOKUP(O$4,Crédito!$A:$U,13,0)),"")</f>
        <v>1.24</v>
      </c>
      <c r="P181" s="44">
        <f>IFERROR(IF(VLOOKUP(P$4,Crédito!$A:$U,13,0)="","",VLOOKUP(P$4,Crédito!$A:$U,13,0)),"")</f>
        <v>1.3</v>
      </c>
      <c r="Q181" s="44">
        <f>IFERROR(IF(VLOOKUP(Q$4,Crédito!$A:$U,13,0)="","",VLOOKUP(Q$4,Crédito!$A:$U,13,0)),"")</f>
        <v>1.29</v>
      </c>
      <c r="R181" s="44">
        <f>IFERROR(IF(VLOOKUP(R$4,Crédito!$A:$U,13,0)="","",VLOOKUP(R$4,Crédito!$A:$U,13,0)),"")</f>
        <v>1.28</v>
      </c>
      <c r="S181" s="44">
        <f>IFERROR(IF(VLOOKUP(S$4,Crédito!$A:$U,13,0)="","",VLOOKUP(S$4,Crédito!$A:$U,13,0)),"")</f>
        <v>1.31</v>
      </c>
      <c r="T181" s="44">
        <f>IFERROR(IF(VLOOKUP(T$4,Crédito!$A:$U,13,0)="","",VLOOKUP(T$4,Crédito!$A:$U,13,0)),"")</f>
        <v>1.32</v>
      </c>
      <c r="U181" s="44">
        <f>IFERROR(IF(VLOOKUP(U$4,Crédito!$A:$U,13,0)="","",VLOOKUP(U$4,Crédito!$A:$U,13,0)),"")</f>
        <v>1.22</v>
      </c>
      <c r="V181" s="44">
        <f>IFERROR(IF(VLOOKUP(V$4,Crédito!$A:$U,13,0)="","",VLOOKUP(V$4,Crédito!$A:$U,13,0)),"")</f>
        <v>1.31</v>
      </c>
      <c r="W181" s="44">
        <f>IFERROR(IF(VLOOKUP(W$4,Crédito!$A:$U,13,0)="","",VLOOKUP(W$4,Crédito!$A:$U,13,0)),"")</f>
        <v>1.36</v>
      </c>
      <c r="X181" s="44">
        <f>IFERROR(IF(VLOOKUP(X$4,Crédito!$A:$U,13,0)="","",VLOOKUP(X$4,Crédito!$A:$U,13,0)),"")</f>
        <v>1.38</v>
      </c>
      <c r="Y181" s="44">
        <f>IFERROR(IF(VLOOKUP(Y$4,Crédito!$A:$U,13,0)="","",VLOOKUP(Y$4,Crédito!$A:$U,13,0)),"")</f>
        <v>1.48</v>
      </c>
      <c r="Z181" s="44">
        <f>IFERROR(IF(VLOOKUP(Z$4,Crédito!$A:$U,13,0)="","",VLOOKUP(Z$4,Crédito!$A:$U,13,0)),"")</f>
        <v>1.72</v>
      </c>
      <c r="AA181" s="44">
        <f>IFERROR(IF(VLOOKUP(AA$4,Crédito!$A:$U,13,0)="","",VLOOKUP(AA$4,Crédito!$A:$U,13,0)),"")</f>
        <v>1.71</v>
      </c>
      <c r="AB181" s="44">
        <f>IFERROR(IF(VLOOKUP(AB$4,Crédito!$A:$U,13,0)="","",VLOOKUP(AB$4,Crédito!$A:$U,13,0)),"")</f>
        <v>1.82</v>
      </c>
      <c r="AC181" s="44">
        <f>IFERROR(IF(VLOOKUP(AC$4,Crédito!$A:$U,13,0)="","",VLOOKUP(AC$4,Crédito!$A:$U,13,0)),"")</f>
        <v>2.04</v>
      </c>
      <c r="AD181" s="44">
        <f>IFERROR(IF(VLOOKUP(AD$4,Crédito!$A:$U,13,0)="","",VLOOKUP(AD$4,Crédito!$A:$U,13,0)),"")</f>
        <v>2.08</v>
      </c>
      <c r="AE181" s="44">
        <f>IFERROR(IF(VLOOKUP(AE$4,Crédito!$A:$U,13,0)="","",VLOOKUP(AE$4,Crédito!$A:$U,13,0)),"")</f>
        <v>2.3199999999999998</v>
      </c>
      <c r="AF181" s="44">
        <f>IFERROR(IF(VLOOKUP(AF$4,Crédito!$A:$U,13,0)="","",VLOOKUP(AF$4,Crédito!$A:$U,13,0)),"")</f>
        <v>2.4500000000000002</v>
      </c>
      <c r="AG181" s="44">
        <f>IFERROR(IF(VLOOKUP(AG$4,Crédito!$A:$U,13,0)="","",VLOOKUP(AG$4,Crédito!$A:$U,13,0)),"")</f>
        <v>2.5</v>
      </c>
      <c r="AH181" s="44">
        <f>IFERROR(IF(VLOOKUP(AH$4,Crédito!$A:$U,13,0)="","",VLOOKUP(AH$4,Crédito!$A:$U,13,0)),"")</f>
        <v>2.6</v>
      </c>
      <c r="AI181" s="44">
        <f>IFERROR(IF(VLOOKUP(AI$4,Crédito!$A:$U,13,0)="","",VLOOKUP(AI$4,Crédito!$A:$U,13,0)),"")</f>
        <v>2.69</v>
      </c>
      <c r="AJ181" s="44">
        <f>IFERROR(IF(VLOOKUP(AJ$4,Crédito!$A:$U,13,0)="","",VLOOKUP(AJ$4,Crédito!$A:$U,13,0)),"")</f>
        <v>2.7</v>
      </c>
      <c r="AK181" s="44">
        <f>IFERROR(IF(VLOOKUP(AK$4,Crédito!$A:$U,13,0)="","",VLOOKUP(AK$4,Crédito!$A:$U,13,0)),"")</f>
        <v>2.64</v>
      </c>
      <c r="AL181" s="44" t="str">
        <f>IFERROR(IF(VLOOKUP(AL$4,Crédito!$A:$U,13,0)="","",VLOOKUP(AL$4,Crédito!$A:$U,13,0)),"")</f>
        <v/>
      </c>
      <c r="AM181" s="44" t="str">
        <f>IFERROR(IF(VLOOKUP(AM$4,Crédito!$A:$U,13,0)="","",VLOOKUP(AM$4,Crédito!$A:$U,13,0)),"")</f>
        <v/>
      </c>
      <c r="AN181" s="44" t="str">
        <f>IFERROR(IF(VLOOKUP(AN$4,Crédito!$A:$U,13,0)="","",VLOOKUP(AN$4,Crédito!$A:$U,13,0)),"")</f>
        <v/>
      </c>
      <c r="AO181" s="44" t="str">
        <f>IFERROR(IF(VLOOKUP(AO$4,Crédito!$A:$U,13,0)="","",VLOOKUP(AO$4,Crédito!$A:$U,13,0)),"")</f>
        <v/>
      </c>
      <c r="AP181" s="44" t="str">
        <f>IFERROR(IF(VLOOKUP(AP$4,Crédito!$A:$U,13,0)="","",VLOOKUP(AP$4,Crédito!$A:$U,13,0)),"")</f>
        <v/>
      </c>
      <c r="AQ181" s="44" t="str">
        <f>IFERROR(IF(VLOOKUP(AQ$4,Crédito!$A:$U,13,0)="","",VLOOKUP(AQ$4,Crédito!$A:$U,13,0)),"")</f>
        <v/>
      </c>
      <c r="AR181" s="44" t="str">
        <f>IFERROR(IF(VLOOKUP(AR$4,Crédito!$A:$U,13,0)="","",VLOOKUP(AR$4,Crédito!$A:$U,13,0)),"")</f>
        <v/>
      </c>
      <c r="AS181" s="44" t="str">
        <f>IFERROR(IF(VLOOKUP(AS$4,Crédito!$A:$U,13,0)="","",VLOOKUP(AS$4,Crédito!$A:$U,13,0)),"")</f>
        <v/>
      </c>
      <c r="AT181" s="44" t="str">
        <f>IFERROR(IF(VLOOKUP(AT$4,Crédito!$A:$U,13,0)="","",VLOOKUP(AT$4,Crédito!$A:$U,13,0)),"")</f>
        <v/>
      </c>
      <c r="AU181" s="44" t="str">
        <f>IFERROR(IF(VLOOKUP(AU$4,Crédito!$A:$U,13,0)="","",VLOOKUP(AU$4,Crédito!$A:$U,13,0)),"")</f>
        <v/>
      </c>
      <c r="AV181" s="44" t="str">
        <f>IFERROR(IF(VLOOKUP(AV$4,Crédito!$A:$U,13,0)="","",VLOOKUP(AV$4,Crédito!$A:$U,13,0)),"")</f>
        <v/>
      </c>
      <c r="AW181" s="44" t="str">
        <f>IFERROR(IF(VLOOKUP(AW$4,Crédito!$A:$U,13,0)="","",VLOOKUP(AW$4,Crédito!$A:$U,13,0)),"")</f>
        <v/>
      </c>
      <c r="AX181" s="44" t="str">
        <f>IFERROR(IF(VLOOKUP(AX$4,Crédito!$A:$U,13,0)="","",VLOOKUP(AX$4,Crédito!$A:$U,13,0)),"")</f>
        <v/>
      </c>
      <c r="AY181" s="44" t="str">
        <f>IFERROR(IF(VLOOKUP(AY$4,Crédito!$A:$U,13,0)="","",VLOOKUP(AY$4,Crédito!$A:$U,13,0)),"")</f>
        <v/>
      </c>
    </row>
    <row r="182" spans="1:51" ht="19.5" customHeight="1">
      <c r="A182" s="6"/>
      <c r="B182" s="4" t="s">
        <v>61</v>
      </c>
      <c r="C182" s="7" t="s">
        <v>23</v>
      </c>
      <c r="D182" s="44">
        <f>IFERROR(IF(VLOOKUP(D$4,Crédito!$A:$U,15,0)="","",VLOOKUP(D$4,Crédito!$A:$U,15,0)),"")</f>
        <v>41.95</v>
      </c>
      <c r="E182" s="44">
        <f>IFERROR(IF(VLOOKUP(E$4,Crédito!$A:$U,15,0)="","",VLOOKUP(E$4,Crédito!$A:$U,15,0)),"")</f>
        <v>42.19</v>
      </c>
      <c r="F182" s="44">
        <f>IFERROR(IF(VLOOKUP(F$4,Crédito!$A:$U,15,0)="","",VLOOKUP(F$4,Crédito!$A:$U,15,0)),"")</f>
        <v>42.43</v>
      </c>
      <c r="G182" s="44">
        <f>IFERROR(IF(VLOOKUP(G$4,Crédito!$A:$U,15,0)="","",VLOOKUP(G$4,Crédito!$A:$U,15,0)),"")</f>
        <v>42.92</v>
      </c>
      <c r="H182" s="44">
        <f>IFERROR(IF(VLOOKUP(H$4,Crédito!$A:$U,15,0)="","",VLOOKUP(H$4,Crédito!$A:$U,15,0)),"")</f>
        <v>43.93</v>
      </c>
      <c r="I182" s="44">
        <f>IFERROR(IF(VLOOKUP(I$4,Crédito!$A:$U,15,0)="","",VLOOKUP(I$4,Crédito!$A:$U,15,0)),"")</f>
        <v>44.58</v>
      </c>
      <c r="J182" s="44">
        <f>IFERROR(IF(VLOOKUP(J$4,Crédito!$A:$U,15,0)="","",VLOOKUP(J$4,Crédito!$A:$U,15,0)),"")</f>
        <v>45.24</v>
      </c>
      <c r="K182" s="44">
        <f>IFERROR(IF(VLOOKUP(K$4,Crédito!$A:$U,15,0)="","",VLOOKUP(K$4,Crédito!$A:$U,15,0)),"")</f>
        <v>46.47</v>
      </c>
      <c r="L182" s="44">
        <f>IFERROR(IF(VLOOKUP(L$4,Crédito!$A:$U,15,0)="","",VLOOKUP(L$4,Crédito!$A:$U,15,0)),"")</f>
        <v>47.52</v>
      </c>
      <c r="M182" s="44">
        <f>IFERROR(IF(VLOOKUP(M$4,Crédito!$A:$U,15,0)="","",VLOOKUP(M$4,Crédito!$A:$U,15,0)),"")</f>
        <v>48.33</v>
      </c>
      <c r="N182" s="44">
        <f>IFERROR(IF(VLOOKUP(N$4,Crédito!$A:$U,15,0)="","",VLOOKUP(N$4,Crédito!$A:$U,15,0)),"")</f>
        <v>49.2</v>
      </c>
      <c r="O182" s="44">
        <f>IFERROR(IF(VLOOKUP(O$4,Crédito!$A:$U,15,0)="","",VLOOKUP(O$4,Crédito!$A:$U,15,0)),"")</f>
        <v>49.66</v>
      </c>
      <c r="P182" s="44">
        <f>IFERROR(IF(VLOOKUP(P$4,Crédito!$A:$U,15,0)="","",VLOOKUP(P$4,Crédito!$A:$U,15,0)),"")</f>
        <v>49.82</v>
      </c>
      <c r="Q182" s="44">
        <f>IFERROR(IF(VLOOKUP(Q$4,Crédito!$A:$U,15,0)="","",VLOOKUP(Q$4,Crédito!$A:$U,15,0)),"")</f>
        <v>49.75</v>
      </c>
      <c r="R182" s="44">
        <f>IFERROR(IF(VLOOKUP(R$4,Crédito!$A:$U,15,0)="","",VLOOKUP(R$4,Crédito!$A:$U,15,0)),"")</f>
        <v>49.83</v>
      </c>
      <c r="S182" s="44">
        <f>IFERROR(IF(VLOOKUP(S$4,Crédito!$A:$U,15,0)="","",VLOOKUP(S$4,Crédito!$A:$U,15,0)),"")</f>
        <v>49.9</v>
      </c>
      <c r="T182" s="44">
        <f>IFERROR(IF(VLOOKUP(T$4,Crédito!$A:$U,15,0)="","",VLOOKUP(T$4,Crédito!$A:$U,15,0)),"")</f>
        <v>49.82</v>
      </c>
      <c r="U182" s="44">
        <f>IFERROR(IF(VLOOKUP(U$4,Crédito!$A:$U,15,0)="","",VLOOKUP(U$4,Crédito!$A:$U,15,0)),"")</f>
        <v>49.86</v>
      </c>
      <c r="V182" s="44">
        <f>IFERROR(IF(VLOOKUP(V$4,Crédito!$A:$U,15,0)="","",VLOOKUP(V$4,Crédito!$A:$U,15,0)),"")</f>
        <v>50.09</v>
      </c>
      <c r="W182" s="44">
        <f>IFERROR(IF(VLOOKUP(W$4,Crédito!$A:$U,15,0)="","",VLOOKUP(W$4,Crédito!$A:$U,15,0)),"")</f>
        <v>49.65</v>
      </c>
      <c r="X182" s="44">
        <f>IFERROR(IF(VLOOKUP(X$4,Crédito!$A:$U,15,0)="","",VLOOKUP(X$4,Crédito!$A:$U,15,0)),"")</f>
        <v>49.51</v>
      </c>
      <c r="Y182" s="44">
        <f>IFERROR(IF(VLOOKUP(Y$4,Crédito!$A:$U,15,0)="","",VLOOKUP(Y$4,Crédito!$A:$U,15,0)),"")</f>
        <v>49.66</v>
      </c>
      <c r="Z182" s="44">
        <f>IFERROR(IF(VLOOKUP(Z$4,Crédito!$A:$U,15,0)="","",VLOOKUP(Z$4,Crédito!$A:$U,15,0)),"")</f>
        <v>49.52</v>
      </c>
      <c r="AA182" s="44">
        <f>IFERROR(IF(VLOOKUP(AA$4,Crédito!$A:$U,15,0)="","",VLOOKUP(AA$4,Crédito!$A:$U,15,0)),"")</f>
        <v>48.97</v>
      </c>
      <c r="AB182" s="44">
        <f>IFERROR(IF(VLOOKUP(AB$4,Crédito!$A:$U,15,0)="","",VLOOKUP(AB$4,Crédito!$A:$U,15,0)),"")</f>
        <v>48.88</v>
      </c>
      <c r="AC182" s="44">
        <f>IFERROR(IF(VLOOKUP(AC$4,Crédito!$A:$U,15,0)="","",VLOOKUP(AC$4,Crédito!$A:$U,15,0)),"")</f>
        <v>48.64</v>
      </c>
      <c r="AD182" s="44">
        <f>IFERROR(IF(VLOOKUP(AD$4,Crédito!$A:$U,15,0)="","",VLOOKUP(AD$4,Crédito!$A:$U,15,0)),"")</f>
        <v>48.52</v>
      </c>
      <c r="AE182" s="44">
        <f>IFERROR(IF(VLOOKUP(AE$4,Crédito!$A:$U,15,0)="","",VLOOKUP(AE$4,Crédito!$A:$U,15,0)),"")</f>
        <v>48.59</v>
      </c>
      <c r="AF182" s="44">
        <f>IFERROR(IF(VLOOKUP(AF$4,Crédito!$A:$U,15,0)="","",VLOOKUP(AF$4,Crédito!$A:$U,15,0)),"")</f>
        <v>48.82</v>
      </c>
      <c r="AG182" s="44">
        <f>IFERROR(IF(VLOOKUP(AG$4,Crédito!$A:$U,15,0)="","",VLOOKUP(AG$4,Crédito!$A:$U,15,0)),"")</f>
        <v>48.29</v>
      </c>
      <c r="AH182" s="44">
        <f>IFERROR(IF(VLOOKUP(AH$4,Crédito!$A:$U,15,0)="","",VLOOKUP(AH$4,Crédito!$A:$U,15,0)),"")</f>
        <v>47.88</v>
      </c>
      <c r="AI182" s="44">
        <f>IFERROR(IF(VLOOKUP(AI$4,Crédito!$A:$U,15,0)="","",VLOOKUP(AI$4,Crédito!$A:$U,15,0)),"")</f>
        <v>47.98</v>
      </c>
      <c r="AJ182" s="44">
        <f>IFERROR(IF(VLOOKUP(AJ$4,Crédito!$A:$U,15,0)="","",VLOOKUP(AJ$4,Crédito!$A:$U,15,0)),"")</f>
        <v>47.72</v>
      </c>
      <c r="AK182" s="44" t="str">
        <f>IFERROR(IF(VLOOKUP(AK$4,Crédito!$A:$U,15,0)="","",VLOOKUP(AK$4,Crédito!$A:$U,15,0)),"")</f>
        <v/>
      </c>
      <c r="AL182" s="44" t="str">
        <f>IFERROR(IF(VLOOKUP(AL$4,Crédito!$A:$U,15,0)="","",VLOOKUP(AL$4,Crédito!$A:$U,15,0)),"")</f>
        <v/>
      </c>
      <c r="AM182" s="44" t="str">
        <f>IFERROR(IF(VLOOKUP(AM$4,Crédito!$A:$U,15,0)="","",VLOOKUP(AM$4,Crédito!$A:$U,15,0)),"")</f>
        <v/>
      </c>
      <c r="AN182" s="44" t="str">
        <f>IFERROR(IF(VLOOKUP(AN$4,Crédito!$A:$U,15,0)="","",VLOOKUP(AN$4,Crédito!$A:$U,15,0)),"")</f>
        <v/>
      </c>
      <c r="AO182" s="44" t="str">
        <f>IFERROR(IF(VLOOKUP(AO$4,Crédito!$A:$U,15,0)="","",VLOOKUP(AO$4,Crédito!$A:$U,15,0)),"")</f>
        <v/>
      </c>
      <c r="AP182" s="44" t="str">
        <f>IFERROR(IF(VLOOKUP(AP$4,Crédito!$A:$U,15,0)="","",VLOOKUP(AP$4,Crédito!$A:$U,15,0)),"")</f>
        <v/>
      </c>
      <c r="AQ182" s="44" t="str">
        <f>IFERROR(IF(VLOOKUP(AQ$4,Crédito!$A:$U,15,0)="","",VLOOKUP(AQ$4,Crédito!$A:$U,15,0)),"")</f>
        <v/>
      </c>
      <c r="AR182" s="44" t="str">
        <f>IFERROR(IF(VLOOKUP(AR$4,Crédito!$A:$U,15,0)="","",VLOOKUP(AR$4,Crédito!$A:$U,15,0)),"")</f>
        <v/>
      </c>
      <c r="AS182" s="44" t="str">
        <f>IFERROR(IF(VLOOKUP(AS$4,Crédito!$A:$U,15,0)="","",VLOOKUP(AS$4,Crédito!$A:$U,15,0)),"")</f>
        <v/>
      </c>
      <c r="AT182" s="44" t="str">
        <f>IFERROR(IF(VLOOKUP(AT$4,Crédito!$A:$U,15,0)="","",VLOOKUP(AT$4,Crédito!$A:$U,15,0)),"")</f>
        <v/>
      </c>
      <c r="AU182" s="44" t="str">
        <f>IFERROR(IF(VLOOKUP(AU$4,Crédito!$A:$U,15,0)="","",VLOOKUP(AU$4,Crédito!$A:$U,15,0)),"")</f>
        <v/>
      </c>
      <c r="AV182" s="44" t="str">
        <f>IFERROR(IF(VLOOKUP(AV$4,Crédito!$A:$U,15,0)="","",VLOOKUP(AV$4,Crédito!$A:$U,15,0)),"")</f>
        <v/>
      </c>
      <c r="AW182" s="44" t="str">
        <f>IFERROR(IF(VLOOKUP(AW$4,Crédito!$A:$U,15,0)="","",VLOOKUP(AW$4,Crédito!$A:$U,15,0)),"")</f>
        <v/>
      </c>
      <c r="AX182" s="44" t="str">
        <f>IFERROR(IF(VLOOKUP(AX$4,Crédito!$A:$U,15,0)="","",VLOOKUP(AX$4,Crédito!$A:$U,15,0)),"")</f>
        <v/>
      </c>
      <c r="AY182" s="44" t="str">
        <f>IFERROR(IF(VLOOKUP(AY$4,Crédito!$A:$U,15,0)="","",VLOOKUP(AY$4,Crédito!$A:$U,15,0)),"")</f>
        <v/>
      </c>
    </row>
    <row r="183" spans="1:51" ht="19.5" customHeight="1" outlineLevel="1">
      <c r="A183" s="6"/>
      <c r="B183" s="57"/>
      <c r="C183" s="58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</row>
    <row r="184" spans="1:51" ht="19.5" customHeight="1" outlineLevel="1">
      <c r="A184" s="6"/>
      <c r="B184" s="57"/>
      <c r="C184" s="58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</row>
    <row r="185" spans="1:51" ht="19.5" customHeight="1" outlineLevel="1">
      <c r="A185" s="6"/>
      <c r="B185" s="57"/>
      <c r="C185" s="58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</row>
    <row r="186" spans="1:51" ht="19.5" customHeight="1" outlineLevel="1">
      <c r="A186" s="6"/>
      <c r="B186" s="57"/>
      <c r="C186" s="58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</row>
    <row r="187" spans="1:51" ht="19.5" customHeight="1" outlineLevel="1">
      <c r="A187" s="6"/>
      <c r="B187" s="57"/>
      <c r="C187" s="58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</row>
    <row r="188" spans="1:51" ht="19.5" customHeight="1" outlineLevel="1">
      <c r="A188" s="6"/>
      <c r="B188" s="57"/>
      <c r="C188" s="58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</row>
    <row r="189" spans="1:51" ht="19.5" customHeight="1" outlineLevel="1">
      <c r="A189" s="6"/>
      <c r="B189" s="57"/>
      <c r="C189" s="58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</row>
    <row r="190" spans="1:51" ht="19.5" customHeight="1" outlineLevel="1">
      <c r="A190" s="6"/>
      <c r="B190" s="57"/>
      <c r="C190" s="58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</row>
    <row r="191" spans="1:51" ht="19.5" customHeight="1" outlineLevel="1">
      <c r="A191" s="6"/>
      <c r="B191" s="57"/>
      <c r="C191" s="58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</row>
    <row r="192" spans="1:51" ht="19.5" customHeight="1" outlineLevel="1">
      <c r="A192" s="6"/>
      <c r="B192" s="57"/>
      <c r="C192" s="58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</row>
    <row r="193" spans="1:51" ht="19.5" customHeight="1" outlineLevel="1">
      <c r="A193" s="6"/>
      <c r="B193" s="57"/>
      <c r="C193" s="58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</row>
    <row r="194" spans="1:51" ht="19.5" customHeight="1" outlineLevel="1">
      <c r="A194" s="6"/>
      <c r="B194" s="57"/>
      <c r="C194" s="58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</row>
    <row r="195" spans="1:51" ht="19.5" customHeight="1" outlineLevel="1">
      <c r="A195" s="6"/>
      <c r="B195" s="57"/>
      <c r="C195" s="58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</row>
    <row r="196" spans="1:51" ht="19.5" customHeight="1" outlineLevel="1">
      <c r="A196" s="6"/>
      <c r="B196" s="57"/>
      <c r="C196" s="58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</row>
    <row r="197" spans="1:51" ht="19.5" customHeight="1" outlineLevel="1">
      <c r="A197" s="6"/>
      <c r="B197" s="57"/>
      <c r="C197" s="58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</row>
    <row r="198" spans="1:51" ht="19.5" customHeight="1" outlineLevel="1">
      <c r="A198" s="6"/>
      <c r="B198" s="57"/>
      <c r="C198" s="58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</row>
    <row r="199" spans="1:51" ht="19.5" customHeight="1" outlineLevel="1">
      <c r="A199" s="6"/>
      <c r="B199" s="57"/>
      <c r="C199" s="58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</row>
    <row r="200" spans="1:51" ht="19.5" customHeight="1" outlineLevel="1">
      <c r="A200" s="6"/>
      <c r="B200" s="57"/>
      <c r="C200" s="58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</row>
    <row r="201" spans="1:51" ht="19.5" customHeight="1" outlineLevel="1">
      <c r="A201" s="6"/>
      <c r="B201" s="57"/>
      <c r="C201" s="58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</row>
    <row r="202" spans="1:51" ht="19.5" customHeight="1" outlineLevel="1">
      <c r="A202" s="6"/>
      <c r="B202" s="57"/>
      <c r="C202" s="58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</row>
    <row r="203" spans="1:51" ht="19.5" customHeight="1" outlineLevel="1">
      <c r="A203" s="6"/>
      <c r="B203" s="57"/>
      <c r="C203" s="58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</row>
    <row r="204" spans="1:51" ht="19.5" customHeight="1" outlineLevel="1">
      <c r="A204" s="6"/>
      <c r="B204" s="57"/>
      <c r="C204" s="58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</row>
    <row r="205" spans="1:51" ht="19.5" customHeight="1" outlineLevel="1">
      <c r="A205" s="6"/>
      <c r="B205" s="57"/>
      <c r="C205" s="58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</row>
    <row r="206" spans="1:51" ht="19.5" customHeight="1" outlineLevel="1">
      <c r="A206" s="6"/>
      <c r="B206" s="57"/>
      <c r="C206" s="58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</row>
    <row r="207" spans="1:51" ht="19.5" customHeight="1" outlineLevel="1">
      <c r="A207" s="6"/>
      <c r="B207" s="57"/>
      <c r="C207" s="58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</row>
    <row r="208" spans="1:51" ht="19.5" customHeight="1" outlineLevel="1">
      <c r="A208" s="6"/>
      <c r="B208" s="57"/>
      <c r="C208" s="58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</row>
    <row r="209" spans="1:51" ht="19.5" customHeight="1" outlineLevel="1">
      <c r="A209" s="6"/>
      <c r="B209" s="57"/>
      <c r="C209" s="58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</row>
    <row r="210" spans="1:51" ht="19.5" customHeight="1" outlineLevel="1">
      <c r="A210" s="6"/>
      <c r="B210" s="57"/>
      <c r="C210" s="58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</row>
    <row r="211" spans="1:51" ht="19.5" customHeight="1" outlineLevel="1">
      <c r="A211" s="6"/>
      <c r="B211" s="57"/>
      <c r="C211" s="58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</row>
    <row r="212" spans="1:51" ht="19.5" customHeight="1" outlineLevel="1">
      <c r="A212" s="6"/>
      <c r="B212" s="57"/>
      <c r="C212" s="58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</row>
    <row r="213" spans="1:51" ht="19.5" customHeight="1" outlineLevel="1">
      <c r="A213" s="6"/>
      <c r="B213" s="57"/>
      <c r="C213" s="58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</row>
    <row r="214" spans="1:51" ht="19.5" customHeight="1" outlineLevel="1">
      <c r="A214" s="6"/>
      <c r="B214" s="57"/>
      <c r="C214" s="58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</row>
    <row r="215" spans="1:51" ht="19.5" customHeight="1" outlineLevel="1">
      <c r="A215" s="6"/>
      <c r="B215" s="57"/>
      <c r="C215" s="58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</row>
    <row r="216" spans="1:51" ht="19.5" customHeight="1" outlineLevel="1">
      <c r="A216" s="6"/>
      <c r="B216" s="57"/>
      <c r="C216" s="58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</row>
    <row r="217" spans="1:51" ht="22.5" customHeight="1">
      <c r="A217" s="6"/>
      <c r="B217" s="76" t="s">
        <v>50</v>
      </c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8"/>
    </row>
    <row r="218" spans="1:51" ht="19.5" customHeight="1">
      <c r="A218" s="6"/>
      <c r="B218" s="4" t="s">
        <v>69</v>
      </c>
      <c r="C218" s="7" t="s">
        <v>56</v>
      </c>
      <c r="D218" s="49">
        <v>180.221</v>
      </c>
      <c r="E218" s="49">
        <v>127.747</v>
      </c>
      <c r="F218" s="49">
        <v>137.93199999999999</v>
      </c>
      <c r="G218" s="49">
        <v>156.822</v>
      </c>
      <c r="H218" s="49">
        <v>142.10599999999999</v>
      </c>
      <c r="I218" s="49">
        <v>137.16900000000001</v>
      </c>
      <c r="J218" s="49">
        <v>171.27</v>
      </c>
      <c r="K218" s="49">
        <v>146.46299999999999</v>
      </c>
      <c r="L218" s="49">
        <v>146.102</v>
      </c>
      <c r="M218" s="49">
        <v>178.74199999999999</v>
      </c>
      <c r="N218" s="49">
        <v>157.34</v>
      </c>
      <c r="O218" s="49">
        <v>193.90199999999999</v>
      </c>
      <c r="P218" s="49">
        <v>235.321</v>
      </c>
      <c r="Q218" s="49">
        <v>148.66399999999999</v>
      </c>
      <c r="R218" s="49">
        <v>164.14699999999999</v>
      </c>
      <c r="S218" s="49">
        <v>195.08500000000001</v>
      </c>
      <c r="T218" s="49">
        <v>165.333</v>
      </c>
      <c r="U218" s="49">
        <v>181.04</v>
      </c>
      <c r="V218" s="49">
        <v>202.58799999999999</v>
      </c>
      <c r="W218" s="49">
        <v>172.31399999999999</v>
      </c>
      <c r="X218" s="49">
        <v>166.28700000000001</v>
      </c>
      <c r="Y218" s="49">
        <v>205.47499999999999</v>
      </c>
      <c r="Z218" s="49">
        <v>172.03800000000001</v>
      </c>
      <c r="AA218" s="49">
        <v>210.191</v>
      </c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</row>
    <row r="219" spans="1:51" ht="19.5" customHeight="1">
      <c r="A219" s="6"/>
      <c r="B219" s="4" t="s">
        <v>68</v>
      </c>
      <c r="C219" s="7" t="s">
        <v>55</v>
      </c>
      <c r="D219" s="44">
        <v>1.5</v>
      </c>
      <c r="E219" s="44">
        <v>4.3</v>
      </c>
      <c r="F219" s="44">
        <v>18.490000000000002</v>
      </c>
      <c r="G219" s="44">
        <v>45.22</v>
      </c>
      <c r="H219" s="44">
        <v>69.88</v>
      </c>
      <c r="I219" s="44">
        <v>46.77</v>
      </c>
      <c r="J219" s="44">
        <v>35.47</v>
      </c>
      <c r="K219" s="44">
        <v>7.2499999999999991</v>
      </c>
      <c r="L219" s="44">
        <v>12.870000000000001</v>
      </c>
      <c r="M219" s="44">
        <v>4.92</v>
      </c>
      <c r="N219" s="44">
        <v>1.41</v>
      </c>
      <c r="O219" s="44">
        <v>10.76</v>
      </c>
      <c r="P219" s="44">
        <v>18.3</v>
      </c>
      <c r="Q219" s="44">
        <v>5.27</v>
      </c>
      <c r="R219" s="44">
        <v>6.92</v>
      </c>
      <c r="S219" s="44">
        <v>10.94</v>
      </c>
      <c r="T219" s="44">
        <v>4.1300000000000008</v>
      </c>
      <c r="U219" s="44">
        <v>17.96</v>
      </c>
      <c r="V219" s="44">
        <v>7.4700000000000006</v>
      </c>
      <c r="W219" s="44">
        <v>8.2100000000000009</v>
      </c>
      <c r="X219" s="44">
        <v>4.07</v>
      </c>
      <c r="Y219" s="44">
        <v>7.9699999999999989</v>
      </c>
      <c r="Z219" s="44">
        <v>3.25</v>
      </c>
      <c r="AA219" s="44">
        <v>2.4699999999999998</v>
      </c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</row>
    <row r="220" spans="1:51" ht="19.5" customHeight="1">
      <c r="A220" s="6"/>
      <c r="B220" s="5" t="s">
        <v>51</v>
      </c>
      <c r="C220" s="8" t="s">
        <v>23</v>
      </c>
      <c r="D220" s="44">
        <f>IFERROR(IF(VLOOKUP(D$4,'Fiscal e Setor Externo'!$A:$G,4,0)="","",VLOOKUP(D$4,'Fiscal e Setor Externo'!$A:$G,4,0)),"")</f>
        <v>86.92</v>
      </c>
      <c r="E220" s="44">
        <f>IFERROR(IF(VLOOKUP(E$4,'Fiscal e Setor Externo'!$A:$G,4,0)="","",VLOOKUP(E$4,'Fiscal e Setor Externo'!$A:$G,4,0)),"")</f>
        <v>86.87</v>
      </c>
      <c r="F220" s="44">
        <f>IFERROR(IF(VLOOKUP(F$4,'Fiscal e Setor Externo'!$A:$G,4,0)="","",VLOOKUP(F$4,'Fiscal e Setor Externo'!$A:$G,4,0)),"")</f>
        <v>85.1</v>
      </c>
      <c r="G220" s="44">
        <f>IFERROR(IF(VLOOKUP(G$4,'Fiscal e Setor Externo'!$A:$G,4,0)="","",VLOOKUP(G$4,'Fiscal e Setor Externo'!$A:$G,4,0)),"")</f>
        <v>82.6</v>
      </c>
      <c r="H220" s="44">
        <f>IFERROR(IF(VLOOKUP(H$4,'Fiscal e Setor Externo'!$A:$G,4,0)="","",VLOOKUP(H$4,'Fiscal e Setor Externo'!$A:$G,4,0)),"")</f>
        <v>81.44</v>
      </c>
      <c r="I220" s="44">
        <f>IFERROR(IF(VLOOKUP(I$4,'Fiscal e Setor Externo'!$A:$G,4,0)="","",VLOOKUP(I$4,'Fiscal e Setor Externo'!$A:$G,4,0)),"")</f>
        <v>80.599999999999994</v>
      </c>
      <c r="J220" s="44">
        <f>IFERROR(IF(VLOOKUP(J$4,'Fiscal e Setor Externo'!$A:$G,4,0)="","",VLOOKUP(J$4,'Fiscal e Setor Externo'!$A:$G,4,0)),"")</f>
        <v>80.25</v>
      </c>
      <c r="K220" s="44">
        <f>IFERROR(IF(VLOOKUP(K$4,'Fiscal e Setor Externo'!$A:$G,4,0)="","",VLOOKUP(K$4,'Fiscal e Setor Externo'!$A:$G,4,0)),"")</f>
        <v>79.64</v>
      </c>
      <c r="L220" s="44">
        <f>IFERROR(IF(VLOOKUP(L$4,'Fiscal e Setor Externo'!$A:$G,4,0)="","",VLOOKUP(L$4,'Fiscal e Setor Externo'!$A:$G,4,0)),"")</f>
        <v>79.62</v>
      </c>
      <c r="M220" s="44">
        <f>IFERROR(IF(VLOOKUP(M$4,'Fiscal e Setor Externo'!$A:$G,4,0)="","",VLOOKUP(M$4,'Fiscal e Setor Externo'!$A:$G,4,0)),"")</f>
        <v>79.510000000000005</v>
      </c>
      <c r="N220" s="44">
        <f>IFERROR(IF(VLOOKUP(N$4,'Fiscal e Setor Externo'!$A:$G,4,0)="","",VLOOKUP(N$4,'Fiscal e Setor Externo'!$A:$G,4,0)),"")</f>
        <v>78.209999999999994</v>
      </c>
      <c r="O220" s="44">
        <f>IFERROR(IF(VLOOKUP(O$4,'Fiscal e Setor Externo'!$A:$G,4,0)="","",VLOOKUP(O$4,'Fiscal e Setor Externo'!$A:$G,4,0)),"")</f>
        <v>77.31</v>
      </c>
      <c r="P220" s="44">
        <f>IFERROR(IF(VLOOKUP(P$4,'Fiscal e Setor Externo'!$A:$G,4,0)="","",VLOOKUP(P$4,'Fiscal e Setor Externo'!$A:$G,4,0)),"")</f>
        <v>76.97</v>
      </c>
      <c r="Q220" s="44">
        <f>IFERROR(IF(VLOOKUP(Q$4,'Fiscal e Setor Externo'!$A:$G,4,0)="","",VLOOKUP(Q$4,'Fiscal e Setor Externo'!$A:$G,4,0)),"")</f>
        <v>76.900000000000006</v>
      </c>
      <c r="R220" s="44">
        <f>IFERROR(IF(VLOOKUP(R$4,'Fiscal e Setor Externo'!$A:$G,4,0)="","",VLOOKUP(R$4,'Fiscal e Setor Externo'!$A:$G,4,0)),"")</f>
        <v>76.400000000000006</v>
      </c>
      <c r="S220" s="44">
        <f>IFERROR(IF(VLOOKUP(S$4,'Fiscal e Setor Externo'!$A:$G,4,0)="","",VLOOKUP(S$4,'Fiscal e Setor Externo'!$A:$G,4,0)),"")</f>
        <v>76.349999999999994</v>
      </c>
      <c r="T220" s="44">
        <f>IFERROR(IF(VLOOKUP(T$4,'Fiscal e Setor Externo'!$A:$G,4,0)="","",VLOOKUP(T$4,'Fiscal e Setor Externo'!$A:$G,4,0)),"")</f>
        <v>75.7</v>
      </c>
      <c r="U220" s="44">
        <f>IFERROR(IF(VLOOKUP(U$4,'Fiscal e Setor Externo'!$A:$G,4,0)="","",VLOOKUP(U$4,'Fiscal e Setor Externo'!$A:$G,4,0)),"")</f>
        <v>75.61</v>
      </c>
      <c r="V220" s="44">
        <f>IFERROR(IF(VLOOKUP(V$4,'Fiscal e Setor Externo'!$A:$G,4,0)="","",VLOOKUP(V$4,'Fiscal e Setor Externo'!$A:$G,4,0)),"")</f>
        <v>75.22</v>
      </c>
      <c r="W220" s="44">
        <f>IFERROR(IF(VLOOKUP(W$4,'Fiscal e Setor Externo'!$A:$G,4,0)="","",VLOOKUP(W$4,'Fiscal e Setor Externo'!$A:$G,4,0)),"")</f>
        <v>74.55</v>
      </c>
      <c r="X220" s="44">
        <f>IFERROR(IF(VLOOKUP(X$4,'Fiscal e Setor Externo'!$A:$G,4,0)="","",VLOOKUP(X$4,'Fiscal e Setor Externo'!$A:$G,4,0)),"")</f>
        <v>74.150000000000006</v>
      </c>
      <c r="Y220" s="44">
        <f>IFERROR(IF(VLOOKUP(Y$4,'Fiscal e Setor Externo'!$A:$G,4,0)="","",VLOOKUP(Y$4,'Fiscal e Setor Externo'!$A:$G,4,0)),"")</f>
        <v>73.72</v>
      </c>
      <c r="Z220" s="44">
        <f>IFERROR(IF(VLOOKUP(Z$4,'Fiscal e Setor Externo'!$A:$G,4,0)="","",VLOOKUP(Z$4,'Fiscal e Setor Externo'!$A:$G,4,0)),"")</f>
        <v>72.98</v>
      </c>
      <c r="AA220" s="44">
        <f>IFERROR(IF(VLOOKUP(AA$4,'Fiscal e Setor Externo'!$A:$G,4,0)="","",VLOOKUP(AA$4,'Fiscal e Setor Externo'!$A:$G,4,0)),"")</f>
        <v>71.680000000000007</v>
      </c>
      <c r="AB220" s="44">
        <f>IFERROR(IF(VLOOKUP(AB$4,'Fiscal e Setor Externo'!$A:$G,4,0)="","",VLOOKUP(AB$4,'Fiscal e Setor Externo'!$A:$G,4,0)),"")</f>
        <v>71.38</v>
      </c>
      <c r="AC220" s="44">
        <f>IFERROR(IF(VLOOKUP(AC$4,'Fiscal e Setor Externo'!$A:$G,4,0)="","",VLOOKUP(AC$4,'Fiscal e Setor Externo'!$A:$G,4,0)),"")</f>
        <v>71.760000000000005</v>
      </c>
      <c r="AD220" s="44">
        <f>IFERROR(IF(VLOOKUP(AD$4,'Fiscal e Setor Externo'!$A:$G,4,0)="","",VLOOKUP(AD$4,'Fiscal e Setor Externo'!$A:$G,4,0)),"")</f>
        <v>71.53</v>
      </c>
      <c r="AE220" s="44">
        <f>IFERROR(IF(VLOOKUP(AE$4,'Fiscal e Setor Externo'!$A:$G,4,0)="","",VLOOKUP(AE$4,'Fiscal e Setor Externo'!$A:$G,4,0)),"")</f>
        <v>71.59</v>
      </c>
      <c r="AF220" s="44">
        <f>IFERROR(IF(VLOOKUP(AF$4,'Fiscal e Setor Externo'!$A:$G,4,0)="","",VLOOKUP(AF$4,'Fiscal e Setor Externo'!$A:$G,4,0)),"")</f>
        <v>72.2</v>
      </c>
      <c r="AG220" s="44">
        <f>IFERROR(IF(VLOOKUP(AG$4,'Fiscal e Setor Externo'!$A:$G,4,0)="","",VLOOKUP(AG$4,'Fiscal e Setor Externo'!$A:$G,4,0)),"")</f>
        <v>72.14</v>
      </c>
      <c r="AH220" s="44">
        <f>IFERROR(IF(VLOOKUP(AH$4,'Fiscal e Setor Externo'!$A:$G,4,0)="","",VLOOKUP(AH$4,'Fiscal e Setor Externo'!$A:$G,4,0)),"")</f>
        <v>72.709999999999994</v>
      </c>
      <c r="AI220" s="44">
        <f>IFERROR(IF(VLOOKUP(AI$4,'Fiscal e Setor Externo'!$A:$G,4,0)="","",VLOOKUP(AI$4,'Fiscal e Setor Externo'!$A:$G,4,0)),"")</f>
        <v>73.180000000000007</v>
      </c>
      <c r="AJ220" s="44">
        <f>IFERROR(IF(VLOOKUP(AJ$4,'Fiscal e Setor Externo'!$A:$G,4,0)="","",VLOOKUP(AJ$4,'Fiscal e Setor Externo'!$A:$G,4,0)),"")</f>
        <v>73.37</v>
      </c>
      <c r="AK220" s="44">
        <f>IFERROR(IF(VLOOKUP(AK$4,'Fiscal e Setor Externo'!$A:$G,4,0)="","",VLOOKUP(AK$4,'Fiscal e Setor Externo'!$A:$G,4,0)),"")</f>
        <v>73.739999999999995</v>
      </c>
      <c r="AL220" s="44">
        <f>IFERROR(IF(VLOOKUP(AL$4,'Fiscal e Setor Externo'!$A:$G,4,0)="","",VLOOKUP(AL$4,'Fiscal e Setor Externo'!$A:$G,4,0)),"")</f>
        <v>73.8</v>
      </c>
      <c r="AM220" s="44" t="str">
        <f>IFERROR(IF(VLOOKUP(AM$4,'Fiscal e Setor Externo'!$A:$G,4,0)="","",VLOOKUP(AM$4,'Fiscal e Setor Externo'!$A:$G,4,0)),"")</f>
        <v/>
      </c>
      <c r="AN220" s="44" t="str">
        <f>IFERROR(IF(VLOOKUP(AN$4,'Fiscal e Setor Externo'!$A:$G,4,0)="","",VLOOKUP(AN$4,'Fiscal e Setor Externo'!$A:$G,4,0)),"")</f>
        <v/>
      </c>
      <c r="AO220" s="44" t="str">
        <f>IFERROR(IF(VLOOKUP(AO$4,'Fiscal e Setor Externo'!$A:$G,4,0)="","",VLOOKUP(AO$4,'Fiscal e Setor Externo'!$A:$G,4,0)),"")</f>
        <v/>
      </c>
      <c r="AP220" s="44" t="str">
        <f>IFERROR(IF(VLOOKUP(AP$4,'Fiscal e Setor Externo'!$A:$G,4,0)="","",VLOOKUP(AP$4,'Fiscal e Setor Externo'!$A:$G,4,0)),"")</f>
        <v/>
      </c>
      <c r="AQ220" s="44" t="str">
        <f>IFERROR(IF(VLOOKUP(AQ$4,'Fiscal e Setor Externo'!$A:$G,4,0)="","",VLOOKUP(AQ$4,'Fiscal e Setor Externo'!$A:$G,4,0)),"")</f>
        <v/>
      </c>
      <c r="AR220" s="44" t="str">
        <f>IFERROR(IF(VLOOKUP(AR$4,'Fiscal e Setor Externo'!$A:$G,4,0)="","",VLOOKUP(AR$4,'Fiscal e Setor Externo'!$A:$G,4,0)),"")</f>
        <v/>
      </c>
      <c r="AS220" s="44" t="str">
        <f>IFERROR(IF(VLOOKUP(AS$4,'Fiscal e Setor Externo'!$A:$G,4,0)="","",VLOOKUP(AS$4,'Fiscal e Setor Externo'!$A:$G,4,0)),"")</f>
        <v/>
      </c>
      <c r="AT220" s="44" t="str">
        <f>IFERROR(IF(VLOOKUP(AT$4,'Fiscal e Setor Externo'!$A:$G,4,0)="","",VLOOKUP(AT$4,'Fiscal e Setor Externo'!$A:$G,4,0)),"")</f>
        <v/>
      </c>
      <c r="AU220" s="44" t="str">
        <f>IFERROR(IF(VLOOKUP(AU$4,'Fiscal e Setor Externo'!$A:$G,4,0)="","",VLOOKUP(AU$4,'Fiscal e Setor Externo'!$A:$G,4,0)),"")</f>
        <v/>
      </c>
      <c r="AV220" s="44" t="str">
        <f>IFERROR(IF(VLOOKUP(AV$4,'Fiscal e Setor Externo'!$A:$G,4,0)="","",VLOOKUP(AV$4,'Fiscal e Setor Externo'!$A:$G,4,0)),"")</f>
        <v/>
      </c>
      <c r="AW220" s="44" t="str">
        <f>IFERROR(IF(VLOOKUP(AW$4,'Fiscal e Setor Externo'!$A:$G,4,0)="","",VLOOKUP(AW$4,'Fiscal e Setor Externo'!$A:$G,4,0)),"")</f>
        <v/>
      </c>
      <c r="AX220" s="44" t="str">
        <f>IFERROR(IF(VLOOKUP(AX$4,'Fiscal e Setor Externo'!$A:$G,4,0)="","",VLOOKUP(AX$4,'Fiscal e Setor Externo'!$A:$G,4,0)),"")</f>
        <v/>
      </c>
      <c r="AY220" s="44" t="str">
        <f>IFERROR(IF(VLOOKUP(AY$4,'Fiscal e Setor Externo'!$A:$G,4,0)="","",VLOOKUP(AY$4,'Fiscal e Setor Externo'!$A:$G,4,0)),"")</f>
        <v/>
      </c>
    </row>
    <row r="221" spans="1:51" ht="19.5" customHeight="1" outlineLevel="1">
      <c r="A221" s="6"/>
      <c r="B221" s="57"/>
      <c r="C221" s="58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</row>
    <row r="222" spans="1:51" ht="19.5" customHeight="1" outlineLevel="1">
      <c r="A222" s="6"/>
      <c r="B222" s="57"/>
      <c r="C222" s="58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</row>
    <row r="223" spans="1:51" ht="19.5" customHeight="1" outlineLevel="1">
      <c r="A223" s="6"/>
      <c r="B223" s="57"/>
      <c r="C223" s="58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</row>
    <row r="224" spans="1:51" ht="19.5" customHeight="1" outlineLevel="1">
      <c r="A224" s="6"/>
      <c r="B224" s="57"/>
      <c r="C224" s="58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</row>
    <row r="225" spans="1:51" ht="19.5" customHeight="1" outlineLevel="1">
      <c r="A225" s="6"/>
      <c r="B225" s="57"/>
      <c r="C225" s="58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</row>
    <row r="226" spans="1:51" ht="19.5" customHeight="1" outlineLevel="1">
      <c r="A226" s="6"/>
      <c r="B226" s="57"/>
      <c r="C226" s="58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</row>
    <row r="227" spans="1:51" ht="19.5" customHeight="1" outlineLevel="1">
      <c r="A227" s="6"/>
      <c r="B227" s="57"/>
      <c r="C227" s="58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</row>
    <row r="228" spans="1:51" ht="19.5" customHeight="1" outlineLevel="1">
      <c r="A228" s="6"/>
      <c r="B228" s="57"/>
      <c r="C228" s="58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</row>
    <row r="229" spans="1:51" ht="19.5" customHeight="1" outlineLevel="1">
      <c r="A229" s="6"/>
      <c r="B229" s="57"/>
      <c r="C229" s="58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</row>
    <row r="230" spans="1:51" ht="19.5" customHeight="1" outlineLevel="1">
      <c r="A230" s="6"/>
      <c r="B230" s="57"/>
      <c r="C230" s="58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</row>
    <row r="231" spans="1:51" ht="19.5" customHeight="1" outlineLevel="1">
      <c r="A231" s="6"/>
      <c r="B231" s="57"/>
      <c r="C231" s="58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</row>
    <row r="232" spans="1:51" ht="19.5" customHeight="1" outlineLevel="1">
      <c r="A232" s="6"/>
      <c r="B232" s="57"/>
      <c r="C232" s="58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</row>
    <row r="233" spans="1:51" ht="19.5" customHeight="1" outlineLevel="1">
      <c r="A233" s="6"/>
      <c r="B233" s="57"/>
      <c r="C233" s="58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</row>
    <row r="234" spans="1:51" ht="19.5" customHeight="1" outlineLevel="1">
      <c r="A234" s="6"/>
      <c r="B234" s="57"/>
      <c r="C234" s="58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</row>
    <row r="235" spans="1:51" ht="19.5" customHeight="1" outlineLevel="1">
      <c r="A235" s="6"/>
      <c r="B235" s="57"/>
      <c r="C235" s="58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</row>
    <row r="236" spans="1:51" ht="19.5" customHeight="1" outlineLevel="1">
      <c r="A236" s="6"/>
      <c r="B236" s="57"/>
      <c r="C236" s="58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</row>
    <row r="237" spans="1:51" ht="19.5" customHeight="1" outlineLevel="1">
      <c r="A237" s="6"/>
      <c r="B237" s="57"/>
      <c r="C237" s="58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</row>
    <row r="238" spans="1:51" ht="19.5" customHeight="1" outlineLevel="1">
      <c r="A238" s="6"/>
      <c r="B238" s="57"/>
      <c r="C238" s="58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</row>
    <row r="239" spans="1:51" ht="19.5" customHeight="1" outlineLevel="1">
      <c r="A239" s="6"/>
      <c r="B239" s="57"/>
      <c r="C239" s="58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</row>
    <row r="240" spans="1:51" ht="19.5" customHeight="1" outlineLevel="1">
      <c r="A240" s="6"/>
      <c r="B240" s="57"/>
      <c r="C240" s="58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</row>
    <row r="241" spans="1:51" ht="19.5" customHeight="1" outlineLevel="1">
      <c r="A241" s="6"/>
      <c r="B241" s="57"/>
      <c r="C241" s="58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</row>
    <row r="242" spans="1:51" ht="19.5" customHeight="1" outlineLevel="1">
      <c r="A242" s="6"/>
      <c r="B242" s="57"/>
      <c r="C242" s="58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</row>
    <row r="243" spans="1:51" ht="19.5" customHeight="1" outlineLevel="1">
      <c r="A243" s="6"/>
      <c r="B243" s="57"/>
      <c r="C243" s="58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</row>
    <row r="244" spans="1:51" ht="19.5" customHeight="1" outlineLevel="1">
      <c r="A244" s="6"/>
      <c r="B244" s="57"/>
      <c r="C244" s="58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</row>
    <row r="245" spans="1:51" ht="19.5" customHeight="1" outlineLevel="1">
      <c r="A245" s="6"/>
      <c r="B245" s="57"/>
      <c r="C245" s="58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</row>
    <row r="246" spans="1:51" ht="19.5" customHeight="1" outlineLevel="1">
      <c r="A246" s="6"/>
      <c r="B246" s="57"/>
      <c r="C246" s="58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</row>
    <row r="247" spans="1:51" ht="19.5" customHeight="1" outlineLevel="1">
      <c r="A247" s="6"/>
      <c r="B247" s="57"/>
      <c r="C247" s="58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</row>
    <row r="248" spans="1:51" ht="19.5" customHeight="1" outlineLevel="1">
      <c r="A248" s="6"/>
      <c r="B248" s="57"/>
      <c r="C248" s="58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</row>
    <row r="249" spans="1:51" ht="19.5" customHeight="1" outlineLevel="1">
      <c r="A249" s="6"/>
      <c r="B249" s="57"/>
      <c r="C249" s="58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</row>
    <row r="250" spans="1:51" ht="19.5" customHeight="1" outlineLevel="1">
      <c r="A250" s="6"/>
      <c r="B250" s="57"/>
      <c r="C250" s="58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</row>
    <row r="251" spans="1:51" ht="19.5" customHeight="1" outlineLevel="1">
      <c r="A251" s="6"/>
      <c r="B251" s="57"/>
      <c r="C251" s="58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</row>
    <row r="252" spans="1:51" ht="19.5" customHeight="1" outlineLevel="1">
      <c r="A252" s="6"/>
      <c r="B252" s="57"/>
      <c r="C252" s="58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</row>
    <row r="253" spans="1:51" ht="19.5" customHeight="1" outlineLevel="1">
      <c r="A253" s="6"/>
      <c r="B253" s="57"/>
      <c r="C253" s="58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</row>
    <row r="254" spans="1:51" ht="19.5" customHeight="1" outlineLevel="1">
      <c r="A254" s="6"/>
      <c r="B254" s="57"/>
      <c r="C254" s="58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</row>
    <row r="255" spans="1:51" ht="22.5" customHeight="1">
      <c r="A255" s="6"/>
      <c r="B255" s="76" t="s">
        <v>127</v>
      </c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8"/>
    </row>
    <row r="256" spans="1:51" ht="19.5" customHeight="1">
      <c r="A256" s="6"/>
      <c r="B256" s="6"/>
      <c r="C256" s="6"/>
      <c r="D256" s="6"/>
      <c r="E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</row>
    <row r="257" spans="1:51" ht="19.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</row>
    <row r="258" spans="1:51" ht="19.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</row>
    <row r="259" spans="1:51" ht="19.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</row>
    <row r="260" spans="1:51" ht="19.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</row>
    <row r="261" spans="1:51" ht="19.5" customHeight="1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</row>
    <row r="262" spans="1:51" ht="19.5" customHeight="1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</row>
    <row r="263" spans="1:51" ht="19.5" customHeight="1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</row>
    <row r="264" spans="1:51" ht="19.5" customHeight="1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</row>
    <row r="265" spans="1:51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</row>
    <row r="266" spans="1:51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</row>
    <row r="267" spans="1:51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</row>
    <row r="268" spans="1:51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</row>
    <row r="269" spans="1:51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</row>
    <row r="270" spans="1:51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</row>
    <row r="271" spans="1:51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</row>
    <row r="272" spans="1:51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</row>
    <row r="273" spans="4:50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</row>
    <row r="274" spans="4:50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</row>
    <row r="275" spans="4:50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</row>
    <row r="276" spans="4:50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</row>
    <row r="277" spans="4:50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</row>
    <row r="278" spans="4:50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</row>
    <row r="279" spans="4:50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</row>
    <row r="280" spans="4:50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</row>
    <row r="281" spans="4:50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</row>
    <row r="282" spans="4:50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</row>
    <row r="283" spans="4:50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</row>
    <row r="284" spans="4:50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</row>
  </sheetData>
  <mergeCells count="9">
    <mergeCell ref="B255:AY255"/>
    <mergeCell ref="B217:AY217"/>
    <mergeCell ref="B5:AY5"/>
    <mergeCell ref="B27:AY27"/>
    <mergeCell ref="B33:AY33"/>
    <mergeCell ref="B92:AY92"/>
    <mergeCell ref="B135:AY135"/>
    <mergeCell ref="B89:AY89"/>
    <mergeCell ref="B175:AY175"/>
  </mergeCells>
  <conditionalFormatting sqref="D9:AM26">
    <cfRule type="colorScale" priority="1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4:AM34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5:AM35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6:AM36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7:AM37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8:AM88">
    <cfRule type="colorScale" priority="1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90:AM9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91:AM9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00:AM100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16:AM134 D115:K115 M115:AM115 D101:AM114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36:AM136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38:AM138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41:AM174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83:AM216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21:AM254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6:AY6"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7:AY7">
    <cfRule type="colorScale" priority="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8:AY8">
    <cfRule type="colorScale" priority="1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9:AY26">
    <cfRule type="colorScale" priority="1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8:AY28">
    <cfRule type="colorScale" priority="1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9:AY29">
    <cfRule type="colorScale" priority="1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0:AY30">
    <cfRule type="colorScale" priority="1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1:AY31">
    <cfRule type="colorScale" priority="1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2:AY32">
    <cfRule type="colorScale" priority="1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8:AY88">
    <cfRule type="colorScale" priority="1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90:AY90">
    <cfRule type="colorScale" priority="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91:AY91"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93:AY93">
    <cfRule type="colorScale" priority="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94:AY94">
    <cfRule type="colorScale" priority="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95:AY95">
    <cfRule type="colorScale" priority="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96:AY96">
    <cfRule type="colorScale" priority="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97:AY97">
    <cfRule type="colorScale" priority="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98:AY98">
    <cfRule type="colorScale" priority="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99:AY99">
    <cfRule type="colorScale" priority="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16:AY134 D115:K115 M115:AY115 D101:AY114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36:AY136 D139:AY139">
    <cfRule type="colorScale" priority="1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37:AY137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37:AY138"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39:AY139">
    <cfRule type="colorScale" priority="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40:AY140"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41:AY174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76:AY176">
    <cfRule type="colorScale" priority="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76:AY177"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77:AY177"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78:AY178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79:AY179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79:AY180">
    <cfRule type="colorScale" priority="4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80:AY180">
    <cfRule type="colorScale" priority="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81:AY181">
    <cfRule type="colorScale" priority="4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82:AY182">
    <cfRule type="colorScale" priority="3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83:AY216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18:AY218">
    <cfRule type="colorScale" priority="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19:AY219">
    <cfRule type="colorScale" priority="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20:AY220">
    <cfRule type="colorScale" priority="3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21:AY254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90:AM90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91:AM9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00:AM100"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BDE04-05E3-43BB-A23C-8C690A12C0B6}">
  <dimension ref="A1:Q3523"/>
  <sheetViews>
    <sheetView showGridLines="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G6" sqref="G6"/>
    </sheetView>
  </sheetViews>
  <sheetFormatPr defaultRowHeight="12.75"/>
  <cols>
    <col min="1" max="1" width="10.42578125" style="10" bestFit="1" customWidth="1"/>
    <col min="2" max="7" width="19.42578125" style="10" customWidth="1"/>
    <col min="8" max="9" width="9.140625" style="10"/>
    <col min="10" max="10" width="10.42578125" style="10" bestFit="1" customWidth="1"/>
    <col min="11" max="16384" width="9.140625" style="10"/>
  </cols>
  <sheetData>
    <row r="1" spans="1:17" ht="30.75" customHeight="1">
      <c r="A1" s="35" t="s">
        <v>2</v>
      </c>
      <c r="B1" s="36" t="s">
        <v>3</v>
      </c>
      <c r="C1" s="36" t="s">
        <v>10</v>
      </c>
      <c r="D1" s="36" t="s">
        <v>11</v>
      </c>
      <c r="E1" s="36" t="s">
        <v>4</v>
      </c>
      <c r="F1" s="37" t="s">
        <v>132</v>
      </c>
      <c r="G1" s="37" t="s">
        <v>13</v>
      </c>
      <c r="H1" s="70" t="s">
        <v>14</v>
      </c>
      <c r="J1" s="10" t="s">
        <v>2</v>
      </c>
      <c r="K1" s="10" t="s">
        <v>3</v>
      </c>
      <c r="L1" s="10" t="s">
        <v>10</v>
      </c>
      <c r="M1" s="10" t="s">
        <v>11</v>
      </c>
      <c r="N1" s="10" t="s">
        <v>4</v>
      </c>
      <c r="O1" s="10" t="s">
        <v>132</v>
      </c>
      <c r="P1" s="10" t="s">
        <v>13</v>
      </c>
      <c r="Q1" s="10" t="s">
        <v>14</v>
      </c>
    </row>
    <row r="2" spans="1:17">
      <c r="A2" s="29">
        <v>45154</v>
      </c>
      <c r="B2" s="10">
        <v>3214.54</v>
      </c>
      <c r="C2" s="10">
        <v>3218.74</v>
      </c>
      <c r="D2" s="10">
        <v>3213.6</v>
      </c>
      <c r="E2" s="10">
        <v>3214.15</v>
      </c>
      <c r="F2" s="10">
        <v>3155.78</v>
      </c>
      <c r="G2" s="10">
        <v>2927.84</v>
      </c>
      <c r="H2" s="10">
        <v>3017.3</v>
      </c>
      <c r="J2" s="29">
        <v>45154</v>
      </c>
      <c r="K2" s="10">
        <v>109.42</v>
      </c>
      <c r="L2" s="10">
        <v>110.13</v>
      </c>
      <c r="M2" s="10">
        <v>109.01</v>
      </c>
      <c r="N2" s="10">
        <v>109.64</v>
      </c>
      <c r="O2" s="10">
        <v>110.22</v>
      </c>
      <c r="P2" s="10">
        <v>98.73</v>
      </c>
      <c r="Q2" s="10">
        <v>101.53</v>
      </c>
    </row>
    <row r="3" spans="1:17">
      <c r="A3" s="29">
        <v>45153</v>
      </c>
      <c r="B3" s="10">
        <v>3214.56</v>
      </c>
      <c r="C3" s="10">
        <v>3219.83</v>
      </c>
      <c r="D3" s="10">
        <v>3212.29</v>
      </c>
      <c r="E3" s="10">
        <v>3214.54</v>
      </c>
      <c r="F3" s="10">
        <v>3152.18</v>
      </c>
      <c r="G3" s="10">
        <v>2926.73</v>
      </c>
      <c r="H3" s="10">
        <v>3012.77</v>
      </c>
      <c r="J3" s="29">
        <v>45153</v>
      </c>
      <c r="K3" s="10">
        <v>109.34</v>
      </c>
      <c r="L3" s="10">
        <v>109.6</v>
      </c>
      <c r="M3" s="10">
        <v>107.52</v>
      </c>
      <c r="N3" s="10">
        <v>109</v>
      </c>
      <c r="O3" s="10">
        <v>110.16</v>
      </c>
      <c r="P3" s="10">
        <v>98.72</v>
      </c>
      <c r="Q3" s="10">
        <v>101.27</v>
      </c>
    </row>
    <row r="4" spans="1:17">
      <c r="A4" s="29">
        <v>45152</v>
      </c>
      <c r="B4" s="10">
        <v>3220.69</v>
      </c>
      <c r="C4" s="10">
        <v>3223.54</v>
      </c>
      <c r="D4" s="10">
        <v>3212.93</v>
      </c>
      <c r="E4" s="10">
        <v>3214.57</v>
      </c>
      <c r="F4" s="10">
        <v>3148.59</v>
      </c>
      <c r="G4" s="10">
        <v>2925.62</v>
      </c>
      <c r="H4" s="10">
        <v>3008.31</v>
      </c>
      <c r="J4" s="29">
        <v>45152</v>
      </c>
      <c r="K4" s="10">
        <v>111.14</v>
      </c>
      <c r="L4" s="10">
        <v>111.17</v>
      </c>
      <c r="M4" s="10">
        <v>108.9</v>
      </c>
      <c r="N4" s="10">
        <v>108.9</v>
      </c>
      <c r="O4" s="10">
        <v>110.07</v>
      </c>
      <c r="P4" s="10">
        <v>98.7</v>
      </c>
      <c r="Q4" s="10">
        <v>101.05</v>
      </c>
    </row>
    <row r="5" spans="1:17">
      <c r="A5" s="29">
        <v>45149</v>
      </c>
      <c r="B5" s="10">
        <v>3213.12</v>
      </c>
      <c r="C5" s="10">
        <v>3220.69</v>
      </c>
      <c r="D5" s="10">
        <v>3213.11</v>
      </c>
      <c r="E5" s="10">
        <v>3220.69</v>
      </c>
      <c r="F5" s="10">
        <v>3144.83</v>
      </c>
      <c r="G5" s="10">
        <v>2924.51</v>
      </c>
      <c r="H5" s="10">
        <v>3003.86</v>
      </c>
      <c r="J5" s="29">
        <v>45149</v>
      </c>
      <c r="K5" s="10">
        <v>112</v>
      </c>
      <c r="L5" s="10">
        <v>113</v>
      </c>
      <c r="M5" s="10">
        <v>110.7</v>
      </c>
      <c r="N5" s="10">
        <v>111.54</v>
      </c>
      <c r="O5" s="10">
        <v>109.97</v>
      </c>
      <c r="P5" s="10">
        <v>98.7</v>
      </c>
      <c r="Q5" s="10">
        <v>100.83</v>
      </c>
    </row>
    <row r="6" spans="1:17">
      <c r="A6" s="29">
        <v>45148</v>
      </c>
      <c r="B6" s="10">
        <v>3212.2</v>
      </c>
      <c r="C6" s="10">
        <v>3217.16</v>
      </c>
      <c r="D6" s="10">
        <v>3211.63</v>
      </c>
      <c r="E6" s="10">
        <v>3213.12</v>
      </c>
      <c r="F6" s="10">
        <v>3140.65</v>
      </c>
      <c r="G6" s="10">
        <v>2923.37</v>
      </c>
      <c r="H6" s="10">
        <v>2999.33</v>
      </c>
      <c r="J6" s="29">
        <v>45148</v>
      </c>
      <c r="K6" s="10">
        <v>112.86</v>
      </c>
      <c r="L6" s="10">
        <v>112.96</v>
      </c>
      <c r="M6" s="10">
        <v>111.52</v>
      </c>
      <c r="N6" s="10">
        <v>112</v>
      </c>
      <c r="O6" s="10">
        <v>109.82</v>
      </c>
      <c r="P6" s="10">
        <v>98.68</v>
      </c>
      <c r="Q6" s="10">
        <v>100.59</v>
      </c>
    </row>
    <row r="7" spans="1:17">
      <c r="A7" s="29">
        <v>45147</v>
      </c>
      <c r="B7" s="10">
        <v>3216.83</v>
      </c>
      <c r="C7" s="10">
        <v>3219.26</v>
      </c>
      <c r="D7" s="10">
        <v>3209.87</v>
      </c>
      <c r="E7" s="10">
        <v>3212.17</v>
      </c>
      <c r="F7" s="10">
        <v>3136.66</v>
      </c>
      <c r="G7" s="10">
        <v>2922.3</v>
      </c>
      <c r="H7" s="10">
        <v>2994.96</v>
      </c>
      <c r="J7" s="29">
        <v>45147</v>
      </c>
      <c r="K7" s="10">
        <v>112.57</v>
      </c>
      <c r="L7" s="10">
        <v>112.8</v>
      </c>
      <c r="M7" s="10">
        <v>111.11</v>
      </c>
      <c r="N7" s="10">
        <v>111.5</v>
      </c>
      <c r="O7" s="10">
        <v>109.59</v>
      </c>
      <c r="P7" s="10">
        <v>98.67</v>
      </c>
      <c r="Q7" s="10">
        <v>100.37</v>
      </c>
    </row>
    <row r="8" spans="1:17">
      <c r="A8" s="29">
        <v>45146</v>
      </c>
      <c r="B8" s="10">
        <v>3219.44</v>
      </c>
      <c r="C8" s="10">
        <v>3221.75</v>
      </c>
      <c r="D8" s="10">
        <v>3212.52</v>
      </c>
      <c r="E8" s="10">
        <v>3216.83</v>
      </c>
      <c r="F8" s="10">
        <v>3132.47</v>
      </c>
      <c r="G8" s="10">
        <v>2921.2</v>
      </c>
      <c r="H8" s="10">
        <v>2990.61</v>
      </c>
      <c r="J8" s="29">
        <v>45146</v>
      </c>
      <c r="K8" s="10">
        <v>111.5</v>
      </c>
      <c r="L8" s="10">
        <v>113.74</v>
      </c>
      <c r="M8" s="10">
        <v>111.21</v>
      </c>
      <c r="N8" s="10">
        <v>112.53</v>
      </c>
      <c r="O8" s="10">
        <v>109.37</v>
      </c>
      <c r="P8" s="10">
        <v>98.65</v>
      </c>
      <c r="Q8" s="10">
        <v>100.16</v>
      </c>
    </row>
    <row r="9" spans="1:17">
      <c r="A9" s="29">
        <v>45145</v>
      </c>
      <c r="B9" s="10">
        <v>3216.66</v>
      </c>
      <c r="C9" s="10">
        <v>3220.7</v>
      </c>
      <c r="D9" s="10">
        <v>3216.66</v>
      </c>
      <c r="E9" s="10">
        <v>3219.41</v>
      </c>
      <c r="F9" s="10">
        <v>3128.28</v>
      </c>
      <c r="G9" s="10">
        <v>2920.05</v>
      </c>
      <c r="H9" s="10">
        <v>2986.22</v>
      </c>
      <c r="J9" s="29">
        <v>45145</v>
      </c>
      <c r="K9" s="10">
        <v>113.85</v>
      </c>
      <c r="L9" s="10">
        <v>113.94</v>
      </c>
      <c r="M9" s="10">
        <v>112.18</v>
      </c>
      <c r="N9" s="10">
        <v>113.4</v>
      </c>
      <c r="O9" s="10">
        <v>109.15</v>
      </c>
      <c r="P9" s="10">
        <v>98.63</v>
      </c>
      <c r="Q9" s="10">
        <v>99.93</v>
      </c>
    </row>
    <row r="10" spans="1:17">
      <c r="A10" s="29">
        <v>45142</v>
      </c>
      <c r="B10" s="10">
        <v>3201.72</v>
      </c>
      <c r="C10" s="10">
        <v>3217.41</v>
      </c>
      <c r="D10" s="10">
        <v>3201.72</v>
      </c>
      <c r="E10" s="10">
        <v>3216.66</v>
      </c>
      <c r="F10" s="10">
        <v>3124.04</v>
      </c>
      <c r="G10" s="10">
        <v>2918.89</v>
      </c>
      <c r="H10" s="10">
        <v>2981.78</v>
      </c>
      <c r="J10" s="29">
        <v>45142</v>
      </c>
      <c r="K10" s="10">
        <v>112.97</v>
      </c>
      <c r="L10" s="10">
        <v>115</v>
      </c>
      <c r="M10" s="10">
        <v>112.47</v>
      </c>
      <c r="N10" s="10">
        <v>113.85</v>
      </c>
      <c r="O10" s="10">
        <v>108.91</v>
      </c>
      <c r="P10" s="10">
        <v>98.6</v>
      </c>
      <c r="Q10" s="10">
        <v>99.71</v>
      </c>
    </row>
    <row r="11" spans="1:17">
      <c r="A11" s="29">
        <v>45141</v>
      </c>
      <c r="B11" s="10">
        <v>3192.17</v>
      </c>
      <c r="C11" s="10">
        <v>3206.02</v>
      </c>
      <c r="D11" s="10">
        <v>3192.17</v>
      </c>
      <c r="E11" s="10">
        <v>3201.72</v>
      </c>
      <c r="F11" s="10">
        <v>3119.78</v>
      </c>
      <c r="G11" s="10">
        <v>2917.72</v>
      </c>
      <c r="H11" s="10">
        <v>2977.34</v>
      </c>
      <c r="J11" s="29">
        <v>45141</v>
      </c>
      <c r="K11" s="10">
        <v>114.49</v>
      </c>
      <c r="L11" s="10">
        <v>115.63</v>
      </c>
      <c r="M11" s="10">
        <v>112.81</v>
      </c>
      <c r="N11" s="10">
        <v>112.98</v>
      </c>
      <c r="O11" s="10">
        <v>108.65</v>
      </c>
      <c r="P11" s="10">
        <v>98.57</v>
      </c>
      <c r="Q11" s="10">
        <v>99.48</v>
      </c>
    </row>
    <row r="12" spans="1:17">
      <c r="A12" s="29">
        <v>45140</v>
      </c>
      <c r="B12" s="10">
        <v>3189.34</v>
      </c>
      <c r="C12" s="10">
        <v>3197.16</v>
      </c>
      <c r="D12" s="10">
        <v>3189.34</v>
      </c>
      <c r="E12" s="10">
        <v>3192.16</v>
      </c>
      <c r="F12" s="10">
        <v>3115.66</v>
      </c>
      <c r="G12" s="10">
        <v>2916.67</v>
      </c>
      <c r="H12" s="10">
        <v>2973.21</v>
      </c>
      <c r="J12" s="29">
        <v>45140</v>
      </c>
      <c r="K12" s="10">
        <v>112.53</v>
      </c>
      <c r="L12" s="10">
        <v>113.5</v>
      </c>
      <c r="M12" s="10">
        <v>112</v>
      </c>
      <c r="N12" s="10">
        <v>113</v>
      </c>
      <c r="O12" s="10">
        <v>108.36</v>
      </c>
      <c r="P12" s="10">
        <v>98.54</v>
      </c>
      <c r="Q12" s="10">
        <v>99.27</v>
      </c>
    </row>
    <row r="13" spans="1:17">
      <c r="A13" s="29">
        <v>45139</v>
      </c>
      <c r="B13" s="10">
        <v>3197.18</v>
      </c>
      <c r="C13" s="10">
        <v>3201.11</v>
      </c>
      <c r="D13" s="10">
        <v>3185.06</v>
      </c>
      <c r="E13" s="10">
        <v>3189.33</v>
      </c>
      <c r="F13" s="10">
        <v>3111.93</v>
      </c>
      <c r="G13" s="10">
        <v>2915.67</v>
      </c>
      <c r="H13" s="10">
        <v>2969.2</v>
      </c>
      <c r="J13" s="29">
        <v>45139</v>
      </c>
      <c r="K13" s="10">
        <v>112.21</v>
      </c>
      <c r="L13" s="10">
        <v>113.1</v>
      </c>
      <c r="M13" s="10">
        <v>111.8</v>
      </c>
      <c r="N13" s="10">
        <v>113.09</v>
      </c>
      <c r="O13" s="10">
        <v>108.08</v>
      </c>
      <c r="P13" s="10">
        <v>98.51</v>
      </c>
      <c r="Q13" s="10">
        <v>99.07</v>
      </c>
    </row>
    <row r="14" spans="1:17">
      <c r="A14" s="29">
        <v>45138</v>
      </c>
      <c r="B14" s="10">
        <v>3181.23</v>
      </c>
      <c r="C14" s="10">
        <v>3197.83</v>
      </c>
      <c r="D14" s="10">
        <v>3181.23</v>
      </c>
      <c r="E14" s="10">
        <v>3197.18</v>
      </c>
      <c r="F14" s="10">
        <v>3108.16</v>
      </c>
      <c r="G14" s="10">
        <v>2914.72</v>
      </c>
      <c r="H14" s="10">
        <v>2965.29</v>
      </c>
      <c r="J14" s="29">
        <v>45138</v>
      </c>
      <c r="K14" s="10">
        <v>112.5</v>
      </c>
      <c r="L14" s="10">
        <v>113.49</v>
      </c>
      <c r="M14" s="10">
        <v>112.31</v>
      </c>
      <c r="N14" s="10">
        <v>112.9</v>
      </c>
      <c r="O14" s="10">
        <v>107.82</v>
      </c>
      <c r="P14" s="10">
        <v>98.49</v>
      </c>
      <c r="Q14" s="10">
        <v>98.87</v>
      </c>
    </row>
    <row r="15" spans="1:17">
      <c r="A15" s="29">
        <v>45135</v>
      </c>
      <c r="B15" s="10">
        <v>3173.67</v>
      </c>
      <c r="C15" s="10">
        <v>3181.25</v>
      </c>
      <c r="D15" s="10">
        <v>3173.67</v>
      </c>
      <c r="E15" s="10">
        <v>3181.25</v>
      </c>
      <c r="F15" s="10">
        <v>3104.18</v>
      </c>
      <c r="G15" s="10">
        <v>2913.73</v>
      </c>
      <c r="H15" s="10">
        <v>2961.41</v>
      </c>
      <c r="J15" s="29">
        <v>45135</v>
      </c>
      <c r="K15" s="10">
        <v>111.35</v>
      </c>
      <c r="L15" s="10">
        <v>112.07</v>
      </c>
      <c r="M15" s="10">
        <v>110.5</v>
      </c>
      <c r="N15" s="10">
        <v>112.07</v>
      </c>
      <c r="O15" s="10">
        <v>107.55</v>
      </c>
      <c r="P15" s="10">
        <v>98.48</v>
      </c>
      <c r="Q15" s="10">
        <v>98.64</v>
      </c>
    </row>
    <row r="16" spans="1:17">
      <c r="A16" s="29">
        <v>45134</v>
      </c>
      <c r="B16" s="10">
        <v>3174.91</v>
      </c>
      <c r="C16" s="10">
        <v>3181.26</v>
      </c>
      <c r="D16" s="10">
        <v>3171.54</v>
      </c>
      <c r="E16" s="10">
        <v>3173.67</v>
      </c>
      <c r="F16" s="10">
        <v>3100.41</v>
      </c>
      <c r="G16" s="10">
        <v>2912.84</v>
      </c>
      <c r="H16" s="10">
        <v>2957.72</v>
      </c>
      <c r="J16" s="29">
        <v>45134</v>
      </c>
      <c r="K16" s="10">
        <v>112</v>
      </c>
      <c r="L16" s="10">
        <v>112.9</v>
      </c>
      <c r="M16" s="10">
        <v>110.35</v>
      </c>
      <c r="N16" s="10">
        <v>110.9</v>
      </c>
      <c r="O16" s="10">
        <v>107.29</v>
      </c>
      <c r="P16" s="10">
        <v>98.48</v>
      </c>
      <c r="Q16" s="10">
        <v>98.42</v>
      </c>
    </row>
    <row r="17" spans="1:17">
      <c r="A17" s="29">
        <v>45133</v>
      </c>
      <c r="B17" s="10">
        <v>3182.86</v>
      </c>
      <c r="C17" s="10">
        <v>3186.51</v>
      </c>
      <c r="D17" s="10">
        <v>3173.63</v>
      </c>
      <c r="E17" s="10">
        <v>3174.92</v>
      </c>
      <c r="F17" s="10">
        <v>3096.74</v>
      </c>
      <c r="G17" s="10">
        <v>2911.95</v>
      </c>
      <c r="H17" s="10">
        <v>2954.2</v>
      </c>
      <c r="J17" s="29">
        <v>45133</v>
      </c>
      <c r="K17" s="10">
        <v>111.45</v>
      </c>
      <c r="L17" s="10">
        <v>112.35</v>
      </c>
      <c r="M17" s="10">
        <v>110.58</v>
      </c>
      <c r="N17" s="10">
        <v>112.35</v>
      </c>
      <c r="O17" s="10">
        <v>107.01</v>
      </c>
      <c r="P17" s="10">
        <v>98.48</v>
      </c>
      <c r="Q17" s="10">
        <v>98.2</v>
      </c>
    </row>
    <row r="18" spans="1:17">
      <c r="A18" s="29">
        <v>45132</v>
      </c>
      <c r="B18" s="10">
        <v>3182.42</v>
      </c>
      <c r="C18" s="10">
        <v>3189.14</v>
      </c>
      <c r="D18" s="10">
        <v>3179.91</v>
      </c>
      <c r="E18" s="10">
        <v>3182.86</v>
      </c>
      <c r="F18" s="10">
        <v>3092.81</v>
      </c>
      <c r="G18" s="10">
        <v>2911</v>
      </c>
      <c r="H18" s="10">
        <v>2950.56</v>
      </c>
      <c r="J18" s="29">
        <v>45132</v>
      </c>
      <c r="K18" s="10">
        <v>112.61</v>
      </c>
      <c r="L18" s="10">
        <v>113.53</v>
      </c>
      <c r="M18" s="10">
        <v>111.6</v>
      </c>
      <c r="N18" s="10">
        <v>111.95</v>
      </c>
      <c r="O18" s="10">
        <v>106.64</v>
      </c>
      <c r="P18" s="10">
        <v>98.47</v>
      </c>
      <c r="Q18" s="10">
        <v>97.95</v>
      </c>
    </row>
    <row r="19" spans="1:17">
      <c r="A19" s="29">
        <v>45131</v>
      </c>
      <c r="B19" s="10">
        <v>3185.2</v>
      </c>
      <c r="C19" s="10">
        <v>3188.49</v>
      </c>
      <c r="D19" s="10">
        <v>3181.14</v>
      </c>
      <c r="E19" s="10">
        <v>3182.42</v>
      </c>
      <c r="F19" s="10">
        <v>3088.5</v>
      </c>
      <c r="G19" s="10">
        <v>2910.01</v>
      </c>
      <c r="H19" s="10">
        <v>2946.81</v>
      </c>
      <c r="J19" s="29">
        <v>45131</v>
      </c>
      <c r="K19" s="10">
        <v>110.69</v>
      </c>
      <c r="L19" s="10">
        <v>111.64</v>
      </c>
      <c r="M19" s="10">
        <v>109.54</v>
      </c>
      <c r="N19" s="10">
        <v>111.64</v>
      </c>
      <c r="O19" s="10">
        <v>106.33</v>
      </c>
      <c r="P19" s="10">
        <v>98.46</v>
      </c>
      <c r="Q19" s="10">
        <v>97.72</v>
      </c>
    </row>
    <row r="20" spans="1:17">
      <c r="A20" s="29">
        <v>45128</v>
      </c>
      <c r="B20" s="10">
        <v>3173.7</v>
      </c>
      <c r="C20" s="10">
        <v>3185.55</v>
      </c>
      <c r="D20" s="10">
        <v>3173.7</v>
      </c>
      <c r="E20" s="10">
        <v>3185.21</v>
      </c>
      <c r="F20" s="10">
        <v>3083.74</v>
      </c>
      <c r="G20" s="10">
        <v>2909.02</v>
      </c>
      <c r="H20" s="10">
        <v>2943.07</v>
      </c>
      <c r="J20" s="29">
        <v>45128</v>
      </c>
      <c r="K20" s="10">
        <v>108.3</v>
      </c>
      <c r="L20" s="10">
        <v>110.38</v>
      </c>
      <c r="M20" s="10">
        <v>108.17</v>
      </c>
      <c r="N20" s="10">
        <v>110</v>
      </c>
      <c r="O20" s="10">
        <v>106.01</v>
      </c>
      <c r="P20" s="10">
        <v>98.46</v>
      </c>
      <c r="Q20" s="10">
        <v>97.49</v>
      </c>
    </row>
    <row r="21" spans="1:17">
      <c r="A21" s="29">
        <v>45127</v>
      </c>
      <c r="B21" s="10">
        <v>3174.68</v>
      </c>
      <c r="C21" s="10">
        <v>3179.58</v>
      </c>
      <c r="D21" s="10">
        <v>3171.87</v>
      </c>
      <c r="E21" s="10">
        <v>3173.7</v>
      </c>
      <c r="F21" s="10">
        <v>3078.61</v>
      </c>
      <c r="G21" s="10">
        <v>2908.05</v>
      </c>
      <c r="H21" s="10">
        <v>2939.3</v>
      </c>
      <c r="J21" s="29">
        <v>45127</v>
      </c>
      <c r="K21" s="10">
        <v>109.25</v>
      </c>
      <c r="L21" s="10">
        <v>109.28</v>
      </c>
      <c r="M21" s="10">
        <v>108</v>
      </c>
      <c r="N21" s="10">
        <v>108.3</v>
      </c>
      <c r="O21" s="10">
        <v>105.72</v>
      </c>
      <c r="P21" s="10">
        <v>98.43</v>
      </c>
      <c r="Q21" s="10">
        <v>97.29</v>
      </c>
    </row>
    <row r="22" spans="1:17">
      <c r="A22" s="29">
        <v>45126</v>
      </c>
      <c r="B22" s="10">
        <v>3180</v>
      </c>
      <c r="C22" s="10">
        <v>3184.17</v>
      </c>
      <c r="D22" s="10">
        <v>3171.29</v>
      </c>
      <c r="E22" s="10">
        <v>3174.68</v>
      </c>
      <c r="F22" s="10">
        <v>3073.43</v>
      </c>
      <c r="G22" s="10">
        <v>2907.04</v>
      </c>
      <c r="H22" s="10">
        <v>2935.6</v>
      </c>
      <c r="J22" s="29">
        <v>45126</v>
      </c>
      <c r="K22" s="10">
        <v>108.42</v>
      </c>
      <c r="L22" s="10">
        <v>109.02</v>
      </c>
      <c r="M22" s="10">
        <v>107.75</v>
      </c>
      <c r="N22" s="10">
        <v>109.02</v>
      </c>
      <c r="O22" s="10">
        <v>105.44</v>
      </c>
      <c r="P22" s="10">
        <v>98.4</v>
      </c>
      <c r="Q22" s="10">
        <v>97.11</v>
      </c>
    </row>
    <row r="23" spans="1:17">
      <c r="A23" s="29">
        <v>45125</v>
      </c>
      <c r="B23" s="10">
        <v>3182.62</v>
      </c>
      <c r="C23" s="10">
        <v>3186.52</v>
      </c>
      <c r="D23" s="10">
        <v>3178.98</v>
      </c>
      <c r="E23" s="10">
        <v>3180</v>
      </c>
      <c r="F23" s="10">
        <v>3068.15</v>
      </c>
      <c r="G23" s="10">
        <v>2906.04</v>
      </c>
      <c r="H23" s="10">
        <v>2931.79</v>
      </c>
      <c r="J23" s="29">
        <v>45125</v>
      </c>
      <c r="K23" s="10">
        <v>108</v>
      </c>
      <c r="L23" s="10">
        <v>109.14</v>
      </c>
      <c r="M23" s="10">
        <v>107.65</v>
      </c>
      <c r="N23" s="10">
        <v>108.61</v>
      </c>
      <c r="O23" s="10">
        <v>105.12</v>
      </c>
      <c r="P23" s="10">
        <v>98.38</v>
      </c>
      <c r="Q23" s="10">
        <v>96.93</v>
      </c>
    </row>
    <row r="24" spans="1:17">
      <c r="A24" s="29">
        <v>45124</v>
      </c>
      <c r="B24" s="10">
        <v>3184.03</v>
      </c>
      <c r="C24" s="10">
        <v>3188.65</v>
      </c>
      <c r="D24" s="10">
        <v>3180.71</v>
      </c>
      <c r="E24" s="10">
        <v>3182.62</v>
      </c>
      <c r="F24" s="10">
        <v>3062.52</v>
      </c>
      <c r="G24" s="10">
        <v>2905.04</v>
      </c>
      <c r="H24" s="10">
        <v>2927.96</v>
      </c>
      <c r="J24" s="29">
        <v>45124</v>
      </c>
      <c r="K24" s="10">
        <v>107</v>
      </c>
      <c r="L24" s="10">
        <v>108.89</v>
      </c>
      <c r="M24" s="10">
        <v>106.4</v>
      </c>
      <c r="N24" s="10">
        <v>108.5</v>
      </c>
      <c r="O24" s="10">
        <v>104.79</v>
      </c>
      <c r="P24" s="10">
        <v>98.35</v>
      </c>
      <c r="Q24" s="10">
        <v>96.75</v>
      </c>
    </row>
    <row r="25" spans="1:17">
      <c r="A25" s="29">
        <v>45121</v>
      </c>
      <c r="B25" s="10">
        <v>3178.31</v>
      </c>
      <c r="C25" s="10">
        <v>3186.51</v>
      </c>
      <c r="D25" s="10">
        <v>3178.31</v>
      </c>
      <c r="E25" s="10">
        <v>3184.03</v>
      </c>
      <c r="F25" s="10">
        <v>3056.59</v>
      </c>
      <c r="G25" s="10">
        <v>2904.05</v>
      </c>
      <c r="H25" s="10">
        <v>2924.11</v>
      </c>
      <c r="J25" s="29">
        <v>45121</v>
      </c>
      <c r="K25" s="10">
        <v>109.88</v>
      </c>
      <c r="L25" s="10">
        <v>110.1</v>
      </c>
      <c r="M25" s="10">
        <v>106.95</v>
      </c>
      <c r="N25" s="10">
        <v>108</v>
      </c>
      <c r="O25" s="10">
        <v>104.45</v>
      </c>
      <c r="P25" s="10">
        <v>98.33</v>
      </c>
      <c r="Q25" s="10">
        <v>96.6</v>
      </c>
    </row>
    <row r="26" spans="1:17">
      <c r="A26" s="29">
        <v>45120</v>
      </c>
      <c r="B26" s="10">
        <v>3179.87</v>
      </c>
      <c r="C26" s="10">
        <v>3183.46</v>
      </c>
      <c r="D26" s="10">
        <v>3176.75</v>
      </c>
      <c r="E26" s="10">
        <v>3178.31</v>
      </c>
      <c r="F26" s="10">
        <v>3050.42</v>
      </c>
      <c r="G26" s="10">
        <v>2903.08</v>
      </c>
      <c r="H26" s="10">
        <v>2920.08</v>
      </c>
      <c r="J26" s="29">
        <v>45120</v>
      </c>
      <c r="K26" s="10">
        <v>110.36</v>
      </c>
      <c r="L26" s="10">
        <v>111.03</v>
      </c>
      <c r="M26" s="10">
        <v>109.5</v>
      </c>
      <c r="N26" s="10">
        <v>110</v>
      </c>
      <c r="O26" s="10">
        <v>104.06</v>
      </c>
      <c r="P26" s="10">
        <v>98.34</v>
      </c>
      <c r="Q26" s="10">
        <v>96.45</v>
      </c>
    </row>
    <row r="27" spans="1:17">
      <c r="A27" s="29">
        <v>45119</v>
      </c>
      <c r="B27" s="10">
        <v>3181.58</v>
      </c>
      <c r="C27" s="10">
        <v>3184.52</v>
      </c>
      <c r="D27" s="10">
        <v>3177.86</v>
      </c>
      <c r="E27" s="10">
        <v>3179.95</v>
      </c>
      <c r="F27" s="10">
        <v>3044.13</v>
      </c>
      <c r="G27" s="10">
        <v>2902.16</v>
      </c>
      <c r="H27" s="10">
        <v>2916.12</v>
      </c>
      <c r="J27" s="29">
        <v>45119</v>
      </c>
      <c r="K27" s="10">
        <v>111.07</v>
      </c>
      <c r="L27" s="10">
        <v>112.13</v>
      </c>
      <c r="M27" s="10">
        <v>109.43</v>
      </c>
      <c r="N27" s="10">
        <v>109.6</v>
      </c>
      <c r="O27" s="10">
        <v>103.62</v>
      </c>
      <c r="P27" s="10">
        <v>98.33</v>
      </c>
      <c r="Q27" s="10">
        <v>96.28</v>
      </c>
    </row>
    <row r="28" spans="1:17">
      <c r="A28" s="29">
        <v>45118</v>
      </c>
      <c r="B28" s="10">
        <v>3181.13</v>
      </c>
      <c r="C28" s="10">
        <v>3187.51</v>
      </c>
      <c r="D28" s="10">
        <v>3179.49</v>
      </c>
      <c r="E28" s="10">
        <v>3181.58</v>
      </c>
      <c r="F28" s="10">
        <v>3037.73</v>
      </c>
      <c r="G28" s="10">
        <v>2901.21</v>
      </c>
      <c r="H28" s="10">
        <v>2912.11</v>
      </c>
      <c r="J28" s="29">
        <v>45118</v>
      </c>
      <c r="K28" s="10">
        <v>110.79</v>
      </c>
      <c r="L28" s="10">
        <v>110.79</v>
      </c>
      <c r="M28" s="10">
        <v>107.93</v>
      </c>
      <c r="N28" s="10">
        <v>110.35</v>
      </c>
      <c r="O28" s="10">
        <v>103.18</v>
      </c>
      <c r="P28" s="10">
        <v>98.32</v>
      </c>
      <c r="Q28" s="10">
        <v>96.11</v>
      </c>
    </row>
    <row r="29" spans="1:17">
      <c r="A29" s="29">
        <v>45117</v>
      </c>
      <c r="B29" s="10">
        <v>3190.78</v>
      </c>
      <c r="C29" s="10">
        <v>3192.51</v>
      </c>
      <c r="D29" s="10">
        <v>3181.1</v>
      </c>
      <c r="E29" s="10">
        <v>3181.1</v>
      </c>
      <c r="F29" s="10">
        <v>3031.26</v>
      </c>
      <c r="G29" s="10">
        <v>2900.24</v>
      </c>
      <c r="H29" s="10">
        <v>2908.04</v>
      </c>
      <c r="J29" s="29">
        <v>45117</v>
      </c>
      <c r="K29" s="10">
        <v>112.15</v>
      </c>
      <c r="L29" s="10">
        <v>112.37</v>
      </c>
      <c r="M29" s="10">
        <v>110.85</v>
      </c>
      <c r="N29" s="10">
        <v>110.94</v>
      </c>
      <c r="O29" s="10">
        <v>102.76</v>
      </c>
      <c r="P29" s="10">
        <v>98.31</v>
      </c>
      <c r="Q29" s="10">
        <v>95.93</v>
      </c>
    </row>
    <row r="30" spans="1:17">
      <c r="A30" s="29">
        <v>45114</v>
      </c>
      <c r="B30" s="10">
        <v>3177.22</v>
      </c>
      <c r="C30" s="10">
        <v>3190.78</v>
      </c>
      <c r="D30" s="10">
        <v>3177.22</v>
      </c>
      <c r="E30" s="10">
        <v>3190.78</v>
      </c>
      <c r="F30" s="10">
        <v>3024.18</v>
      </c>
      <c r="G30" s="10">
        <v>2899.25</v>
      </c>
      <c r="H30" s="10">
        <v>2904.08</v>
      </c>
      <c r="J30" s="29">
        <v>45114</v>
      </c>
      <c r="K30" s="10">
        <v>110.79</v>
      </c>
      <c r="L30" s="10">
        <v>113.11</v>
      </c>
      <c r="M30" s="10">
        <v>110.73</v>
      </c>
      <c r="N30" s="10">
        <v>112.65</v>
      </c>
      <c r="O30" s="10">
        <v>102.28</v>
      </c>
      <c r="P30" s="10">
        <v>98.3</v>
      </c>
      <c r="Q30" s="10">
        <v>95.74</v>
      </c>
    </row>
    <row r="31" spans="1:17">
      <c r="A31" s="29">
        <v>45113</v>
      </c>
      <c r="B31" s="10">
        <v>3170.77</v>
      </c>
      <c r="C31" s="10">
        <v>3179.27</v>
      </c>
      <c r="D31" s="10">
        <v>3170.77</v>
      </c>
      <c r="E31" s="10">
        <v>3177.21</v>
      </c>
      <c r="F31" s="10">
        <v>3016.71</v>
      </c>
      <c r="G31" s="10">
        <v>2898.22</v>
      </c>
      <c r="H31" s="10">
        <v>2900.09</v>
      </c>
      <c r="J31" s="29">
        <v>45113</v>
      </c>
      <c r="K31" s="10">
        <v>110.97</v>
      </c>
      <c r="L31" s="10">
        <v>111.32</v>
      </c>
      <c r="M31" s="10">
        <v>109.46</v>
      </c>
      <c r="N31" s="10">
        <v>110.2</v>
      </c>
      <c r="O31" s="10">
        <v>101.75</v>
      </c>
      <c r="P31" s="10">
        <v>98.27</v>
      </c>
      <c r="Q31" s="10">
        <v>95.54</v>
      </c>
    </row>
    <row r="32" spans="1:17">
      <c r="A32" s="29">
        <v>45112</v>
      </c>
      <c r="B32" s="10">
        <v>3157.49</v>
      </c>
      <c r="C32" s="10">
        <v>3171.5</v>
      </c>
      <c r="D32" s="10">
        <v>3157.49</v>
      </c>
      <c r="E32" s="10">
        <v>3170.77</v>
      </c>
      <c r="F32" s="10">
        <v>3009.47</v>
      </c>
      <c r="G32" s="10">
        <v>2897.19</v>
      </c>
      <c r="H32" s="10">
        <v>2896.3</v>
      </c>
      <c r="J32" s="29">
        <v>45112</v>
      </c>
      <c r="K32" s="10">
        <v>110</v>
      </c>
      <c r="L32" s="10">
        <v>112.59</v>
      </c>
      <c r="M32" s="10">
        <v>109.79</v>
      </c>
      <c r="N32" s="10">
        <v>112.15</v>
      </c>
      <c r="O32" s="10">
        <v>101.26</v>
      </c>
      <c r="P32" s="10">
        <v>98.24</v>
      </c>
      <c r="Q32" s="10">
        <v>95.38</v>
      </c>
    </row>
    <row r="33" spans="1:17">
      <c r="A33" s="29">
        <v>45111</v>
      </c>
      <c r="B33" s="10">
        <v>3152.12</v>
      </c>
      <c r="C33" s="10">
        <v>3159.53</v>
      </c>
      <c r="D33" s="10">
        <v>3152.11</v>
      </c>
      <c r="E33" s="10">
        <v>3157.36</v>
      </c>
      <c r="F33" s="10">
        <v>3002.37</v>
      </c>
      <c r="G33" s="10">
        <v>2896.18</v>
      </c>
      <c r="H33" s="10">
        <v>2892.64</v>
      </c>
      <c r="J33" s="29">
        <v>45111</v>
      </c>
      <c r="K33" s="10">
        <v>110.09</v>
      </c>
      <c r="L33" s="10">
        <v>110.69</v>
      </c>
      <c r="M33" s="10">
        <v>109.55</v>
      </c>
      <c r="N33" s="10">
        <v>110.5</v>
      </c>
      <c r="O33" s="10">
        <v>100.76</v>
      </c>
      <c r="P33" s="10">
        <v>98.22</v>
      </c>
      <c r="Q33" s="10">
        <v>95.2</v>
      </c>
    </row>
    <row r="34" spans="1:17">
      <c r="A34" s="29">
        <v>45110</v>
      </c>
      <c r="B34" s="10">
        <v>3155.32</v>
      </c>
      <c r="C34" s="10">
        <v>3161.87</v>
      </c>
      <c r="D34" s="10">
        <v>3147.99</v>
      </c>
      <c r="E34" s="10">
        <v>3152.07</v>
      </c>
      <c r="F34" s="10">
        <v>2995.51</v>
      </c>
      <c r="G34" s="10">
        <v>2895.26</v>
      </c>
      <c r="H34" s="10">
        <v>2889.18</v>
      </c>
      <c r="J34" s="29">
        <v>45110</v>
      </c>
      <c r="K34" s="10">
        <v>110.05</v>
      </c>
      <c r="L34" s="10">
        <v>111.41</v>
      </c>
      <c r="M34" s="10">
        <v>109.77</v>
      </c>
      <c r="N34" s="10">
        <v>110.5</v>
      </c>
      <c r="O34" s="10">
        <v>100.29</v>
      </c>
      <c r="P34" s="10">
        <v>98.2</v>
      </c>
      <c r="Q34" s="10">
        <v>95.05</v>
      </c>
    </row>
    <row r="35" spans="1:17">
      <c r="A35" s="29">
        <v>45107</v>
      </c>
      <c r="B35" s="10">
        <v>3132.21</v>
      </c>
      <c r="C35" s="10">
        <v>3157.89</v>
      </c>
      <c r="D35" s="10">
        <v>3132.21</v>
      </c>
      <c r="E35" s="10">
        <v>3155.32</v>
      </c>
      <c r="F35" s="10">
        <v>2988.64</v>
      </c>
      <c r="G35" s="10">
        <v>2894.37</v>
      </c>
      <c r="H35" s="10">
        <v>2885.82</v>
      </c>
      <c r="J35" s="29">
        <v>45107</v>
      </c>
      <c r="K35" s="10">
        <v>109.2</v>
      </c>
      <c r="L35" s="10">
        <v>110.84</v>
      </c>
      <c r="M35" s="10">
        <v>109.2</v>
      </c>
      <c r="N35" s="10">
        <v>109.5</v>
      </c>
      <c r="O35" s="10">
        <v>99.82</v>
      </c>
      <c r="P35" s="10">
        <v>98.2</v>
      </c>
      <c r="Q35" s="10">
        <v>94.9</v>
      </c>
    </row>
    <row r="36" spans="1:17">
      <c r="A36" s="29">
        <v>45106</v>
      </c>
      <c r="B36" s="10">
        <v>3120.44</v>
      </c>
      <c r="C36" s="10">
        <v>3132.06</v>
      </c>
      <c r="D36" s="10">
        <v>3120.44</v>
      </c>
      <c r="E36" s="10">
        <v>3132.06</v>
      </c>
      <c r="F36" s="10">
        <v>2981.73</v>
      </c>
      <c r="G36" s="10">
        <v>2893.49</v>
      </c>
      <c r="H36" s="10">
        <v>2882.4</v>
      </c>
      <c r="J36" s="29">
        <v>45106</v>
      </c>
      <c r="K36" s="10">
        <v>106.58</v>
      </c>
      <c r="L36" s="10">
        <v>108.8</v>
      </c>
      <c r="M36" s="10">
        <v>106.5</v>
      </c>
      <c r="N36" s="10">
        <v>108.8</v>
      </c>
      <c r="O36" s="10">
        <v>99.41</v>
      </c>
      <c r="P36" s="10">
        <v>98.2</v>
      </c>
      <c r="Q36" s="10">
        <v>94.79</v>
      </c>
    </row>
    <row r="37" spans="1:17">
      <c r="A37" s="29">
        <v>45105</v>
      </c>
      <c r="B37" s="10">
        <v>3116.62</v>
      </c>
      <c r="C37" s="10">
        <v>3120.46</v>
      </c>
      <c r="D37" s="10">
        <v>3116.04</v>
      </c>
      <c r="E37" s="10">
        <v>3120.45</v>
      </c>
      <c r="F37" s="10">
        <v>2975.03</v>
      </c>
      <c r="G37" s="10">
        <v>2892.71</v>
      </c>
      <c r="H37" s="10">
        <v>2879.15</v>
      </c>
      <c r="J37" s="29">
        <v>45105</v>
      </c>
      <c r="K37" s="10">
        <v>106.2</v>
      </c>
      <c r="L37" s="10">
        <v>107.81</v>
      </c>
      <c r="M37" s="10">
        <v>105.78</v>
      </c>
      <c r="N37" s="10">
        <v>106.35</v>
      </c>
      <c r="O37" s="10">
        <v>99.04</v>
      </c>
      <c r="P37" s="10">
        <v>98.19</v>
      </c>
      <c r="Q37" s="10">
        <v>94.7</v>
      </c>
    </row>
    <row r="38" spans="1:17">
      <c r="A38" s="29">
        <v>45104</v>
      </c>
      <c r="B38" s="10">
        <v>3109.77</v>
      </c>
      <c r="C38" s="10">
        <v>3117.3</v>
      </c>
      <c r="D38" s="10">
        <v>3109.77</v>
      </c>
      <c r="E38" s="10">
        <v>3116.6</v>
      </c>
      <c r="F38" s="10">
        <v>2968.25</v>
      </c>
      <c r="G38" s="10">
        <v>2891.99</v>
      </c>
      <c r="H38" s="10">
        <v>2876.16</v>
      </c>
      <c r="J38" s="29">
        <v>45104</v>
      </c>
      <c r="K38" s="10">
        <v>109.24</v>
      </c>
      <c r="L38" s="10">
        <v>109.84</v>
      </c>
      <c r="M38" s="10">
        <v>105</v>
      </c>
      <c r="N38" s="10">
        <v>106.3</v>
      </c>
      <c r="O38" s="10">
        <v>98.73</v>
      </c>
      <c r="P38" s="10">
        <v>98.19</v>
      </c>
      <c r="Q38" s="10">
        <v>94.63</v>
      </c>
    </row>
    <row r="39" spans="1:17">
      <c r="A39" s="29">
        <v>45103</v>
      </c>
      <c r="B39" s="10">
        <v>3106.82</v>
      </c>
      <c r="C39" s="10">
        <v>3110.9</v>
      </c>
      <c r="D39" s="10">
        <v>3104.48</v>
      </c>
      <c r="E39" s="10">
        <v>3109.74</v>
      </c>
      <c r="F39" s="10">
        <v>2961.31</v>
      </c>
      <c r="G39" s="10">
        <v>2891.31</v>
      </c>
      <c r="H39" s="10">
        <v>2873.07</v>
      </c>
      <c r="J39" s="29">
        <v>45103</v>
      </c>
      <c r="K39" s="10">
        <v>109.84</v>
      </c>
      <c r="L39" s="10">
        <v>109.9</v>
      </c>
      <c r="M39" s="10">
        <v>107.14</v>
      </c>
      <c r="N39" s="10">
        <v>108.25</v>
      </c>
      <c r="O39" s="10">
        <v>98.43</v>
      </c>
      <c r="P39" s="10">
        <v>98.2</v>
      </c>
      <c r="Q39" s="10">
        <v>94.54</v>
      </c>
    </row>
    <row r="40" spans="1:17">
      <c r="A40" s="29">
        <v>45100</v>
      </c>
      <c r="B40" s="10">
        <v>3099.4</v>
      </c>
      <c r="C40" s="10">
        <v>3109.11</v>
      </c>
      <c r="D40" s="10">
        <v>3098.71</v>
      </c>
      <c r="E40" s="10">
        <v>3106.81</v>
      </c>
      <c r="F40" s="10">
        <v>2954.51</v>
      </c>
      <c r="G40" s="10">
        <v>2890.64</v>
      </c>
      <c r="H40" s="10">
        <v>2870.07</v>
      </c>
      <c r="J40" s="29">
        <v>45100</v>
      </c>
      <c r="K40" s="10">
        <v>109.38</v>
      </c>
      <c r="L40" s="10">
        <v>110.65</v>
      </c>
      <c r="M40" s="10">
        <v>108.78</v>
      </c>
      <c r="N40" s="10">
        <v>110.05</v>
      </c>
      <c r="O40" s="10">
        <v>98.09</v>
      </c>
      <c r="P40" s="10">
        <v>98.21</v>
      </c>
      <c r="Q40" s="10">
        <v>94.44</v>
      </c>
    </row>
    <row r="41" spans="1:17">
      <c r="A41" s="29">
        <v>45099</v>
      </c>
      <c r="B41" s="10">
        <v>3103.3</v>
      </c>
      <c r="C41" s="10">
        <v>3105.97</v>
      </c>
      <c r="D41" s="10">
        <v>3097.7</v>
      </c>
      <c r="E41" s="10">
        <v>3099.39</v>
      </c>
      <c r="F41" s="10">
        <v>2947.68</v>
      </c>
      <c r="G41" s="10">
        <v>2889.95</v>
      </c>
      <c r="H41" s="10">
        <v>2867.1</v>
      </c>
      <c r="J41" s="29">
        <v>45099</v>
      </c>
      <c r="K41" s="10">
        <v>110.45</v>
      </c>
      <c r="L41" s="10">
        <v>110.66</v>
      </c>
      <c r="M41" s="10">
        <v>107.95</v>
      </c>
      <c r="N41" s="10">
        <v>109.65</v>
      </c>
      <c r="O41" s="10">
        <v>97.69</v>
      </c>
      <c r="P41" s="10">
        <v>98.2</v>
      </c>
      <c r="Q41" s="10">
        <v>94.33</v>
      </c>
    </row>
    <row r="42" spans="1:17">
      <c r="A42" s="29">
        <v>45098</v>
      </c>
      <c r="B42" s="10">
        <v>3097.33</v>
      </c>
      <c r="C42" s="10">
        <v>3105.14</v>
      </c>
      <c r="D42" s="10">
        <v>3097.33</v>
      </c>
      <c r="E42" s="10">
        <v>3103.36</v>
      </c>
      <c r="F42" s="10">
        <v>2940.91</v>
      </c>
      <c r="G42" s="10">
        <v>2889.33</v>
      </c>
      <c r="H42" s="10">
        <v>2864.27</v>
      </c>
      <c r="J42" s="29">
        <v>45098</v>
      </c>
      <c r="K42" s="10">
        <v>110.96</v>
      </c>
      <c r="L42" s="10">
        <v>111.41</v>
      </c>
      <c r="M42" s="10">
        <v>109.79</v>
      </c>
      <c r="N42" s="10">
        <v>111.4</v>
      </c>
      <c r="O42" s="10">
        <v>97.23</v>
      </c>
      <c r="P42" s="10">
        <v>98.18</v>
      </c>
      <c r="Q42" s="10">
        <v>94.23</v>
      </c>
    </row>
    <row r="43" spans="1:17">
      <c r="A43" s="29">
        <v>45097</v>
      </c>
      <c r="B43" s="10">
        <v>3093.02</v>
      </c>
      <c r="C43" s="10">
        <v>3102.1</v>
      </c>
      <c r="D43" s="10">
        <v>3093.02</v>
      </c>
      <c r="E43" s="10">
        <v>3097.34</v>
      </c>
      <c r="F43" s="10">
        <v>2934.05</v>
      </c>
      <c r="G43" s="10">
        <v>2888.6</v>
      </c>
      <c r="H43" s="10">
        <v>2861.35</v>
      </c>
      <c r="J43" s="29">
        <v>45097</v>
      </c>
      <c r="K43" s="10">
        <v>109.6</v>
      </c>
      <c r="L43" s="10">
        <v>111.12</v>
      </c>
      <c r="M43" s="10">
        <v>109.5</v>
      </c>
      <c r="N43" s="10">
        <v>111.12</v>
      </c>
      <c r="O43" s="10">
        <v>96.72</v>
      </c>
      <c r="P43" s="10">
        <v>98.16</v>
      </c>
      <c r="Q43" s="10">
        <v>94.09</v>
      </c>
    </row>
    <row r="44" spans="1:17">
      <c r="A44" s="29">
        <v>45096</v>
      </c>
      <c r="B44" s="10">
        <v>3082.81</v>
      </c>
      <c r="C44" s="10">
        <v>3093.73</v>
      </c>
      <c r="D44" s="10">
        <v>3082.81</v>
      </c>
      <c r="E44" s="10">
        <v>3093.01</v>
      </c>
      <c r="F44" s="10">
        <v>2927.31</v>
      </c>
      <c r="G44" s="10">
        <v>2887.88</v>
      </c>
      <c r="H44" s="10">
        <v>2858.54</v>
      </c>
      <c r="J44" s="29">
        <v>45096</v>
      </c>
      <c r="K44" s="10">
        <v>109</v>
      </c>
      <c r="L44" s="10">
        <v>110.44</v>
      </c>
      <c r="M44" s="10">
        <v>109</v>
      </c>
      <c r="N44" s="10">
        <v>110.4</v>
      </c>
      <c r="O44" s="10">
        <v>96.21</v>
      </c>
      <c r="P44" s="10">
        <v>98.15</v>
      </c>
      <c r="Q44" s="10">
        <v>93.95</v>
      </c>
    </row>
    <row r="45" spans="1:17">
      <c r="A45" s="29">
        <v>45093</v>
      </c>
      <c r="B45" s="10">
        <v>3064.48</v>
      </c>
      <c r="C45" s="10">
        <v>3082.72</v>
      </c>
      <c r="D45" s="10">
        <v>3064.48</v>
      </c>
      <c r="E45" s="10">
        <v>3082.71</v>
      </c>
      <c r="F45" s="10">
        <v>2920.67</v>
      </c>
      <c r="G45" s="10">
        <v>2887.12</v>
      </c>
      <c r="H45" s="10">
        <v>2855.88</v>
      </c>
      <c r="J45" s="29">
        <v>45093</v>
      </c>
      <c r="K45" s="10">
        <v>109</v>
      </c>
      <c r="L45" s="10">
        <v>109.51</v>
      </c>
      <c r="M45" s="10">
        <v>108.6</v>
      </c>
      <c r="N45" s="10">
        <v>109.45</v>
      </c>
      <c r="O45" s="10">
        <v>95.74</v>
      </c>
      <c r="P45" s="10">
        <v>98.14</v>
      </c>
      <c r="Q45" s="10">
        <v>93.82</v>
      </c>
    </row>
    <row r="46" spans="1:17">
      <c r="A46" s="29">
        <v>45092</v>
      </c>
      <c r="B46" s="10">
        <v>3056.04</v>
      </c>
      <c r="C46" s="10">
        <v>3065.61</v>
      </c>
      <c r="D46" s="10">
        <v>3056.04</v>
      </c>
      <c r="E46" s="10">
        <v>3064.48</v>
      </c>
      <c r="F46" s="10">
        <v>2914.08</v>
      </c>
      <c r="G46" s="10">
        <v>2886.37</v>
      </c>
      <c r="H46" s="10">
        <v>2853.3</v>
      </c>
      <c r="J46" s="29">
        <v>45092</v>
      </c>
      <c r="K46" s="10">
        <v>109.2</v>
      </c>
      <c r="L46" s="10">
        <v>109.83</v>
      </c>
      <c r="M46" s="10">
        <v>108.21</v>
      </c>
      <c r="N46" s="10">
        <v>109.55</v>
      </c>
      <c r="O46" s="10">
        <v>95.29</v>
      </c>
      <c r="P46" s="10">
        <v>98.14</v>
      </c>
      <c r="Q46" s="10">
        <v>93.69</v>
      </c>
    </row>
    <row r="47" spans="1:17">
      <c r="A47" s="29">
        <v>45091</v>
      </c>
      <c r="B47" s="10">
        <v>3051.11</v>
      </c>
      <c r="C47" s="10">
        <v>3056.12</v>
      </c>
      <c r="D47" s="10">
        <v>3050.69</v>
      </c>
      <c r="E47" s="10">
        <v>3056.04</v>
      </c>
      <c r="F47" s="10">
        <v>2908.01</v>
      </c>
      <c r="G47" s="10">
        <v>2885.69</v>
      </c>
      <c r="H47" s="10">
        <v>2851.04</v>
      </c>
      <c r="J47" s="29">
        <v>45091</v>
      </c>
      <c r="K47" s="10">
        <v>106.3</v>
      </c>
      <c r="L47" s="10">
        <v>109.59</v>
      </c>
      <c r="M47" s="10">
        <v>105.96</v>
      </c>
      <c r="N47" s="10">
        <v>108.75</v>
      </c>
      <c r="O47" s="10">
        <v>94.85</v>
      </c>
      <c r="P47" s="10">
        <v>98.13</v>
      </c>
      <c r="Q47" s="10">
        <v>93.56</v>
      </c>
    </row>
    <row r="48" spans="1:17">
      <c r="A48" s="29">
        <v>45090</v>
      </c>
      <c r="B48" s="10">
        <v>3047.79</v>
      </c>
      <c r="C48" s="10">
        <v>3052.1</v>
      </c>
      <c r="D48" s="10">
        <v>3047.57</v>
      </c>
      <c r="E48" s="10">
        <v>3051.11</v>
      </c>
      <c r="F48" s="10">
        <v>2901.61</v>
      </c>
      <c r="G48" s="10">
        <v>2885.07</v>
      </c>
      <c r="H48" s="10">
        <v>2848.86</v>
      </c>
      <c r="J48" s="29">
        <v>45090</v>
      </c>
      <c r="K48" s="10">
        <v>108.39</v>
      </c>
      <c r="L48" s="10">
        <v>108.39</v>
      </c>
      <c r="M48" s="10">
        <v>105.08</v>
      </c>
      <c r="N48" s="10">
        <v>105.85</v>
      </c>
      <c r="O48" s="10">
        <v>94.46</v>
      </c>
      <c r="P48" s="10">
        <v>98.13</v>
      </c>
      <c r="Q48" s="10">
        <v>93.44</v>
      </c>
    </row>
    <row r="49" spans="1:17">
      <c r="A49" s="29">
        <v>45089</v>
      </c>
      <c r="B49" s="10">
        <v>3046.98</v>
      </c>
      <c r="C49" s="10">
        <v>3051.22</v>
      </c>
      <c r="D49" s="10">
        <v>3044</v>
      </c>
      <c r="E49" s="10">
        <v>3047.79</v>
      </c>
      <c r="F49" s="10">
        <v>2895.47</v>
      </c>
      <c r="G49" s="10">
        <v>2884.46</v>
      </c>
      <c r="H49" s="10">
        <v>2846.76</v>
      </c>
      <c r="J49" s="29">
        <v>45089</v>
      </c>
      <c r="K49" s="10">
        <v>108.1</v>
      </c>
      <c r="L49" s="10">
        <v>108.27</v>
      </c>
      <c r="M49" s="10">
        <v>107.14</v>
      </c>
      <c r="N49" s="10">
        <v>108.02</v>
      </c>
      <c r="O49" s="10">
        <v>94.08</v>
      </c>
      <c r="P49" s="10">
        <v>98.12</v>
      </c>
      <c r="Q49" s="10">
        <v>93.33</v>
      </c>
    </row>
    <row r="50" spans="1:17">
      <c r="A50" s="29">
        <v>45086</v>
      </c>
      <c r="B50" s="10">
        <v>3038.86</v>
      </c>
      <c r="C50" s="10">
        <v>3047.43</v>
      </c>
      <c r="D50" s="10">
        <v>3036.73</v>
      </c>
      <c r="E50" s="10">
        <v>3046.98</v>
      </c>
      <c r="F50" s="10">
        <v>2889.79</v>
      </c>
      <c r="G50" s="10">
        <v>2883.84</v>
      </c>
      <c r="H50" s="10">
        <v>2844.67</v>
      </c>
      <c r="J50" s="29">
        <v>45086</v>
      </c>
      <c r="K50" s="10">
        <v>107.62</v>
      </c>
      <c r="L50" s="10">
        <v>108.98</v>
      </c>
      <c r="M50" s="10">
        <v>107.59</v>
      </c>
      <c r="N50" s="10">
        <v>107.8</v>
      </c>
      <c r="O50" s="10">
        <v>93.68</v>
      </c>
      <c r="P50" s="10">
        <v>98.11</v>
      </c>
      <c r="Q50" s="10">
        <v>93.2</v>
      </c>
    </row>
    <row r="51" spans="1:17">
      <c r="A51" s="29">
        <v>45084</v>
      </c>
      <c r="B51" s="10">
        <v>3034.15</v>
      </c>
      <c r="C51" s="10">
        <v>3043.62</v>
      </c>
      <c r="D51" s="10">
        <v>3034.15</v>
      </c>
      <c r="E51" s="10">
        <v>3038.8</v>
      </c>
      <c r="F51" s="10">
        <v>2884.2</v>
      </c>
      <c r="G51" s="10">
        <v>2883.21</v>
      </c>
      <c r="H51" s="10">
        <v>2842.53</v>
      </c>
      <c r="J51" s="29">
        <v>45084</v>
      </c>
      <c r="K51" s="10">
        <v>108</v>
      </c>
      <c r="L51" s="10">
        <v>108.92</v>
      </c>
      <c r="M51" s="10">
        <v>105.63</v>
      </c>
      <c r="N51" s="10">
        <v>107.4</v>
      </c>
      <c r="O51" s="10">
        <v>93.25</v>
      </c>
      <c r="P51" s="10">
        <v>98.11</v>
      </c>
      <c r="Q51" s="10">
        <v>93.1</v>
      </c>
    </row>
    <row r="52" spans="1:17">
      <c r="A52" s="29">
        <v>45083</v>
      </c>
      <c r="B52" s="10">
        <v>3034.97</v>
      </c>
      <c r="C52" s="10">
        <v>3038.32</v>
      </c>
      <c r="D52" s="10">
        <v>3032.71</v>
      </c>
      <c r="E52" s="10">
        <v>3034.04</v>
      </c>
      <c r="F52" s="10">
        <v>2878.83</v>
      </c>
      <c r="G52" s="10">
        <v>2882.6</v>
      </c>
      <c r="H52" s="10">
        <v>2840.53</v>
      </c>
      <c r="J52" s="29">
        <v>45083</v>
      </c>
      <c r="K52" s="10">
        <v>104.9</v>
      </c>
      <c r="L52" s="10">
        <v>107.13</v>
      </c>
      <c r="M52" s="10">
        <v>104.65</v>
      </c>
      <c r="N52" s="10">
        <v>106.65</v>
      </c>
      <c r="O52" s="10">
        <v>92.83</v>
      </c>
      <c r="P52" s="10">
        <v>98.12</v>
      </c>
      <c r="Q52" s="10">
        <v>93.03</v>
      </c>
    </row>
    <row r="53" spans="1:17">
      <c r="A53" s="29">
        <v>45082</v>
      </c>
      <c r="B53" s="10">
        <v>3026.89</v>
      </c>
      <c r="C53" s="10">
        <v>3036.05</v>
      </c>
      <c r="D53" s="10">
        <v>3026.89</v>
      </c>
      <c r="E53" s="10">
        <v>3034.95</v>
      </c>
      <c r="F53" s="10">
        <v>2873.36</v>
      </c>
      <c r="G53" s="10">
        <v>2881.97</v>
      </c>
      <c r="H53" s="10">
        <v>2838.65</v>
      </c>
      <c r="J53" s="29">
        <v>45082</v>
      </c>
      <c r="K53" s="10">
        <v>104.4</v>
      </c>
      <c r="L53" s="10">
        <v>104.87</v>
      </c>
      <c r="M53" s="10">
        <v>102.67</v>
      </c>
      <c r="N53" s="10">
        <v>104.28</v>
      </c>
      <c r="O53" s="10">
        <v>92.37</v>
      </c>
      <c r="P53" s="10">
        <v>98.14</v>
      </c>
      <c r="Q53" s="10">
        <v>92.96</v>
      </c>
    </row>
    <row r="54" spans="1:17">
      <c r="A54" s="29">
        <v>45079</v>
      </c>
      <c r="B54" s="10">
        <v>3011.49</v>
      </c>
      <c r="C54" s="10">
        <v>3029.85</v>
      </c>
      <c r="D54" s="10">
        <v>3011.49</v>
      </c>
      <c r="E54" s="10">
        <v>3026.89</v>
      </c>
      <c r="F54" s="10">
        <v>2868.03</v>
      </c>
      <c r="G54" s="10">
        <v>2881.31</v>
      </c>
      <c r="H54" s="10">
        <v>2836.75</v>
      </c>
      <c r="J54" s="29">
        <v>45079</v>
      </c>
      <c r="K54" s="10">
        <v>105</v>
      </c>
      <c r="L54" s="10">
        <v>106.35</v>
      </c>
      <c r="M54" s="10">
        <v>103.64</v>
      </c>
      <c r="N54" s="10">
        <v>104</v>
      </c>
      <c r="O54" s="10">
        <v>92.03</v>
      </c>
      <c r="P54" s="10">
        <v>98.17</v>
      </c>
      <c r="Q54" s="10">
        <v>92.87</v>
      </c>
    </row>
    <row r="55" spans="1:17">
      <c r="A55" s="29">
        <v>45078</v>
      </c>
      <c r="B55" s="10">
        <v>3013.46</v>
      </c>
      <c r="C55" s="10">
        <v>3023.26</v>
      </c>
      <c r="D55" s="10">
        <v>3005.89</v>
      </c>
      <c r="E55" s="10">
        <v>3011.49</v>
      </c>
      <c r="F55" s="10">
        <v>2862.88</v>
      </c>
      <c r="G55" s="10">
        <v>2880.53</v>
      </c>
      <c r="H55" s="10">
        <v>2834.99</v>
      </c>
      <c r="J55" s="29">
        <v>45078</v>
      </c>
      <c r="K55" s="10">
        <v>101.45</v>
      </c>
      <c r="L55" s="10">
        <v>103.9</v>
      </c>
      <c r="M55" s="10">
        <v>101.36</v>
      </c>
      <c r="N55" s="10">
        <v>103.85</v>
      </c>
      <c r="O55" s="10">
        <v>91.69</v>
      </c>
      <c r="P55" s="10">
        <v>98.2</v>
      </c>
      <c r="Q55" s="10">
        <v>92.78</v>
      </c>
    </row>
    <row r="56" spans="1:17">
      <c r="A56" s="29">
        <v>45077</v>
      </c>
      <c r="B56" s="10">
        <v>3002.96</v>
      </c>
      <c r="C56" s="10">
        <v>3015.18</v>
      </c>
      <c r="D56" s="10">
        <v>3002.96</v>
      </c>
      <c r="E56" s="10">
        <v>3013.46</v>
      </c>
      <c r="F56" s="10">
        <v>2858.02</v>
      </c>
      <c r="G56" s="10">
        <v>2879.73</v>
      </c>
      <c r="H56" s="10">
        <v>2833.43</v>
      </c>
      <c r="J56" s="29">
        <v>45077</v>
      </c>
      <c r="K56" s="10">
        <v>100.3</v>
      </c>
      <c r="L56" s="10">
        <v>101.57</v>
      </c>
      <c r="M56" s="10">
        <v>99.65</v>
      </c>
      <c r="N56" s="10">
        <v>100.5</v>
      </c>
      <c r="O56" s="10">
        <v>91.36</v>
      </c>
      <c r="P56" s="10">
        <v>98.21</v>
      </c>
      <c r="Q56" s="10">
        <v>92.69</v>
      </c>
    </row>
    <row r="57" spans="1:17">
      <c r="A57" s="29">
        <v>45076</v>
      </c>
      <c r="B57" s="10">
        <v>3007.26</v>
      </c>
      <c r="C57" s="10">
        <v>3011.41</v>
      </c>
      <c r="D57" s="10">
        <v>3000.85</v>
      </c>
      <c r="E57" s="10">
        <v>3002.96</v>
      </c>
      <c r="F57" s="10">
        <v>2853.27</v>
      </c>
      <c r="G57" s="10">
        <v>2878.83</v>
      </c>
      <c r="H57" s="10">
        <v>2831.77</v>
      </c>
      <c r="J57" s="29">
        <v>45076</v>
      </c>
      <c r="K57" s="10">
        <v>102.5</v>
      </c>
      <c r="L57" s="10">
        <v>102.75</v>
      </c>
      <c r="M57" s="10">
        <v>99.68</v>
      </c>
      <c r="N57" s="10">
        <v>100.6</v>
      </c>
      <c r="O57" s="10">
        <v>91.14</v>
      </c>
      <c r="P57" s="10">
        <v>98.24</v>
      </c>
      <c r="Q57" s="10">
        <v>92.6</v>
      </c>
    </row>
    <row r="58" spans="1:17">
      <c r="A58" s="29">
        <v>45075</v>
      </c>
      <c r="B58" s="10">
        <v>3007.4</v>
      </c>
      <c r="C58" s="10">
        <v>3009.64</v>
      </c>
      <c r="D58" s="10">
        <v>3003.21</v>
      </c>
      <c r="E58" s="10">
        <v>3007.26</v>
      </c>
      <c r="F58" s="10">
        <v>2848.75</v>
      </c>
      <c r="G58" s="10">
        <v>2877.94</v>
      </c>
      <c r="H58" s="10">
        <v>2830.29</v>
      </c>
      <c r="J58" s="29">
        <v>45075</v>
      </c>
      <c r="K58" s="10">
        <v>101.74</v>
      </c>
      <c r="L58" s="10">
        <v>102.05</v>
      </c>
      <c r="M58" s="10">
        <v>101.04</v>
      </c>
      <c r="N58" s="10">
        <v>101.57</v>
      </c>
      <c r="O58" s="10">
        <v>90.95</v>
      </c>
      <c r="P58" s="10">
        <v>98.26</v>
      </c>
      <c r="Q58" s="10">
        <v>92.5</v>
      </c>
    </row>
    <row r="59" spans="1:17">
      <c r="A59" s="29">
        <v>45072</v>
      </c>
      <c r="B59" s="10">
        <v>3003.54</v>
      </c>
      <c r="C59" s="10">
        <v>3010.26</v>
      </c>
      <c r="D59" s="10">
        <v>3003.54</v>
      </c>
      <c r="E59" s="10">
        <v>3007.39</v>
      </c>
      <c r="F59" s="10">
        <v>2844.17</v>
      </c>
      <c r="G59" s="10">
        <v>2877.01</v>
      </c>
      <c r="H59" s="10">
        <v>2828.83</v>
      </c>
      <c r="J59" s="29">
        <v>45072</v>
      </c>
      <c r="K59" s="10">
        <v>101.8</v>
      </c>
      <c r="L59" s="10">
        <v>102.35</v>
      </c>
      <c r="M59" s="10">
        <v>100.48</v>
      </c>
      <c r="N59" s="10">
        <v>101.45</v>
      </c>
      <c r="O59" s="10">
        <v>90.71</v>
      </c>
      <c r="P59" s="10">
        <v>98.28</v>
      </c>
      <c r="Q59" s="10">
        <v>92.42</v>
      </c>
    </row>
    <row r="60" spans="1:17">
      <c r="A60" s="29">
        <v>45071</v>
      </c>
      <c r="B60" s="10">
        <v>2996.19</v>
      </c>
      <c r="C60" s="10">
        <v>3005.81</v>
      </c>
      <c r="D60" s="10">
        <v>2996.19</v>
      </c>
      <c r="E60" s="10">
        <v>3003.53</v>
      </c>
      <c r="F60" s="10">
        <v>2839.52</v>
      </c>
      <c r="G60" s="10">
        <v>2876.06</v>
      </c>
      <c r="H60" s="10">
        <v>2827.43</v>
      </c>
      <c r="J60" s="29">
        <v>45071</v>
      </c>
      <c r="K60" s="10">
        <v>100.21</v>
      </c>
      <c r="L60" s="10">
        <v>101.95</v>
      </c>
      <c r="M60" s="10">
        <v>100.21</v>
      </c>
      <c r="N60" s="10">
        <v>100.67</v>
      </c>
      <c r="O60" s="10">
        <v>90.51</v>
      </c>
      <c r="P60" s="10">
        <v>98.29</v>
      </c>
      <c r="Q60" s="10">
        <v>92.37</v>
      </c>
    </row>
    <row r="61" spans="1:17">
      <c r="A61" s="29">
        <v>45070</v>
      </c>
      <c r="B61" s="10">
        <v>3005.48</v>
      </c>
      <c r="C61" s="10">
        <v>3008.11</v>
      </c>
      <c r="D61" s="10">
        <v>2996.11</v>
      </c>
      <c r="E61" s="10">
        <v>2996.11</v>
      </c>
      <c r="F61" s="10">
        <v>2834.9</v>
      </c>
      <c r="G61" s="10">
        <v>2875.1</v>
      </c>
      <c r="H61" s="10">
        <v>2825.9</v>
      </c>
      <c r="J61" s="29">
        <v>45070</v>
      </c>
      <c r="K61" s="10">
        <v>98.3</v>
      </c>
      <c r="L61" s="10">
        <v>100.04</v>
      </c>
      <c r="M61" s="10">
        <v>98.01</v>
      </c>
      <c r="N61" s="10">
        <v>98.5</v>
      </c>
      <c r="O61" s="10">
        <v>90.32</v>
      </c>
      <c r="P61" s="10">
        <v>98.31</v>
      </c>
      <c r="Q61" s="10">
        <v>92.34</v>
      </c>
    </row>
    <row r="62" spans="1:17">
      <c r="A62" s="29">
        <v>45069</v>
      </c>
      <c r="B62" s="10">
        <v>3000.79</v>
      </c>
      <c r="C62" s="10">
        <v>3006.39</v>
      </c>
      <c r="D62" s="10">
        <v>3000.79</v>
      </c>
      <c r="E62" s="10">
        <v>3005.48</v>
      </c>
      <c r="F62" s="10">
        <v>2830.75</v>
      </c>
      <c r="G62" s="10">
        <v>2874.15</v>
      </c>
      <c r="H62" s="10">
        <v>2824.28</v>
      </c>
      <c r="J62" s="29">
        <v>45069</v>
      </c>
      <c r="K62" s="10">
        <v>99.6</v>
      </c>
      <c r="L62" s="10">
        <v>101.1</v>
      </c>
      <c r="M62" s="10">
        <v>99.06</v>
      </c>
      <c r="N62" s="10">
        <v>99.06</v>
      </c>
      <c r="O62" s="10">
        <v>90.18</v>
      </c>
      <c r="P62" s="10">
        <v>98.31</v>
      </c>
      <c r="Q62" s="10">
        <v>92.3</v>
      </c>
    </row>
    <row r="63" spans="1:17">
      <c r="A63" s="29">
        <v>45068</v>
      </c>
      <c r="B63" s="10">
        <v>2998.16</v>
      </c>
      <c r="C63" s="10">
        <v>3002.98</v>
      </c>
      <c r="D63" s="10">
        <v>2997.9</v>
      </c>
      <c r="E63" s="10">
        <v>3000.79</v>
      </c>
      <c r="F63" s="10">
        <v>2826.48</v>
      </c>
      <c r="G63" s="10">
        <v>2873.16</v>
      </c>
      <c r="H63" s="10">
        <v>2822.5</v>
      </c>
      <c r="J63" s="29">
        <v>45068</v>
      </c>
      <c r="K63" s="10">
        <v>99.7</v>
      </c>
      <c r="L63" s="10">
        <v>101.3</v>
      </c>
      <c r="M63" s="10">
        <v>99.62</v>
      </c>
      <c r="N63" s="10">
        <v>99.99</v>
      </c>
      <c r="O63" s="10">
        <v>90.05</v>
      </c>
      <c r="P63" s="10">
        <v>98.3</v>
      </c>
      <c r="Q63" s="10">
        <v>92.28</v>
      </c>
    </row>
    <row r="64" spans="1:17">
      <c r="A64" s="29">
        <v>45065</v>
      </c>
      <c r="B64" s="10">
        <v>2992.68</v>
      </c>
      <c r="C64" s="10">
        <v>2999.68</v>
      </c>
      <c r="D64" s="10">
        <v>2992.68</v>
      </c>
      <c r="E64" s="10">
        <v>2998.16</v>
      </c>
      <c r="F64" s="10">
        <v>2822.43</v>
      </c>
      <c r="G64" s="10">
        <v>2872.18</v>
      </c>
      <c r="H64" s="10">
        <v>2820.69</v>
      </c>
      <c r="J64" s="29">
        <v>45065</v>
      </c>
      <c r="K64" s="10">
        <v>99.54</v>
      </c>
      <c r="L64" s="10">
        <v>101.24</v>
      </c>
      <c r="M64" s="10">
        <v>98.94</v>
      </c>
      <c r="N64" s="10">
        <v>99.4</v>
      </c>
      <c r="O64" s="10">
        <v>89.92</v>
      </c>
      <c r="P64" s="10">
        <v>98.28</v>
      </c>
      <c r="Q64" s="10">
        <v>92.26</v>
      </c>
    </row>
    <row r="65" spans="1:17">
      <c r="A65" s="29">
        <v>45064</v>
      </c>
      <c r="B65" s="10">
        <v>2990.03</v>
      </c>
      <c r="C65" s="10">
        <v>2997.19</v>
      </c>
      <c r="D65" s="10">
        <v>2989.79</v>
      </c>
      <c r="E65" s="10">
        <v>2992.68</v>
      </c>
      <c r="F65" s="10">
        <v>2818.65</v>
      </c>
      <c r="G65" s="10">
        <v>2871.26</v>
      </c>
      <c r="H65" s="10">
        <v>2818.72</v>
      </c>
      <c r="J65" s="29">
        <v>45064</v>
      </c>
      <c r="K65" s="10">
        <v>96.5</v>
      </c>
      <c r="L65" s="10">
        <v>99.13</v>
      </c>
      <c r="M65" s="10">
        <v>96.49</v>
      </c>
      <c r="N65" s="10">
        <v>99.1</v>
      </c>
      <c r="O65" s="10">
        <v>89.74</v>
      </c>
      <c r="P65" s="10">
        <v>98.26</v>
      </c>
      <c r="Q65" s="10">
        <v>92.21</v>
      </c>
    </row>
    <row r="66" spans="1:17">
      <c r="A66" s="29">
        <v>45063</v>
      </c>
      <c r="B66" s="10">
        <v>2978.46</v>
      </c>
      <c r="C66" s="10">
        <v>2991.42</v>
      </c>
      <c r="D66" s="10">
        <v>2978.46</v>
      </c>
      <c r="E66" s="10">
        <v>2990.02</v>
      </c>
      <c r="F66" s="10">
        <v>2815.03</v>
      </c>
      <c r="G66" s="10">
        <v>2870.3</v>
      </c>
      <c r="H66" s="10">
        <v>2816.79</v>
      </c>
      <c r="J66" s="29">
        <v>45063</v>
      </c>
      <c r="K66" s="10">
        <v>95.41</v>
      </c>
      <c r="L66" s="10">
        <v>96.9</v>
      </c>
      <c r="M66" s="10">
        <v>95.13</v>
      </c>
      <c r="N66" s="10">
        <v>96.9</v>
      </c>
      <c r="O66" s="10">
        <v>89.56</v>
      </c>
      <c r="P66" s="10">
        <v>98.25</v>
      </c>
      <c r="Q66" s="10">
        <v>92.16</v>
      </c>
    </row>
    <row r="67" spans="1:17">
      <c r="A67" s="29">
        <v>45062</v>
      </c>
      <c r="B67" s="10">
        <v>2967.44</v>
      </c>
      <c r="C67" s="10">
        <v>2982.49</v>
      </c>
      <c r="D67" s="10">
        <v>2967.44</v>
      </c>
      <c r="E67" s="10">
        <v>2978.45</v>
      </c>
      <c r="F67" s="10">
        <v>2811.66</v>
      </c>
      <c r="G67" s="10">
        <v>2869.33</v>
      </c>
      <c r="H67" s="10">
        <v>2814.68</v>
      </c>
      <c r="J67" s="29">
        <v>45062</v>
      </c>
      <c r="K67" s="10">
        <v>96.33</v>
      </c>
      <c r="L67" s="10">
        <v>96.8</v>
      </c>
      <c r="M67" s="10">
        <v>94</v>
      </c>
      <c r="N67" s="10">
        <v>94.16</v>
      </c>
      <c r="O67" s="10">
        <v>89.39</v>
      </c>
      <c r="P67" s="10">
        <v>98.24</v>
      </c>
      <c r="Q67" s="10">
        <v>92.13</v>
      </c>
    </row>
    <row r="68" spans="1:17">
      <c r="A68" s="29">
        <v>45061</v>
      </c>
      <c r="B68" s="10">
        <v>2944.59</v>
      </c>
      <c r="C68" s="10">
        <v>2969.54</v>
      </c>
      <c r="D68" s="10">
        <v>2944.59</v>
      </c>
      <c r="E68" s="10">
        <v>2967.44</v>
      </c>
      <c r="F68" s="10">
        <v>2808.31</v>
      </c>
      <c r="G68" s="10">
        <v>2868.4</v>
      </c>
      <c r="H68" s="10">
        <v>2812.52</v>
      </c>
      <c r="J68" s="29">
        <v>45061</v>
      </c>
      <c r="K68" s="10">
        <v>96.1</v>
      </c>
      <c r="L68" s="10">
        <v>97.34</v>
      </c>
      <c r="M68" s="10">
        <v>95.11</v>
      </c>
      <c r="N68" s="10">
        <v>96.33</v>
      </c>
      <c r="O68" s="10">
        <v>89.26</v>
      </c>
      <c r="P68" s="10">
        <v>98.23</v>
      </c>
      <c r="Q68" s="10">
        <v>92.1</v>
      </c>
    </row>
    <row r="69" spans="1:17">
      <c r="A69" s="29">
        <v>45058</v>
      </c>
      <c r="B69" s="10">
        <v>2928.47</v>
      </c>
      <c r="C69" s="10">
        <v>2945.12</v>
      </c>
      <c r="D69" s="10">
        <v>2928.47</v>
      </c>
      <c r="E69" s="10">
        <v>2944.57</v>
      </c>
      <c r="F69" s="10">
        <v>2805.13</v>
      </c>
      <c r="G69" s="10">
        <v>2867.53</v>
      </c>
      <c r="H69" s="10">
        <v>2810.65</v>
      </c>
      <c r="J69" s="29">
        <v>45058</v>
      </c>
      <c r="K69" s="10">
        <v>94.7</v>
      </c>
      <c r="L69" s="10">
        <v>96.4</v>
      </c>
      <c r="M69" s="10">
        <v>94.65</v>
      </c>
      <c r="N69" s="10">
        <v>95.61</v>
      </c>
      <c r="O69" s="10">
        <v>89.11</v>
      </c>
      <c r="P69" s="10">
        <v>98.21</v>
      </c>
      <c r="Q69" s="10">
        <v>92.03</v>
      </c>
    </row>
    <row r="70" spans="1:17">
      <c r="A70" s="29">
        <v>45057</v>
      </c>
      <c r="B70" s="10">
        <v>2915</v>
      </c>
      <c r="C70" s="10">
        <v>2929.38</v>
      </c>
      <c r="D70" s="10">
        <v>2915</v>
      </c>
      <c r="E70" s="10">
        <v>2928.48</v>
      </c>
      <c r="F70" s="10">
        <v>2802.41</v>
      </c>
      <c r="G70" s="10">
        <v>2866.77</v>
      </c>
      <c r="H70" s="10">
        <v>2809.07</v>
      </c>
      <c r="J70" s="29">
        <v>45057</v>
      </c>
      <c r="K70" s="10">
        <v>93.59</v>
      </c>
      <c r="L70" s="10">
        <v>96.09</v>
      </c>
      <c r="M70" s="10">
        <v>93.26</v>
      </c>
      <c r="N70" s="10">
        <v>95.6</v>
      </c>
      <c r="O70" s="10">
        <v>88.97</v>
      </c>
      <c r="P70" s="10">
        <v>98.19</v>
      </c>
      <c r="Q70" s="10">
        <v>91.98</v>
      </c>
    </row>
    <row r="71" spans="1:17">
      <c r="A71" s="29">
        <v>45056</v>
      </c>
      <c r="B71" s="10">
        <v>2910.37</v>
      </c>
      <c r="C71" s="10">
        <v>2916.82</v>
      </c>
      <c r="D71" s="10">
        <v>2910.34</v>
      </c>
      <c r="E71" s="10">
        <v>2915</v>
      </c>
      <c r="F71" s="10">
        <v>2800</v>
      </c>
      <c r="G71" s="10">
        <v>2866.09</v>
      </c>
      <c r="H71" s="10">
        <v>2807.8</v>
      </c>
      <c r="J71" s="29">
        <v>45056</v>
      </c>
      <c r="K71" s="10">
        <v>92.6</v>
      </c>
      <c r="L71" s="10">
        <v>94.65</v>
      </c>
      <c r="M71" s="10">
        <v>92.58</v>
      </c>
      <c r="N71" s="10">
        <v>94.2</v>
      </c>
      <c r="O71" s="10">
        <v>88.85</v>
      </c>
      <c r="P71" s="10">
        <v>98.19</v>
      </c>
      <c r="Q71" s="10">
        <v>91.92</v>
      </c>
    </row>
    <row r="72" spans="1:17">
      <c r="A72" s="29">
        <v>45055</v>
      </c>
      <c r="B72" s="10">
        <v>2898.59</v>
      </c>
      <c r="C72" s="10">
        <v>2910.84</v>
      </c>
      <c r="D72" s="10">
        <v>2898.59</v>
      </c>
      <c r="E72" s="10">
        <v>2910.39</v>
      </c>
      <c r="F72" s="10">
        <v>2797.76</v>
      </c>
      <c r="G72" s="10">
        <v>2865.46</v>
      </c>
      <c r="H72" s="10">
        <v>2806.92</v>
      </c>
      <c r="J72" s="29">
        <v>45055</v>
      </c>
      <c r="K72" s="10">
        <v>91.73</v>
      </c>
      <c r="L72" s="10">
        <v>93.76</v>
      </c>
      <c r="M72" s="10">
        <v>91.73</v>
      </c>
      <c r="N72" s="10">
        <v>92.76</v>
      </c>
      <c r="O72" s="10">
        <v>88.78</v>
      </c>
      <c r="P72" s="10">
        <v>98.19</v>
      </c>
      <c r="Q72" s="10">
        <v>91.87</v>
      </c>
    </row>
    <row r="73" spans="1:17">
      <c r="A73" s="29">
        <v>45054</v>
      </c>
      <c r="B73" s="10">
        <v>2886.42</v>
      </c>
      <c r="C73" s="10">
        <v>2899.11</v>
      </c>
      <c r="D73" s="10">
        <v>2886.42</v>
      </c>
      <c r="E73" s="10">
        <v>2898.59</v>
      </c>
      <c r="F73" s="10">
        <v>2795.42</v>
      </c>
      <c r="G73" s="10">
        <v>2864.83</v>
      </c>
      <c r="H73" s="10">
        <v>2806.29</v>
      </c>
      <c r="J73" s="29">
        <v>45054</v>
      </c>
      <c r="K73" s="10">
        <v>92.77</v>
      </c>
      <c r="L73" s="10">
        <v>93.04</v>
      </c>
      <c r="M73" s="10">
        <v>91.88</v>
      </c>
      <c r="N73" s="10">
        <v>92.3</v>
      </c>
      <c r="O73" s="10">
        <v>88.74</v>
      </c>
      <c r="P73" s="10">
        <v>98.18</v>
      </c>
      <c r="Q73" s="10">
        <v>91.85</v>
      </c>
    </row>
    <row r="74" spans="1:17">
      <c r="A74" s="29">
        <v>45051</v>
      </c>
      <c r="B74" s="10">
        <v>2875.33</v>
      </c>
      <c r="C74" s="10">
        <v>2887.46</v>
      </c>
      <c r="D74" s="10">
        <v>2875.33</v>
      </c>
      <c r="E74" s="10">
        <v>2886.42</v>
      </c>
      <c r="F74" s="10">
        <v>2793.41</v>
      </c>
      <c r="G74" s="10">
        <v>2864.23</v>
      </c>
      <c r="H74" s="10">
        <v>2805.96</v>
      </c>
      <c r="J74" s="29">
        <v>45051</v>
      </c>
      <c r="K74" s="10">
        <v>88.97</v>
      </c>
      <c r="L74" s="10">
        <v>91.81</v>
      </c>
      <c r="M74" s="10">
        <v>88.33</v>
      </c>
      <c r="N74" s="10">
        <v>91.45</v>
      </c>
      <c r="O74" s="10">
        <v>88.72</v>
      </c>
      <c r="P74" s="10">
        <v>98.17</v>
      </c>
      <c r="Q74" s="10">
        <v>91.85</v>
      </c>
    </row>
    <row r="75" spans="1:17">
      <c r="A75" s="29">
        <v>45050</v>
      </c>
      <c r="B75" s="10">
        <v>2863.91</v>
      </c>
      <c r="C75" s="10">
        <v>2875.33</v>
      </c>
      <c r="D75" s="10">
        <v>2863.79</v>
      </c>
      <c r="E75" s="10">
        <v>2875.33</v>
      </c>
      <c r="F75" s="10">
        <v>2791.63</v>
      </c>
      <c r="G75" s="10">
        <v>2863.69</v>
      </c>
      <c r="H75" s="10">
        <v>2805.73</v>
      </c>
      <c r="J75" s="29">
        <v>45050</v>
      </c>
      <c r="K75" s="10">
        <v>89.57</v>
      </c>
      <c r="L75" s="10">
        <v>91.23</v>
      </c>
      <c r="M75" s="10">
        <v>87.78</v>
      </c>
      <c r="N75" s="10">
        <v>88.31</v>
      </c>
      <c r="O75" s="10">
        <v>88.74</v>
      </c>
      <c r="P75" s="10">
        <v>98.17</v>
      </c>
      <c r="Q75" s="10">
        <v>91.87</v>
      </c>
    </row>
    <row r="76" spans="1:17">
      <c r="A76" s="29">
        <v>45049</v>
      </c>
      <c r="B76" s="10">
        <v>2859.62</v>
      </c>
      <c r="C76" s="10">
        <v>2867.52</v>
      </c>
      <c r="D76" s="10">
        <v>2859.62</v>
      </c>
      <c r="E76" s="10">
        <v>2863.9</v>
      </c>
      <c r="F76" s="10">
        <v>2789.74</v>
      </c>
      <c r="G76" s="10">
        <v>2863.2</v>
      </c>
      <c r="H76" s="10">
        <v>2805.74</v>
      </c>
      <c r="J76" s="29">
        <v>45049</v>
      </c>
      <c r="K76" s="10">
        <v>87.75</v>
      </c>
      <c r="L76" s="10">
        <v>88.97</v>
      </c>
      <c r="M76" s="10">
        <v>87.26</v>
      </c>
      <c r="N76" s="10">
        <v>88.3</v>
      </c>
      <c r="O76" s="10">
        <v>88.84</v>
      </c>
      <c r="P76" s="10">
        <v>98.18</v>
      </c>
      <c r="Q76" s="10">
        <v>91.95</v>
      </c>
    </row>
    <row r="77" spans="1:17">
      <c r="A77" s="29">
        <v>45048</v>
      </c>
      <c r="B77" s="10">
        <v>2858.23</v>
      </c>
      <c r="C77" s="10">
        <v>2869.21</v>
      </c>
      <c r="D77" s="10">
        <v>2856.16</v>
      </c>
      <c r="E77" s="10">
        <v>2859.63</v>
      </c>
      <c r="F77" s="10">
        <v>2788.12</v>
      </c>
      <c r="G77" s="10">
        <v>2862.74</v>
      </c>
      <c r="H77" s="10">
        <v>2805.92</v>
      </c>
      <c r="J77" s="29">
        <v>45048</v>
      </c>
      <c r="K77" s="10">
        <v>89.15</v>
      </c>
      <c r="L77" s="10">
        <v>89.15</v>
      </c>
      <c r="M77" s="10">
        <v>87.25</v>
      </c>
      <c r="N77" s="10">
        <v>87.75</v>
      </c>
      <c r="O77" s="10">
        <v>88.94</v>
      </c>
      <c r="P77" s="10">
        <v>98.2</v>
      </c>
      <c r="Q77" s="10">
        <v>92.03</v>
      </c>
    </row>
    <row r="78" spans="1:17">
      <c r="A78" s="29">
        <v>45044</v>
      </c>
      <c r="B78" s="10">
        <v>2827.28</v>
      </c>
      <c r="C78" s="10">
        <v>2858.23</v>
      </c>
      <c r="D78" s="10">
        <v>2827.28</v>
      </c>
      <c r="E78" s="10">
        <v>2858.23</v>
      </c>
      <c r="F78" s="10">
        <v>2786.5</v>
      </c>
      <c r="G78" s="10">
        <v>2862.35</v>
      </c>
      <c r="H78" s="10">
        <v>2806.21</v>
      </c>
      <c r="J78" s="29">
        <v>45044</v>
      </c>
      <c r="K78" s="10">
        <v>87.34</v>
      </c>
      <c r="L78" s="10">
        <v>89.29</v>
      </c>
      <c r="M78" s="10">
        <v>86.63</v>
      </c>
      <c r="N78" s="10">
        <v>89</v>
      </c>
      <c r="O78" s="10">
        <v>89.03</v>
      </c>
      <c r="P78" s="10">
        <v>98.22</v>
      </c>
      <c r="Q78" s="10">
        <v>92.11</v>
      </c>
    </row>
    <row r="79" spans="1:17">
      <c r="A79" s="29">
        <v>45043</v>
      </c>
      <c r="B79" s="10">
        <v>2817.19</v>
      </c>
      <c r="C79" s="10">
        <v>2828.81</v>
      </c>
      <c r="D79" s="10">
        <v>2817.19</v>
      </c>
      <c r="E79" s="10">
        <v>2827.24</v>
      </c>
      <c r="F79" s="10">
        <v>2784.82</v>
      </c>
      <c r="G79" s="10">
        <v>2861.99</v>
      </c>
      <c r="H79" s="10">
        <v>2806.56</v>
      </c>
      <c r="J79" s="29">
        <v>45043</v>
      </c>
      <c r="K79" s="10">
        <v>85.3</v>
      </c>
      <c r="L79" s="10">
        <v>87.16</v>
      </c>
      <c r="M79" s="10">
        <v>85.25</v>
      </c>
      <c r="N79" s="10">
        <v>87.16</v>
      </c>
      <c r="O79" s="10">
        <v>89.1</v>
      </c>
      <c r="P79" s="10">
        <v>98.24</v>
      </c>
      <c r="Q79" s="10">
        <v>92.21</v>
      </c>
    </row>
    <row r="80" spans="1:17">
      <c r="A80" s="29">
        <v>45042</v>
      </c>
      <c r="B80" s="10">
        <v>2814.98</v>
      </c>
      <c r="C80" s="10">
        <v>2821.06</v>
      </c>
      <c r="D80" s="10">
        <v>2814.68</v>
      </c>
      <c r="E80" s="10">
        <v>2817.21</v>
      </c>
      <c r="F80" s="10">
        <v>2783.99</v>
      </c>
      <c r="G80" s="10">
        <v>2861.81</v>
      </c>
      <c r="H80" s="10">
        <v>2807.07</v>
      </c>
      <c r="J80" s="29">
        <v>45042</v>
      </c>
      <c r="K80" s="10">
        <v>85.99</v>
      </c>
      <c r="L80" s="10">
        <v>86.59</v>
      </c>
      <c r="M80" s="10">
        <v>85.41</v>
      </c>
      <c r="N80" s="10">
        <v>85.94</v>
      </c>
      <c r="O80" s="10">
        <v>89.2</v>
      </c>
      <c r="P80" s="10">
        <v>98.28</v>
      </c>
      <c r="Q80" s="10">
        <v>92.32</v>
      </c>
    </row>
    <row r="81" spans="1:17">
      <c r="A81" s="29">
        <v>45041</v>
      </c>
      <c r="B81" s="10">
        <v>2816.23</v>
      </c>
      <c r="C81" s="10">
        <v>2819.85</v>
      </c>
      <c r="D81" s="10">
        <v>2812.07</v>
      </c>
      <c r="E81" s="10">
        <v>2814.98</v>
      </c>
      <c r="F81" s="10">
        <v>2783.47</v>
      </c>
      <c r="G81" s="10">
        <v>2861.69</v>
      </c>
      <c r="H81" s="10">
        <v>2807.57</v>
      </c>
      <c r="J81" s="29">
        <v>45041</v>
      </c>
      <c r="K81" s="10">
        <v>86.66</v>
      </c>
      <c r="L81" s="10">
        <v>86.75</v>
      </c>
      <c r="M81" s="10">
        <v>85.3</v>
      </c>
      <c r="N81" s="10">
        <v>85.98</v>
      </c>
      <c r="O81" s="10">
        <v>89.33</v>
      </c>
      <c r="P81" s="10">
        <v>98.32</v>
      </c>
      <c r="Q81" s="10">
        <v>92.46</v>
      </c>
    </row>
    <row r="82" spans="1:17">
      <c r="A82" s="29">
        <v>45040</v>
      </c>
      <c r="B82" s="10">
        <v>2813.94</v>
      </c>
      <c r="C82" s="10">
        <v>2818.48</v>
      </c>
      <c r="D82" s="10">
        <v>2810.82</v>
      </c>
      <c r="E82" s="10">
        <v>2816.23</v>
      </c>
      <c r="F82" s="10">
        <v>2783.14</v>
      </c>
      <c r="G82" s="10">
        <v>2861.56</v>
      </c>
      <c r="H82" s="10">
        <v>2807.93</v>
      </c>
      <c r="J82" s="29">
        <v>45040</v>
      </c>
      <c r="K82" s="10">
        <v>87</v>
      </c>
      <c r="L82" s="10">
        <v>87.8</v>
      </c>
      <c r="M82" s="10">
        <v>86.62</v>
      </c>
      <c r="N82" s="10">
        <v>86.75</v>
      </c>
      <c r="O82" s="10">
        <v>89.51</v>
      </c>
      <c r="P82" s="10">
        <v>98.35</v>
      </c>
      <c r="Q82" s="10">
        <v>92.59</v>
      </c>
    </row>
    <row r="83" spans="1:17">
      <c r="A83" s="29">
        <v>45036</v>
      </c>
      <c r="B83" s="10">
        <v>2809.01</v>
      </c>
      <c r="C83" s="10">
        <v>2814.26</v>
      </c>
      <c r="D83" s="10">
        <v>2809.01</v>
      </c>
      <c r="E83" s="10">
        <v>2813.94</v>
      </c>
      <c r="F83" s="10">
        <v>2782.91</v>
      </c>
      <c r="G83" s="10">
        <v>2861.4</v>
      </c>
      <c r="H83" s="10">
        <v>2808.28</v>
      </c>
      <c r="J83" s="29">
        <v>45036</v>
      </c>
      <c r="K83" s="10">
        <v>86.76</v>
      </c>
      <c r="L83" s="10">
        <v>87.51</v>
      </c>
      <c r="M83" s="10">
        <v>85.81</v>
      </c>
      <c r="N83" s="10">
        <v>87.4</v>
      </c>
      <c r="O83" s="10">
        <v>89.65</v>
      </c>
      <c r="P83" s="10">
        <v>98.38</v>
      </c>
      <c r="Q83" s="10">
        <v>92.69</v>
      </c>
    </row>
    <row r="84" spans="1:17">
      <c r="A84" s="29">
        <v>45035</v>
      </c>
      <c r="B84" s="10">
        <v>2809.31</v>
      </c>
      <c r="C84" s="10">
        <v>2813.55</v>
      </c>
      <c r="D84" s="10">
        <v>2807.71</v>
      </c>
      <c r="E84" s="10">
        <v>2809.01</v>
      </c>
      <c r="F84" s="10">
        <v>2782.85</v>
      </c>
      <c r="G84" s="10">
        <v>2861.29</v>
      </c>
      <c r="H84" s="10">
        <v>2808.66</v>
      </c>
      <c r="J84" s="29">
        <v>45035</v>
      </c>
      <c r="K84" s="10">
        <v>87.76</v>
      </c>
      <c r="L84" s="10">
        <v>88.37</v>
      </c>
      <c r="M84" s="10">
        <v>86.47</v>
      </c>
      <c r="N84" s="10">
        <v>86.8</v>
      </c>
      <c r="O84" s="10">
        <v>89.8</v>
      </c>
      <c r="P84" s="10">
        <v>98.39</v>
      </c>
      <c r="Q84" s="10">
        <v>92.8</v>
      </c>
    </row>
    <row r="85" spans="1:17">
      <c r="A85" s="29">
        <v>45034</v>
      </c>
      <c r="B85" s="10">
        <v>2797.18</v>
      </c>
      <c r="C85" s="10">
        <v>2809.34</v>
      </c>
      <c r="D85" s="10">
        <v>2797.18</v>
      </c>
      <c r="E85" s="10">
        <v>2809.34</v>
      </c>
      <c r="F85" s="10">
        <v>2782.99</v>
      </c>
      <c r="G85" s="10">
        <v>2861.21</v>
      </c>
      <c r="H85" s="10">
        <v>2809.16</v>
      </c>
      <c r="J85" s="29">
        <v>45034</v>
      </c>
      <c r="K85" s="10">
        <v>90.8</v>
      </c>
      <c r="L85" s="10">
        <v>91</v>
      </c>
      <c r="M85" s="10">
        <v>88.75</v>
      </c>
      <c r="N85" s="10">
        <v>89.17</v>
      </c>
      <c r="O85" s="10">
        <v>89.98</v>
      </c>
      <c r="P85" s="10">
        <v>98.42</v>
      </c>
      <c r="Q85" s="10">
        <v>92.94</v>
      </c>
    </row>
    <row r="86" spans="1:17">
      <c r="A86" s="29">
        <v>45033</v>
      </c>
      <c r="B86" s="10">
        <v>2781.47</v>
      </c>
      <c r="C86" s="10">
        <v>2798.23</v>
      </c>
      <c r="D86" s="10">
        <v>2781.47</v>
      </c>
      <c r="E86" s="10">
        <v>2797.18</v>
      </c>
      <c r="F86" s="10">
        <v>2783.08</v>
      </c>
      <c r="G86" s="10">
        <v>2861.14</v>
      </c>
      <c r="H86" s="10">
        <v>2809.66</v>
      </c>
      <c r="J86" s="29">
        <v>45033</v>
      </c>
      <c r="K86" s="10">
        <v>90.73</v>
      </c>
      <c r="L86" s="10">
        <v>91.11</v>
      </c>
      <c r="M86" s="10">
        <v>90.06</v>
      </c>
      <c r="N86" s="10">
        <v>90.25</v>
      </c>
      <c r="O86" s="10">
        <v>90.16</v>
      </c>
      <c r="P86" s="10">
        <v>98.43</v>
      </c>
      <c r="Q86" s="10">
        <v>93.02</v>
      </c>
    </row>
    <row r="87" spans="1:17">
      <c r="A87" s="29">
        <v>45030</v>
      </c>
      <c r="B87" s="10">
        <v>2769.7</v>
      </c>
      <c r="C87" s="10">
        <v>2781.81</v>
      </c>
      <c r="D87" s="10">
        <v>2769.7</v>
      </c>
      <c r="E87" s="10">
        <v>2781.47</v>
      </c>
      <c r="F87" s="10">
        <v>2783.28</v>
      </c>
      <c r="G87" s="10">
        <v>2861.12</v>
      </c>
      <c r="H87" s="10">
        <v>2810.35</v>
      </c>
      <c r="J87" s="29">
        <v>45030</v>
      </c>
      <c r="K87" s="10">
        <v>90.74</v>
      </c>
      <c r="L87" s="10">
        <v>91.46</v>
      </c>
      <c r="M87" s="10">
        <v>89.66</v>
      </c>
      <c r="N87" s="10">
        <v>90.73</v>
      </c>
      <c r="O87" s="10">
        <v>90.35</v>
      </c>
      <c r="P87" s="10">
        <v>98.44</v>
      </c>
      <c r="Q87" s="10">
        <v>93.1</v>
      </c>
    </row>
    <row r="88" spans="1:17">
      <c r="A88" s="29">
        <v>45029</v>
      </c>
      <c r="B88" s="10">
        <v>2770.02</v>
      </c>
      <c r="C88" s="10">
        <v>2775.66</v>
      </c>
      <c r="D88" s="10">
        <v>2767.11</v>
      </c>
      <c r="E88" s="10">
        <v>2769.7</v>
      </c>
      <c r="F88" s="10">
        <v>2784.07</v>
      </c>
      <c r="G88" s="10">
        <v>2861.18</v>
      </c>
      <c r="H88" s="10">
        <v>2811.21</v>
      </c>
      <c r="J88" s="29">
        <v>45029</v>
      </c>
      <c r="K88" s="10">
        <v>91.1</v>
      </c>
      <c r="L88" s="10">
        <v>92.35</v>
      </c>
      <c r="M88" s="10">
        <v>90.26</v>
      </c>
      <c r="N88" s="10">
        <v>91.31</v>
      </c>
      <c r="O88" s="10">
        <v>90.53</v>
      </c>
      <c r="P88" s="10">
        <v>98.46</v>
      </c>
      <c r="Q88" s="10">
        <v>93.2</v>
      </c>
    </row>
    <row r="89" spans="1:17">
      <c r="A89" s="29">
        <v>45028</v>
      </c>
      <c r="B89" s="10">
        <v>2765.29</v>
      </c>
      <c r="C89" s="10">
        <v>2771.89</v>
      </c>
      <c r="D89" s="10">
        <v>2760.94</v>
      </c>
      <c r="E89" s="10">
        <v>2769.99</v>
      </c>
      <c r="F89" s="10">
        <v>2784.84</v>
      </c>
      <c r="G89" s="10">
        <v>2861.33</v>
      </c>
      <c r="H89" s="10">
        <v>2812.3</v>
      </c>
      <c r="J89" s="29">
        <v>45028</v>
      </c>
      <c r="K89" s="10">
        <v>91.96</v>
      </c>
      <c r="L89" s="10">
        <v>92.74</v>
      </c>
      <c r="M89" s="10">
        <v>90.75</v>
      </c>
      <c r="N89" s="10">
        <v>91.06</v>
      </c>
      <c r="O89" s="10">
        <v>90.65</v>
      </c>
      <c r="P89" s="10">
        <v>98.47</v>
      </c>
      <c r="Q89" s="10">
        <v>93.27</v>
      </c>
    </row>
    <row r="90" spans="1:17">
      <c r="A90" s="29">
        <v>45027</v>
      </c>
      <c r="B90" s="10">
        <v>2760.71</v>
      </c>
      <c r="C90" s="10">
        <v>2766.24</v>
      </c>
      <c r="D90" s="10">
        <v>2759.24</v>
      </c>
      <c r="E90" s="10">
        <v>2765.29</v>
      </c>
      <c r="F90" s="10">
        <v>2785.63</v>
      </c>
      <c r="G90" s="10">
        <v>2861.49</v>
      </c>
      <c r="H90" s="10">
        <v>2813.24</v>
      </c>
      <c r="J90" s="29">
        <v>45027</v>
      </c>
      <c r="K90" s="10">
        <v>89</v>
      </c>
      <c r="L90" s="10">
        <v>90.65</v>
      </c>
      <c r="M90" s="10">
        <v>87.92</v>
      </c>
      <c r="N90" s="10">
        <v>90.5</v>
      </c>
      <c r="O90" s="10">
        <v>90.79</v>
      </c>
      <c r="P90" s="10">
        <v>98.49</v>
      </c>
      <c r="Q90" s="10">
        <v>93.35</v>
      </c>
    </row>
    <row r="91" spans="1:17">
      <c r="A91" s="29">
        <v>45026</v>
      </c>
      <c r="B91" s="10">
        <v>2760.38</v>
      </c>
      <c r="C91" s="10">
        <v>2764.42</v>
      </c>
      <c r="D91" s="10">
        <v>2757.2</v>
      </c>
      <c r="E91" s="10">
        <v>2760.71</v>
      </c>
      <c r="F91" s="10">
        <v>2786.51</v>
      </c>
      <c r="G91" s="10">
        <v>2861.68</v>
      </c>
      <c r="H91" s="10">
        <v>2814.73</v>
      </c>
      <c r="J91" s="29">
        <v>45026</v>
      </c>
      <c r="K91" s="10">
        <v>86.09</v>
      </c>
      <c r="L91" s="10">
        <v>87.01</v>
      </c>
      <c r="M91" s="10">
        <v>86.09</v>
      </c>
      <c r="N91" s="10">
        <v>86.35</v>
      </c>
      <c r="O91" s="10">
        <v>90.97</v>
      </c>
      <c r="P91" s="10">
        <v>98.51</v>
      </c>
      <c r="Q91" s="10">
        <v>93.45</v>
      </c>
    </row>
    <row r="92" spans="1:17">
      <c r="A92" s="29">
        <v>45022</v>
      </c>
      <c r="B92" s="10">
        <v>2760.29</v>
      </c>
      <c r="C92" s="10">
        <v>2765.35</v>
      </c>
      <c r="D92" s="10">
        <v>2757.51</v>
      </c>
      <c r="E92" s="10">
        <v>2760.38</v>
      </c>
      <c r="F92" s="10">
        <v>2787.63</v>
      </c>
      <c r="G92" s="10">
        <v>2861.92</v>
      </c>
      <c r="H92" s="10">
        <v>2816.43</v>
      </c>
      <c r="J92" s="29">
        <v>45022</v>
      </c>
      <c r="K92" s="10">
        <v>85.77</v>
      </c>
      <c r="L92" s="10">
        <v>86.61</v>
      </c>
      <c r="M92" s="10">
        <v>85.41</v>
      </c>
      <c r="N92" s="10">
        <v>85.88</v>
      </c>
      <c r="O92" s="10">
        <v>91.22</v>
      </c>
      <c r="P92" s="10">
        <v>98.55</v>
      </c>
      <c r="Q92" s="10">
        <v>93.62</v>
      </c>
    </row>
    <row r="93" spans="1:17">
      <c r="A93" s="29">
        <v>45021</v>
      </c>
      <c r="B93" s="10">
        <v>2761</v>
      </c>
      <c r="C93" s="10">
        <v>2767.97</v>
      </c>
      <c r="D93" s="10">
        <v>2759.26</v>
      </c>
      <c r="E93" s="10">
        <v>2760.26</v>
      </c>
      <c r="F93" s="10">
        <v>2788.66</v>
      </c>
      <c r="G93" s="10">
        <v>2862.18</v>
      </c>
      <c r="H93" s="10">
        <v>2818.18</v>
      </c>
      <c r="J93" s="29">
        <v>45021</v>
      </c>
      <c r="K93" s="10">
        <v>87.1</v>
      </c>
      <c r="L93" s="10">
        <v>87.41</v>
      </c>
      <c r="M93" s="10">
        <v>85.02</v>
      </c>
      <c r="N93" s="10">
        <v>85.85</v>
      </c>
      <c r="O93" s="10">
        <v>91.47</v>
      </c>
      <c r="P93" s="10">
        <v>98.6</v>
      </c>
      <c r="Q93" s="10">
        <v>93.79</v>
      </c>
    </row>
    <row r="94" spans="1:17">
      <c r="A94" s="29">
        <v>45020</v>
      </c>
      <c r="B94" s="10">
        <v>2753.1</v>
      </c>
      <c r="C94" s="10">
        <v>2764.35</v>
      </c>
      <c r="D94" s="10">
        <v>2753.1</v>
      </c>
      <c r="E94" s="10">
        <v>2761</v>
      </c>
      <c r="F94" s="10">
        <v>2789.77</v>
      </c>
      <c r="G94" s="10">
        <v>2862.44</v>
      </c>
      <c r="H94" s="10">
        <v>2819.99</v>
      </c>
      <c r="J94" s="29">
        <v>45020</v>
      </c>
      <c r="K94" s="10">
        <v>86.7</v>
      </c>
      <c r="L94" s="10">
        <v>88.03</v>
      </c>
      <c r="M94" s="10">
        <v>86.51</v>
      </c>
      <c r="N94" s="10">
        <v>87</v>
      </c>
      <c r="O94" s="10">
        <v>91.68</v>
      </c>
      <c r="P94" s="10">
        <v>98.64</v>
      </c>
      <c r="Q94" s="10">
        <v>93.96</v>
      </c>
    </row>
    <row r="95" spans="1:17">
      <c r="A95" s="29">
        <v>45019</v>
      </c>
      <c r="B95" s="10">
        <v>2760.94</v>
      </c>
      <c r="C95" s="10">
        <v>2772.58</v>
      </c>
      <c r="D95" s="10">
        <v>2751.42</v>
      </c>
      <c r="E95" s="10">
        <v>2753.11</v>
      </c>
      <c r="F95" s="10">
        <v>2791.08</v>
      </c>
      <c r="G95" s="10">
        <v>2862.64</v>
      </c>
      <c r="H95" s="10">
        <v>2822.07</v>
      </c>
      <c r="J95" s="29">
        <v>45019</v>
      </c>
      <c r="K95" s="10">
        <v>88</v>
      </c>
      <c r="L95" s="10">
        <v>88</v>
      </c>
      <c r="M95" s="10">
        <v>86.17</v>
      </c>
      <c r="N95" s="10">
        <v>86.5</v>
      </c>
      <c r="O95" s="10">
        <v>91.89</v>
      </c>
      <c r="P95" s="10">
        <v>98.69</v>
      </c>
      <c r="Q95" s="10">
        <v>94.18</v>
      </c>
    </row>
    <row r="96" spans="1:17">
      <c r="A96" s="29">
        <v>45016</v>
      </c>
      <c r="B96" s="10">
        <v>2736.12</v>
      </c>
      <c r="C96" s="10">
        <v>2760.96</v>
      </c>
      <c r="D96" s="10">
        <v>2736.12</v>
      </c>
      <c r="E96" s="10">
        <v>2760.96</v>
      </c>
      <c r="F96" s="10">
        <v>2792.52</v>
      </c>
      <c r="G96" s="10">
        <v>2862.9</v>
      </c>
      <c r="H96" s="10">
        <v>2824.37</v>
      </c>
      <c r="J96" s="29">
        <v>45016</v>
      </c>
      <c r="K96" s="10">
        <v>89.85</v>
      </c>
      <c r="L96" s="10">
        <v>89.85</v>
      </c>
      <c r="M96" s="10">
        <v>87.06</v>
      </c>
      <c r="N96" s="10">
        <v>87.82</v>
      </c>
      <c r="O96" s="10">
        <v>92.1</v>
      </c>
      <c r="P96" s="10">
        <v>98.74</v>
      </c>
      <c r="Q96" s="10">
        <v>94.43</v>
      </c>
    </row>
    <row r="97" spans="1:17">
      <c r="A97" s="29">
        <v>45015</v>
      </c>
      <c r="B97" s="10">
        <v>2744.37</v>
      </c>
      <c r="C97" s="10">
        <v>2752.25</v>
      </c>
      <c r="D97" s="10">
        <v>2732.35</v>
      </c>
      <c r="E97" s="10">
        <v>2736.12</v>
      </c>
      <c r="F97" s="10">
        <v>2794.07</v>
      </c>
      <c r="G97" s="10">
        <v>2863.1</v>
      </c>
      <c r="H97" s="10">
        <v>2826.64</v>
      </c>
      <c r="J97" s="29">
        <v>45015</v>
      </c>
      <c r="K97" s="10">
        <v>88.27</v>
      </c>
      <c r="L97" s="10">
        <v>89.94</v>
      </c>
      <c r="M97" s="10">
        <v>87.58</v>
      </c>
      <c r="N97" s="10">
        <v>89.1</v>
      </c>
      <c r="O97" s="10">
        <v>92.27</v>
      </c>
      <c r="P97" s="10">
        <v>98.78</v>
      </c>
      <c r="Q97" s="10">
        <v>94.66</v>
      </c>
    </row>
    <row r="98" spans="1:17">
      <c r="A98" s="29">
        <v>45014</v>
      </c>
      <c r="B98" s="10">
        <v>2763.75</v>
      </c>
      <c r="C98" s="10">
        <v>2766.62</v>
      </c>
      <c r="D98" s="10">
        <v>2741.98</v>
      </c>
      <c r="E98" s="10">
        <v>2744.39</v>
      </c>
      <c r="F98" s="10">
        <v>2796.11</v>
      </c>
      <c r="G98" s="10">
        <v>2863.43</v>
      </c>
      <c r="H98" s="10">
        <v>2829.21</v>
      </c>
      <c r="J98" s="29">
        <v>45014</v>
      </c>
      <c r="K98" s="10">
        <v>88.4</v>
      </c>
      <c r="L98" s="10">
        <v>88.4</v>
      </c>
      <c r="M98" s="10">
        <v>85.59</v>
      </c>
      <c r="N98" s="10">
        <v>87.17</v>
      </c>
      <c r="O98" s="10">
        <v>92.43</v>
      </c>
      <c r="P98" s="10">
        <v>98.82</v>
      </c>
      <c r="Q98" s="10">
        <v>94.92</v>
      </c>
    </row>
    <row r="99" spans="1:17">
      <c r="A99" s="29">
        <v>45013</v>
      </c>
      <c r="B99" s="10">
        <v>2767.26</v>
      </c>
      <c r="C99" s="10">
        <v>2770.22</v>
      </c>
      <c r="D99" s="10">
        <v>2762.6</v>
      </c>
      <c r="E99" s="10">
        <v>2763.77</v>
      </c>
      <c r="F99" s="10">
        <v>2798.04</v>
      </c>
      <c r="G99" s="10">
        <v>2863.78</v>
      </c>
      <c r="H99" s="10">
        <v>2831.65</v>
      </c>
      <c r="J99" s="29">
        <v>45013</v>
      </c>
      <c r="K99" s="10">
        <v>86.61</v>
      </c>
      <c r="L99" s="10">
        <v>88.01</v>
      </c>
      <c r="M99" s="10">
        <v>85.53</v>
      </c>
      <c r="N99" s="10">
        <v>87.7</v>
      </c>
      <c r="O99" s="10">
        <v>92.58</v>
      </c>
      <c r="P99" s="10">
        <v>98.89</v>
      </c>
      <c r="Q99" s="10">
        <v>95.2</v>
      </c>
    </row>
    <row r="100" spans="1:17">
      <c r="A100" s="29">
        <v>45012</v>
      </c>
      <c r="B100" s="10">
        <v>2770.26</v>
      </c>
      <c r="C100" s="10">
        <v>2771.52</v>
      </c>
      <c r="D100" s="10">
        <v>2765.09</v>
      </c>
      <c r="E100" s="10">
        <v>2767.27</v>
      </c>
      <c r="F100" s="10">
        <v>2799.54</v>
      </c>
      <c r="G100" s="10">
        <v>2864.05</v>
      </c>
      <c r="H100" s="10">
        <v>2833.9</v>
      </c>
      <c r="J100" s="29">
        <v>45012</v>
      </c>
      <c r="K100" s="10">
        <v>87.1</v>
      </c>
      <c r="L100" s="10">
        <v>87.4</v>
      </c>
      <c r="M100" s="10">
        <v>86.08</v>
      </c>
      <c r="N100" s="10">
        <v>86.61</v>
      </c>
      <c r="O100" s="10">
        <v>92.73</v>
      </c>
      <c r="P100" s="10">
        <v>98.96</v>
      </c>
      <c r="Q100" s="10">
        <v>95.46</v>
      </c>
    </row>
    <row r="101" spans="1:17">
      <c r="A101" s="29">
        <v>45009</v>
      </c>
      <c r="B101" s="10">
        <v>2760.63</v>
      </c>
      <c r="C101" s="10">
        <v>2770.97</v>
      </c>
      <c r="D101" s="10">
        <v>2760.63</v>
      </c>
      <c r="E101" s="10">
        <v>2770.26</v>
      </c>
      <c r="F101" s="10">
        <v>2800.86</v>
      </c>
      <c r="G101" s="10">
        <v>2864.33</v>
      </c>
      <c r="H101" s="10">
        <v>2836.15</v>
      </c>
      <c r="J101" s="29">
        <v>45009</v>
      </c>
      <c r="K101" s="10">
        <v>84.41</v>
      </c>
      <c r="L101" s="10">
        <v>86.27</v>
      </c>
      <c r="M101" s="10">
        <v>84.1</v>
      </c>
      <c r="N101" s="10">
        <v>86.09</v>
      </c>
      <c r="O101" s="10">
        <v>92.95</v>
      </c>
      <c r="P101" s="10">
        <v>99.05</v>
      </c>
      <c r="Q101" s="10">
        <v>95.72</v>
      </c>
    </row>
    <row r="102" spans="1:17">
      <c r="A102" s="29">
        <v>45008</v>
      </c>
      <c r="B102" s="10">
        <v>2768.44</v>
      </c>
      <c r="C102" s="10">
        <v>2770.88</v>
      </c>
      <c r="D102" s="10">
        <v>2757.06</v>
      </c>
      <c r="E102" s="10">
        <v>2760.67</v>
      </c>
      <c r="F102" s="10">
        <v>2802.24</v>
      </c>
      <c r="G102" s="10">
        <v>2864.6</v>
      </c>
      <c r="H102" s="10">
        <v>2838.38</v>
      </c>
      <c r="J102" s="29">
        <v>45008</v>
      </c>
      <c r="K102" s="10">
        <v>87.22</v>
      </c>
      <c r="L102" s="10">
        <v>87.55</v>
      </c>
      <c r="M102" s="10">
        <v>83</v>
      </c>
      <c r="N102" s="10">
        <v>83.6</v>
      </c>
      <c r="O102" s="10">
        <v>93.24</v>
      </c>
      <c r="P102" s="10">
        <v>99.14</v>
      </c>
      <c r="Q102" s="10">
        <v>95.94</v>
      </c>
    </row>
    <row r="103" spans="1:17">
      <c r="A103" s="29">
        <v>45007</v>
      </c>
      <c r="B103" s="10">
        <v>2769.48</v>
      </c>
      <c r="C103" s="10">
        <v>2773.41</v>
      </c>
      <c r="D103" s="10">
        <v>2765.8</v>
      </c>
      <c r="E103" s="10">
        <v>2768.43</v>
      </c>
      <c r="F103" s="10">
        <v>2803.93</v>
      </c>
      <c r="G103" s="10">
        <v>2864.94</v>
      </c>
      <c r="H103" s="10">
        <v>2840.7</v>
      </c>
      <c r="J103" s="29">
        <v>45007</v>
      </c>
      <c r="K103" s="10">
        <v>87.4</v>
      </c>
      <c r="L103" s="10">
        <v>90.34</v>
      </c>
      <c r="M103" s="10">
        <v>86.8</v>
      </c>
      <c r="N103" s="10">
        <v>87.39</v>
      </c>
      <c r="O103" s="10">
        <v>93.55</v>
      </c>
      <c r="P103" s="10">
        <v>99.25</v>
      </c>
      <c r="Q103" s="10">
        <v>96.18</v>
      </c>
    </row>
    <row r="104" spans="1:17">
      <c r="A104" s="29">
        <v>45006</v>
      </c>
      <c r="B104" s="10">
        <v>2768.21</v>
      </c>
      <c r="C104" s="10">
        <v>2775.89</v>
      </c>
      <c r="D104" s="10">
        <v>2767.25</v>
      </c>
      <c r="E104" s="10">
        <v>2769.48</v>
      </c>
      <c r="F104" s="10">
        <v>2805.47</v>
      </c>
      <c r="G104" s="10">
        <v>2865.25</v>
      </c>
      <c r="H104" s="10">
        <v>2842.92</v>
      </c>
      <c r="J104" s="29">
        <v>45006</v>
      </c>
      <c r="K104" s="10">
        <v>87.9</v>
      </c>
      <c r="L104" s="10">
        <v>88.59</v>
      </c>
      <c r="M104" s="10">
        <v>87.06</v>
      </c>
      <c r="N104" s="10">
        <v>87.2</v>
      </c>
      <c r="O104" s="10">
        <v>93.72</v>
      </c>
      <c r="P104" s="10">
        <v>99.36</v>
      </c>
      <c r="Q104" s="10">
        <v>96.35</v>
      </c>
    </row>
    <row r="105" spans="1:17">
      <c r="A105" s="29">
        <v>45005</v>
      </c>
      <c r="B105" s="10">
        <v>2776.06</v>
      </c>
      <c r="C105" s="10">
        <v>2782.98</v>
      </c>
      <c r="D105" s="10">
        <v>2767.37</v>
      </c>
      <c r="E105" s="10">
        <v>2768.22</v>
      </c>
      <c r="F105" s="10">
        <v>2807.1</v>
      </c>
      <c r="G105" s="10">
        <v>2865.53</v>
      </c>
      <c r="H105" s="10">
        <v>2845.16</v>
      </c>
      <c r="J105" s="29">
        <v>45005</v>
      </c>
      <c r="K105" s="10">
        <v>89.99</v>
      </c>
      <c r="L105" s="10">
        <v>90.13</v>
      </c>
      <c r="M105" s="10">
        <v>87.31</v>
      </c>
      <c r="N105" s="10">
        <v>87.31</v>
      </c>
      <c r="O105" s="10">
        <v>93.87</v>
      </c>
      <c r="P105" s="10">
        <v>99.48</v>
      </c>
      <c r="Q105" s="10">
        <v>96.56</v>
      </c>
    </row>
    <row r="106" spans="1:17">
      <c r="A106" s="29">
        <v>45002</v>
      </c>
      <c r="B106" s="10">
        <v>2777.15</v>
      </c>
      <c r="C106" s="10">
        <v>2783.22</v>
      </c>
      <c r="D106" s="10">
        <v>2775.24</v>
      </c>
      <c r="E106" s="10">
        <v>2776.03</v>
      </c>
      <c r="F106" s="10">
        <v>2808.85</v>
      </c>
      <c r="G106" s="10">
        <v>2865.81</v>
      </c>
      <c r="H106" s="10">
        <v>2847.41</v>
      </c>
      <c r="J106" s="29">
        <v>45002</v>
      </c>
      <c r="K106" s="10">
        <v>90.19</v>
      </c>
      <c r="L106" s="10">
        <v>91.02</v>
      </c>
      <c r="M106" s="10">
        <v>89.35</v>
      </c>
      <c r="N106" s="10">
        <v>89.55</v>
      </c>
      <c r="O106" s="10">
        <v>94.02</v>
      </c>
      <c r="P106" s="10">
        <v>99.58</v>
      </c>
      <c r="Q106" s="10">
        <v>96.77</v>
      </c>
    </row>
    <row r="107" spans="1:17">
      <c r="A107" s="29">
        <v>45001</v>
      </c>
      <c r="B107" s="10">
        <v>2778.07</v>
      </c>
      <c r="C107" s="10">
        <v>2785.38</v>
      </c>
      <c r="D107" s="10">
        <v>2771.19</v>
      </c>
      <c r="E107" s="10">
        <v>2777.15</v>
      </c>
      <c r="F107" s="10">
        <v>2810.27</v>
      </c>
      <c r="G107" s="10">
        <v>2866.03</v>
      </c>
      <c r="H107" s="10">
        <v>2849.64</v>
      </c>
      <c r="J107" s="29">
        <v>45001</v>
      </c>
      <c r="K107" s="10">
        <v>90.38</v>
      </c>
      <c r="L107" s="10">
        <v>91.34</v>
      </c>
      <c r="M107" s="10">
        <v>90.03</v>
      </c>
      <c r="N107" s="10">
        <v>90.7</v>
      </c>
      <c r="O107" s="10">
        <v>94.07</v>
      </c>
      <c r="P107" s="10">
        <v>99.68</v>
      </c>
      <c r="Q107" s="10">
        <v>96.98</v>
      </c>
    </row>
    <row r="108" spans="1:17">
      <c r="A108" s="29">
        <v>45000</v>
      </c>
      <c r="B108" s="10">
        <v>2774.84</v>
      </c>
      <c r="C108" s="10">
        <v>2781.93</v>
      </c>
      <c r="D108" s="10">
        <v>2774.84</v>
      </c>
      <c r="E108" s="10">
        <v>2778.06</v>
      </c>
      <c r="F108" s="10">
        <v>2811.83</v>
      </c>
      <c r="G108" s="10">
        <v>2866.21</v>
      </c>
      <c r="H108" s="10">
        <v>2851.79</v>
      </c>
      <c r="J108" s="29">
        <v>45000</v>
      </c>
      <c r="K108" s="10">
        <v>90</v>
      </c>
      <c r="L108" s="10">
        <v>90.7</v>
      </c>
      <c r="M108" s="10">
        <v>88.55</v>
      </c>
      <c r="N108" s="10">
        <v>90.01</v>
      </c>
      <c r="O108" s="10">
        <v>94.06</v>
      </c>
      <c r="P108" s="10">
        <v>99.78</v>
      </c>
      <c r="Q108" s="10">
        <v>97.14</v>
      </c>
    </row>
    <row r="109" spans="1:17">
      <c r="A109" s="29">
        <v>44999</v>
      </c>
      <c r="B109" s="10">
        <v>2772.75</v>
      </c>
      <c r="C109" s="10">
        <v>2777.76</v>
      </c>
      <c r="D109" s="10">
        <v>2771.28</v>
      </c>
      <c r="E109" s="10">
        <v>2774.85</v>
      </c>
      <c r="F109" s="10">
        <v>2813.49</v>
      </c>
      <c r="G109" s="10">
        <v>2866.35</v>
      </c>
      <c r="H109" s="10">
        <v>2853.88</v>
      </c>
      <c r="J109" s="29">
        <v>44999</v>
      </c>
      <c r="K109" s="10">
        <v>91.25</v>
      </c>
      <c r="L109" s="10">
        <v>92.07</v>
      </c>
      <c r="M109" s="10">
        <v>90</v>
      </c>
      <c r="N109" s="10">
        <v>91</v>
      </c>
      <c r="O109" s="10">
        <v>94.13</v>
      </c>
      <c r="P109" s="10">
        <v>99.88</v>
      </c>
      <c r="Q109" s="10">
        <v>97.32</v>
      </c>
    </row>
    <row r="110" spans="1:17">
      <c r="A110" s="29">
        <v>44998</v>
      </c>
      <c r="B110" s="10">
        <v>2788.51</v>
      </c>
      <c r="C110" s="10">
        <v>2791.63</v>
      </c>
      <c r="D110" s="10">
        <v>2770.77</v>
      </c>
      <c r="E110" s="10">
        <v>2772.75</v>
      </c>
      <c r="F110" s="10">
        <v>2815.34</v>
      </c>
      <c r="G110" s="10">
        <v>2866.46</v>
      </c>
      <c r="H110" s="10">
        <v>2856</v>
      </c>
      <c r="J110" s="29">
        <v>44998</v>
      </c>
      <c r="K110" s="10">
        <v>90.15</v>
      </c>
      <c r="L110" s="10">
        <v>91.79</v>
      </c>
      <c r="M110" s="10">
        <v>89.75</v>
      </c>
      <c r="N110" s="10">
        <v>91.47</v>
      </c>
      <c r="O110" s="10">
        <v>94.24</v>
      </c>
      <c r="P110" s="10">
        <v>99.98</v>
      </c>
      <c r="Q110" s="10">
        <v>97.49</v>
      </c>
    </row>
    <row r="111" spans="1:17">
      <c r="A111" s="29">
        <v>44995</v>
      </c>
      <c r="B111" s="10">
        <v>2791.8</v>
      </c>
      <c r="C111" s="10">
        <v>2798.19</v>
      </c>
      <c r="D111" s="10">
        <v>2785.3</v>
      </c>
      <c r="E111" s="10">
        <v>2788.51</v>
      </c>
      <c r="F111" s="10">
        <v>2816.89</v>
      </c>
      <c r="G111" s="10">
        <v>2866.56</v>
      </c>
      <c r="H111" s="10">
        <v>2858.09</v>
      </c>
      <c r="J111" s="29">
        <v>44995</v>
      </c>
      <c r="K111" s="10">
        <v>92.4</v>
      </c>
      <c r="L111" s="10">
        <v>92.4</v>
      </c>
      <c r="M111" s="10">
        <v>90.54</v>
      </c>
      <c r="N111" s="10">
        <v>91.38</v>
      </c>
      <c r="O111" s="10">
        <v>94.36</v>
      </c>
      <c r="P111" s="10">
        <v>100.06</v>
      </c>
      <c r="Q111" s="10">
        <v>97.65</v>
      </c>
    </row>
    <row r="112" spans="1:17">
      <c r="A112" s="29">
        <v>44994</v>
      </c>
      <c r="B112" s="10">
        <v>2798.4</v>
      </c>
      <c r="C112" s="10">
        <v>2804.03</v>
      </c>
      <c r="D112" s="10">
        <v>2791.18</v>
      </c>
      <c r="E112" s="10">
        <v>2791.81</v>
      </c>
      <c r="F112" s="10">
        <v>2817.81</v>
      </c>
      <c r="G112" s="10">
        <v>2866.57</v>
      </c>
      <c r="H112" s="10">
        <v>2860.13</v>
      </c>
      <c r="J112" s="29">
        <v>44994</v>
      </c>
      <c r="K112" s="10">
        <v>92.85</v>
      </c>
      <c r="L112" s="10">
        <v>94.38</v>
      </c>
      <c r="M112" s="10">
        <v>92.8</v>
      </c>
      <c r="N112" s="10">
        <v>92.8</v>
      </c>
      <c r="O112" s="10">
        <v>94.42</v>
      </c>
      <c r="P112" s="10">
        <v>100.14</v>
      </c>
      <c r="Q112" s="10">
        <v>97.8</v>
      </c>
    </row>
    <row r="113" spans="1:17">
      <c r="A113" s="29">
        <v>44993</v>
      </c>
      <c r="B113" s="10">
        <v>2809.09</v>
      </c>
      <c r="C113" s="10">
        <v>2813.1</v>
      </c>
      <c r="D113" s="10">
        <v>2798.4</v>
      </c>
      <c r="E113" s="10">
        <v>2798.4</v>
      </c>
      <c r="F113" s="10">
        <v>2818.51</v>
      </c>
      <c r="G113" s="10">
        <v>2866.56</v>
      </c>
      <c r="H113" s="10">
        <v>2862.13</v>
      </c>
      <c r="J113" s="29">
        <v>44993</v>
      </c>
      <c r="K113" s="10">
        <v>90.49</v>
      </c>
      <c r="L113" s="10">
        <v>93.25</v>
      </c>
      <c r="M113" s="10">
        <v>90.12</v>
      </c>
      <c r="N113" s="10">
        <v>93.25</v>
      </c>
      <c r="O113" s="10">
        <v>94.5</v>
      </c>
      <c r="P113" s="10">
        <v>100.22</v>
      </c>
      <c r="Q113" s="10">
        <v>97.96</v>
      </c>
    </row>
    <row r="114" spans="1:17">
      <c r="A114" s="29">
        <v>44992</v>
      </c>
      <c r="B114" s="10">
        <v>2811.73</v>
      </c>
      <c r="C114" s="10">
        <v>2816.56</v>
      </c>
      <c r="D114" s="10">
        <v>2807.15</v>
      </c>
      <c r="E114" s="10">
        <v>2809.1</v>
      </c>
      <c r="F114" s="10">
        <v>2818.95</v>
      </c>
      <c r="G114" s="10">
        <v>2866.49</v>
      </c>
      <c r="H114" s="10">
        <v>2864.15</v>
      </c>
      <c r="J114" s="29">
        <v>44992</v>
      </c>
      <c r="K114" s="10">
        <v>89.91</v>
      </c>
      <c r="L114" s="10">
        <v>90.7</v>
      </c>
      <c r="M114" s="10">
        <v>88.99</v>
      </c>
      <c r="N114" s="10">
        <v>90.5</v>
      </c>
      <c r="O114" s="10">
        <v>94.59</v>
      </c>
      <c r="P114" s="10">
        <v>100.3</v>
      </c>
      <c r="Q114" s="10">
        <v>98.11</v>
      </c>
    </row>
    <row r="115" spans="1:17">
      <c r="A115" s="29">
        <v>44991</v>
      </c>
      <c r="B115" s="10">
        <v>2821.35</v>
      </c>
      <c r="C115" s="10">
        <v>2824.56</v>
      </c>
      <c r="D115" s="10">
        <v>2811.6</v>
      </c>
      <c r="E115" s="10">
        <v>2811.73</v>
      </c>
      <c r="F115" s="10">
        <v>2818.79</v>
      </c>
      <c r="G115" s="10">
        <v>2866.34</v>
      </c>
      <c r="H115" s="10">
        <v>2866.04</v>
      </c>
      <c r="J115" s="29">
        <v>44991</v>
      </c>
      <c r="K115" s="10">
        <v>88.95</v>
      </c>
      <c r="L115" s="10">
        <v>90.57</v>
      </c>
      <c r="M115" s="10">
        <v>88.56</v>
      </c>
      <c r="N115" s="10">
        <v>89.9</v>
      </c>
      <c r="O115" s="10">
        <v>94.67</v>
      </c>
      <c r="P115" s="10">
        <v>100.38</v>
      </c>
      <c r="Q115" s="10">
        <v>98.32</v>
      </c>
    </row>
    <row r="116" spans="1:17">
      <c r="A116" s="29">
        <v>44988</v>
      </c>
      <c r="B116" s="10">
        <v>2810.98</v>
      </c>
      <c r="C116" s="10">
        <v>2821.59</v>
      </c>
      <c r="D116" s="10">
        <v>2810.98</v>
      </c>
      <c r="E116" s="10">
        <v>2821.35</v>
      </c>
      <c r="F116" s="10">
        <v>2818.55</v>
      </c>
      <c r="G116" s="10">
        <v>2866.17</v>
      </c>
      <c r="H116" s="10">
        <v>2867.95</v>
      </c>
      <c r="J116" s="29">
        <v>44988</v>
      </c>
      <c r="K116" s="10">
        <v>88.43</v>
      </c>
      <c r="L116" s="10">
        <v>89.52</v>
      </c>
      <c r="M116" s="10">
        <v>88.23</v>
      </c>
      <c r="N116" s="10">
        <v>88.73</v>
      </c>
      <c r="O116" s="10">
        <v>94.76</v>
      </c>
      <c r="P116" s="10">
        <v>100.47</v>
      </c>
      <c r="Q116" s="10">
        <v>98.53</v>
      </c>
    </row>
    <row r="117" spans="1:17">
      <c r="A117" s="29">
        <v>44987</v>
      </c>
      <c r="B117" s="10">
        <v>2808.7</v>
      </c>
      <c r="C117" s="10">
        <v>2819.52</v>
      </c>
      <c r="D117" s="10">
        <v>2808.7</v>
      </c>
      <c r="E117" s="10">
        <v>2810.98</v>
      </c>
      <c r="F117" s="10">
        <v>2817.71</v>
      </c>
      <c r="G117" s="10">
        <v>2865.94</v>
      </c>
      <c r="H117" s="10">
        <v>2869.7</v>
      </c>
      <c r="J117" s="29">
        <v>44987</v>
      </c>
      <c r="K117" s="10">
        <v>88.47</v>
      </c>
      <c r="L117" s="10">
        <v>89.35</v>
      </c>
      <c r="M117" s="10">
        <v>87.27</v>
      </c>
      <c r="N117" s="10">
        <v>87.7</v>
      </c>
      <c r="O117" s="10">
        <v>94.86</v>
      </c>
      <c r="P117" s="10">
        <v>100.57</v>
      </c>
      <c r="Q117" s="10">
        <v>98.76</v>
      </c>
    </row>
    <row r="118" spans="1:17">
      <c r="A118" s="29">
        <v>44986</v>
      </c>
      <c r="B118" s="10">
        <v>2808.4</v>
      </c>
      <c r="C118" s="10">
        <v>2819.23</v>
      </c>
      <c r="D118" s="10">
        <v>2806.14</v>
      </c>
      <c r="E118" s="10">
        <v>2808.7</v>
      </c>
      <c r="F118" s="10">
        <v>2816.74</v>
      </c>
      <c r="G118" s="10">
        <v>2865.73</v>
      </c>
      <c r="H118" s="10">
        <v>2871.45</v>
      </c>
      <c r="J118" s="29">
        <v>44986</v>
      </c>
      <c r="K118" s="10">
        <v>89.2</v>
      </c>
      <c r="L118" s="10">
        <v>89.55</v>
      </c>
      <c r="M118" s="10">
        <v>87.41</v>
      </c>
      <c r="N118" s="10">
        <v>88.66</v>
      </c>
      <c r="O118" s="10">
        <v>94.93</v>
      </c>
      <c r="P118" s="10">
        <v>100.67</v>
      </c>
      <c r="Q118" s="10">
        <v>98.99</v>
      </c>
    </row>
    <row r="119" spans="1:17">
      <c r="A119" s="29">
        <v>44985</v>
      </c>
      <c r="B119" s="10">
        <v>2808.07</v>
      </c>
      <c r="C119" s="10">
        <v>2827.7</v>
      </c>
      <c r="D119" s="10">
        <v>2804.03</v>
      </c>
      <c r="E119" s="10">
        <v>2808.39</v>
      </c>
      <c r="F119" s="10">
        <v>2816.18</v>
      </c>
      <c r="G119" s="10">
        <v>2865.55</v>
      </c>
      <c r="H119" s="10">
        <v>2873.22</v>
      </c>
      <c r="J119" s="29">
        <v>44985</v>
      </c>
      <c r="K119" s="10">
        <v>89.99</v>
      </c>
      <c r="L119" s="10">
        <v>90.98</v>
      </c>
      <c r="M119" s="10">
        <v>88.36</v>
      </c>
      <c r="N119" s="10">
        <v>88.36</v>
      </c>
      <c r="O119" s="10">
        <v>94.94</v>
      </c>
      <c r="P119" s="10">
        <v>100.76</v>
      </c>
      <c r="Q119" s="10">
        <v>99.21</v>
      </c>
    </row>
    <row r="120" spans="1:17">
      <c r="A120" s="29">
        <v>44984</v>
      </c>
      <c r="B120" s="10">
        <v>2803.1</v>
      </c>
      <c r="C120" s="10">
        <v>2809.03</v>
      </c>
      <c r="D120" s="10">
        <v>2802.62</v>
      </c>
      <c r="E120" s="10">
        <v>2808.07</v>
      </c>
      <c r="F120" s="10">
        <v>2815.73</v>
      </c>
      <c r="G120" s="10">
        <v>2865.29</v>
      </c>
      <c r="H120" s="10">
        <v>2874.96</v>
      </c>
      <c r="J120" s="29">
        <v>44984</v>
      </c>
      <c r="K120" s="10">
        <v>90.7</v>
      </c>
      <c r="L120" s="10">
        <v>91.03</v>
      </c>
      <c r="M120" s="10">
        <v>89.75</v>
      </c>
      <c r="N120" s="10">
        <v>89.95</v>
      </c>
      <c r="O120" s="10">
        <v>94.99</v>
      </c>
      <c r="P120" s="10">
        <v>100.84</v>
      </c>
      <c r="Q120" s="10">
        <v>99.42</v>
      </c>
    </row>
    <row r="121" spans="1:17">
      <c r="A121" s="29">
        <v>44981</v>
      </c>
      <c r="B121" s="10">
        <v>2793.51</v>
      </c>
      <c r="C121" s="10">
        <v>2806.06</v>
      </c>
      <c r="D121" s="10">
        <v>2793.51</v>
      </c>
      <c r="E121" s="10">
        <v>2803.11</v>
      </c>
      <c r="F121" s="10">
        <v>2815.6</v>
      </c>
      <c r="G121" s="10">
        <v>2865.06</v>
      </c>
      <c r="H121" s="10">
        <v>2876.79</v>
      </c>
      <c r="J121" s="29">
        <v>44981</v>
      </c>
      <c r="K121" s="10">
        <v>90.87</v>
      </c>
      <c r="L121" s="10">
        <v>91.73</v>
      </c>
      <c r="M121" s="10">
        <v>89.69</v>
      </c>
      <c r="N121" s="10">
        <v>90.7</v>
      </c>
      <c r="O121" s="10">
        <v>94.99</v>
      </c>
      <c r="P121" s="10">
        <v>100.9</v>
      </c>
      <c r="Q121" s="10">
        <v>99.58</v>
      </c>
    </row>
    <row r="122" spans="1:17">
      <c r="A122" s="29">
        <v>44980</v>
      </c>
      <c r="B122" s="10">
        <v>2797.89</v>
      </c>
      <c r="C122" s="10">
        <v>2804.16</v>
      </c>
      <c r="D122" s="10">
        <v>2792.75</v>
      </c>
      <c r="E122" s="10">
        <v>2793.49</v>
      </c>
      <c r="F122" s="10">
        <v>2816.09</v>
      </c>
      <c r="G122" s="10">
        <v>2864.89</v>
      </c>
      <c r="H122" s="10">
        <v>2878.48</v>
      </c>
      <c r="J122" s="29">
        <v>44980</v>
      </c>
      <c r="K122" s="10">
        <v>91.34</v>
      </c>
      <c r="L122" s="10">
        <v>92.44</v>
      </c>
      <c r="M122" s="10">
        <v>90.78</v>
      </c>
      <c r="N122" s="10">
        <v>90.8</v>
      </c>
      <c r="O122" s="10">
        <v>94.96</v>
      </c>
      <c r="P122" s="10">
        <v>100.95</v>
      </c>
      <c r="Q122" s="10">
        <v>99.69</v>
      </c>
    </row>
    <row r="123" spans="1:17">
      <c r="A123" s="29">
        <v>44979</v>
      </c>
      <c r="B123" s="10">
        <v>2797.39</v>
      </c>
      <c r="C123" s="10">
        <v>2799.49</v>
      </c>
      <c r="D123" s="10">
        <v>2795.7</v>
      </c>
      <c r="E123" s="10">
        <v>2797.85</v>
      </c>
      <c r="F123" s="10">
        <v>2817.15</v>
      </c>
      <c r="G123" s="10">
        <v>2864.77</v>
      </c>
      <c r="H123" s="10">
        <v>2880.3</v>
      </c>
      <c r="J123" s="29">
        <v>44979</v>
      </c>
      <c r="K123" s="10">
        <v>92</v>
      </c>
      <c r="L123" s="10">
        <v>92.22</v>
      </c>
      <c r="M123" s="10">
        <v>90.61</v>
      </c>
      <c r="N123" s="10">
        <v>91</v>
      </c>
      <c r="O123" s="10">
        <v>94.95</v>
      </c>
      <c r="P123" s="10">
        <v>101.01</v>
      </c>
      <c r="Q123" s="10">
        <v>99.83</v>
      </c>
    </row>
    <row r="124" spans="1:17">
      <c r="A124" s="29">
        <v>44974</v>
      </c>
      <c r="B124" s="10">
        <v>2780.72</v>
      </c>
      <c r="C124" s="10">
        <v>2797.4</v>
      </c>
      <c r="D124" s="10">
        <v>2780.72</v>
      </c>
      <c r="E124" s="10">
        <v>2797.4</v>
      </c>
      <c r="F124" s="10">
        <v>2818.52</v>
      </c>
      <c r="G124" s="10">
        <v>2864.68</v>
      </c>
      <c r="H124" s="10">
        <v>2882.11</v>
      </c>
      <c r="J124" s="29">
        <v>44974</v>
      </c>
      <c r="K124" s="10">
        <v>92.7</v>
      </c>
      <c r="L124" s="10">
        <v>93.5</v>
      </c>
      <c r="M124" s="10">
        <v>92.37</v>
      </c>
      <c r="N124" s="10">
        <v>92.8</v>
      </c>
      <c r="O124" s="10">
        <v>94.98</v>
      </c>
      <c r="P124" s="10">
        <v>101.08</v>
      </c>
      <c r="Q124" s="10">
        <v>99.95</v>
      </c>
    </row>
    <row r="125" spans="1:17">
      <c r="A125" s="29">
        <v>44973</v>
      </c>
      <c r="B125" s="10">
        <v>2782.92</v>
      </c>
      <c r="C125" s="10">
        <v>2786.15</v>
      </c>
      <c r="D125" s="10">
        <v>2780.45</v>
      </c>
      <c r="E125" s="10">
        <v>2780.71</v>
      </c>
      <c r="F125" s="10">
        <v>2819.83</v>
      </c>
      <c r="G125" s="10">
        <v>2864.6</v>
      </c>
      <c r="H125" s="10">
        <v>2883.98</v>
      </c>
      <c r="J125" s="29">
        <v>44973</v>
      </c>
      <c r="K125" s="10">
        <v>92.66</v>
      </c>
      <c r="L125" s="10">
        <v>93.96</v>
      </c>
      <c r="M125" s="10">
        <v>91.74</v>
      </c>
      <c r="N125" s="10">
        <v>93.1</v>
      </c>
      <c r="O125" s="10">
        <v>95</v>
      </c>
      <c r="P125" s="10">
        <v>101.15</v>
      </c>
      <c r="Q125" s="10">
        <v>100.07</v>
      </c>
    </row>
    <row r="126" spans="1:17">
      <c r="A126" s="29">
        <v>44972</v>
      </c>
      <c r="B126" s="10">
        <v>2778.7</v>
      </c>
      <c r="C126" s="10">
        <v>2785.96</v>
      </c>
      <c r="D126" s="10">
        <v>2777.56</v>
      </c>
      <c r="E126" s="10">
        <v>2782.91</v>
      </c>
      <c r="F126" s="10">
        <v>2821.74</v>
      </c>
      <c r="G126" s="10">
        <v>2864.64</v>
      </c>
      <c r="H126" s="10">
        <v>2886.08</v>
      </c>
      <c r="J126" s="29">
        <v>44972</v>
      </c>
      <c r="K126" s="10">
        <v>91.46</v>
      </c>
      <c r="L126" s="10">
        <v>94.86</v>
      </c>
      <c r="M126" s="10">
        <v>91.11</v>
      </c>
      <c r="N126" s="10">
        <v>93.5</v>
      </c>
      <c r="O126" s="10">
        <v>95.06</v>
      </c>
      <c r="P126" s="10">
        <v>101.24</v>
      </c>
      <c r="Q126" s="10">
        <v>100.22</v>
      </c>
    </row>
    <row r="127" spans="1:17">
      <c r="A127" s="29">
        <v>44971</v>
      </c>
      <c r="B127" s="10">
        <v>2774.4</v>
      </c>
      <c r="C127" s="10">
        <v>2783.99</v>
      </c>
      <c r="D127" s="10">
        <v>2774.4</v>
      </c>
      <c r="E127" s="10">
        <v>2778.7</v>
      </c>
      <c r="F127" s="10">
        <v>2823.72</v>
      </c>
      <c r="G127" s="10">
        <v>2864.7</v>
      </c>
      <c r="H127" s="10">
        <v>2888.2</v>
      </c>
      <c r="J127" s="29">
        <v>44971</v>
      </c>
      <c r="K127" s="10">
        <v>93.11</v>
      </c>
      <c r="L127" s="10">
        <v>93.75</v>
      </c>
      <c r="M127" s="10">
        <v>91.14</v>
      </c>
      <c r="N127" s="10">
        <v>92.04</v>
      </c>
      <c r="O127" s="10">
        <v>95.12</v>
      </c>
      <c r="P127" s="10">
        <v>101.31</v>
      </c>
      <c r="Q127" s="10">
        <v>100.39</v>
      </c>
    </row>
    <row r="128" spans="1:17">
      <c r="A128" s="29">
        <v>44970</v>
      </c>
      <c r="B128" s="10">
        <v>2785.52</v>
      </c>
      <c r="C128" s="10">
        <v>2789.63</v>
      </c>
      <c r="D128" s="10">
        <v>2774.4</v>
      </c>
      <c r="E128" s="10">
        <v>2774.4</v>
      </c>
      <c r="F128" s="10">
        <v>2825.92</v>
      </c>
      <c r="G128" s="10">
        <v>2864.8</v>
      </c>
      <c r="H128" s="10">
        <v>2890.3</v>
      </c>
      <c r="J128" s="29">
        <v>44970</v>
      </c>
      <c r="K128" s="10">
        <v>92.07</v>
      </c>
      <c r="L128" s="10">
        <v>93.73</v>
      </c>
      <c r="M128" s="10">
        <v>91.55</v>
      </c>
      <c r="N128" s="10">
        <v>92.65</v>
      </c>
      <c r="O128" s="10">
        <v>95.19</v>
      </c>
      <c r="P128" s="10">
        <v>101.4</v>
      </c>
      <c r="Q128" s="10">
        <v>100.54</v>
      </c>
    </row>
    <row r="129" spans="1:17">
      <c r="A129" s="29">
        <v>44967</v>
      </c>
      <c r="B129" s="10">
        <v>2791.44</v>
      </c>
      <c r="C129" s="10">
        <v>2794.83</v>
      </c>
      <c r="D129" s="10">
        <v>2783.77</v>
      </c>
      <c r="E129" s="10">
        <v>2785.52</v>
      </c>
      <c r="F129" s="10">
        <v>2828.31</v>
      </c>
      <c r="G129" s="10">
        <v>2864.99</v>
      </c>
      <c r="H129" s="10">
        <v>2892.44</v>
      </c>
      <c r="J129" s="29">
        <v>44967</v>
      </c>
      <c r="K129" s="10">
        <v>92.21</v>
      </c>
      <c r="L129" s="10">
        <v>93.67</v>
      </c>
      <c r="M129" s="10">
        <v>92</v>
      </c>
      <c r="N129" s="10">
        <v>92.15</v>
      </c>
      <c r="O129" s="10">
        <v>95.33</v>
      </c>
      <c r="P129" s="10">
        <v>101.49</v>
      </c>
      <c r="Q129" s="10">
        <v>100.7</v>
      </c>
    </row>
    <row r="130" spans="1:17">
      <c r="A130" s="29">
        <v>44966</v>
      </c>
      <c r="B130" s="10">
        <v>2798.3</v>
      </c>
      <c r="C130" s="10">
        <v>2800.93</v>
      </c>
      <c r="D130" s="10">
        <v>2791.44</v>
      </c>
      <c r="E130" s="10">
        <v>2791.44</v>
      </c>
      <c r="F130" s="10">
        <v>2830.16</v>
      </c>
      <c r="G130" s="10">
        <v>2865.09</v>
      </c>
      <c r="H130" s="10">
        <v>2894.42</v>
      </c>
      <c r="J130" s="29">
        <v>44966</v>
      </c>
      <c r="K130" s="10">
        <v>94.8</v>
      </c>
      <c r="L130" s="10">
        <v>95.37</v>
      </c>
      <c r="M130" s="10">
        <v>92.3</v>
      </c>
      <c r="N130" s="10">
        <v>92.3</v>
      </c>
      <c r="O130" s="10">
        <v>95.44</v>
      </c>
      <c r="P130" s="10">
        <v>101.59</v>
      </c>
      <c r="Q130" s="10">
        <v>100.86</v>
      </c>
    </row>
    <row r="131" spans="1:17">
      <c r="A131" s="29">
        <v>44965</v>
      </c>
      <c r="B131" s="10">
        <v>2804.82</v>
      </c>
      <c r="C131" s="10">
        <v>2808.41</v>
      </c>
      <c r="D131" s="10">
        <v>2797.51</v>
      </c>
      <c r="E131" s="10">
        <v>2798.31</v>
      </c>
      <c r="F131" s="10">
        <v>2831.67</v>
      </c>
      <c r="G131" s="10">
        <v>2865.14</v>
      </c>
      <c r="H131" s="10">
        <v>2896.35</v>
      </c>
      <c r="J131" s="29">
        <v>44965</v>
      </c>
      <c r="K131" s="10">
        <v>94.6</v>
      </c>
      <c r="L131" s="10">
        <v>95.46</v>
      </c>
      <c r="M131" s="10">
        <v>93.51</v>
      </c>
      <c r="N131" s="10">
        <v>94.8</v>
      </c>
      <c r="O131" s="10">
        <v>95.59</v>
      </c>
      <c r="P131" s="10">
        <v>101.69</v>
      </c>
      <c r="Q131" s="10">
        <v>100.99</v>
      </c>
    </row>
    <row r="132" spans="1:17">
      <c r="A132" s="29">
        <v>44964</v>
      </c>
      <c r="B132" s="10">
        <v>2811.11</v>
      </c>
      <c r="C132" s="10">
        <v>2815.24</v>
      </c>
      <c r="D132" s="10">
        <v>2803.49</v>
      </c>
      <c r="E132" s="10">
        <v>2804.81</v>
      </c>
      <c r="F132" s="10">
        <v>2832.73</v>
      </c>
      <c r="G132" s="10">
        <v>2865.15</v>
      </c>
      <c r="H132" s="10">
        <v>2898.08</v>
      </c>
      <c r="J132" s="29">
        <v>44964</v>
      </c>
      <c r="K132" s="10">
        <v>95.29</v>
      </c>
      <c r="L132" s="10">
        <v>95.68</v>
      </c>
      <c r="M132" s="10">
        <v>93.96</v>
      </c>
      <c r="N132" s="10">
        <v>94</v>
      </c>
      <c r="O132" s="10">
        <v>95.67</v>
      </c>
      <c r="P132" s="10">
        <v>101.78</v>
      </c>
      <c r="Q132" s="10">
        <v>101.1</v>
      </c>
    </row>
    <row r="133" spans="1:17">
      <c r="A133" s="29">
        <v>44963</v>
      </c>
      <c r="B133" s="10">
        <v>2815.69</v>
      </c>
      <c r="C133" s="10">
        <v>2820.4</v>
      </c>
      <c r="D133" s="10">
        <v>2809.15</v>
      </c>
      <c r="E133" s="10">
        <v>2811.12</v>
      </c>
      <c r="F133" s="10">
        <v>2833.64</v>
      </c>
      <c r="G133" s="10">
        <v>2865.16</v>
      </c>
      <c r="H133" s="10">
        <v>2899.72</v>
      </c>
      <c r="J133" s="29">
        <v>44963</v>
      </c>
      <c r="K133" s="10">
        <v>95.52</v>
      </c>
      <c r="L133" s="10">
        <v>95.6</v>
      </c>
      <c r="M133" s="10">
        <v>94.51</v>
      </c>
      <c r="N133" s="10">
        <v>95</v>
      </c>
      <c r="O133" s="10">
        <v>95.73</v>
      </c>
      <c r="P133" s="10">
        <v>101.87</v>
      </c>
      <c r="Q133" s="10">
        <v>101.24</v>
      </c>
    </row>
    <row r="134" spans="1:17">
      <c r="A134" s="29">
        <v>44960</v>
      </c>
      <c r="B134" s="10">
        <v>2814.15</v>
      </c>
      <c r="C134" s="10">
        <v>2820.59</v>
      </c>
      <c r="D134" s="10">
        <v>2813.3</v>
      </c>
      <c r="E134" s="10">
        <v>2815.69</v>
      </c>
      <c r="F134" s="10">
        <v>2834.48</v>
      </c>
      <c r="G134" s="10">
        <v>2865.15</v>
      </c>
      <c r="H134" s="10">
        <v>2901.35</v>
      </c>
      <c r="J134" s="29">
        <v>44960</v>
      </c>
      <c r="K134" s="10">
        <v>97.95</v>
      </c>
      <c r="L134" s="10">
        <v>98.37</v>
      </c>
      <c r="M134" s="10">
        <v>95.6</v>
      </c>
      <c r="N134" s="10">
        <v>95.6</v>
      </c>
      <c r="O134" s="10">
        <v>95.79</v>
      </c>
      <c r="P134" s="10">
        <v>101.96</v>
      </c>
      <c r="Q134" s="10">
        <v>101.36</v>
      </c>
    </row>
    <row r="135" spans="1:17">
      <c r="A135" s="29">
        <v>44959</v>
      </c>
      <c r="B135" s="10">
        <v>2807</v>
      </c>
      <c r="C135" s="10">
        <v>2817.12</v>
      </c>
      <c r="D135" s="10">
        <v>2807</v>
      </c>
      <c r="E135" s="10">
        <v>2814.15</v>
      </c>
      <c r="F135" s="10">
        <v>2835.33</v>
      </c>
      <c r="G135" s="10">
        <v>2865.11</v>
      </c>
      <c r="H135" s="10">
        <v>2902.93</v>
      </c>
      <c r="J135" s="29">
        <v>44959</v>
      </c>
      <c r="K135" s="10">
        <v>98.53</v>
      </c>
      <c r="L135" s="10">
        <v>101</v>
      </c>
      <c r="M135" s="10">
        <v>98.37</v>
      </c>
      <c r="N135" s="10">
        <v>98.37</v>
      </c>
      <c r="O135" s="10">
        <v>95.91</v>
      </c>
      <c r="P135" s="10">
        <v>102.06</v>
      </c>
      <c r="Q135" s="10">
        <v>101.49</v>
      </c>
    </row>
    <row r="136" spans="1:17">
      <c r="A136" s="29">
        <v>44958</v>
      </c>
      <c r="B136" s="10">
        <v>2821.14</v>
      </c>
      <c r="C136" s="10">
        <v>2829.4</v>
      </c>
      <c r="D136" s="10">
        <v>2805.37</v>
      </c>
      <c r="E136" s="10">
        <v>2807.02</v>
      </c>
      <c r="F136" s="10">
        <v>2836.23</v>
      </c>
      <c r="G136" s="10">
        <v>2865.07</v>
      </c>
      <c r="H136" s="10">
        <v>2904.58</v>
      </c>
      <c r="J136" s="29">
        <v>44958</v>
      </c>
      <c r="K136" s="10">
        <v>99.37</v>
      </c>
      <c r="L136" s="10">
        <v>99.79</v>
      </c>
      <c r="M136" s="10">
        <v>97.98</v>
      </c>
      <c r="N136" s="10">
        <v>99.65</v>
      </c>
      <c r="O136" s="10">
        <v>95.88</v>
      </c>
      <c r="P136" s="10">
        <v>102.15</v>
      </c>
      <c r="Q136" s="10">
        <v>101.61</v>
      </c>
    </row>
    <row r="137" spans="1:17">
      <c r="A137" s="29">
        <v>44957</v>
      </c>
      <c r="B137" s="10">
        <v>2807.89</v>
      </c>
      <c r="C137" s="10">
        <v>2824.2</v>
      </c>
      <c r="D137" s="10">
        <v>2807.89</v>
      </c>
      <c r="E137" s="10">
        <v>2821.14</v>
      </c>
      <c r="F137" s="10">
        <v>2837.42</v>
      </c>
      <c r="G137" s="10">
        <v>2865.05</v>
      </c>
      <c r="H137" s="10">
        <v>2906.26</v>
      </c>
      <c r="J137" s="29">
        <v>44957</v>
      </c>
      <c r="K137" s="10">
        <v>97.89</v>
      </c>
      <c r="L137" s="10">
        <v>99.99</v>
      </c>
      <c r="M137" s="10">
        <v>97.89</v>
      </c>
      <c r="N137" s="10">
        <v>99.44</v>
      </c>
      <c r="O137" s="10">
        <v>95.86</v>
      </c>
      <c r="P137" s="10">
        <v>102.23</v>
      </c>
      <c r="Q137" s="10">
        <v>101.68</v>
      </c>
    </row>
    <row r="138" spans="1:17">
      <c r="A138" s="29">
        <v>44956</v>
      </c>
      <c r="B138" s="10">
        <v>2809.46</v>
      </c>
      <c r="C138" s="10">
        <v>2816.08</v>
      </c>
      <c r="D138" s="10">
        <v>2807.57</v>
      </c>
      <c r="E138" s="10">
        <v>2807.88</v>
      </c>
      <c r="F138" s="10">
        <v>2838.35</v>
      </c>
      <c r="G138" s="10">
        <v>2864.98</v>
      </c>
      <c r="H138" s="10">
        <v>2907.82</v>
      </c>
      <c r="J138" s="29">
        <v>44956</v>
      </c>
      <c r="K138" s="10">
        <v>98</v>
      </c>
      <c r="L138" s="10">
        <v>99.09</v>
      </c>
      <c r="M138" s="10">
        <v>97.55</v>
      </c>
      <c r="N138" s="10">
        <v>97.6</v>
      </c>
      <c r="O138" s="10">
        <v>95.87</v>
      </c>
      <c r="P138" s="10">
        <v>102.3</v>
      </c>
      <c r="Q138" s="10">
        <v>101.75</v>
      </c>
    </row>
    <row r="139" spans="1:17">
      <c r="A139" s="29">
        <v>44953</v>
      </c>
      <c r="B139" s="10">
        <v>2809.44</v>
      </c>
      <c r="C139" s="10">
        <v>2814.78</v>
      </c>
      <c r="D139" s="10">
        <v>2807.57</v>
      </c>
      <c r="E139" s="10">
        <v>2809.46</v>
      </c>
      <c r="F139" s="10">
        <v>2839.76</v>
      </c>
      <c r="G139" s="10">
        <v>2864.96</v>
      </c>
      <c r="H139" s="10">
        <v>2909.55</v>
      </c>
      <c r="J139" s="29">
        <v>44953</v>
      </c>
      <c r="K139" s="10">
        <v>99.34</v>
      </c>
      <c r="L139" s="10">
        <v>99.94</v>
      </c>
      <c r="M139" s="10">
        <v>97.9</v>
      </c>
      <c r="N139" s="10">
        <v>97.9</v>
      </c>
      <c r="O139" s="10">
        <v>95.89</v>
      </c>
      <c r="P139" s="10">
        <v>102.39</v>
      </c>
      <c r="Q139" s="10">
        <v>101.87</v>
      </c>
    </row>
    <row r="140" spans="1:17">
      <c r="A140" s="29">
        <v>44952</v>
      </c>
      <c r="B140" s="10">
        <v>2816.54</v>
      </c>
      <c r="C140" s="10">
        <v>2819.82</v>
      </c>
      <c r="D140" s="10">
        <v>2809.05</v>
      </c>
      <c r="E140" s="10">
        <v>2809.44</v>
      </c>
      <c r="F140" s="10">
        <v>2840.85</v>
      </c>
      <c r="G140" s="10">
        <v>2864.96</v>
      </c>
      <c r="H140" s="10">
        <v>2911.21</v>
      </c>
      <c r="J140" s="29">
        <v>44952</v>
      </c>
      <c r="K140" s="10">
        <v>99.25</v>
      </c>
      <c r="L140" s="10">
        <v>100.39</v>
      </c>
      <c r="M140" s="10">
        <v>99.09</v>
      </c>
      <c r="N140" s="10">
        <v>99.34</v>
      </c>
      <c r="O140" s="10">
        <v>95.92</v>
      </c>
      <c r="P140" s="10">
        <v>102.48</v>
      </c>
      <c r="Q140" s="10">
        <v>101.98</v>
      </c>
    </row>
    <row r="141" spans="1:17">
      <c r="A141" s="29">
        <v>44951</v>
      </c>
      <c r="B141" s="10">
        <v>2811.9</v>
      </c>
      <c r="C141" s="10">
        <v>2817.59</v>
      </c>
      <c r="D141" s="10">
        <v>2811.85</v>
      </c>
      <c r="E141" s="10">
        <v>2816.54</v>
      </c>
      <c r="F141" s="10">
        <v>2842.95</v>
      </c>
      <c r="G141" s="10">
        <v>2864.95</v>
      </c>
      <c r="H141" s="10">
        <v>2912.8</v>
      </c>
      <c r="J141" s="29">
        <v>44951</v>
      </c>
      <c r="K141" s="10">
        <v>97.76</v>
      </c>
      <c r="L141" s="10">
        <v>99.84</v>
      </c>
      <c r="M141" s="10">
        <v>97.15</v>
      </c>
      <c r="N141" s="10">
        <v>99.2</v>
      </c>
      <c r="O141" s="10">
        <v>95.93</v>
      </c>
      <c r="P141" s="10">
        <v>102.56</v>
      </c>
      <c r="Q141" s="10">
        <v>102.06</v>
      </c>
    </row>
    <row r="142" spans="1:17">
      <c r="A142" s="29">
        <v>44950</v>
      </c>
      <c r="B142" s="10">
        <v>2815.85</v>
      </c>
      <c r="C142" s="10">
        <v>2820.27</v>
      </c>
      <c r="D142" s="10">
        <v>2810.48</v>
      </c>
      <c r="E142" s="10">
        <v>2811.9</v>
      </c>
      <c r="F142" s="10">
        <v>2845.24</v>
      </c>
      <c r="G142" s="10">
        <v>2864.91</v>
      </c>
      <c r="H142" s="10">
        <v>2914.4</v>
      </c>
      <c r="J142" s="29">
        <v>44950</v>
      </c>
      <c r="K142" s="10">
        <v>96.96</v>
      </c>
      <c r="L142" s="10">
        <v>98.41</v>
      </c>
      <c r="M142" s="10">
        <v>96.44</v>
      </c>
      <c r="N142" s="10">
        <v>98.26</v>
      </c>
      <c r="O142" s="10">
        <v>96.03</v>
      </c>
      <c r="P142" s="10">
        <v>102.66</v>
      </c>
      <c r="Q142" s="10">
        <v>102.14</v>
      </c>
    </row>
    <row r="143" spans="1:17">
      <c r="A143" s="29">
        <v>44949</v>
      </c>
      <c r="B143" s="10">
        <v>2826.67</v>
      </c>
      <c r="C143" s="10">
        <v>2831.51</v>
      </c>
      <c r="D143" s="10">
        <v>2813.42</v>
      </c>
      <c r="E143" s="10">
        <v>2815.86</v>
      </c>
      <c r="F143" s="10">
        <v>2847.7</v>
      </c>
      <c r="G143" s="10">
        <v>2864.88</v>
      </c>
      <c r="H143" s="10">
        <v>2915.85</v>
      </c>
      <c r="J143" s="29">
        <v>44949</v>
      </c>
      <c r="K143" s="10">
        <v>97.2</v>
      </c>
      <c r="L143" s="10">
        <v>98.39</v>
      </c>
      <c r="M143" s="10">
        <v>96.45</v>
      </c>
      <c r="N143" s="10">
        <v>96.45</v>
      </c>
      <c r="O143" s="10">
        <v>96.12</v>
      </c>
      <c r="P143" s="10">
        <v>102.76</v>
      </c>
      <c r="Q143" s="10">
        <v>102.23</v>
      </c>
    </row>
    <row r="144" spans="1:17">
      <c r="A144" s="29">
        <v>44946</v>
      </c>
      <c r="B144" s="10">
        <v>2824.92</v>
      </c>
      <c r="C144" s="10">
        <v>2833.83</v>
      </c>
      <c r="D144" s="10">
        <v>2823.67</v>
      </c>
      <c r="E144" s="10">
        <v>2826.67</v>
      </c>
      <c r="F144" s="10">
        <v>2850.21</v>
      </c>
      <c r="G144" s="10">
        <v>2864.82</v>
      </c>
      <c r="H144" s="10">
        <v>2917.22</v>
      </c>
      <c r="J144" s="29">
        <v>44946</v>
      </c>
      <c r="K144" s="10">
        <v>96.96</v>
      </c>
      <c r="L144" s="10">
        <v>97.55</v>
      </c>
      <c r="M144" s="10">
        <v>96.02</v>
      </c>
      <c r="N144" s="10">
        <v>97.55</v>
      </c>
      <c r="O144" s="10">
        <v>96.24</v>
      </c>
      <c r="P144" s="10">
        <v>102.87</v>
      </c>
      <c r="Q144" s="10">
        <v>102.35</v>
      </c>
    </row>
    <row r="145" spans="1:17">
      <c r="A145" s="29">
        <v>44945</v>
      </c>
      <c r="B145" s="10">
        <v>2838.73</v>
      </c>
      <c r="C145" s="10">
        <v>2845.27</v>
      </c>
      <c r="D145" s="10">
        <v>2823.72</v>
      </c>
      <c r="E145" s="10">
        <v>2824.92</v>
      </c>
      <c r="F145" s="10">
        <v>2853.06</v>
      </c>
      <c r="G145" s="10">
        <v>2864.71</v>
      </c>
      <c r="H145" s="10">
        <v>2918.36</v>
      </c>
      <c r="J145" s="29">
        <v>44945</v>
      </c>
      <c r="K145" s="10">
        <v>96.39</v>
      </c>
      <c r="L145" s="10">
        <v>97.44</v>
      </c>
      <c r="M145" s="10">
        <v>95.63</v>
      </c>
      <c r="N145" s="10">
        <v>96.72</v>
      </c>
      <c r="O145" s="10">
        <v>96.48</v>
      </c>
      <c r="P145" s="10">
        <v>103</v>
      </c>
      <c r="Q145" s="10">
        <v>102.45</v>
      </c>
    </row>
    <row r="146" spans="1:17">
      <c r="A146" s="29">
        <v>44944</v>
      </c>
      <c r="B146" s="10">
        <v>2838.06</v>
      </c>
      <c r="C146" s="10">
        <v>2846.55</v>
      </c>
      <c r="D146" s="10">
        <v>2836.17</v>
      </c>
      <c r="E146" s="10">
        <v>2838.73</v>
      </c>
      <c r="F146" s="10">
        <v>2856.23</v>
      </c>
      <c r="G146" s="10">
        <v>2864.62</v>
      </c>
      <c r="H146" s="10">
        <v>2919.44</v>
      </c>
      <c r="J146" s="29">
        <v>44944</v>
      </c>
      <c r="K146" s="10">
        <v>97.32</v>
      </c>
      <c r="L146" s="10">
        <v>98.57</v>
      </c>
      <c r="M146" s="10">
        <v>96.57</v>
      </c>
      <c r="N146" s="10">
        <v>96.6</v>
      </c>
      <c r="O146" s="10">
        <v>96.77</v>
      </c>
      <c r="P146" s="10">
        <v>103.13</v>
      </c>
      <c r="Q146" s="10">
        <v>102.59</v>
      </c>
    </row>
    <row r="147" spans="1:17">
      <c r="A147" s="29">
        <v>44943</v>
      </c>
      <c r="B147" s="10">
        <v>2840.79</v>
      </c>
      <c r="C147" s="10">
        <v>2849.17</v>
      </c>
      <c r="D147" s="10">
        <v>2835.82</v>
      </c>
      <c r="E147" s="10">
        <v>2838.03</v>
      </c>
      <c r="F147" s="10">
        <v>2859.2</v>
      </c>
      <c r="G147" s="10">
        <v>2864.42</v>
      </c>
      <c r="H147" s="10">
        <v>2920.35</v>
      </c>
      <c r="J147" s="29">
        <v>44943</v>
      </c>
      <c r="K147" s="10">
        <v>95.05</v>
      </c>
      <c r="L147" s="10">
        <v>96.7</v>
      </c>
      <c r="M147" s="10">
        <v>95.05</v>
      </c>
      <c r="N147" s="10">
        <v>96.7</v>
      </c>
      <c r="O147" s="10">
        <v>97.04</v>
      </c>
      <c r="P147" s="10">
        <v>103.27</v>
      </c>
      <c r="Q147" s="10">
        <v>102.71</v>
      </c>
    </row>
    <row r="148" spans="1:17">
      <c r="A148" s="29">
        <v>44942</v>
      </c>
      <c r="B148" s="10">
        <v>2838.76</v>
      </c>
      <c r="C148" s="10">
        <v>2844.22</v>
      </c>
      <c r="D148" s="10">
        <v>2837.1</v>
      </c>
      <c r="E148" s="10">
        <v>2840.79</v>
      </c>
      <c r="F148" s="10">
        <v>2862.3</v>
      </c>
      <c r="G148" s="10">
        <v>2864.13</v>
      </c>
      <c r="H148" s="10">
        <v>2921.28</v>
      </c>
      <c r="J148" s="29">
        <v>44942</v>
      </c>
      <c r="K148" s="10">
        <v>95.39</v>
      </c>
      <c r="L148" s="10">
        <v>96.04</v>
      </c>
      <c r="M148" s="10">
        <v>94.57</v>
      </c>
      <c r="N148" s="10">
        <v>94.77</v>
      </c>
      <c r="O148" s="10">
        <v>97.42</v>
      </c>
      <c r="P148" s="10">
        <v>103.39</v>
      </c>
      <c r="Q148" s="10">
        <v>102.81</v>
      </c>
    </row>
    <row r="149" spans="1:17">
      <c r="A149" s="29">
        <v>44939</v>
      </c>
      <c r="B149" s="10">
        <v>2833.33</v>
      </c>
      <c r="C149" s="10">
        <v>2845.76</v>
      </c>
      <c r="D149" s="10">
        <v>2833.33</v>
      </c>
      <c r="E149" s="10">
        <v>2838.74</v>
      </c>
      <c r="F149" s="10">
        <v>2865.26</v>
      </c>
      <c r="G149" s="10">
        <v>2863.79</v>
      </c>
      <c r="H149" s="10">
        <v>2922.17</v>
      </c>
      <c r="J149" s="29">
        <v>44939</v>
      </c>
      <c r="K149" s="10">
        <v>96.13</v>
      </c>
      <c r="L149" s="10">
        <v>97.47</v>
      </c>
      <c r="M149" s="10">
        <v>95.4</v>
      </c>
      <c r="N149" s="10">
        <v>95.4</v>
      </c>
      <c r="O149" s="10">
        <v>97.82</v>
      </c>
      <c r="P149" s="10">
        <v>103.52</v>
      </c>
      <c r="Q149" s="10">
        <v>102.91</v>
      </c>
    </row>
    <row r="150" spans="1:17">
      <c r="A150" s="29">
        <v>44938</v>
      </c>
      <c r="B150" s="10">
        <v>2839.06</v>
      </c>
      <c r="C150" s="10">
        <v>2843.28</v>
      </c>
      <c r="D150" s="10">
        <v>2832.08</v>
      </c>
      <c r="E150" s="10">
        <v>2833.33</v>
      </c>
      <c r="F150" s="10">
        <v>2868.27</v>
      </c>
      <c r="G150" s="10">
        <v>2863.41</v>
      </c>
      <c r="H150" s="10">
        <v>2923.02</v>
      </c>
      <c r="J150" s="29">
        <v>44938</v>
      </c>
      <c r="K150" s="10">
        <v>99.48</v>
      </c>
      <c r="L150" s="10">
        <v>100.68</v>
      </c>
      <c r="M150" s="10">
        <v>96.85</v>
      </c>
      <c r="N150" s="10">
        <v>97.45</v>
      </c>
      <c r="O150" s="10">
        <v>98.19</v>
      </c>
      <c r="P150" s="10">
        <v>103.66</v>
      </c>
      <c r="Q150" s="10">
        <v>103.01</v>
      </c>
    </row>
    <row r="151" spans="1:17">
      <c r="A151" s="29">
        <v>44937</v>
      </c>
      <c r="B151" s="10">
        <v>2845.39</v>
      </c>
      <c r="C151" s="10">
        <v>2848.94</v>
      </c>
      <c r="D151" s="10">
        <v>2838.59</v>
      </c>
      <c r="E151" s="10">
        <v>2839.07</v>
      </c>
      <c r="F151" s="10">
        <v>2871.43</v>
      </c>
      <c r="G151" s="10">
        <v>2862.98</v>
      </c>
      <c r="H151" s="10">
        <v>2923.89</v>
      </c>
      <c r="J151" s="29">
        <v>44937</v>
      </c>
      <c r="K151" s="10">
        <v>99.01</v>
      </c>
      <c r="L151" s="10">
        <v>100.6</v>
      </c>
      <c r="M151" s="10">
        <v>97.68</v>
      </c>
      <c r="N151" s="10">
        <v>100.6</v>
      </c>
      <c r="O151" s="10">
        <v>98.49</v>
      </c>
      <c r="P151" s="10">
        <v>103.78</v>
      </c>
      <c r="Q151" s="10">
        <v>103.13</v>
      </c>
    </row>
    <row r="152" spans="1:17">
      <c r="A152" s="29">
        <v>44936</v>
      </c>
      <c r="B152" s="10">
        <v>2845.36</v>
      </c>
      <c r="C152" s="10">
        <v>2850.99</v>
      </c>
      <c r="D152" s="10">
        <v>2842.49</v>
      </c>
      <c r="E152" s="10">
        <v>2845.39</v>
      </c>
      <c r="F152" s="10">
        <v>2874.52</v>
      </c>
      <c r="G152" s="10">
        <v>2862.53</v>
      </c>
      <c r="H152" s="10">
        <v>2924.67</v>
      </c>
      <c r="J152" s="29">
        <v>44936</v>
      </c>
      <c r="K152" s="10">
        <v>95.5</v>
      </c>
      <c r="L152" s="10">
        <v>99.64</v>
      </c>
      <c r="M152" s="10">
        <v>95</v>
      </c>
      <c r="N152" s="10">
        <v>99.08</v>
      </c>
      <c r="O152" s="10">
        <v>98.65</v>
      </c>
      <c r="P152" s="10">
        <v>103.88</v>
      </c>
      <c r="Q152" s="10">
        <v>103.21</v>
      </c>
    </row>
    <row r="153" spans="1:17">
      <c r="A153" s="29">
        <v>44935</v>
      </c>
      <c r="B153" s="10">
        <v>2850.98</v>
      </c>
      <c r="C153" s="10">
        <v>2852.42</v>
      </c>
      <c r="D153" s="10">
        <v>2840.3</v>
      </c>
      <c r="E153" s="10">
        <v>2845.35</v>
      </c>
      <c r="F153" s="10">
        <v>2877.46</v>
      </c>
      <c r="G153" s="10">
        <v>2861.96</v>
      </c>
      <c r="H153" s="10">
        <v>2925.3</v>
      </c>
      <c r="J153" s="29">
        <v>44935</v>
      </c>
      <c r="K153" s="10">
        <v>94.01</v>
      </c>
      <c r="L153" s="10">
        <v>96.77</v>
      </c>
      <c r="M153" s="10">
        <v>93.23</v>
      </c>
      <c r="N153" s="10">
        <v>95.85</v>
      </c>
      <c r="O153" s="10">
        <v>98.82</v>
      </c>
      <c r="P153" s="10">
        <v>103.98</v>
      </c>
      <c r="Q153" s="10">
        <v>103.32</v>
      </c>
    </row>
    <row r="154" spans="1:17">
      <c r="A154" s="29">
        <v>44932</v>
      </c>
      <c r="B154" s="10">
        <v>2855.85</v>
      </c>
      <c r="C154" s="10">
        <v>2861.57</v>
      </c>
      <c r="D154" s="10">
        <v>2846.19</v>
      </c>
      <c r="E154" s="10">
        <v>2850.98</v>
      </c>
      <c r="F154" s="10">
        <v>2880.37</v>
      </c>
      <c r="G154" s="10">
        <v>2861.41</v>
      </c>
      <c r="H154" s="10">
        <v>2925.87</v>
      </c>
      <c r="J154" s="29">
        <v>44932</v>
      </c>
      <c r="K154" s="10">
        <v>94.52</v>
      </c>
      <c r="L154" s="10">
        <v>96.52</v>
      </c>
      <c r="M154" s="10">
        <v>93.75</v>
      </c>
      <c r="N154" s="10">
        <v>95.03</v>
      </c>
      <c r="O154" s="10">
        <v>98.99</v>
      </c>
      <c r="P154" s="10">
        <v>104.09</v>
      </c>
      <c r="Q154" s="10">
        <v>103.47</v>
      </c>
    </row>
    <row r="155" spans="1:17">
      <c r="A155" s="29">
        <v>44931</v>
      </c>
      <c r="B155" s="10">
        <v>2846.95</v>
      </c>
      <c r="C155" s="10">
        <v>2858.35</v>
      </c>
      <c r="D155" s="10">
        <v>2846.25</v>
      </c>
      <c r="E155" s="10">
        <v>2855.86</v>
      </c>
      <c r="F155" s="10">
        <v>2883.22</v>
      </c>
      <c r="G155" s="10">
        <v>2860.81</v>
      </c>
      <c r="H155" s="10">
        <v>2926.07</v>
      </c>
      <c r="J155" s="29">
        <v>44931</v>
      </c>
      <c r="K155" s="10">
        <v>92.2</v>
      </c>
      <c r="L155" s="10">
        <v>94.5</v>
      </c>
      <c r="M155" s="10">
        <v>91.55</v>
      </c>
      <c r="N155" s="10">
        <v>94.5</v>
      </c>
      <c r="O155" s="10">
        <v>99.25</v>
      </c>
      <c r="P155" s="10">
        <v>104.19</v>
      </c>
      <c r="Q155" s="10">
        <v>103.61</v>
      </c>
    </row>
    <row r="156" spans="1:17">
      <c r="A156" s="29">
        <v>44930</v>
      </c>
      <c r="B156" s="10">
        <v>2855.22</v>
      </c>
      <c r="C156" s="10">
        <v>2861.18</v>
      </c>
      <c r="D156" s="10">
        <v>2841.25</v>
      </c>
      <c r="E156" s="10">
        <v>2846.9</v>
      </c>
      <c r="F156" s="10">
        <v>2885.97</v>
      </c>
      <c r="G156" s="10">
        <v>2860.13</v>
      </c>
      <c r="H156" s="10">
        <v>2926.02</v>
      </c>
      <c r="J156" s="29">
        <v>44930</v>
      </c>
      <c r="K156" s="10">
        <v>91.4</v>
      </c>
      <c r="L156" s="10">
        <v>92.33</v>
      </c>
      <c r="M156" s="10">
        <v>89.95</v>
      </c>
      <c r="N156" s="10">
        <v>92</v>
      </c>
      <c r="O156" s="10">
        <v>99.53</v>
      </c>
      <c r="P156" s="10">
        <v>104.28</v>
      </c>
      <c r="Q156" s="10">
        <v>103.72</v>
      </c>
    </row>
    <row r="157" spans="1:17">
      <c r="A157" s="29">
        <v>44929</v>
      </c>
      <c r="B157" s="10">
        <v>2861.29</v>
      </c>
      <c r="C157" s="10">
        <v>2869.17</v>
      </c>
      <c r="D157" s="10">
        <v>2853.1</v>
      </c>
      <c r="E157" s="10">
        <v>2855.21</v>
      </c>
      <c r="F157" s="10">
        <v>2889.01</v>
      </c>
      <c r="G157" s="10">
        <v>2859.49</v>
      </c>
      <c r="H157" s="10">
        <v>2925.88</v>
      </c>
      <c r="J157" s="29">
        <v>44929</v>
      </c>
      <c r="K157" s="10">
        <v>93.81</v>
      </c>
      <c r="L157" s="10">
        <v>93.94</v>
      </c>
      <c r="M157" s="10">
        <v>90.2</v>
      </c>
      <c r="N157" s="10">
        <v>90.2</v>
      </c>
      <c r="O157" s="10">
        <v>99.89</v>
      </c>
      <c r="P157" s="10">
        <v>104.39</v>
      </c>
      <c r="Q157" s="10">
        <v>103.87</v>
      </c>
    </row>
    <row r="158" spans="1:17">
      <c r="A158" s="29">
        <v>44928</v>
      </c>
      <c r="B158" s="10">
        <v>2867.12</v>
      </c>
      <c r="C158" s="10">
        <v>2870.77</v>
      </c>
      <c r="D158" s="10">
        <v>2849.36</v>
      </c>
      <c r="E158" s="10">
        <v>2861.1</v>
      </c>
      <c r="F158" s="10">
        <v>2891.75</v>
      </c>
      <c r="G158" s="10">
        <v>2858.76</v>
      </c>
      <c r="H158" s="10">
        <v>2925.59</v>
      </c>
      <c r="J158" s="29">
        <v>44928</v>
      </c>
      <c r="K158" s="10">
        <v>95.1</v>
      </c>
      <c r="L158" s="10">
        <v>95.1</v>
      </c>
      <c r="M158" s="10">
        <v>91.66</v>
      </c>
      <c r="N158" s="10">
        <v>93.8</v>
      </c>
      <c r="O158" s="10">
        <v>100.23</v>
      </c>
      <c r="P158" s="10">
        <v>104.48</v>
      </c>
      <c r="Q158" s="10">
        <v>104.01</v>
      </c>
    </row>
    <row r="159" spans="1:17">
      <c r="A159" s="29">
        <v>44924</v>
      </c>
      <c r="B159" s="10">
        <v>2850.51</v>
      </c>
      <c r="C159" s="10">
        <v>2867.13</v>
      </c>
      <c r="D159" s="10">
        <v>2850.45</v>
      </c>
      <c r="E159" s="10">
        <v>2867.13</v>
      </c>
      <c r="F159" s="10">
        <v>2894.26</v>
      </c>
      <c r="G159" s="10">
        <v>2858</v>
      </c>
      <c r="H159" s="10">
        <v>2925.19</v>
      </c>
      <c r="J159" s="29">
        <v>44924</v>
      </c>
      <c r="K159" s="10">
        <v>99.2</v>
      </c>
      <c r="L159" s="10">
        <v>99.2</v>
      </c>
      <c r="M159" s="10">
        <v>96.2</v>
      </c>
      <c r="N159" s="10">
        <v>96.52</v>
      </c>
      <c r="O159" s="10">
        <v>100.51</v>
      </c>
      <c r="P159" s="10">
        <v>104.55</v>
      </c>
      <c r="Q159" s="10">
        <v>104.13</v>
      </c>
    </row>
    <row r="160" spans="1:17">
      <c r="A160" s="29">
        <v>44923</v>
      </c>
      <c r="B160" s="10">
        <v>2834.46</v>
      </c>
      <c r="C160" s="10">
        <v>2850.52</v>
      </c>
      <c r="D160" s="10">
        <v>2834.46</v>
      </c>
      <c r="E160" s="10">
        <v>2850.52</v>
      </c>
      <c r="F160" s="10">
        <v>2896.66</v>
      </c>
      <c r="G160" s="10">
        <v>2857.21</v>
      </c>
      <c r="H160" s="10">
        <v>2924.69</v>
      </c>
      <c r="J160" s="29">
        <v>44923</v>
      </c>
      <c r="K160" s="10">
        <v>95</v>
      </c>
      <c r="L160" s="10">
        <v>97.5</v>
      </c>
      <c r="M160" s="10">
        <v>94.38</v>
      </c>
      <c r="N160" s="10">
        <v>97.5</v>
      </c>
      <c r="O160" s="10">
        <v>100.75</v>
      </c>
      <c r="P160" s="10">
        <v>104.61</v>
      </c>
      <c r="Q160" s="10">
        <v>104.21</v>
      </c>
    </row>
    <row r="161" spans="1:17">
      <c r="A161" s="29">
        <v>44922</v>
      </c>
      <c r="B161" s="10">
        <v>2826.99</v>
      </c>
      <c r="C161" s="10">
        <v>2837.41</v>
      </c>
      <c r="D161" s="10">
        <v>2826.99</v>
      </c>
      <c r="E161" s="10">
        <v>2834.46</v>
      </c>
      <c r="F161" s="10">
        <v>2899.3</v>
      </c>
      <c r="G161" s="10">
        <v>2856.48</v>
      </c>
      <c r="H161" s="10">
        <v>2924.3</v>
      </c>
      <c r="J161" s="29">
        <v>44922</v>
      </c>
      <c r="K161" s="10">
        <v>96.82</v>
      </c>
      <c r="L161" s="10">
        <v>97.15</v>
      </c>
      <c r="M161" s="10">
        <v>94.13</v>
      </c>
      <c r="N161" s="10">
        <v>94.2</v>
      </c>
      <c r="O161" s="10">
        <v>100.95</v>
      </c>
      <c r="P161" s="10">
        <v>104.64</v>
      </c>
      <c r="Q161" s="10">
        <v>104.27</v>
      </c>
    </row>
    <row r="162" spans="1:17">
      <c r="A162" s="29">
        <v>44921</v>
      </c>
      <c r="B162" s="10">
        <v>2820.03</v>
      </c>
      <c r="C162" s="10">
        <v>2833.29</v>
      </c>
      <c r="D162" s="10">
        <v>2820.03</v>
      </c>
      <c r="E162" s="10">
        <v>2826.99</v>
      </c>
      <c r="F162" s="10">
        <v>2902.44</v>
      </c>
      <c r="G162" s="10">
        <v>2855.9</v>
      </c>
      <c r="H162" s="10">
        <v>2924.02</v>
      </c>
      <c r="J162" s="29">
        <v>44921</v>
      </c>
      <c r="K162" s="10">
        <v>97.4</v>
      </c>
      <c r="L162" s="10">
        <v>97.61</v>
      </c>
      <c r="M162" s="10">
        <v>95.69</v>
      </c>
      <c r="N162" s="10">
        <v>96.88</v>
      </c>
      <c r="O162" s="10">
        <v>101.18</v>
      </c>
      <c r="P162" s="10">
        <v>104.71</v>
      </c>
      <c r="Q162" s="10">
        <v>104.32</v>
      </c>
    </row>
    <row r="163" spans="1:17">
      <c r="A163" s="29">
        <v>44918</v>
      </c>
      <c r="B163" s="10">
        <v>2801.14</v>
      </c>
      <c r="C163" s="10">
        <v>2820.58</v>
      </c>
      <c r="D163" s="10">
        <v>2801.14</v>
      </c>
      <c r="E163" s="10">
        <v>2820.03</v>
      </c>
      <c r="F163" s="10">
        <v>2905.75</v>
      </c>
      <c r="G163" s="10">
        <v>2855.39</v>
      </c>
      <c r="H163" s="10">
        <v>2923.83</v>
      </c>
      <c r="J163" s="29">
        <v>44918</v>
      </c>
      <c r="K163" s="10">
        <v>94.9</v>
      </c>
      <c r="L163" s="10">
        <v>97.8</v>
      </c>
      <c r="M163" s="10">
        <v>94.85</v>
      </c>
      <c r="N163" s="10">
        <v>97.8</v>
      </c>
      <c r="O163" s="10">
        <v>101.41</v>
      </c>
      <c r="P163" s="10">
        <v>104.78</v>
      </c>
      <c r="Q163" s="10">
        <v>104.32</v>
      </c>
    </row>
    <row r="164" spans="1:17">
      <c r="A164" s="29">
        <v>44917</v>
      </c>
      <c r="B164" s="10">
        <v>2799.72</v>
      </c>
      <c r="C164" s="10">
        <v>2810.78</v>
      </c>
      <c r="D164" s="10">
        <v>2798.48</v>
      </c>
      <c r="E164" s="10">
        <v>2801.14</v>
      </c>
      <c r="F164" s="10">
        <v>2909.35</v>
      </c>
      <c r="G164" s="10">
        <v>2854.91</v>
      </c>
      <c r="H164" s="10">
        <v>2923.67</v>
      </c>
      <c r="J164" s="29">
        <v>44917</v>
      </c>
      <c r="K164" s="10">
        <v>94.7</v>
      </c>
      <c r="L164" s="10">
        <v>95.45</v>
      </c>
      <c r="M164" s="10">
        <v>93.35</v>
      </c>
      <c r="N164" s="10">
        <v>94.36</v>
      </c>
      <c r="O164" s="10">
        <v>101.64</v>
      </c>
      <c r="P164" s="10">
        <v>104.84</v>
      </c>
      <c r="Q164" s="10">
        <v>104.31</v>
      </c>
    </row>
    <row r="165" spans="1:17">
      <c r="A165" s="29">
        <v>44916</v>
      </c>
      <c r="B165" s="10">
        <v>2779.54</v>
      </c>
      <c r="C165" s="10">
        <v>2803.34</v>
      </c>
      <c r="D165" s="10">
        <v>2779.54</v>
      </c>
      <c r="E165" s="10">
        <v>2799.72</v>
      </c>
      <c r="F165" s="10">
        <v>2913.3</v>
      </c>
      <c r="G165" s="10">
        <v>2854.54</v>
      </c>
      <c r="H165" s="10">
        <v>2923.8</v>
      </c>
      <c r="J165" s="29">
        <v>44916</v>
      </c>
      <c r="K165" s="10">
        <v>94.15</v>
      </c>
      <c r="L165" s="10">
        <v>95.2</v>
      </c>
      <c r="M165" s="10">
        <v>92.34</v>
      </c>
      <c r="N165" s="10">
        <v>94.31</v>
      </c>
      <c r="O165" s="10">
        <v>101.97</v>
      </c>
      <c r="P165" s="10">
        <v>104.91</v>
      </c>
      <c r="Q165" s="10">
        <v>104.32</v>
      </c>
    </row>
    <row r="166" spans="1:17">
      <c r="A166" s="29">
        <v>44915</v>
      </c>
      <c r="B166" s="10">
        <v>2762.31</v>
      </c>
      <c r="C166" s="10">
        <v>2781.24</v>
      </c>
      <c r="D166" s="10">
        <v>2762.29</v>
      </c>
      <c r="E166" s="10">
        <v>2779.54</v>
      </c>
      <c r="F166" s="10">
        <v>2917.36</v>
      </c>
      <c r="G166" s="10">
        <v>2854.19</v>
      </c>
      <c r="H166" s="10">
        <v>2923.82</v>
      </c>
      <c r="J166" s="29">
        <v>44915</v>
      </c>
      <c r="K166" s="10">
        <v>90.5</v>
      </c>
      <c r="L166" s="10">
        <v>95.62</v>
      </c>
      <c r="M166" s="10">
        <v>90.5</v>
      </c>
      <c r="N166" s="10">
        <v>94</v>
      </c>
      <c r="O166" s="10">
        <v>102.3</v>
      </c>
      <c r="P166" s="10">
        <v>104.96</v>
      </c>
      <c r="Q166" s="10">
        <v>104.34</v>
      </c>
    </row>
    <row r="167" spans="1:17">
      <c r="A167" s="29">
        <v>44914</v>
      </c>
      <c r="B167" s="10">
        <v>2780.48</v>
      </c>
      <c r="C167" s="10">
        <v>2786.54</v>
      </c>
      <c r="D167" s="10">
        <v>2759.79</v>
      </c>
      <c r="E167" s="10">
        <v>2762.37</v>
      </c>
      <c r="F167" s="10">
        <v>2921.68</v>
      </c>
      <c r="G167" s="10">
        <v>2854</v>
      </c>
      <c r="H167" s="10">
        <v>2923.97</v>
      </c>
      <c r="J167" s="29">
        <v>44914</v>
      </c>
      <c r="K167" s="10">
        <v>89.6</v>
      </c>
      <c r="L167" s="10">
        <v>91.79</v>
      </c>
      <c r="M167" s="10">
        <v>88.95</v>
      </c>
      <c r="N167" s="10">
        <v>91</v>
      </c>
      <c r="O167" s="10">
        <v>102.67</v>
      </c>
      <c r="P167" s="10">
        <v>105.05</v>
      </c>
      <c r="Q167" s="10">
        <v>104.35</v>
      </c>
    </row>
    <row r="168" spans="1:17">
      <c r="A168" s="29">
        <v>44911</v>
      </c>
      <c r="B168" s="10">
        <v>2785.82</v>
      </c>
      <c r="C168" s="10">
        <v>2798.06</v>
      </c>
      <c r="D168" s="10">
        <v>2780.48</v>
      </c>
      <c r="E168" s="10">
        <v>2780.48</v>
      </c>
      <c r="F168" s="10">
        <v>2926.16</v>
      </c>
      <c r="G168" s="10">
        <v>2853.9</v>
      </c>
      <c r="H168" s="10">
        <v>2924.28</v>
      </c>
      <c r="J168" s="29">
        <v>44911</v>
      </c>
      <c r="K168" s="10">
        <v>90.59</v>
      </c>
      <c r="L168" s="10">
        <v>91.37</v>
      </c>
      <c r="M168" s="10">
        <v>88.21</v>
      </c>
      <c r="N168" s="10">
        <v>89.4</v>
      </c>
      <c r="O168" s="10">
        <v>103.05</v>
      </c>
      <c r="P168" s="10">
        <v>105.15</v>
      </c>
      <c r="Q168" s="10">
        <v>104.35</v>
      </c>
    </row>
    <row r="169" spans="1:17">
      <c r="A169" s="29">
        <v>44910</v>
      </c>
      <c r="B169" s="10">
        <v>2801.87</v>
      </c>
      <c r="C169" s="10">
        <v>2809.26</v>
      </c>
      <c r="D169" s="10">
        <v>2784.46</v>
      </c>
      <c r="E169" s="10">
        <v>2786.08</v>
      </c>
      <c r="F169" s="10">
        <v>2930.26</v>
      </c>
      <c r="G169" s="10">
        <v>2853.68</v>
      </c>
      <c r="H169" s="10">
        <v>2924.41</v>
      </c>
      <c r="J169" s="29">
        <v>44910</v>
      </c>
      <c r="K169" s="10">
        <v>89.99</v>
      </c>
      <c r="L169" s="10">
        <v>91.97</v>
      </c>
      <c r="M169" s="10">
        <v>89.5</v>
      </c>
      <c r="N169" s="10">
        <v>90.59</v>
      </c>
      <c r="O169" s="10">
        <v>103.47</v>
      </c>
      <c r="P169" s="10">
        <v>105.27</v>
      </c>
      <c r="Q169" s="10">
        <v>104.38</v>
      </c>
    </row>
    <row r="170" spans="1:17">
      <c r="A170" s="29">
        <v>44909</v>
      </c>
      <c r="B170" s="10">
        <v>2827.17</v>
      </c>
      <c r="C170" s="10">
        <v>2835.31</v>
      </c>
      <c r="D170" s="10">
        <v>2800.76</v>
      </c>
      <c r="E170" s="10">
        <v>2801.87</v>
      </c>
      <c r="F170" s="10">
        <v>2934.19</v>
      </c>
      <c r="G170" s="10">
        <v>2853.46</v>
      </c>
      <c r="H170" s="10">
        <v>2924.48</v>
      </c>
      <c r="J170" s="29">
        <v>44909</v>
      </c>
      <c r="K170" s="10">
        <v>88.85</v>
      </c>
      <c r="L170" s="10">
        <v>90.88</v>
      </c>
      <c r="M170" s="10">
        <v>87.39</v>
      </c>
      <c r="N170" s="10">
        <v>90.1</v>
      </c>
      <c r="O170" s="10">
        <v>103.85</v>
      </c>
      <c r="P170" s="10">
        <v>105.37</v>
      </c>
      <c r="Q170" s="10">
        <v>104.41</v>
      </c>
    </row>
    <row r="171" spans="1:17">
      <c r="A171" s="29">
        <v>44908</v>
      </c>
      <c r="B171" s="10">
        <v>2846.78</v>
      </c>
      <c r="C171" s="10">
        <v>2856.2</v>
      </c>
      <c r="D171" s="10">
        <v>2827.13</v>
      </c>
      <c r="E171" s="10">
        <v>2827.17</v>
      </c>
      <c r="F171" s="10">
        <v>2937.97</v>
      </c>
      <c r="G171" s="10">
        <v>2853</v>
      </c>
      <c r="H171" s="10">
        <v>2924.37</v>
      </c>
      <c r="J171" s="29">
        <v>44908</v>
      </c>
      <c r="K171" s="10">
        <v>90.6</v>
      </c>
      <c r="L171" s="10">
        <v>92.46</v>
      </c>
      <c r="M171" s="10">
        <v>88.93</v>
      </c>
      <c r="N171" s="10">
        <v>89.09</v>
      </c>
      <c r="O171" s="10">
        <v>104.16</v>
      </c>
      <c r="P171" s="10">
        <v>105.48</v>
      </c>
      <c r="Q171" s="10">
        <v>104.45</v>
      </c>
    </row>
    <row r="172" spans="1:17">
      <c r="A172" s="29">
        <v>44907</v>
      </c>
      <c r="B172" s="10">
        <v>2866.27</v>
      </c>
      <c r="C172" s="10">
        <v>2871.57</v>
      </c>
      <c r="D172" s="10">
        <v>2845.86</v>
      </c>
      <c r="E172" s="10">
        <v>2846.77</v>
      </c>
      <c r="F172" s="10">
        <v>2940.88</v>
      </c>
      <c r="G172" s="10">
        <v>2852.51</v>
      </c>
      <c r="H172" s="10">
        <v>2924</v>
      </c>
      <c r="J172" s="29">
        <v>44907</v>
      </c>
      <c r="K172" s="10">
        <v>91.99</v>
      </c>
      <c r="L172" s="10">
        <v>92.89</v>
      </c>
      <c r="M172" s="10">
        <v>89.53</v>
      </c>
      <c r="N172" s="10">
        <v>90.5</v>
      </c>
      <c r="O172" s="10">
        <v>104.43</v>
      </c>
      <c r="P172" s="10">
        <v>105.59</v>
      </c>
      <c r="Q172" s="10">
        <v>104.5</v>
      </c>
    </row>
    <row r="173" spans="1:17">
      <c r="A173" s="29">
        <v>44904</v>
      </c>
      <c r="B173" s="10">
        <v>2862.97</v>
      </c>
      <c r="C173" s="10">
        <v>2872.84</v>
      </c>
      <c r="D173" s="10">
        <v>2862.97</v>
      </c>
      <c r="E173" s="10">
        <v>2866.28</v>
      </c>
      <c r="F173" s="10">
        <v>2943.44</v>
      </c>
      <c r="G173" s="10">
        <v>2851.94</v>
      </c>
      <c r="H173" s="10">
        <v>2923.37</v>
      </c>
      <c r="J173" s="29">
        <v>44904</v>
      </c>
      <c r="K173" s="10">
        <v>93.8</v>
      </c>
      <c r="L173" s="10">
        <v>94.25</v>
      </c>
      <c r="M173" s="10">
        <v>92.3</v>
      </c>
      <c r="N173" s="10">
        <v>92.3</v>
      </c>
      <c r="O173" s="10">
        <v>104.71</v>
      </c>
      <c r="P173" s="10">
        <v>105.69</v>
      </c>
      <c r="Q173" s="10">
        <v>104.52</v>
      </c>
    </row>
    <row r="174" spans="1:17">
      <c r="A174" s="29">
        <v>44903</v>
      </c>
      <c r="B174" s="10">
        <v>2876.21</v>
      </c>
      <c r="C174" s="10">
        <v>2885.6</v>
      </c>
      <c r="D174" s="10">
        <v>2862.77</v>
      </c>
      <c r="E174" s="10">
        <v>2862.98</v>
      </c>
      <c r="F174" s="10">
        <v>2945.71</v>
      </c>
      <c r="G174" s="10">
        <v>2851.32</v>
      </c>
      <c r="H174" s="10">
        <v>2922.5</v>
      </c>
      <c r="J174" s="29">
        <v>44903</v>
      </c>
      <c r="K174" s="10">
        <v>96.05</v>
      </c>
      <c r="L174" s="10">
        <v>96.05</v>
      </c>
      <c r="M174" s="10">
        <v>92.81</v>
      </c>
      <c r="N174" s="10">
        <v>93.7</v>
      </c>
      <c r="O174" s="10">
        <v>104.93</v>
      </c>
      <c r="P174" s="10">
        <v>105.78</v>
      </c>
      <c r="Q174" s="10">
        <v>104.49</v>
      </c>
    </row>
    <row r="175" spans="1:17">
      <c r="A175" s="29">
        <v>44902</v>
      </c>
      <c r="B175" s="10">
        <v>2881.58</v>
      </c>
      <c r="C175" s="10">
        <v>2890.73</v>
      </c>
      <c r="D175" s="10">
        <v>2875.74</v>
      </c>
      <c r="E175" s="10">
        <v>2876.21</v>
      </c>
      <c r="F175" s="10">
        <v>2948.14</v>
      </c>
      <c r="G175" s="10">
        <v>2850.76</v>
      </c>
      <c r="H175" s="10">
        <v>2921.66</v>
      </c>
      <c r="J175" s="29">
        <v>44902</v>
      </c>
      <c r="K175" s="10">
        <v>95.95</v>
      </c>
      <c r="L175" s="10">
        <v>97.44</v>
      </c>
      <c r="M175" s="10">
        <v>95.35</v>
      </c>
      <c r="N175" s="10">
        <v>96.1</v>
      </c>
      <c r="O175" s="10">
        <v>105.15</v>
      </c>
      <c r="P175" s="10">
        <v>105.87</v>
      </c>
      <c r="Q175" s="10">
        <v>104.47</v>
      </c>
    </row>
    <row r="176" spans="1:17">
      <c r="A176" s="29">
        <v>44901</v>
      </c>
      <c r="B176" s="10">
        <v>2889.08</v>
      </c>
      <c r="C176" s="10">
        <v>2895.45</v>
      </c>
      <c r="D176" s="10">
        <v>2881.58</v>
      </c>
      <c r="E176" s="10">
        <v>2881.58</v>
      </c>
      <c r="F176" s="10">
        <v>2950.42</v>
      </c>
      <c r="G176" s="10">
        <v>2850.11</v>
      </c>
      <c r="H176" s="10">
        <v>2920.65</v>
      </c>
      <c r="J176" s="29">
        <v>44901</v>
      </c>
      <c r="K176" s="10">
        <v>96.6</v>
      </c>
      <c r="L176" s="10">
        <v>97.06</v>
      </c>
      <c r="M176" s="10">
        <v>95.54</v>
      </c>
      <c r="N176" s="10">
        <v>96.52</v>
      </c>
      <c r="O176" s="10">
        <v>105.39</v>
      </c>
      <c r="P176" s="10">
        <v>105.97</v>
      </c>
      <c r="Q176" s="10">
        <v>104.42</v>
      </c>
    </row>
    <row r="177" spans="1:17">
      <c r="A177" s="29">
        <v>44900</v>
      </c>
      <c r="B177" s="10">
        <v>2893.69</v>
      </c>
      <c r="C177" s="10">
        <v>2900.16</v>
      </c>
      <c r="D177" s="10">
        <v>2886.08</v>
      </c>
      <c r="E177" s="10">
        <v>2889.07</v>
      </c>
      <c r="F177" s="10">
        <v>2952.68</v>
      </c>
      <c r="G177" s="10">
        <v>2849.44</v>
      </c>
      <c r="H177" s="10">
        <v>2919.57</v>
      </c>
      <c r="J177" s="29">
        <v>44900</v>
      </c>
      <c r="K177" s="10">
        <v>98.9</v>
      </c>
      <c r="L177" s="10">
        <v>99.11</v>
      </c>
      <c r="M177" s="10">
        <v>95.91</v>
      </c>
      <c r="N177" s="10">
        <v>95.91</v>
      </c>
      <c r="O177" s="10">
        <v>105.65</v>
      </c>
      <c r="P177" s="10">
        <v>106.06</v>
      </c>
      <c r="Q177" s="10">
        <v>104.37</v>
      </c>
    </row>
    <row r="178" spans="1:17">
      <c r="A178" s="29">
        <v>44897</v>
      </c>
      <c r="B178" s="10">
        <v>2877.88</v>
      </c>
      <c r="C178" s="10">
        <v>2894.02</v>
      </c>
      <c r="D178" s="10">
        <v>2877.88</v>
      </c>
      <c r="E178" s="10">
        <v>2893.69</v>
      </c>
      <c r="F178" s="10">
        <v>2954.68</v>
      </c>
      <c r="G178" s="10">
        <v>2848.75</v>
      </c>
      <c r="H178" s="10">
        <v>2918.48</v>
      </c>
      <c r="J178" s="29">
        <v>44897</v>
      </c>
      <c r="K178" s="10">
        <v>98.21</v>
      </c>
      <c r="L178" s="10">
        <v>100.12</v>
      </c>
      <c r="M178" s="10">
        <v>97.5</v>
      </c>
      <c r="N178" s="10">
        <v>99.21</v>
      </c>
      <c r="O178" s="10">
        <v>105.89</v>
      </c>
      <c r="P178" s="10">
        <v>106.16</v>
      </c>
      <c r="Q178" s="10">
        <v>104.33</v>
      </c>
    </row>
    <row r="179" spans="1:17">
      <c r="A179" s="29">
        <v>44896</v>
      </c>
      <c r="B179" s="10">
        <v>2867.21</v>
      </c>
      <c r="C179" s="10">
        <v>2880.36</v>
      </c>
      <c r="D179" s="10">
        <v>2867.21</v>
      </c>
      <c r="E179" s="10">
        <v>2877.88</v>
      </c>
      <c r="F179" s="10">
        <v>2956.56</v>
      </c>
      <c r="G179" s="10">
        <v>2848.05</v>
      </c>
      <c r="H179" s="10">
        <v>2917.41</v>
      </c>
      <c r="J179" s="29">
        <v>44896</v>
      </c>
      <c r="K179" s="10">
        <v>99.01</v>
      </c>
      <c r="L179" s="10">
        <v>99.67</v>
      </c>
      <c r="M179" s="10">
        <v>97.69</v>
      </c>
      <c r="N179" s="10">
        <v>97.8</v>
      </c>
      <c r="O179" s="10">
        <v>106.07</v>
      </c>
      <c r="P179" s="10">
        <v>106.24</v>
      </c>
      <c r="Q179" s="10">
        <v>104.26</v>
      </c>
    </row>
    <row r="180" spans="1:17">
      <c r="A180" s="29">
        <v>44895</v>
      </c>
      <c r="B180" s="10">
        <v>2851.29</v>
      </c>
      <c r="C180" s="10">
        <v>2868.28</v>
      </c>
      <c r="D180" s="10">
        <v>2851.25</v>
      </c>
      <c r="E180" s="10">
        <v>2867.21</v>
      </c>
      <c r="F180" s="10">
        <v>2958.68</v>
      </c>
      <c r="G180" s="10">
        <v>2847.47</v>
      </c>
      <c r="H180" s="10">
        <v>2916.55</v>
      </c>
      <c r="J180" s="29">
        <v>44895</v>
      </c>
      <c r="K180" s="10">
        <v>98.5</v>
      </c>
      <c r="L180" s="10">
        <v>99.98</v>
      </c>
      <c r="M180" s="10">
        <v>96.89</v>
      </c>
      <c r="N180" s="10">
        <v>99.98</v>
      </c>
      <c r="O180" s="10">
        <v>106.28</v>
      </c>
      <c r="P180" s="10">
        <v>106.31</v>
      </c>
      <c r="Q180" s="10">
        <v>104.23</v>
      </c>
    </row>
    <row r="181" spans="1:17">
      <c r="A181" s="29">
        <v>44894</v>
      </c>
      <c r="B181" s="10">
        <v>2850.52</v>
      </c>
      <c r="C181" s="10">
        <v>2859.69</v>
      </c>
      <c r="D181" s="10">
        <v>2850.07</v>
      </c>
      <c r="E181" s="10">
        <v>2851.29</v>
      </c>
      <c r="F181" s="10">
        <v>2961.03</v>
      </c>
      <c r="G181" s="10">
        <v>2846.94</v>
      </c>
      <c r="H181" s="10">
        <v>2915.81</v>
      </c>
      <c r="J181" s="29">
        <v>44894</v>
      </c>
      <c r="K181" s="10">
        <v>97.3</v>
      </c>
      <c r="L181" s="10">
        <v>100</v>
      </c>
      <c r="M181" s="10">
        <v>97.08</v>
      </c>
      <c r="N181" s="10">
        <v>98.8</v>
      </c>
      <c r="O181" s="10">
        <v>106.39</v>
      </c>
      <c r="P181" s="10">
        <v>106.38</v>
      </c>
      <c r="Q181" s="10">
        <v>104.18</v>
      </c>
    </row>
    <row r="182" spans="1:17">
      <c r="A182" s="29">
        <v>44893</v>
      </c>
      <c r="B182" s="10">
        <v>2852.3</v>
      </c>
      <c r="C182" s="10">
        <v>2858.68</v>
      </c>
      <c r="D182" s="10">
        <v>2849.05</v>
      </c>
      <c r="E182" s="10">
        <v>2850.52</v>
      </c>
      <c r="F182" s="10">
        <v>2963.43</v>
      </c>
      <c r="G182" s="10">
        <v>2846.5</v>
      </c>
      <c r="H182" s="10">
        <v>2915.18</v>
      </c>
      <c r="J182" s="29">
        <v>44893</v>
      </c>
      <c r="K182" s="10">
        <v>98.4</v>
      </c>
      <c r="L182" s="10">
        <v>98.4</v>
      </c>
      <c r="M182" s="10">
        <v>96.71</v>
      </c>
      <c r="N182" s="10">
        <v>96.8</v>
      </c>
      <c r="O182" s="10">
        <v>106.54</v>
      </c>
      <c r="P182" s="10">
        <v>106.46</v>
      </c>
      <c r="Q182" s="10">
        <v>104.12</v>
      </c>
    </row>
    <row r="183" spans="1:17">
      <c r="A183" s="29">
        <v>44890</v>
      </c>
      <c r="B183" s="10">
        <v>2858.55</v>
      </c>
      <c r="C183" s="10">
        <v>2864.25</v>
      </c>
      <c r="D183" s="10">
        <v>2850.31</v>
      </c>
      <c r="E183" s="10">
        <v>2852.69</v>
      </c>
      <c r="F183" s="10">
        <v>2965.8</v>
      </c>
      <c r="G183" s="10">
        <v>2846.06</v>
      </c>
      <c r="H183" s="10">
        <v>2914.51</v>
      </c>
      <c r="J183" s="29">
        <v>44890</v>
      </c>
      <c r="K183" s="10">
        <v>101.2</v>
      </c>
      <c r="L183" s="10">
        <v>101.2</v>
      </c>
      <c r="M183" s="10">
        <v>97.48</v>
      </c>
      <c r="N183" s="10">
        <v>98</v>
      </c>
      <c r="O183" s="10">
        <v>106.75</v>
      </c>
      <c r="P183" s="10">
        <v>106.54</v>
      </c>
      <c r="Q183" s="10">
        <v>104.06</v>
      </c>
    </row>
    <row r="184" spans="1:17">
      <c r="A184" s="29">
        <v>44889</v>
      </c>
      <c r="B184" s="10">
        <v>2858.84</v>
      </c>
      <c r="C184" s="10">
        <v>2866.09</v>
      </c>
      <c r="D184" s="10">
        <v>2854.83</v>
      </c>
      <c r="E184" s="10">
        <v>2858.55</v>
      </c>
      <c r="F184" s="10">
        <v>2968.21</v>
      </c>
      <c r="G184" s="10">
        <v>2845.63</v>
      </c>
      <c r="H184" s="10">
        <v>2913.92</v>
      </c>
      <c r="J184" s="29">
        <v>44889</v>
      </c>
      <c r="K184" s="10">
        <v>98.36</v>
      </c>
      <c r="L184" s="10">
        <v>101.68</v>
      </c>
      <c r="M184" s="10">
        <v>98.36</v>
      </c>
      <c r="N184" s="10">
        <v>101.45</v>
      </c>
      <c r="O184" s="10">
        <v>106.93</v>
      </c>
      <c r="P184" s="10">
        <v>106.61</v>
      </c>
      <c r="Q184" s="10">
        <v>103.99</v>
      </c>
    </row>
    <row r="185" spans="1:17">
      <c r="A185" s="29">
        <v>44888</v>
      </c>
      <c r="B185" s="10">
        <v>2866.5</v>
      </c>
      <c r="C185" s="10">
        <v>2868.43</v>
      </c>
      <c r="D185" s="10">
        <v>2858.06</v>
      </c>
      <c r="E185" s="10">
        <v>2858.85</v>
      </c>
      <c r="F185" s="10">
        <v>2970.52</v>
      </c>
      <c r="G185" s="10">
        <v>2845.2</v>
      </c>
      <c r="H185" s="10">
        <v>2913.26</v>
      </c>
      <c r="J185" s="29">
        <v>44888</v>
      </c>
      <c r="K185" s="10">
        <v>97.98</v>
      </c>
      <c r="L185" s="10">
        <v>98.48</v>
      </c>
      <c r="M185" s="10">
        <v>96.47</v>
      </c>
      <c r="N185" s="10">
        <v>97.3</v>
      </c>
      <c r="O185" s="10">
        <v>107.08</v>
      </c>
      <c r="P185" s="10">
        <v>106.67</v>
      </c>
      <c r="Q185" s="10">
        <v>103.9</v>
      </c>
    </row>
    <row r="186" spans="1:17">
      <c r="A186" s="29">
        <v>44887</v>
      </c>
      <c r="B186" s="10">
        <v>2867.84</v>
      </c>
      <c r="C186" s="10">
        <v>2878.96</v>
      </c>
      <c r="D186" s="10">
        <v>2862.43</v>
      </c>
      <c r="E186" s="10">
        <v>2866.5</v>
      </c>
      <c r="F186" s="10">
        <v>2972.94</v>
      </c>
      <c r="G186" s="10">
        <v>2844.74</v>
      </c>
      <c r="H186" s="10">
        <v>2912.62</v>
      </c>
      <c r="J186" s="29">
        <v>44887</v>
      </c>
      <c r="K186" s="10">
        <v>100.42</v>
      </c>
      <c r="L186" s="10">
        <v>101</v>
      </c>
      <c r="M186" s="10">
        <v>97.65</v>
      </c>
      <c r="N186" s="10">
        <v>98.2</v>
      </c>
      <c r="O186" s="10">
        <v>107.33</v>
      </c>
      <c r="P186" s="10">
        <v>106.76</v>
      </c>
      <c r="Q186" s="10">
        <v>103.84</v>
      </c>
    </row>
    <row r="187" spans="1:17">
      <c r="A187" s="29">
        <v>44886</v>
      </c>
      <c r="B187" s="10">
        <v>2878.31</v>
      </c>
      <c r="C187" s="10">
        <v>2887.48</v>
      </c>
      <c r="D187" s="10">
        <v>2867.4</v>
      </c>
      <c r="E187" s="10">
        <v>2867.85</v>
      </c>
      <c r="F187" s="10">
        <v>2975.1</v>
      </c>
      <c r="G187" s="10">
        <v>2844.26</v>
      </c>
      <c r="H187" s="10">
        <v>2911.88</v>
      </c>
      <c r="J187" s="29">
        <v>44886</v>
      </c>
      <c r="K187" s="10">
        <v>99.75</v>
      </c>
      <c r="L187" s="10">
        <v>100.84</v>
      </c>
      <c r="M187" s="10">
        <v>97.87</v>
      </c>
      <c r="N187" s="10">
        <v>100.42</v>
      </c>
      <c r="O187" s="10">
        <v>107.51</v>
      </c>
      <c r="P187" s="10">
        <v>106.84</v>
      </c>
      <c r="Q187" s="10">
        <v>103.78</v>
      </c>
    </row>
    <row r="188" spans="1:17">
      <c r="A188" s="29">
        <v>44883</v>
      </c>
      <c r="B188" s="10">
        <v>2864.01</v>
      </c>
      <c r="C188" s="10">
        <v>2887.93</v>
      </c>
      <c r="D188" s="10">
        <v>2864.01</v>
      </c>
      <c r="E188" s="10">
        <v>2878.28</v>
      </c>
      <c r="F188" s="10">
        <v>2977.28</v>
      </c>
      <c r="G188" s="10">
        <v>2843.81</v>
      </c>
      <c r="H188" s="10">
        <v>2911.14</v>
      </c>
      <c r="J188" s="29">
        <v>44883</v>
      </c>
      <c r="K188" s="10">
        <v>99.99</v>
      </c>
      <c r="L188" s="10">
        <v>102.48</v>
      </c>
      <c r="M188" s="10">
        <v>97.88</v>
      </c>
      <c r="N188" s="10">
        <v>98.5</v>
      </c>
      <c r="O188" s="10">
        <v>107.63</v>
      </c>
      <c r="P188" s="10">
        <v>106.92</v>
      </c>
      <c r="Q188" s="10">
        <v>103.72</v>
      </c>
    </row>
    <row r="189" spans="1:17">
      <c r="A189" s="29">
        <v>44882</v>
      </c>
      <c r="B189" s="10">
        <v>2914.4</v>
      </c>
      <c r="C189" s="10">
        <v>2916.02</v>
      </c>
      <c r="D189" s="10">
        <v>2859.61</v>
      </c>
      <c r="E189" s="10">
        <v>2864.01</v>
      </c>
      <c r="F189" s="10">
        <v>2979.34</v>
      </c>
      <c r="G189" s="10">
        <v>2843.3</v>
      </c>
      <c r="H189" s="10">
        <v>2910.36</v>
      </c>
      <c r="J189" s="29">
        <v>44882</v>
      </c>
      <c r="K189" s="10">
        <v>99.42</v>
      </c>
      <c r="L189" s="10">
        <v>99.42</v>
      </c>
      <c r="M189" s="10">
        <v>95.28</v>
      </c>
      <c r="N189" s="10">
        <v>99.2</v>
      </c>
      <c r="O189" s="10">
        <v>107.85</v>
      </c>
      <c r="P189" s="10">
        <v>107.02</v>
      </c>
      <c r="Q189" s="10">
        <v>103.68</v>
      </c>
    </row>
    <row r="190" spans="1:17">
      <c r="A190" s="29">
        <v>44881</v>
      </c>
      <c r="B190" s="10">
        <v>2931.19</v>
      </c>
      <c r="C190" s="10">
        <v>2940.86</v>
      </c>
      <c r="D190" s="10">
        <v>2911.65</v>
      </c>
      <c r="E190" s="10">
        <v>2914.4</v>
      </c>
      <c r="F190" s="10">
        <v>2981.57</v>
      </c>
      <c r="G190" s="10">
        <v>2842.83</v>
      </c>
      <c r="H190" s="10">
        <v>2909.75</v>
      </c>
      <c r="J190" s="29">
        <v>44881</v>
      </c>
      <c r="K190" s="10">
        <v>104.06</v>
      </c>
      <c r="L190" s="10">
        <v>104.33</v>
      </c>
      <c r="M190" s="10">
        <v>99.25</v>
      </c>
      <c r="N190" s="10">
        <v>100.01</v>
      </c>
      <c r="O190" s="10">
        <v>108.03</v>
      </c>
      <c r="P190" s="10">
        <v>107.09</v>
      </c>
      <c r="Q190" s="10">
        <v>103.63</v>
      </c>
    </row>
    <row r="191" spans="1:17">
      <c r="A191" s="29">
        <v>44879</v>
      </c>
      <c r="B191" s="10">
        <v>2934.71</v>
      </c>
      <c r="C191" s="10">
        <v>2939.42</v>
      </c>
      <c r="D191" s="10">
        <v>2926.89</v>
      </c>
      <c r="E191" s="10">
        <v>2931.19</v>
      </c>
      <c r="F191" s="10">
        <v>2982.66</v>
      </c>
      <c r="G191" s="10">
        <v>2842.09</v>
      </c>
      <c r="H191" s="10">
        <v>2908.63</v>
      </c>
      <c r="J191" s="29">
        <v>44879</v>
      </c>
      <c r="K191" s="10">
        <v>103.8</v>
      </c>
      <c r="L191" s="10">
        <v>105.11</v>
      </c>
      <c r="M191" s="10">
        <v>102.41</v>
      </c>
      <c r="N191" s="10">
        <v>103.9</v>
      </c>
      <c r="O191" s="10">
        <v>108.19</v>
      </c>
      <c r="P191" s="10">
        <v>107.16</v>
      </c>
      <c r="Q191" s="10">
        <v>103.58</v>
      </c>
    </row>
    <row r="192" spans="1:17">
      <c r="A192" s="29">
        <v>44876</v>
      </c>
      <c r="B192" s="10">
        <v>2941.54</v>
      </c>
      <c r="C192" s="10">
        <v>2944.42</v>
      </c>
      <c r="D192" s="10">
        <v>2929.46</v>
      </c>
      <c r="E192" s="10">
        <v>2934.71</v>
      </c>
      <c r="F192" s="10">
        <v>2983.56</v>
      </c>
      <c r="G192" s="10">
        <v>2841.3</v>
      </c>
      <c r="H192" s="10">
        <v>2907.4</v>
      </c>
      <c r="J192" s="29">
        <v>44876</v>
      </c>
      <c r="K192" s="10">
        <v>102.79</v>
      </c>
      <c r="L192" s="10">
        <v>104.89</v>
      </c>
      <c r="M192" s="10">
        <v>100.8</v>
      </c>
      <c r="N192" s="10">
        <v>102.8</v>
      </c>
      <c r="O192" s="10">
        <v>108.25</v>
      </c>
      <c r="P192" s="10">
        <v>107.21</v>
      </c>
      <c r="Q192" s="10">
        <v>103.48</v>
      </c>
    </row>
    <row r="193" spans="1:17">
      <c r="A193" s="29">
        <v>44875</v>
      </c>
      <c r="B193" s="10">
        <v>2969.14</v>
      </c>
      <c r="C193" s="10">
        <v>2972.45</v>
      </c>
      <c r="D193" s="10">
        <v>2938.57</v>
      </c>
      <c r="E193" s="10">
        <v>2941.54</v>
      </c>
      <c r="F193" s="10">
        <v>2984.01</v>
      </c>
      <c r="G193" s="10">
        <v>2840.59</v>
      </c>
      <c r="H193" s="10">
        <v>2906.19</v>
      </c>
      <c r="J193" s="29">
        <v>44875</v>
      </c>
      <c r="K193" s="10">
        <v>107</v>
      </c>
      <c r="L193" s="10">
        <v>107</v>
      </c>
      <c r="M193" s="10">
        <v>101.24</v>
      </c>
      <c r="N193" s="10">
        <v>102.8</v>
      </c>
      <c r="O193" s="10">
        <v>108.34</v>
      </c>
      <c r="P193" s="10">
        <v>107.25</v>
      </c>
      <c r="Q193" s="10">
        <v>103.4</v>
      </c>
    </row>
    <row r="194" spans="1:17">
      <c r="A194" s="29">
        <v>44874</v>
      </c>
      <c r="B194" s="10">
        <v>2983.39</v>
      </c>
      <c r="C194" s="10">
        <v>2985.5</v>
      </c>
      <c r="D194" s="10">
        <v>2967.21</v>
      </c>
      <c r="E194" s="10">
        <v>2969.14</v>
      </c>
      <c r="F194" s="10">
        <v>2984.23</v>
      </c>
      <c r="G194" s="10">
        <v>2839.88</v>
      </c>
      <c r="H194" s="10">
        <v>2904.88</v>
      </c>
      <c r="J194" s="29">
        <v>44874</v>
      </c>
      <c r="K194" s="10">
        <v>110.6</v>
      </c>
      <c r="L194" s="10">
        <v>111.5</v>
      </c>
      <c r="M194" s="10">
        <v>109.06</v>
      </c>
      <c r="N194" s="10">
        <v>109.15</v>
      </c>
      <c r="O194" s="10">
        <v>108.45</v>
      </c>
      <c r="P194" s="10">
        <v>107.28</v>
      </c>
      <c r="Q194" s="10">
        <v>103.32</v>
      </c>
    </row>
    <row r="195" spans="1:17">
      <c r="A195" s="29">
        <v>44873</v>
      </c>
      <c r="B195" s="10">
        <v>2987.19</v>
      </c>
      <c r="C195" s="10">
        <v>2990.48</v>
      </c>
      <c r="D195" s="10">
        <v>2982.62</v>
      </c>
      <c r="E195" s="10">
        <v>2983.37</v>
      </c>
      <c r="F195" s="10">
        <v>2983.66</v>
      </c>
      <c r="G195" s="10">
        <v>2839.09</v>
      </c>
      <c r="H195" s="10">
        <v>2903.21</v>
      </c>
      <c r="J195" s="29">
        <v>44873</v>
      </c>
      <c r="K195" s="10">
        <v>109.7</v>
      </c>
      <c r="L195" s="10">
        <v>111.89</v>
      </c>
      <c r="M195" s="10">
        <v>109</v>
      </c>
      <c r="N195" s="10">
        <v>111.18</v>
      </c>
      <c r="O195" s="10">
        <v>108.43</v>
      </c>
      <c r="P195" s="10">
        <v>107.28</v>
      </c>
      <c r="Q195" s="10">
        <v>103.19</v>
      </c>
    </row>
    <row r="196" spans="1:17">
      <c r="A196" s="29">
        <v>44872</v>
      </c>
      <c r="B196" s="10">
        <v>2993.06</v>
      </c>
      <c r="C196" s="10">
        <v>2994.85</v>
      </c>
      <c r="D196" s="10">
        <v>2985.48</v>
      </c>
      <c r="E196" s="10">
        <v>2987.19</v>
      </c>
      <c r="F196" s="10">
        <v>2982.66</v>
      </c>
      <c r="G196" s="10">
        <v>2838.19</v>
      </c>
      <c r="H196" s="10">
        <v>2901.42</v>
      </c>
      <c r="J196" s="29">
        <v>44872</v>
      </c>
      <c r="K196" s="10">
        <v>114.88</v>
      </c>
      <c r="L196" s="10">
        <v>114.91</v>
      </c>
      <c r="M196" s="10">
        <v>110.49</v>
      </c>
      <c r="N196" s="10">
        <v>110.58</v>
      </c>
      <c r="O196" s="10">
        <v>108.4</v>
      </c>
      <c r="P196" s="10">
        <v>107.27</v>
      </c>
      <c r="Q196" s="10">
        <v>103.06</v>
      </c>
    </row>
    <row r="197" spans="1:17">
      <c r="A197" s="29">
        <v>44869</v>
      </c>
      <c r="B197" s="10">
        <v>2988.75</v>
      </c>
      <c r="C197" s="10">
        <v>2993.69</v>
      </c>
      <c r="D197" s="10">
        <v>2988.15</v>
      </c>
      <c r="E197" s="10">
        <v>2993.06</v>
      </c>
      <c r="F197" s="10">
        <v>2981.49</v>
      </c>
      <c r="G197" s="10">
        <v>2837.29</v>
      </c>
      <c r="H197" s="10">
        <v>2899.56</v>
      </c>
      <c r="J197" s="29">
        <v>44869</v>
      </c>
      <c r="K197" s="10">
        <v>116.5</v>
      </c>
      <c r="L197" s="10">
        <v>117.5</v>
      </c>
      <c r="M197" s="10">
        <v>114.84</v>
      </c>
      <c r="N197" s="10">
        <v>115.5</v>
      </c>
      <c r="O197" s="10">
        <v>108.37</v>
      </c>
      <c r="P197" s="10">
        <v>107.25</v>
      </c>
      <c r="Q197" s="10">
        <v>102.9</v>
      </c>
    </row>
    <row r="198" spans="1:17">
      <c r="A198" s="29">
        <v>44868</v>
      </c>
      <c r="B198" s="10">
        <v>2989.23</v>
      </c>
      <c r="C198" s="10">
        <v>2993.91</v>
      </c>
      <c r="D198" s="10">
        <v>2985.62</v>
      </c>
      <c r="E198" s="10">
        <v>2988.75</v>
      </c>
      <c r="F198" s="10">
        <v>2980.26</v>
      </c>
      <c r="G198" s="10">
        <v>2836.34</v>
      </c>
      <c r="H198" s="10">
        <v>2897.66</v>
      </c>
      <c r="J198" s="29">
        <v>44868</v>
      </c>
      <c r="K198" s="10">
        <v>111</v>
      </c>
      <c r="L198" s="10">
        <v>115.35</v>
      </c>
      <c r="M198" s="10">
        <v>111</v>
      </c>
      <c r="N198" s="10">
        <v>114.87</v>
      </c>
      <c r="O198" s="10">
        <v>108.2</v>
      </c>
      <c r="P198" s="10">
        <v>107.19</v>
      </c>
      <c r="Q198" s="10">
        <v>102.71</v>
      </c>
    </row>
    <row r="199" spans="1:17">
      <c r="A199" s="29">
        <v>44866</v>
      </c>
      <c r="B199" s="10">
        <v>2991.45</v>
      </c>
      <c r="C199" s="10">
        <v>2997.58</v>
      </c>
      <c r="D199" s="10">
        <v>2984.52</v>
      </c>
      <c r="E199" s="10">
        <v>2989.15</v>
      </c>
      <c r="F199" s="10">
        <v>2979.08</v>
      </c>
      <c r="G199" s="10">
        <v>2835.37</v>
      </c>
      <c r="H199" s="10">
        <v>2895.91</v>
      </c>
      <c r="J199" s="29">
        <v>44866</v>
      </c>
      <c r="K199" s="10">
        <v>113.44</v>
      </c>
      <c r="L199" s="10">
        <v>114.72</v>
      </c>
      <c r="M199" s="10">
        <v>111.16</v>
      </c>
      <c r="N199" s="10">
        <v>113.8</v>
      </c>
      <c r="O199" s="10">
        <v>108</v>
      </c>
      <c r="P199" s="10">
        <v>107.14</v>
      </c>
      <c r="Q199" s="10">
        <v>102.57</v>
      </c>
    </row>
    <row r="200" spans="1:17">
      <c r="A200" s="29">
        <v>44865</v>
      </c>
      <c r="B200" s="10">
        <v>2993.69</v>
      </c>
      <c r="C200" s="10">
        <v>2993.69</v>
      </c>
      <c r="D200" s="10">
        <v>2973.75</v>
      </c>
      <c r="E200" s="10">
        <v>2991.45</v>
      </c>
      <c r="F200" s="10">
        <v>2977.76</v>
      </c>
      <c r="G200" s="10">
        <v>2834.34</v>
      </c>
      <c r="H200" s="10">
        <v>2894.19</v>
      </c>
      <c r="J200" s="29">
        <v>44865</v>
      </c>
      <c r="K200" s="10">
        <v>106</v>
      </c>
      <c r="L200" s="10">
        <v>112.5</v>
      </c>
      <c r="M200" s="10">
        <v>106</v>
      </c>
      <c r="N200" s="10">
        <v>112.5</v>
      </c>
      <c r="O200" s="10">
        <v>107.84</v>
      </c>
      <c r="P200" s="10">
        <v>107.1</v>
      </c>
      <c r="Q200" s="10">
        <v>102.47</v>
      </c>
    </row>
    <row r="201" spans="1:17">
      <c r="A201" s="29">
        <v>44862</v>
      </c>
      <c r="B201" s="10">
        <v>2992.35</v>
      </c>
      <c r="C201" s="10">
        <v>2995.66</v>
      </c>
      <c r="D201" s="10">
        <v>2990.74</v>
      </c>
      <c r="E201" s="10">
        <v>2993.69</v>
      </c>
      <c r="F201" s="10">
        <v>2976.35</v>
      </c>
      <c r="G201" s="10">
        <v>2833.21</v>
      </c>
      <c r="H201" s="10">
        <v>2892.51</v>
      </c>
      <c r="J201" s="29">
        <v>44862</v>
      </c>
      <c r="K201" s="10">
        <v>106.7</v>
      </c>
      <c r="L201" s="10">
        <v>108.45</v>
      </c>
      <c r="M201" s="10">
        <v>106.52</v>
      </c>
      <c r="N201" s="10">
        <v>108.45</v>
      </c>
      <c r="O201" s="10">
        <v>107.76</v>
      </c>
      <c r="P201" s="10">
        <v>107.06</v>
      </c>
      <c r="Q201" s="10">
        <v>102.38</v>
      </c>
    </row>
    <row r="202" spans="1:17">
      <c r="A202" s="29">
        <v>44861</v>
      </c>
      <c r="B202" s="10">
        <v>2991.01</v>
      </c>
      <c r="C202" s="10">
        <v>2995.34</v>
      </c>
      <c r="D202" s="10">
        <v>2989.09</v>
      </c>
      <c r="E202" s="10">
        <v>2992.35</v>
      </c>
      <c r="F202" s="10">
        <v>2974.82</v>
      </c>
      <c r="G202" s="10">
        <v>2832.06</v>
      </c>
      <c r="H202" s="10">
        <v>2890.82</v>
      </c>
      <c r="J202" s="29">
        <v>44861</v>
      </c>
      <c r="K202" s="10">
        <v>105</v>
      </c>
      <c r="L202" s="10">
        <v>108.57</v>
      </c>
      <c r="M202" s="10">
        <v>105</v>
      </c>
      <c r="N202" s="10">
        <v>107.6</v>
      </c>
      <c r="O202" s="10">
        <v>107.78</v>
      </c>
      <c r="P202" s="10">
        <v>107.05</v>
      </c>
      <c r="Q202" s="10">
        <v>102.34</v>
      </c>
    </row>
    <row r="203" spans="1:17">
      <c r="A203" s="29">
        <v>44860</v>
      </c>
      <c r="B203" s="10">
        <v>2993.38</v>
      </c>
      <c r="C203" s="10">
        <v>2997.06</v>
      </c>
      <c r="D203" s="10">
        <v>2989.6</v>
      </c>
      <c r="E203" s="10">
        <v>2991</v>
      </c>
      <c r="F203" s="10">
        <v>2973.14</v>
      </c>
      <c r="G203" s="10">
        <v>2830.87</v>
      </c>
      <c r="H203" s="10">
        <v>2889.19</v>
      </c>
      <c r="J203" s="29">
        <v>44860</v>
      </c>
      <c r="K203" s="10">
        <v>106.9</v>
      </c>
      <c r="L203" s="10">
        <v>107.18</v>
      </c>
      <c r="M203" s="10">
        <v>104.01</v>
      </c>
      <c r="N203" s="10">
        <v>104.5</v>
      </c>
      <c r="O203" s="10">
        <v>107.82</v>
      </c>
      <c r="P203" s="10">
        <v>107.03</v>
      </c>
      <c r="Q203" s="10">
        <v>102.32</v>
      </c>
    </row>
    <row r="204" spans="1:17">
      <c r="A204" s="29">
        <v>44859</v>
      </c>
      <c r="B204" s="10">
        <v>2993.22</v>
      </c>
      <c r="C204" s="10">
        <v>2998.98</v>
      </c>
      <c r="D204" s="10">
        <v>2992.7</v>
      </c>
      <c r="E204" s="10">
        <v>2993.37</v>
      </c>
      <c r="F204" s="10">
        <v>2971.36</v>
      </c>
      <c r="G204" s="10">
        <v>2829.68</v>
      </c>
      <c r="H204" s="10">
        <v>2887.58</v>
      </c>
      <c r="J204" s="29">
        <v>44859</v>
      </c>
      <c r="K204" s="10">
        <v>108.12</v>
      </c>
      <c r="L204" s="10">
        <v>109.69</v>
      </c>
      <c r="M204" s="10">
        <v>107.42</v>
      </c>
      <c r="N204" s="10">
        <v>107.7</v>
      </c>
      <c r="O204" s="10">
        <v>107.95</v>
      </c>
      <c r="P204" s="10">
        <v>107.01</v>
      </c>
      <c r="Q204" s="10">
        <v>102.36</v>
      </c>
    </row>
    <row r="205" spans="1:17">
      <c r="A205" s="29">
        <v>44858</v>
      </c>
      <c r="B205" s="10">
        <v>2999.05</v>
      </c>
      <c r="C205" s="10">
        <v>3001.57</v>
      </c>
      <c r="D205" s="10">
        <v>2993.13</v>
      </c>
      <c r="E205" s="10">
        <v>2993.16</v>
      </c>
      <c r="F205" s="10">
        <v>2968.91</v>
      </c>
      <c r="G205" s="10">
        <v>2828.51</v>
      </c>
      <c r="H205" s="10">
        <v>2885.91</v>
      </c>
      <c r="J205" s="29">
        <v>44858</v>
      </c>
      <c r="K205" s="10">
        <v>108.2</v>
      </c>
      <c r="L205" s="10">
        <v>109.56</v>
      </c>
      <c r="M205" s="10">
        <v>108.1</v>
      </c>
      <c r="N205" s="10">
        <v>108.65</v>
      </c>
      <c r="O205" s="10">
        <v>107.97</v>
      </c>
      <c r="P205" s="10">
        <v>106.98</v>
      </c>
      <c r="Q205" s="10">
        <v>102.39</v>
      </c>
    </row>
    <row r="206" spans="1:17">
      <c r="A206" s="29">
        <v>44855</v>
      </c>
      <c r="B206" s="10">
        <v>2992.39</v>
      </c>
      <c r="C206" s="10">
        <v>3000.14</v>
      </c>
      <c r="D206" s="10">
        <v>2992.39</v>
      </c>
      <c r="E206" s="10">
        <v>2999.05</v>
      </c>
      <c r="F206" s="10">
        <v>2966.08</v>
      </c>
      <c r="G206" s="10">
        <v>2827.33</v>
      </c>
      <c r="H206" s="10">
        <v>2884.21</v>
      </c>
      <c r="J206" s="29">
        <v>44855</v>
      </c>
      <c r="K206" s="10">
        <v>107.39</v>
      </c>
      <c r="L206" s="10">
        <v>110.91</v>
      </c>
      <c r="M206" s="10">
        <v>106.63</v>
      </c>
      <c r="N206" s="10">
        <v>109.82</v>
      </c>
      <c r="O206" s="10">
        <v>107.91</v>
      </c>
      <c r="P206" s="10">
        <v>106.95</v>
      </c>
      <c r="Q206" s="10">
        <v>102.4</v>
      </c>
    </row>
    <row r="207" spans="1:17">
      <c r="A207" s="29">
        <v>44854</v>
      </c>
      <c r="B207" s="10">
        <v>2986.43</v>
      </c>
      <c r="C207" s="10">
        <v>2993.63</v>
      </c>
      <c r="D207" s="10">
        <v>2986.43</v>
      </c>
      <c r="E207" s="10">
        <v>2992.35</v>
      </c>
      <c r="F207" s="10">
        <v>2962.76</v>
      </c>
      <c r="G207" s="10">
        <v>2826.13</v>
      </c>
      <c r="H207" s="10">
        <v>2882.42</v>
      </c>
      <c r="J207" s="29">
        <v>44854</v>
      </c>
      <c r="K207" s="10">
        <v>109.21</v>
      </c>
      <c r="L207" s="10">
        <v>109.38</v>
      </c>
      <c r="M207" s="10">
        <v>106.87</v>
      </c>
      <c r="N207" s="10">
        <v>107.2</v>
      </c>
      <c r="O207" s="10">
        <v>107.86</v>
      </c>
      <c r="P207" s="10">
        <v>106.91</v>
      </c>
      <c r="Q207" s="10">
        <v>102.39</v>
      </c>
    </row>
    <row r="208" spans="1:17">
      <c r="A208" s="29">
        <v>44853</v>
      </c>
      <c r="B208" s="10">
        <v>2987.1</v>
      </c>
      <c r="C208" s="10">
        <v>2992.39</v>
      </c>
      <c r="D208" s="10">
        <v>2984.09</v>
      </c>
      <c r="E208" s="10">
        <v>2986.43</v>
      </c>
      <c r="F208" s="10">
        <v>2959.42</v>
      </c>
      <c r="G208" s="10">
        <v>2825.11</v>
      </c>
      <c r="H208" s="10">
        <v>2880.62</v>
      </c>
      <c r="J208" s="29">
        <v>44853</v>
      </c>
      <c r="K208" s="10">
        <v>109</v>
      </c>
      <c r="L208" s="10">
        <v>109.19</v>
      </c>
      <c r="M208" s="10">
        <v>107.57</v>
      </c>
      <c r="N208" s="10">
        <v>108</v>
      </c>
      <c r="O208" s="10">
        <v>107.8</v>
      </c>
      <c r="P208" s="10">
        <v>106.91</v>
      </c>
      <c r="Q208" s="10">
        <v>102.41</v>
      </c>
    </row>
    <row r="209" spans="1:17">
      <c r="A209" s="29">
        <v>44852</v>
      </c>
      <c r="B209" s="10">
        <v>2982.34</v>
      </c>
      <c r="C209" s="10">
        <v>2988.79</v>
      </c>
      <c r="D209" s="10">
        <v>2982.28</v>
      </c>
      <c r="E209" s="10">
        <v>2987.1</v>
      </c>
      <c r="F209" s="10">
        <v>2956.12</v>
      </c>
      <c r="G209" s="10">
        <v>2824.12</v>
      </c>
      <c r="H209" s="10">
        <v>2878.83</v>
      </c>
      <c r="J209" s="29">
        <v>44852</v>
      </c>
      <c r="K209" s="10">
        <v>108.7</v>
      </c>
      <c r="L209" s="10">
        <v>109.4</v>
      </c>
      <c r="M209" s="10">
        <v>107.23</v>
      </c>
      <c r="N209" s="10">
        <v>108.4</v>
      </c>
      <c r="O209" s="10">
        <v>107.75</v>
      </c>
      <c r="P209" s="10">
        <v>106.91</v>
      </c>
      <c r="Q209" s="10">
        <v>102.43</v>
      </c>
    </row>
    <row r="210" spans="1:17">
      <c r="A210" s="29">
        <v>44851</v>
      </c>
      <c r="B210" s="10">
        <v>2991.65</v>
      </c>
      <c r="C210" s="10">
        <v>2996.19</v>
      </c>
      <c r="D210" s="10">
        <v>2981.46</v>
      </c>
      <c r="E210" s="10">
        <v>2982.34</v>
      </c>
      <c r="F210" s="10">
        <v>2952.72</v>
      </c>
      <c r="G210" s="10">
        <v>2823.21</v>
      </c>
      <c r="H210" s="10">
        <v>2876.91</v>
      </c>
      <c r="J210" s="29">
        <v>44851</v>
      </c>
      <c r="K210" s="10">
        <v>107.01</v>
      </c>
      <c r="L210" s="10">
        <v>108.3</v>
      </c>
      <c r="M210" s="10">
        <v>106.63</v>
      </c>
      <c r="N210" s="10">
        <v>107.5</v>
      </c>
      <c r="O210" s="10">
        <v>107.67</v>
      </c>
      <c r="P210" s="10">
        <v>106.94</v>
      </c>
      <c r="Q210" s="10">
        <v>102.46</v>
      </c>
    </row>
    <row r="211" spans="1:17">
      <c r="A211" s="29">
        <v>44848</v>
      </c>
      <c r="B211" s="10">
        <v>2992.75</v>
      </c>
      <c r="C211" s="10">
        <v>2998.08</v>
      </c>
      <c r="D211" s="10">
        <v>2988.36</v>
      </c>
      <c r="E211" s="10">
        <v>2991.66</v>
      </c>
      <c r="F211" s="10">
        <v>2949.3</v>
      </c>
      <c r="G211" s="10">
        <v>2822.24</v>
      </c>
      <c r="H211" s="10">
        <v>2875.02</v>
      </c>
      <c r="J211" s="29">
        <v>44848</v>
      </c>
      <c r="K211" s="10">
        <v>108.8</v>
      </c>
      <c r="L211" s="10">
        <v>109.24</v>
      </c>
      <c r="M211" s="10">
        <v>105.88</v>
      </c>
      <c r="N211" s="10">
        <v>106.05</v>
      </c>
      <c r="O211" s="10">
        <v>107.6</v>
      </c>
      <c r="P211" s="10">
        <v>106.96</v>
      </c>
      <c r="Q211" s="10">
        <v>102.47</v>
      </c>
    </row>
    <row r="212" spans="1:17">
      <c r="A212" s="29">
        <v>44847</v>
      </c>
      <c r="B212" s="10">
        <v>2999.96</v>
      </c>
      <c r="C212" s="10">
        <v>3002.45</v>
      </c>
      <c r="D212" s="10">
        <v>2990.57</v>
      </c>
      <c r="E212" s="10">
        <v>2992.58</v>
      </c>
      <c r="F212" s="10">
        <v>2945.59</v>
      </c>
      <c r="G212" s="10">
        <v>2821.13</v>
      </c>
      <c r="H212" s="10">
        <v>2873.01</v>
      </c>
      <c r="J212" s="29">
        <v>44847</v>
      </c>
      <c r="K212" s="10">
        <v>107.47</v>
      </c>
      <c r="L212" s="10">
        <v>109.53</v>
      </c>
      <c r="M212" s="10">
        <v>106.1</v>
      </c>
      <c r="N212" s="10">
        <v>108.3</v>
      </c>
      <c r="O212" s="10">
        <v>107.46</v>
      </c>
      <c r="P212" s="10">
        <v>106.99</v>
      </c>
      <c r="Q212" s="10">
        <v>102.49</v>
      </c>
    </row>
    <row r="213" spans="1:17">
      <c r="A213" s="29">
        <v>44845</v>
      </c>
      <c r="B213" s="10">
        <v>2998.47</v>
      </c>
      <c r="C213" s="10">
        <v>3002.46</v>
      </c>
      <c r="D213" s="10">
        <v>2997.54</v>
      </c>
      <c r="E213" s="10">
        <v>2999.96</v>
      </c>
      <c r="F213" s="10">
        <v>2941.91</v>
      </c>
      <c r="G213" s="10">
        <v>2819.88</v>
      </c>
      <c r="H213" s="10">
        <v>2870.98</v>
      </c>
      <c r="J213" s="29">
        <v>44845</v>
      </c>
      <c r="K213" s="10">
        <v>110.4</v>
      </c>
      <c r="L213" s="10">
        <v>110.92</v>
      </c>
      <c r="M213" s="10">
        <v>108.53</v>
      </c>
      <c r="N213" s="10">
        <v>109</v>
      </c>
      <c r="O213" s="10">
        <v>107.23</v>
      </c>
      <c r="P213" s="10">
        <v>107.01</v>
      </c>
      <c r="Q213" s="10">
        <v>102.49</v>
      </c>
    </row>
    <row r="214" spans="1:17">
      <c r="A214" s="29">
        <v>44844</v>
      </c>
      <c r="B214" s="10">
        <v>3002.87</v>
      </c>
      <c r="C214" s="10">
        <v>3006.34</v>
      </c>
      <c r="D214" s="10">
        <v>2996.17</v>
      </c>
      <c r="E214" s="10">
        <v>2998.46</v>
      </c>
      <c r="F214" s="10">
        <v>2937.98</v>
      </c>
      <c r="G214" s="10">
        <v>2818.51</v>
      </c>
      <c r="H214" s="10">
        <v>2868.83</v>
      </c>
      <c r="J214" s="29">
        <v>44844</v>
      </c>
      <c r="K214" s="10">
        <v>111.25</v>
      </c>
      <c r="L214" s="10">
        <v>111.56</v>
      </c>
      <c r="M214" s="10">
        <v>109.94</v>
      </c>
      <c r="N214" s="10">
        <v>111.2</v>
      </c>
      <c r="O214" s="10">
        <v>106.98</v>
      </c>
      <c r="P214" s="10">
        <v>107.02</v>
      </c>
      <c r="Q214" s="10">
        <v>102.49</v>
      </c>
    </row>
    <row r="215" spans="1:17">
      <c r="A215" s="29">
        <v>44841</v>
      </c>
      <c r="B215" s="10">
        <v>2995.59</v>
      </c>
      <c r="C215" s="10">
        <v>3003.64</v>
      </c>
      <c r="D215" s="10">
        <v>2995.59</v>
      </c>
      <c r="E215" s="10">
        <v>3002.83</v>
      </c>
      <c r="F215" s="10">
        <v>2934.29</v>
      </c>
      <c r="G215" s="10">
        <v>2817.05</v>
      </c>
      <c r="H215" s="10">
        <v>2866.64</v>
      </c>
      <c r="J215" s="29">
        <v>44841</v>
      </c>
      <c r="K215" s="10">
        <v>112</v>
      </c>
      <c r="L215" s="10">
        <v>112.51</v>
      </c>
      <c r="M215" s="10">
        <v>110.4</v>
      </c>
      <c r="N215" s="10">
        <v>110.7</v>
      </c>
      <c r="O215" s="10">
        <v>106.67</v>
      </c>
      <c r="P215" s="10">
        <v>107.02</v>
      </c>
      <c r="Q215" s="10">
        <v>102.44</v>
      </c>
    </row>
    <row r="216" spans="1:17">
      <c r="A216" s="29">
        <v>44840</v>
      </c>
      <c r="B216" s="10">
        <v>2986.5</v>
      </c>
      <c r="C216" s="10">
        <v>2997.18</v>
      </c>
      <c r="D216" s="10">
        <v>2986.5</v>
      </c>
      <c r="E216" s="10">
        <v>2995.6</v>
      </c>
      <c r="F216" s="10">
        <v>2930.27</v>
      </c>
      <c r="G216" s="10">
        <v>2815.55</v>
      </c>
      <c r="H216" s="10">
        <v>2864.38</v>
      </c>
      <c r="J216" s="29">
        <v>44840</v>
      </c>
      <c r="K216" s="10">
        <v>110.59</v>
      </c>
      <c r="L216" s="10">
        <v>112.42</v>
      </c>
      <c r="M216" s="10">
        <v>110.59</v>
      </c>
      <c r="N216" s="10">
        <v>112.27</v>
      </c>
      <c r="O216" s="10">
        <v>106.38</v>
      </c>
      <c r="P216" s="10">
        <v>107.03</v>
      </c>
      <c r="Q216" s="10">
        <v>102.4</v>
      </c>
    </row>
    <row r="217" spans="1:17">
      <c r="A217" s="29">
        <v>44839</v>
      </c>
      <c r="B217" s="10">
        <v>2985.08</v>
      </c>
      <c r="C217" s="10">
        <v>2990.84</v>
      </c>
      <c r="D217" s="10">
        <v>2985.08</v>
      </c>
      <c r="E217" s="10">
        <v>2986.5</v>
      </c>
      <c r="F217" s="10">
        <v>2926.25</v>
      </c>
      <c r="G217" s="10">
        <v>2814.05</v>
      </c>
      <c r="H217" s="10">
        <v>2862.19</v>
      </c>
      <c r="J217" s="29">
        <v>44839</v>
      </c>
      <c r="K217" s="10">
        <v>110.65</v>
      </c>
      <c r="L217" s="10">
        <v>111</v>
      </c>
      <c r="M217" s="10">
        <v>109.27</v>
      </c>
      <c r="N217" s="10">
        <v>110.42</v>
      </c>
      <c r="O217" s="10">
        <v>106.04</v>
      </c>
      <c r="P217" s="10">
        <v>107.03</v>
      </c>
      <c r="Q217" s="10">
        <v>102.38</v>
      </c>
    </row>
    <row r="218" spans="1:17">
      <c r="A218" s="29">
        <v>44838</v>
      </c>
      <c r="B218" s="10">
        <v>2982.9</v>
      </c>
      <c r="C218" s="10">
        <v>2986.39</v>
      </c>
      <c r="D218" s="10">
        <v>2980.1</v>
      </c>
      <c r="E218" s="10">
        <v>2985.08</v>
      </c>
      <c r="F218" s="10">
        <v>2922.4</v>
      </c>
      <c r="G218" s="10">
        <v>2812.59</v>
      </c>
      <c r="H218" s="10">
        <v>2860.01</v>
      </c>
      <c r="J218" s="29">
        <v>44838</v>
      </c>
      <c r="K218" s="10">
        <v>111.67</v>
      </c>
      <c r="L218" s="10">
        <v>112.35</v>
      </c>
      <c r="M218" s="10">
        <v>109.63</v>
      </c>
      <c r="N218" s="10">
        <v>110</v>
      </c>
      <c r="O218" s="10">
        <v>105.65</v>
      </c>
      <c r="P218" s="10">
        <v>107.05</v>
      </c>
      <c r="Q218" s="10">
        <v>102.35</v>
      </c>
    </row>
    <row r="219" spans="1:17">
      <c r="A219" s="29">
        <v>44837</v>
      </c>
      <c r="B219" s="10">
        <v>2990.8</v>
      </c>
      <c r="C219" s="10">
        <v>2993.73</v>
      </c>
      <c r="D219" s="10">
        <v>2980.38</v>
      </c>
      <c r="E219" s="10">
        <v>2982.9</v>
      </c>
      <c r="F219" s="10">
        <v>2918.56</v>
      </c>
      <c r="G219" s="10">
        <v>2811.07</v>
      </c>
      <c r="H219" s="10">
        <v>2857.88</v>
      </c>
      <c r="J219" s="29">
        <v>44837</v>
      </c>
      <c r="K219" s="10">
        <v>108.49</v>
      </c>
      <c r="L219" s="10">
        <v>111.49</v>
      </c>
      <c r="M219" s="10">
        <v>107.43</v>
      </c>
      <c r="N219" s="10">
        <v>110</v>
      </c>
      <c r="O219" s="10">
        <v>105.3</v>
      </c>
      <c r="P219" s="10">
        <v>107.07</v>
      </c>
      <c r="Q219" s="10">
        <v>102.31</v>
      </c>
    </row>
    <row r="220" spans="1:17">
      <c r="A220" s="29">
        <v>44834</v>
      </c>
      <c r="B220" s="10">
        <v>2972.49</v>
      </c>
      <c r="C220" s="10">
        <v>2990.8</v>
      </c>
      <c r="D220" s="10">
        <v>2972.49</v>
      </c>
      <c r="E220" s="10">
        <v>2990.8</v>
      </c>
      <c r="F220" s="10">
        <v>2914.77</v>
      </c>
      <c r="G220" s="10">
        <v>2809.53</v>
      </c>
      <c r="H220" s="10">
        <v>2855.61</v>
      </c>
      <c r="J220" s="29">
        <v>44834</v>
      </c>
      <c r="K220" s="10">
        <v>102.3</v>
      </c>
      <c r="L220" s="10">
        <v>105.44</v>
      </c>
      <c r="M220" s="10">
        <v>101.5</v>
      </c>
      <c r="N220" s="10">
        <v>105.44</v>
      </c>
      <c r="O220" s="10">
        <v>104.96</v>
      </c>
      <c r="P220" s="10">
        <v>107.09</v>
      </c>
      <c r="Q220" s="10">
        <v>102.25</v>
      </c>
    </row>
    <row r="221" spans="1:17">
      <c r="A221" s="29">
        <v>44833</v>
      </c>
      <c r="B221" s="10">
        <v>2975.15</v>
      </c>
      <c r="C221" s="10">
        <v>2978.49</v>
      </c>
      <c r="D221" s="10">
        <v>2971.93</v>
      </c>
      <c r="E221" s="10">
        <v>2972.49</v>
      </c>
      <c r="F221" s="10">
        <v>2910.77</v>
      </c>
      <c r="G221" s="10">
        <v>2807.92</v>
      </c>
      <c r="H221" s="10">
        <v>2853.34</v>
      </c>
      <c r="J221" s="29">
        <v>44833</v>
      </c>
      <c r="K221" s="10">
        <v>103.3</v>
      </c>
      <c r="L221" s="10">
        <v>103.46</v>
      </c>
      <c r="M221" s="10">
        <v>101.07</v>
      </c>
      <c r="N221" s="10">
        <v>102.5</v>
      </c>
      <c r="O221" s="10">
        <v>104.74</v>
      </c>
      <c r="P221" s="10">
        <v>107.13</v>
      </c>
      <c r="Q221" s="10">
        <v>102.22</v>
      </c>
    </row>
    <row r="222" spans="1:17">
      <c r="A222" s="29">
        <v>44832</v>
      </c>
      <c r="B222" s="10">
        <v>2979.49</v>
      </c>
      <c r="C222" s="10">
        <v>2982.95</v>
      </c>
      <c r="D222" s="10">
        <v>2974.21</v>
      </c>
      <c r="E222" s="10">
        <v>2975.15</v>
      </c>
      <c r="F222" s="10">
        <v>2907.11</v>
      </c>
      <c r="G222" s="10">
        <v>2806.43</v>
      </c>
      <c r="H222" s="10">
        <v>2851.3</v>
      </c>
      <c r="J222" s="29">
        <v>44832</v>
      </c>
      <c r="K222" s="10">
        <v>103</v>
      </c>
      <c r="L222" s="10">
        <v>104.73</v>
      </c>
      <c r="M222" s="10">
        <v>102.68</v>
      </c>
      <c r="N222" s="10">
        <v>104.4</v>
      </c>
      <c r="O222" s="10">
        <v>104.57</v>
      </c>
      <c r="P222" s="10">
        <v>107.19</v>
      </c>
      <c r="Q222" s="10">
        <v>102.21</v>
      </c>
    </row>
    <row r="223" spans="1:17">
      <c r="A223" s="29">
        <v>44831</v>
      </c>
      <c r="B223" s="10">
        <v>2984.31</v>
      </c>
      <c r="C223" s="10">
        <v>2988.93</v>
      </c>
      <c r="D223" s="10">
        <v>2978.14</v>
      </c>
      <c r="E223" s="10">
        <v>2979.49</v>
      </c>
      <c r="F223" s="10">
        <v>2903.29</v>
      </c>
      <c r="G223" s="10">
        <v>2804.93</v>
      </c>
      <c r="H223" s="10">
        <v>2849.24</v>
      </c>
      <c r="J223" s="29">
        <v>44831</v>
      </c>
      <c r="K223" s="10">
        <v>106</v>
      </c>
      <c r="L223" s="10">
        <v>106.52</v>
      </c>
      <c r="M223" s="10">
        <v>103.25</v>
      </c>
      <c r="N223" s="10">
        <v>103.25</v>
      </c>
      <c r="O223" s="10">
        <v>104.32</v>
      </c>
      <c r="P223" s="10">
        <v>107.26</v>
      </c>
      <c r="Q223" s="10">
        <v>102.19</v>
      </c>
    </row>
    <row r="224" spans="1:17">
      <c r="A224" s="29">
        <v>44830</v>
      </c>
      <c r="B224" s="10">
        <v>2990.3</v>
      </c>
      <c r="C224" s="10">
        <v>2991.87</v>
      </c>
      <c r="D224" s="10">
        <v>2983.86</v>
      </c>
      <c r="E224" s="10">
        <v>2984.31</v>
      </c>
      <c r="F224" s="10">
        <v>2899.3</v>
      </c>
      <c r="G224" s="10">
        <v>2803.37</v>
      </c>
      <c r="H224" s="10">
        <v>2847.24</v>
      </c>
      <c r="J224" s="29">
        <v>44830</v>
      </c>
      <c r="K224" s="10">
        <v>107.46</v>
      </c>
      <c r="L224" s="10">
        <v>107.46</v>
      </c>
      <c r="M224" s="10">
        <v>104.04</v>
      </c>
      <c r="N224" s="10">
        <v>104.8</v>
      </c>
      <c r="O224" s="10">
        <v>104.06</v>
      </c>
      <c r="P224" s="10">
        <v>107.32</v>
      </c>
      <c r="Q224" s="10">
        <v>102.2</v>
      </c>
    </row>
    <row r="225" spans="1:17">
      <c r="A225" s="29">
        <v>44827</v>
      </c>
      <c r="B225" s="10">
        <v>2994.65</v>
      </c>
      <c r="C225" s="10">
        <v>2997.47</v>
      </c>
      <c r="D225" s="10">
        <v>2988.53</v>
      </c>
      <c r="E225" s="10">
        <v>2990.3</v>
      </c>
      <c r="F225" s="10">
        <v>2895.18</v>
      </c>
      <c r="G225" s="10">
        <v>2801.82</v>
      </c>
      <c r="H225" s="10">
        <v>2845.22</v>
      </c>
      <c r="J225" s="29">
        <v>44827</v>
      </c>
      <c r="K225" s="10">
        <v>108.85</v>
      </c>
      <c r="L225" s="10">
        <v>108.85</v>
      </c>
      <c r="M225" s="10">
        <v>106.91</v>
      </c>
      <c r="N225" s="10">
        <v>108.06</v>
      </c>
      <c r="O225" s="10">
        <v>103.79</v>
      </c>
      <c r="P225" s="10">
        <v>107.38</v>
      </c>
      <c r="Q225" s="10">
        <v>102.22</v>
      </c>
    </row>
    <row r="226" spans="1:17">
      <c r="A226" s="29">
        <v>44826</v>
      </c>
      <c r="B226" s="10">
        <v>2989.28</v>
      </c>
      <c r="C226" s="10">
        <v>2995.57</v>
      </c>
      <c r="D226" s="10">
        <v>2989.28</v>
      </c>
      <c r="E226" s="10">
        <v>2994.65</v>
      </c>
      <c r="F226" s="10">
        <v>2890.89</v>
      </c>
      <c r="G226" s="10">
        <v>2800.17</v>
      </c>
      <c r="H226" s="10">
        <v>2843.2</v>
      </c>
      <c r="J226" s="29">
        <v>44826</v>
      </c>
      <c r="K226" s="10">
        <v>109.64</v>
      </c>
      <c r="L226" s="10">
        <v>110.27</v>
      </c>
      <c r="M226" s="10">
        <v>107.31</v>
      </c>
      <c r="N226" s="10">
        <v>109.8</v>
      </c>
      <c r="O226" s="10">
        <v>103.45</v>
      </c>
      <c r="P226" s="10">
        <v>107.4</v>
      </c>
      <c r="Q226" s="10">
        <v>102.26</v>
      </c>
    </row>
    <row r="227" spans="1:17">
      <c r="A227" s="29">
        <v>44825</v>
      </c>
      <c r="B227" s="10">
        <v>2987.91</v>
      </c>
      <c r="C227" s="10">
        <v>2991.95</v>
      </c>
      <c r="D227" s="10">
        <v>2986.67</v>
      </c>
      <c r="E227" s="10">
        <v>2989.12</v>
      </c>
      <c r="F227" s="10">
        <v>2886.46</v>
      </c>
      <c r="G227" s="10">
        <v>2798.41</v>
      </c>
      <c r="H227" s="10">
        <v>2841.2</v>
      </c>
      <c r="J227" s="29">
        <v>44825</v>
      </c>
      <c r="K227" s="10">
        <v>108.3</v>
      </c>
      <c r="L227" s="10">
        <v>109.5</v>
      </c>
      <c r="M227" s="10">
        <v>106.84</v>
      </c>
      <c r="N227" s="10">
        <v>107.5</v>
      </c>
      <c r="O227" s="10">
        <v>103.08</v>
      </c>
      <c r="P227" s="10">
        <v>107.42</v>
      </c>
      <c r="Q227" s="10">
        <v>102.24</v>
      </c>
    </row>
    <row r="228" spans="1:17">
      <c r="A228" s="29">
        <v>44824</v>
      </c>
      <c r="B228" s="10">
        <v>2983.8</v>
      </c>
      <c r="C228" s="10">
        <v>2990.51</v>
      </c>
      <c r="D228" s="10">
        <v>2983.8</v>
      </c>
      <c r="E228" s="10">
        <v>2987.89</v>
      </c>
      <c r="F228" s="10">
        <v>2882.28</v>
      </c>
      <c r="G228" s="10">
        <v>2796.52</v>
      </c>
      <c r="H228" s="10">
        <v>2839.29</v>
      </c>
      <c r="J228" s="29">
        <v>44824</v>
      </c>
      <c r="K228" s="10">
        <v>108.65</v>
      </c>
      <c r="L228" s="10">
        <v>108.97</v>
      </c>
      <c r="M228" s="10">
        <v>107.42</v>
      </c>
      <c r="N228" s="10">
        <v>108.3</v>
      </c>
      <c r="O228" s="10">
        <v>102.78</v>
      </c>
      <c r="P228" s="10">
        <v>107.44</v>
      </c>
      <c r="Q228" s="10">
        <v>102.25</v>
      </c>
    </row>
    <row r="229" spans="1:17">
      <c r="A229" s="29">
        <v>44823</v>
      </c>
      <c r="B229" s="10">
        <v>2984.47</v>
      </c>
      <c r="C229" s="10">
        <v>2985.86</v>
      </c>
      <c r="D229" s="10">
        <v>2979.48</v>
      </c>
      <c r="E229" s="10">
        <v>2983.78</v>
      </c>
      <c r="F229" s="10">
        <v>2878.26</v>
      </c>
      <c r="G229" s="10">
        <v>2794.5</v>
      </c>
      <c r="H229" s="10">
        <v>2837.54</v>
      </c>
      <c r="J229" s="29">
        <v>44823</v>
      </c>
      <c r="K229" s="10">
        <v>105</v>
      </c>
      <c r="L229" s="10">
        <v>108.6</v>
      </c>
      <c r="M229" s="10">
        <v>104.66</v>
      </c>
      <c r="N229" s="10">
        <v>108.6</v>
      </c>
      <c r="O229" s="10">
        <v>102.46</v>
      </c>
      <c r="P229" s="10">
        <v>107.45</v>
      </c>
      <c r="Q229" s="10">
        <v>102.28</v>
      </c>
    </row>
    <row r="230" spans="1:17">
      <c r="A230" s="29">
        <v>44820</v>
      </c>
      <c r="B230" s="10">
        <v>2971.49</v>
      </c>
      <c r="C230" s="10">
        <v>2989.22</v>
      </c>
      <c r="D230" s="10">
        <v>2971.15</v>
      </c>
      <c r="E230" s="10">
        <v>2984.44</v>
      </c>
      <c r="F230" s="10">
        <v>2874.42</v>
      </c>
      <c r="G230" s="10">
        <v>2792.48</v>
      </c>
      <c r="H230" s="10">
        <v>2835.75</v>
      </c>
      <c r="J230" s="29">
        <v>44820</v>
      </c>
      <c r="K230" s="10">
        <v>105.53</v>
      </c>
      <c r="L230" s="10">
        <v>106.24</v>
      </c>
      <c r="M230" s="10">
        <v>104.06</v>
      </c>
      <c r="N230" s="10">
        <v>105.4</v>
      </c>
      <c r="O230" s="10">
        <v>102.18</v>
      </c>
      <c r="P230" s="10">
        <v>107.44</v>
      </c>
      <c r="Q230" s="10">
        <v>102.32</v>
      </c>
    </row>
    <row r="231" spans="1:17">
      <c r="A231" s="29">
        <v>44819</v>
      </c>
      <c r="B231" s="10">
        <v>2968.91</v>
      </c>
      <c r="C231" s="10">
        <v>2978.08</v>
      </c>
      <c r="D231" s="10">
        <v>2968.91</v>
      </c>
      <c r="E231" s="10">
        <v>2971.49</v>
      </c>
      <c r="F231" s="10">
        <v>2870.59</v>
      </c>
      <c r="G231" s="10">
        <v>2790.45</v>
      </c>
      <c r="H231" s="10">
        <v>2833.92</v>
      </c>
      <c r="J231" s="29">
        <v>44819</v>
      </c>
      <c r="K231" s="10">
        <v>107.3</v>
      </c>
      <c r="L231" s="10">
        <v>107.68</v>
      </c>
      <c r="M231" s="10">
        <v>105.85</v>
      </c>
      <c r="N231" s="10">
        <v>106</v>
      </c>
      <c r="O231" s="10">
        <v>101.97</v>
      </c>
      <c r="P231" s="10">
        <v>107.46</v>
      </c>
      <c r="Q231" s="10">
        <v>102.39</v>
      </c>
    </row>
    <row r="232" spans="1:17">
      <c r="A232" s="29">
        <v>44818</v>
      </c>
      <c r="B232" s="10">
        <v>2973.51</v>
      </c>
      <c r="C232" s="10">
        <v>2976.54</v>
      </c>
      <c r="D232" s="10">
        <v>2967.58</v>
      </c>
      <c r="E232" s="10">
        <v>2968.92</v>
      </c>
      <c r="F232" s="10">
        <v>2866.93</v>
      </c>
      <c r="G232" s="10">
        <v>2788.41</v>
      </c>
      <c r="H232" s="10">
        <v>2832.23</v>
      </c>
      <c r="J232" s="29">
        <v>44818</v>
      </c>
      <c r="K232" s="10">
        <v>106.8</v>
      </c>
      <c r="L232" s="10">
        <v>107.74</v>
      </c>
      <c r="M232" s="10">
        <v>106.1</v>
      </c>
      <c r="N232" s="10">
        <v>107.3</v>
      </c>
      <c r="O232" s="10">
        <v>101.7</v>
      </c>
      <c r="P232" s="10">
        <v>107.48</v>
      </c>
      <c r="Q232" s="10">
        <v>102.45</v>
      </c>
    </row>
    <row r="233" spans="1:17">
      <c r="A233" s="29">
        <v>44817</v>
      </c>
      <c r="B233" s="10">
        <v>2973.68</v>
      </c>
      <c r="C233" s="10">
        <v>2977.27</v>
      </c>
      <c r="D233" s="10">
        <v>2970.85</v>
      </c>
      <c r="E233" s="10">
        <v>2973.51</v>
      </c>
      <c r="F233" s="10">
        <v>2863.23</v>
      </c>
      <c r="G233" s="10">
        <v>2786.28</v>
      </c>
      <c r="H233" s="10">
        <v>2830.59</v>
      </c>
      <c r="J233" s="29">
        <v>44817</v>
      </c>
      <c r="K233" s="10">
        <v>107.96</v>
      </c>
      <c r="L233" s="10">
        <v>108.65</v>
      </c>
      <c r="M233" s="10">
        <v>104.35</v>
      </c>
      <c r="N233" s="10">
        <v>107.1</v>
      </c>
      <c r="O233" s="10">
        <v>101.38</v>
      </c>
      <c r="P233" s="10">
        <v>107.5</v>
      </c>
      <c r="Q233" s="10">
        <v>102.51</v>
      </c>
    </row>
    <row r="234" spans="1:17">
      <c r="A234" s="29">
        <v>44816</v>
      </c>
      <c r="B234" s="10">
        <v>2980.07</v>
      </c>
      <c r="C234" s="10">
        <v>2983.26</v>
      </c>
      <c r="D234" s="10">
        <v>2973.03</v>
      </c>
      <c r="E234" s="10">
        <v>2973.68</v>
      </c>
      <c r="F234" s="10">
        <v>2859.62</v>
      </c>
      <c r="G234" s="10">
        <v>2784.14</v>
      </c>
      <c r="H234" s="10">
        <v>2828.96</v>
      </c>
      <c r="J234" s="29">
        <v>44816</v>
      </c>
      <c r="K234" s="10">
        <v>110.6</v>
      </c>
      <c r="L234" s="10">
        <v>111.67</v>
      </c>
      <c r="M234" s="10">
        <v>109.25</v>
      </c>
      <c r="N234" s="10">
        <v>109.25</v>
      </c>
      <c r="O234" s="10">
        <v>101.06</v>
      </c>
      <c r="P234" s="10">
        <v>107.54</v>
      </c>
      <c r="Q234" s="10">
        <v>102.56</v>
      </c>
    </row>
    <row r="235" spans="1:17">
      <c r="A235" s="29">
        <v>44813</v>
      </c>
      <c r="B235" s="10">
        <v>2974.42</v>
      </c>
      <c r="C235" s="10">
        <v>2980.24</v>
      </c>
      <c r="D235" s="10">
        <v>2974.42</v>
      </c>
      <c r="E235" s="10">
        <v>2980.06</v>
      </c>
      <c r="F235" s="10">
        <v>2855.99</v>
      </c>
      <c r="G235" s="10">
        <v>2782.01</v>
      </c>
      <c r="H235" s="10">
        <v>2827.3</v>
      </c>
      <c r="J235" s="29">
        <v>44813</v>
      </c>
      <c r="K235" s="10">
        <v>108.5</v>
      </c>
      <c r="L235" s="10">
        <v>109.97</v>
      </c>
      <c r="M235" s="10">
        <v>107.92</v>
      </c>
      <c r="N235" s="10">
        <v>109.85</v>
      </c>
      <c r="O235" s="10">
        <v>100.72</v>
      </c>
      <c r="P235" s="10">
        <v>107.56</v>
      </c>
      <c r="Q235" s="10">
        <v>102.62</v>
      </c>
    </row>
    <row r="236" spans="1:17">
      <c r="A236" s="29">
        <v>44812</v>
      </c>
      <c r="B236" s="10">
        <v>2977.08</v>
      </c>
      <c r="C236" s="10">
        <v>2985.24</v>
      </c>
      <c r="D236" s="10">
        <v>2973.22</v>
      </c>
      <c r="E236" s="10">
        <v>2974.43</v>
      </c>
      <c r="F236" s="10">
        <v>2852.3</v>
      </c>
      <c r="G236" s="10">
        <v>2779.92</v>
      </c>
      <c r="H236" s="10">
        <v>2825.56</v>
      </c>
      <c r="J236" s="29">
        <v>44812</v>
      </c>
      <c r="K236" s="10">
        <v>106.8</v>
      </c>
      <c r="L236" s="10">
        <v>107.89</v>
      </c>
      <c r="M236" s="10">
        <v>105.25</v>
      </c>
      <c r="N236" s="10">
        <v>106.81</v>
      </c>
      <c r="O236" s="10">
        <v>100.35</v>
      </c>
      <c r="P236" s="10">
        <v>107.57</v>
      </c>
      <c r="Q236" s="10">
        <v>102.69</v>
      </c>
    </row>
    <row r="237" spans="1:17">
      <c r="A237" s="29">
        <v>44810</v>
      </c>
      <c r="B237" s="10">
        <v>2980.92</v>
      </c>
      <c r="C237" s="10">
        <v>2986.23</v>
      </c>
      <c r="D237" s="10">
        <v>2976.66</v>
      </c>
      <c r="E237" s="10">
        <v>2977.07</v>
      </c>
      <c r="F237" s="10">
        <v>2848.66</v>
      </c>
      <c r="G237" s="10">
        <v>2777.96</v>
      </c>
      <c r="H237" s="10">
        <v>2823.83</v>
      </c>
      <c r="J237" s="29">
        <v>44810</v>
      </c>
      <c r="K237" s="10">
        <v>108.08</v>
      </c>
      <c r="L237" s="10">
        <v>108.52</v>
      </c>
      <c r="M237" s="10">
        <v>105.6</v>
      </c>
      <c r="N237" s="10">
        <v>106.37</v>
      </c>
      <c r="O237" s="10">
        <v>100.06</v>
      </c>
      <c r="P237" s="10">
        <v>107.61</v>
      </c>
      <c r="Q237" s="10">
        <v>102.77</v>
      </c>
    </row>
    <row r="238" spans="1:17">
      <c r="A238" s="29">
        <v>44809</v>
      </c>
      <c r="B238" s="10">
        <v>2975.55</v>
      </c>
      <c r="C238" s="10">
        <v>2987.26</v>
      </c>
      <c r="D238" s="10">
        <v>2975.55</v>
      </c>
      <c r="E238" s="10">
        <v>2980.81</v>
      </c>
      <c r="F238" s="10">
        <v>2845</v>
      </c>
      <c r="G238" s="10">
        <v>2776.04</v>
      </c>
      <c r="H238" s="10">
        <v>2822.15</v>
      </c>
      <c r="J238" s="29">
        <v>44809</v>
      </c>
      <c r="K238" s="10">
        <v>109.41</v>
      </c>
      <c r="L238" s="10">
        <v>109.73</v>
      </c>
      <c r="M238" s="10">
        <v>108.57</v>
      </c>
      <c r="N238" s="10">
        <v>109.5</v>
      </c>
      <c r="O238" s="10">
        <v>99.81</v>
      </c>
      <c r="P238" s="10">
        <v>107.66</v>
      </c>
      <c r="Q238" s="10">
        <v>102.85</v>
      </c>
    </row>
    <row r="239" spans="1:17">
      <c r="A239" s="29">
        <v>44806</v>
      </c>
      <c r="B239" s="10">
        <v>2968.96</v>
      </c>
      <c r="C239" s="10">
        <v>2978.41</v>
      </c>
      <c r="D239" s="10">
        <v>2968.96</v>
      </c>
      <c r="E239" s="10">
        <v>2975.51</v>
      </c>
      <c r="F239" s="10">
        <v>2841.39</v>
      </c>
      <c r="G239" s="10">
        <v>2774.09</v>
      </c>
      <c r="H239" s="10">
        <v>2820.38</v>
      </c>
      <c r="J239" s="29">
        <v>44806</v>
      </c>
      <c r="K239" s="10">
        <v>109</v>
      </c>
      <c r="L239" s="10">
        <v>109.52</v>
      </c>
      <c r="M239" s="10">
        <v>107.67</v>
      </c>
      <c r="N239" s="10">
        <v>108.65</v>
      </c>
      <c r="O239" s="10">
        <v>99.51</v>
      </c>
      <c r="P239" s="10">
        <v>107.68</v>
      </c>
      <c r="Q239" s="10">
        <v>102.92</v>
      </c>
    </row>
    <row r="240" spans="1:17">
      <c r="A240" s="29">
        <v>44805</v>
      </c>
      <c r="B240" s="10">
        <v>2976.23</v>
      </c>
      <c r="C240" s="10">
        <v>2981.29</v>
      </c>
      <c r="D240" s="10">
        <v>2965.06</v>
      </c>
      <c r="E240" s="10">
        <v>2968.97</v>
      </c>
      <c r="F240" s="10">
        <v>2837.93</v>
      </c>
      <c r="G240" s="10">
        <v>2772.23</v>
      </c>
      <c r="H240" s="10">
        <v>2818.71</v>
      </c>
      <c r="J240" s="29">
        <v>44805</v>
      </c>
      <c r="K240" s="10">
        <v>106.65</v>
      </c>
      <c r="L240" s="10">
        <v>108</v>
      </c>
      <c r="M240" s="10">
        <v>105.6</v>
      </c>
      <c r="N240" s="10">
        <v>108</v>
      </c>
      <c r="O240" s="10">
        <v>99.22</v>
      </c>
      <c r="P240" s="10">
        <v>107.71</v>
      </c>
      <c r="Q240" s="10">
        <v>102.98</v>
      </c>
    </row>
    <row r="241" spans="1:17">
      <c r="A241" s="29">
        <v>44804</v>
      </c>
      <c r="B241" s="10">
        <v>2957.22</v>
      </c>
      <c r="C241" s="10">
        <v>2976.31</v>
      </c>
      <c r="D241" s="10">
        <v>2957.22</v>
      </c>
      <c r="E241" s="10">
        <v>2976.23</v>
      </c>
      <c r="F241" s="10">
        <v>2834.6</v>
      </c>
      <c r="G241" s="10">
        <v>2770.45</v>
      </c>
      <c r="H241" s="10">
        <v>2817.1</v>
      </c>
      <c r="J241" s="29">
        <v>44804</v>
      </c>
      <c r="K241" s="10">
        <v>107.5</v>
      </c>
      <c r="L241" s="10">
        <v>108.46</v>
      </c>
      <c r="M241" s="10">
        <v>106.08</v>
      </c>
      <c r="N241" s="10">
        <v>106.8</v>
      </c>
      <c r="O241" s="10">
        <v>98.96</v>
      </c>
      <c r="P241" s="10">
        <v>107.75</v>
      </c>
      <c r="Q241" s="10">
        <v>103.06</v>
      </c>
    </row>
    <row r="242" spans="1:17">
      <c r="A242" s="29">
        <v>44803</v>
      </c>
      <c r="B242" s="10">
        <v>2952.45</v>
      </c>
      <c r="C242" s="10">
        <v>2960.49</v>
      </c>
      <c r="D242" s="10">
        <v>2952.45</v>
      </c>
      <c r="E242" s="10">
        <v>2957.24</v>
      </c>
      <c r="F242" s="10">
        <v>2831.25</v>
      </c>
      <c r="G242" s="10">
        <v>2768.66</v>
      </c>
      <c r="H242" s="10">
        <v>2815.42</v>
      </c>
      <c r="J242" s="29">
        <v>44803</v>
      </c>
      <c r="K242" s="10">
        <v>108.27</v>
      </c>
      <c r="L242" s="10">
        <v>109.95</v>
      </c>
      <c r="M242" s="10">
        <v>106.28</v>
      </c>
      <c r="N242" s="10">
        <v>107.35</v>
      </c>
      <c r="O242" s="10">
        <v>98.71</v>
      </c>
      <c r="P242" s="10">
        <v>107.82</v>
      </c>
      <c r="Q242" s="10">
        <v>103.17</v>
      </c>
    </row>
    <row r="243" spans="1:17">
      <c r="A243" s="29">
        <v>44802</v>
      </c>
      <c r="B243" s="10">
        <v>2940.71</v>
      </c>
      <c r="C243" s="10">
        <v>2953.99</v>
      </c>
      <c r="D243" s="10">
        <v>2940.71</v>
      </c>
      <c r="E243" s="10">
        <v>2952.45</v>
      </c>
      <c r="F243" s="10">
        <v>2828.36</v>
      </c>
      <c r="G243" s="10">
        <v>2766.98</v>
      </c>
      <c r="H243" s="10">
        <v>2813.9</v>
      </c>
      <c r="J243" s="29">
        <v>44802</v>
      </c>
      <c r="K243" s="10">
        <v>107.67</v>
      </c>
      <c r="L243" s="10">
        <v>109.77</v>
      </c>
      <c r="M243" s="10">
        <v>107.1</v>
      </c>
      <c r="N243" s="10">
        <v>108.25</v>
      </c>
      <c r="O243" s="10">
        <v>98.46</v>
      </c>
      <c r="P243" s="10">
        <v>107.91</v>
      </c>
      <c r="Q243" s="10">
        <v>103.29</v>
      </c>
    </row>
    <row r="244" spans="1:17">
      <c r="A244" s="29">
        <v>44799</v>
      </c>
      <c r="B244" s="10">
        <v>2933.29</v>
      </c>
      <c r="C244" s="10">
        <v>2940.71</v>
      </c>
      <c r="D244" s="10">
        <v>2933.29</v>
      </c>
      <c r="E244" s="10">
        <v>2940.71</v>
      </c>
      <c r="F244" s="10">
        <v>2825.54</v>
      </c>
      <c r="G244" s="10">
        <v>2765.36</v>
      </c>
      <c r="H244" s="10">
        <v>2812.42</v>
      </c>
      <c r="J244" s="29">
        <v>44799</v>
      </c>
      <c r="K244" s="10">
        <v>110</v>
      </c>
      <c r="L244" s="10">
        <v>110.5</v>
      </c>
      <c r="M244" s="10">
        <v>107.81</v>
      </c>
      <c r="N244" s="10">
        <v>108</v>
      </c>
      <c r="O244" s="10">
        <v>98.19</v>
      </c>
      <c r="P244" s="10">
        <v>107.97</v>
      </c>
      <c r="Q244" s="10">
        <v>103.4</v>
      </c>
    </row>
    <row r="245" spans="1:17">
      <c r="A245" s="29">
        <v>44798</v>
      </c>
      <c r="B245" s="10">
        <v>2929.14</v>
      </c>
      <c r="C245" s="10">
        <v>2934.54</v>
      </c>
      <c r="D245" s="10">
        <v>2929.14</v>
      </c>
      <c r="E245" s="10">
        <v>2933.26</v>
      </c>
      <c r="F245" s="10">
        <v>2822.77</v>
      </c>
      <c r="G245" s="10">
        <v>2763.79</v>
      </c>
      <c r="H245" s="10">
        <v>2811.07</v>
      </c>
      <c r="J245" s="29">
        <v>44798</v>
      </c>
      <c r="K245" s="10">
        <v>109</v>
      </c>
      <c r="L245" s="10">
        <v>110.05</v>
      </c>
      <c r="M245" s="10">
        <v>108.67</v>
      </c>
      <c r="N245" s="10">
        <v>109.95</v>
      </c>
      <c r="O245" s="10">
        <v>97.96</v>
      </c>
      <c r="P245" s="10">
        <v>108.02</v>
      </c>
      <c r="Q245" s="10">
        <v>103.54</v>
      </c>
    </row>
    <row r="246" spans="1:17">
      <c r="A246" s="29">
        <v>44797</v>
      </c>
      <c r="B246" s="10">
        <v>2931.46</v>
      </c>
      <c r="C246" s="10">
        <v>2934.65</v>
      </c>
      <c r="D246" s="10">
        <v>2927.37</v>
      </c>
      <c r="E246" s="10">
        <v>2929.11</v>
      </c>
      <c r="F246" s="10">
        <v>2820.19</v>
      </c>
      <c r="G246" s="10">
        <v>2762.33</v>
      </c>
      <c r="H246" s="10">
        <v>2809.81</v>
      </c>
      <c r="J246" s="29">
        <v>44797</v>
      </c>
      <c r="K246" s="10">
        <v>106.98</v>
      </c>
      <c r="L246" s="10">
        <v>109.11</v>
      </c>
      <c r="M246" s="10">
        <v>106.85</v>
      </c>
      <c r="N246" s="10">
        <v>108.85</v>
      </c>
      <c r="O246" s="10">
        <v>97.71</v>
      </c>
      <c r="P246" s="10">
        <v>108.06</v>
      </c>
      <c r="Q246" s="10">
        <v>103.67</v>
      </c>
    </row>
    <row r="247" spans="1:17">
      <c r="A247" s="29">
        <v>44796</v>
      </c>
      <c r="B247" s="10">
        <v>2929.91</v>
      </c>
      <c r="C247" s="10">
        <v>2933.46</v>
      </c>
      <c r="D247" s="10">
        <v>2929.41</v>
      </c>
      <c r="E247" s="10">
        <v>2931.46</v>
      </c>
      <c r="F247" s="10">
        <v>2817.63</v>
      </c>
      <c r="G247" s="10">
        <v>2760.96</v>
      </c>
      <c r="H247" s="10">
        <v>2808.5</v>
      </c>
      <c r="J247" s="29">
        <v>44796</v>
      </c>
      <c r="K247" s="10">
        <v>105.23</v>
      </c>
      <c r="L247" s="10">
        <v>107.4</v>
      </c>
      <c r="M247" s="10">
        <v>105</v>
      </c>
      <c r="N247" s="10">
        <v>107</v>
      </c>
      <c r="O247" s="10">
        <v>97.43</v>
      </c>
      <c r="P247" s="10">
        <v>108.11</v>
      </c>
      <c r="Q247" s="10">
        <v>103.82</v>
      </c>
    </row>
    <row r="248" spans="1:17">
      <c r="A248" s="29">
        <v>44795</v>
      </c>
      <c r="B248" s="10">
        <v>2923.16</v>
      </c>
      <c r="C248" s="10">
        <v>2930.32</v>
      </c>
      <c r="D248" s="10">
        <v>2923.16</v>
      </c>
      <c r="E248" s="10">
        <v>2929.78</v>
      </c>
      <c r="F248" s="10">
        <v>2815.05</v>
      </c>
      <c r="G248" s="10">
        <v>2759.57</v>
      </c>
      <c r="H248" s="10">
        <v>2806.99</v>
      </c>
      <c r="J248" s="29">
        <v>44795</v>
      </c>
      <c r="K248" s="10">
        <v>104.45</v>
      </c>
      <c r="L248" s="10">
        <v>105.55</v>
      </c>
      <c r="M248" s="10">
        <v>103.81</v>
      </c>
      <c r="N248" s="10">
        <v>104.8</v>
      </c>
      <c r="O248" s="10">
        <v>97.22</v>
      </c>
      <c r="P248" s="10">
        <v>108.15</v>
      </c>
      <c r="Q248" s="10">
        <v>103.96</v>
      </c>
    </row>
    <row r="249" spans="1:17">
      <c r="A249" s="29">
        <v>44792</v>
      </c>
      <c r="B249" s="10">
        <v>2920.94</v>
      </c>
      <c r="C249" s="10">
        <v>2927.92</v>
      </c>
      <c r="D249" s="10">
        <v>2920.94</v>
      </c>
      <c r="E249" s="10">
        <v>2923.16</v>
      </c>
      <c r="F249" s="10">
        <v>2812.73</v>
      </c>
      <c r="G249" s="10">
        <v>2758.25</v>
      </c>
      <c r="H249" s="10">
        <v>2805.41</v>
      </c>
      <c r="J249" s="29">
        <v>44792</v>
      </c>
      <c r="K249" s="10">
        <v>107.1</v>
      </c>
      <c r="L249" s="10">
        <v>107.55</v>
      </c>
      <c r="M249" s="10">
        <v>105.52</v>
      </c>
      <c r="N249" s="10">
        <v>105.75</v>
      </c>
      <c r="O249" s="10">
        <v>97.14</v>
      </c>
      <c r="P249" s="10">
        <v>108.22</v>
      </c>
      <c r="Q249" s="10">
        <v>104.13</v>
      </c>
    </row>
    <row r="250" spans="1:17">
      <c r="A250" s="29">
        <v>44791</v>
      </c>
      <c r="B250" s="10">
        <v>2916.99</v>
      </c>
      <c r="C250" s="10">
        <v>2924.45</v>
      </c>
      <c r="D250" s="10">
        <v>2916.99</v>
      </c>
      <c r="E250" s="10">
        <v>2920.92</v>
      </c>
      <c r="F250" s="10">
        <v>2810.62</v>
      </c>
      <c r="G250" s="10">
        <v>2757</v>
      </c>
      <c r="H250" s="10">
        <v>2803.8</v>
      </c>
      <c r="J250" s="29">
        <v>44791</v>
      </c>
      <c r="K250" s="10">
        <v>109.91</v>
      </c>
      <c r="L250" s="10">
        <v>110.29</v>
      </c>
      <c r="M250" s="10">
        <v>108.08</v>
      </c>
      <c r="N250" s="10">
        <v>108.6</v>
      </c>
      <c r="O250" s="10">
        <v>97.09</v>
      </c>
      <c r="P250" s="10">
        <v>108.26</v>
      </c>
      <c r="Q250" s="10">
        <v>104.31</v>
      </c>
    </row>
    <row r="251" spans="1:17">
      <c r="A251" s="29">
        <v>44790</v>
      </c>
      <c r="B251" s="10">
        <v>2908.29</v>
      </c>
      <c r="C251" s="10">
        <v>2918.57</v>
      </c>
      <c r="D251" s="10">
        <v>2908.29</v>
      </c>
      <c r="E251" s="10">
        <v>2916.99</v>
      </c>
      <c r="F251" s="10">
        <v>2808.66</v>
      </c>
      <c r="G251" s="10">
        <v>2755.78</v>
      </c>
      <c r="H251" s="10">
        <v>2802.07</v>
      </c>
      <c r="J251" s="29">
        <v>44790</v>
      </c>
      <c r="K251" s="10">
        <v>108.98</v>
      </c>
      <c r="L251" s="10">
        <v>110.52</v>
      </c>
      <c r="M251" s="10">
        <v>108.66</v>
      </c>
      <c r="N251" s="10">
        <v>109.23</v>
      </c>
      <c r="O251" s="10">
        <v>96.99</v>
      </c>
      <c r="P251" s="10">
        <v>108.28</v>
      </c>
      <c r="Q251" s="10">
        <v>104.43</v>
      </c>
    </row>
    <row r="252" spans="1:17">
      <c r="A252" s="29">
        <v>44789</v>
      </c>
      <c r="B252" s="10">
        <v>2902.06</v>
      </c>
      <c r="C252" s="10">
        <v>2910.75</v>
      </c>
      <c r="D252" s="10">
        <v>2902.01</v>
      </c>
      <c r="E252" s="10">
        <v>2908.29</v>
      </c>
      <c r="F252" s="10">
        <v>2806.82</v>
      </c>
      <c r="G252" s="10">
        <v>2754.56</v>
      </c>
      <c r="H252" s="10">
        <v>2800.39</v>
      </c>
      <c r="J252" s="29">
        <v>44789</v>
      </c>
      <c r="K252" s="10">
        <v>110.65</v>
      </c>
      <c r="L252" s="10">
        <v>111</v>
      </c>
      <c r="M252" s="10">
        <v>108.75</v>
      </c>
      <c r="N252" s="10">
        <v>110</v>
      </c>
      <c r="O252" s="10">
        <v>96.91</v>
      </c>
      <c r="P252" s="10">
        <v>108.3</v>
      </c>
      <c r="Q252" s="10">
        <v>104.56</v>
      </c>
    </row>
    <row r="253" spans="1:17">
      <c r="A253" s="29">
        <v>44788</v>
      </c>
      <c r="B253" s="10">
        <v>2871.03</v>
      </c>
      <c r="C253" s="10">
        <v>2902.37</v>
      </c>
      <c r="D253" s="10">
        <v>2870.98</v>
      </c>
      <c r="E253" s="10">
        <v>2902.06</v>
      </c>
      <c r="F253" s="10">
        <v>2805.24</v>
      </c>
      <c r="G253" s="10">
        <v>2753.42</v>
      </c>
      <c r="H253" s="10">
        <v>2798.63</v>
      </c>
      <c r="J253" s="29">
        <v>44788</v>
      </c>
      <c r="K253" s="10">
        <v>107.76</v>
      </c>
      <c r="L253" s="10">
        <v>111.23</v>
      </c>
      <c r="M253" s="10">
        <v>107.3</v>
      </c>
      <c r="N253" s="10">
        <v>110.6</v>
      </c>
      <c r="O253" s="10">
        <v>96.82</v>
      </c>
      <c r="P253" s="10">
        <v>108.33</v>
      </c>
      <c r="Q253" s="10">
        <v>104.65</v>
      </c>
    </row>
    <row r="254" spans="1:17">
      <c r="A254" s="29">
        <v>44785</v>
      </c>
      <c r="B254" s="10">
        <v>2851.64</v>
      </c>
      <c r="C254" s="10">
        <v>2872.7</v>
      </c>
      <c r="D254" s="10">
        <v>2851.64</v>
      </c>
      <c r="E254" s="10">
        <v>2870.95</v>
      </c>
      <c r="F254" s="10">
        <v>2803.8</v>
      </c>
      <c r="G254" s="10">
        <v>2752.38</v>
      </c>
      <c r="H254" s="10">
        <v>2796.95</v>
      </c>
      <c r="J254" s="29">
        <v>44785</v>
      </c>
      <c r="K254" s="10">
        <v>106</v>
      </c>
      <c r="L254" s="10">
        <v>108.98</v>
      </c>
      <c r="M254" s="10">
        <v>106</v>
      </c>
      <c r="N254" s="10">
        <v>108.9</v>
      </c>
      <c r="O254" s="10">
        <v>96.78</v>
      </c>
      <c r="P254" s="10">
        <v>108.35</v>
      </c>
      <c r="Q254" s="10">
        <v>104.71</v>
      </c>
    </row>
    <row r="255" spans="1:17">
      <c r="A255" s="29">
        <v>44784</v>
      </c>
      <c r="B255" s="10">
        <v>2832.94</v>
      </c>
      <c r="C255" s="10">
        <v>2853.21</v>
      </c>
      <c r="D255" s="10">
        <v>2832.94</v>
      </c>
      <c r="E255" s="10">
        <v>2851.58</v>
      </c>
      <c r="F255" s="10">
        <v>2802.91</v>
      </c>
      <c r="G255" s="10">
        <v>2751.57</v>
      </c>
      <c r="H255" s="10">
        <v>2795.55</v>
      </c>
      <c r="J255" s="29">
        <v>44784</v>
      </c>
      <c r="K255" s="10">
        <v>108.09</v>
      </c>
      <c r="L255" s="10">
        <v>108.38</v>
      </c>
      <c r="M255" s="10">
        <v>104.85</v>
      </c>
      <c r="N255" s="10">
        <v>105.8</v>
      </c>
      <c r="O255" s="10">
        <v>96.82</v>
      </c>
      <c r="P255" s="10">
        <v>108.41</v>
      </c>
      <c r="Q255" s="10">
        <v>104.77</v>
      </c>
    </row>
    <row r="256" spans="1:17">
      <c r="A256" s="29">
        <v>44783</v>
      </c>
      <c r="B256" s="10">
        <v>2825.74</v>
      </c>
      <c r="C256" s="10">
        <v>2833.95</v>
      </c>
      <c r="D256" s="10">
        <v>2825.74</v>
      </c>
      <c r="E256" s="10">
        <v>2832.94</v>
      </c>
      <c r="F256" s="10">
        <v>2802.34</v>
      </c>
      <c r="G256" s="10">
        <v>2750.87</v>
      </c>
      <c r="H256" s="10">
        <v>2794.24</v>
      </c>
      <c r="J256" s="29">
        <v>44783</v>
      </c>
      <c r="K256" s="10">
        <v>105.31</v>
      </c>
      <c r="L256" s="10">
        <v>108.61</v>
      </c>
      <c r="M256" s="10">
        <v>105.31</v>
      </c>
      <c r="N256" s="10">
        <v>107.44</v>
      </c>
      <c r="O256" s="10">
        <v>96.88</v>
      </c>
      <c r="P256" s="10">
        <v>108.46</v>
      </c>
      <c r="Q256" s="10">
        <v>104.85</v>
      </c>
    </row>
    <row r="257" spans="1:17">
      <c r="A257" s="29">
        <v>44782</v>
      </c>
      <c r="B257" s="10">
        <v>2821.16</v>
      </c>
      <c r="C257" s="10">
        <v>2826.64</v>
      </c>
      <c r="D257" s="10">
        <v>2819.81</v>
      </c>
      <c r="E257" s="10">
        <v>2825.74</v>
      </c>
      <c r="F257" s="10">
        <v>2802.09</v>
      </c>
      <c r="G257" s="10">
        <v>2750.33</v>
      </c>
      <c r="H257" s="10">
        <v>2793.1</v>
      </c>
      <c r="J257" s="29">
        <v>44782</v>
      </c>
      <c r="K257" s="10">
        <v>106.12</v>
      </c>
      <c r="L257" s="10">
        <v>106.58</v>
      </c>
      <c r="M257" s="10">
        <v>103</v>
      </c>
      <c r="N257" s="10">
        <v>103.77</v>
      </c>
      <c r="O257" s="10">
        <v>96.92</v>
      </c>
      <c r="P257" s="10">
        <v>108.52</v>
      </c>
      <c r="Q257" s="10">
        <v>104.9</v>
      </c>
    </row>
    <row r="258" spans="1:17">
      <c r="A258" s="29">
        <v>44781</v>
      </c>
      <c r="B258" s="10">
        <v>2817.42</v>
      </c>
      <c r="C258" s="10">
        <v>2822.29</v>
      </c>
      <c r="D258" s="10">
        <v>2817.42</v>
      </c>
      <c r="E258" s="10">
        <v>2821.16</v>
      </c>
      <c r="F258" s="10">
        <v>2801.83</v>
      </c>
      <c r="G258" s="10">
        <v>2749.89</v>
      </c>
      <c r="H258" s="10">
        <v>2791.93</v>
      </c>
      <c r="J258" s="29">
        <v>44781</v>
      </c>
      <c r="K258" s="10">
        <v>104.9</v>
      </c>
      <c r="L258" s="10">
        <v>106.2</v>
      </c>
      <c r="M258" s="10">
        <v>104.64</v>
      </c>
      <c r="N258" s="10">
        <v>105.75</v>
      </c>
      <c r="O258" s="10">
        <v>97.03</v>
      </c>
      <c r="P258" s="10">
        <v>108.63</v>
      </c>
      <c r="Q258" s="10">
        <v>104.96</v>
      </c>
    </row>
    <row r="259" spans="1:17">
      <c r="A259" s="29">
        <v>44778</v>
      </c>
      <c r="B259" s="10">
        <v>2811.19</v>
      </c>
      <c r="C259" s="10">
        <v>2818.02</v>
      </c>
      <c r="D259" s="10">
        <v>2811.09</v>
      </c>
      <c r="E259" s="10">
        <v>2817.42</v>
      </c>
      <c r="F259" s="10">
        <v>2801.53</v>
      </c>
      <c r="G259" s="10">
        <v>2749.49</v>
      </c>
      <c r="H259" s="10">
        <v>2790.82</v>
      </c>
      <c r="J259" s="29">
        <v>44778</v>
      </c>
      <c r="K259" s="10">
        <v>103.9</v>
      </c>
      <c r="L259" s="10">
        <v>104.65</v>
      </c>
      <c r="M259" s="10">
        <v>102.06</v>
      </c>
      <c r="N259" s="10">
        <v>104.1</v>
      </c>
      <c r="O259" s="10">
        <v>97.12</v>
      </c>
      <c r="P259" s="10">
        <v>108.73</v>
      </c>
      <c r="Q259" s="10">
        <v>104.98</v>
      </c>
    </row>
    <row r="260" spans="1:17">
      <c r="A260" s="29">
        <v>44777</v>
      </c>
      <c r="B260" s="10">
        <v>2806.26</v>
      </c>
      <c r="C260" s="10">
        <v>2812.43</v>
      </c>
      <c r="D260" s="10">
        <v>2806.26</v>
      </c>
      <c r="E260" s="10">
        <v>2811.2</v>
      </c>
      <c r="F260" s="10">
        <v>2801.1</v>
      </c>
      <c r="G260" s="10">
        <v>2749.14</v>
      </c>
      <c r="H260" s="10">
        <v>2789.72</v>
      </c>
      <c r="J260" s="29">
        <v>44777</v>
      </c>
      <c r="K260" s="10">
        <v>100.47</v>
      </c>
      <c r="L260" s="10">
        <v>105.18</v>
      </c>
      <c r="M260" s="10">
        <v>100.47</v>
      </c>
      <c r="N260" s="10">
        <v>104.14</v>
      </c>
      <c r="O260" s="10">
        <v>97.25</v>
      </c>
      <c r="P260" s="10">
        <v>108.86</v>
      </c>
      <c r="Q260" s="10">
        <v>105</v>
      </c>
    </row>
    <row r="261" spans="1:17">
      <c r="A261" s="29">
        <v>44776</v>
      </c>
      <c r="B261" s="10">
        <v>2808.64</v>
      </c>
      <c r="C261" s="10">
        <v>2813.54</v>
      </c>
      <c r="D261" s="10">
        <v>2806.25</v>
      </c>
      <c r="E261" s="10">
        <v>2806.25</v>
      </c>
      <c r="F261" s="10">
        <v>2800.74</v>
      </c>
      <c r="G261" s="10">
        <v>2748.8</v>
      </c>
      <c r="H261" s="10">
        <v>2788.65</v>
      </c>
      <c r="J261" s="29">
        <v>44776</v>
      </c>
      <c r="K261" s="10">
        <v>96.75</v>
      </c>
      <c r="L261" s="10">
        <v>99.57</v>
      </c>
      <c r="M261" s="10">
        <v>96.75</v>
      </c>
      <c r="N261" s="10">
        <v>98.9</v>
      </c>
      <c r="O261" s="10">
        <v>97.34</v>
      </c>
      <c r="P261" s="10">
        <v>108.99</v>
      </c>
      <c r="Q261" s="10">
        <v>105.02</v>
      </c>
    </row>
    <row r="262" spans="1:17">
      <c r="A262" s="29">
        <v>44775</v>
      </c>
      <c r="B262" s="10">
        <v>2803.32</v>
      </c>
      <c r="C262" s="10">
        <v>2809.91</v>
      </c>
      <c r="D262" s="10">
        <v>2803.32</v>
      </c>
      <c r="E262" s="10">
        <v>2808.65</v>
      </c>
      <c r="F262" s="10">
        <v>2800.43</v>
      </c>
      <c r="G262" s="10">
        <v>2748.43</v>
      </c>
      <c r="H262" s="10">
        <v>2787.79</v>
      </c>
      <c r="J262" s="29">
        <v>44775</v>
      </c>
      <c r="K262" s="10">
        <v>96.19</v>
      </c>
      <c r="L262" s="10">
        <v>97.36</v>
      </c>
      <c r="M262" s="10">
        <v>95.56</v>
      </c>
      <c r="N262" s="10">
        <v>97</v>
      </c>
      <c r="O262" s="10">
        <v>97.52</v>
      </c>
      <c r="P262" s="10">
        <v>109.15</v>
      </c>
      <c r="Q262" s="10">
        <v>105.09</v>
      </c>
    </row>
    <row r="263" spans="1:17">
      <c r="A263" s="29">
        <v>44774</v>
      </c>
      <c r="B263" s="10">
        <v>2814.1</v>
      </c>
      <c r="C263" s="10">
        <v>2816.67</v>
      </c>
      <c r="D263" s="10">
        <v>2800.85</v>
      </c>
      <c r="E263" s="10">
        <v>2803.32</v>
      </c>
      <c r="F263" s="10">
        <v>2800.05</v>
      </c>
      <c r="G263" s="10">
        <v>2748.03</v>
      </c>
      <c r="H263" s="10">
        <v>2786.95</v>
      </c>
      <c r="J263" s="29">
        <v>44774</v>
      </c>
      <c r="K263" s="10">
        <v>95.8</v>
      </c>
      <c r="L263" s="10">
        <v>97.43</v>
      </c>
      <c r="M263" s="10">
        <v>95.15</v>
      </c>
      <c r="N263" s="10">
        <v>96.7</v>
      </c>
      <c r="O263" s="10">
        <v>97.75</v>
      </c>
      <c r="P263" s="10">
        <v>109.31</v>
      </c>
      <c r="Q263" s="10">
        <v>105.23</v>
      </c>
    </row>
    <row r="264" spans="1:17">
      <c r="A264" s="29">
        <v>44771</v>
      </c>
      <c r="B264" s="10">
        <v>2801.71</v>
      </c>
      <c r="C264" s="10">
        <v>2814.12</v>
      </c>
      <c r="D264" s="10">
        <v>2801.71</v>
      </c>
      <c r="E264" s="10">
        <v>2814.1</v>
      </c>
      <c r="F264" s="10">
        <v>2799.67</v>
      </c>
      <c r="G264" s="10">
        <v>2747.65</v>
      </c>
      <c r="H264" s="10">
        <v>2786.16</v>
      </c>
      <c r="J264" s="29">
        <v>44771</v>
      </c>
      <c r="K264" s="10">
        <v>96.27</v>
      </c>
      <c r="L264" s="10">
        <v>96.59</v>
      </c>
      <c r="M264" s="10">
        <v>95.51</v>
      </c>
      <c r="N264" s="10">
        <v>95.65</v>
      </c>
      <c r="O264" s="10">
        <v>97.99</v>
      </c>
      <c r="P264" s="10">
        <v>109.46</v>
      </c>
      <c r="Q264" s="10">
        <v>105.37</v>
      </c>
    </row>
    <row r="265" spans="1:17">
      <c r="A265" s="29">
        <v>44770</v>
      </c>
      <c r="B265" s="10">
        <v>2794.64</v>
      </c>
      <c r="C265" s="10">
        <v>2801.68</v>
      </c>
      <c r="D265" s="10">
        <v>2794.64</v>
      </c>
      <c r="E265" s="10">
        <v>2801.68</v>
      </c>
      <c r="F265" s="10">
        <v>2798.98</v>
      </c>
      <c r="G265" s="10">
        <v>2747.16</v>
      </c>
      <c r="H265" s="10">
        <v>2785.28</v>
      </c>
      <c r="J265" s="29">
        <v>44770</v>
      </c>
      <c r="K265" s="10">
        <v>94.9</v>
      </c>
      <c r="L265" s="10">
        <v>96.52</v>
      </c>
      <c r="M265" s="10">
        <v>94.2</v>
      </c>
      <c r="N265" s="10">
        <v>96.26</v>
      </c>
      <c r="O265" s="10">
        <v>98.21</v>
      </c>
      <c r="P265" s="10">
        <v>109.62</v>
      </c>
      <c r="Q265" s="10">
        <v>105.49</v>
      </c>
    </row>
    <row r="266" spans="1:17">
      <c r="A266" s="29">
        <v>44769</v>
      </c>
      <c r="B266" s="10">
        <v>2794</v>
      </c>
      <c r="C266" s="10">
        <v>2798.59</v>
      </c>
      <c r="D266" s="10">
        <v>2792.76</v>
      </c>
      <c r="E266" s="10">
        <v>2794.62</v>
      </c>
      <c r="F266" s="10">
        <v>2798.49</v>
      </c>
      <c r="G266" s="10">
        <v>2746.71</v>
      </c>
      <c r="H266" s="10">
        <v>2784.57</v>
      </c>
      <c r="J266" s="29">
        <v>44769</v>
      </c>
      <c r="K266" s="10">
        <v>92.35</v>
      </c>
      <c r="L266" s="10">
        <v>94.9</v>
      </c>
      <c r="M266" s="10">
        <v>92.1</v>
      </c>
      <c r="N266" s="10">
        <v>94.9</v>
      </c>
      <c r="O266" s="10">
        <v>98.42</v>
      </c>
      <c r="P266" s="10">
        <v>109.76</v>
      </c>
      <c r="Q266" s="10">
        <v>105.59</v>
      </c>
    </row>
    <row r="267" spans="1:17">
      <c r="A267" s="29">
        <v>44768</v>
      </c>
      <c r="B267" s="10">
        <v>2793.03</v>
      </c>
      <c r="C267" s="10">
        <v>2798.34</v>
      </c>
      <c r="D267" s="10">
        <v>2792.89</v>
      </c>
      <c r="E267" s="10">
        <v>2794</v>
      </c>
      <c r="F267" s="10">
        <v>2798.13</v>
      </c>
      <c r="G267" s="10">
        <v>2746.29</v>
      </c>
      <c r="H267" s="10">
        <v>2784.04</v>
      </c>
      <c r="J267" s="29">
        <v>44768</v>
      </c>
      <c r="K267" s="10">
        <v>93.1</v>
      </c>
      <c r="L267" s="10">
        <v>93.12</v>
      </c>
      <c r="M267" s="10">
        <v>91.3</v>
      </c>
      <c r="N267" s="10">
        <v>91.3</v>
      </c>
      <c r="O267" s="10">
        <v>98.72</v>
      </c>
      <c r="P267" s="10">
        <v>109.91</v>
      </c>
      <c r="Q267" s="10">
        <v>105.74</v>
      </c>
    </row>
    <row r="268" spans="1:17">
      <c r="A268" s="29">
        <v>44767</v>
      </c>
      <c r="B268" s="10">
        <v>2793.33</v>
      </c>
      <c r="C268" s="10">
        <v>2798.82</v>
      </c>
      <c r="D268" s="10">
        <v>2790.48</v>
      </c>
      <c r="E268" s="10">
        <v>2792.96</v>
      </c>
      <c r="F268" s="10">
        <v>2797.62</v>
      </c>
      <c r="G268" s="10">
        <v>2745.86</v>
      </c>
      <c r="H268" s="10">
        <v>2783.52</v>
      </c>
      <c r="J268" s="29">
        <v>44767</v>
      </c>
      <c r="K268" s="10">
        <v>93.5</v>
      </c>
      <c r="L268" s="10">
        <v>94.05</v>
      </c>
      <c r="M268" s="10">
        <v>92.5</v>
      </c>
      <c r="N268" s="10">
        <v>92.5</v>
      </c>
      <c r="O268" s="10">
        <v>99.05</v>
      </c>
      <c r="P268" s="10">
        <v>110.08</v>
      </c>
      <c r="Q268" s="10">
        <v>105.95</v>
      </c>
    </row>
    <row r="269" spans="1:17">
      <c r="A269" s="29">
        <v>44764</v>
      </c>
      <c r="B269" s="10">
        <v>2791.03</v>
      </c>
      <c r="C269" s="10">
        <v>2796.05</v>
      </c>
      <c r="D269" s="10">
        <v>2791.03</v>
      </c>
      <c r="E269" s="10">
        <v>2793.34</v>
      </c>
      <c r="F269" s="10">
        <v>2797.2</v>
      </c>
      <c r="G269" s="10">
        <v>2745.43</v>
      </c>
      <c r="H269" s="10">
        <v>2782.96</v>
      </c>
      <c r="J269" s="29">
        <v>44764</v>
      </c>
      <c r="K269" s="10">
        <v>94.5</v>
      </c>
      <c r="L269" s="10">
        <v>94.5</v>
      </c>
      <c r="M269" s="10">
        <v>92.43</v>
      </c>
      <c r="N269" s="10">
        <v>92.7</v>
      </c>
      <c r="O269" s="10">
        <v>99.32</v>
      </c>
      <c r="P269" s="10">
        <v>110.25</v>
      </c>
      <c r="Q269" s="10">
        <v>106.15</v>
      </c>
    </row>
    <row r="270" spans="1:17">
      <c r="A270" s="29">
        <v>44763</v>
      </c>
      <c r="B270" s="10">
        <v>2789.52</v>
      </c>
      <c r="C270" s="10">
        <v>2793.13</v>
      </c>
      <c r="D270" s="10">
        <v>2788.2</v>
      </c>
      <c r="E270" s="10">
        <v>2791.03</v>
      </c>
      <c r="F270" s="10">
        <v>2796.45</v>
      </c>
      <c r="G270" s="10">
        <v>2745.04</v>
      </c>
      <c r="H270" s="10">
        <v>2782.44</v>
      </c>
      <c r="J270" s="29">
        <v>44763</v>
      </c>
      <c r="K270" s="10">
        <v>93.26</v>
      </c>
      <c r="L270" s="10">
        <v>94.5</v>
      </c>
      <c r="M270" s="10">
        <v>92.86</v>
      </c>
      <c r="N270" s="10">
        <v>94.5</v>
      </c>
      <c r="O270" s="10">
        <v>99.55</v>
      </c>
      <c r="P270" s="10">
        <v>110.44</v>
      </c>
      <c r="Q270" s="10">
        <v>106.33</v>
      </c>
    </row>
    <row r="271" spans="1:17">
      <c r="A271" s="29">
        <v>44762</v>
      </c>
      <c r="B271" s="10">
        <v>2784.13</v>
      </c>
      <c r="C271" s="10">
        <v>2791.48</v>
      </c>
      <c r="D271" s="10">
        <v>2784.11</v>
      </c>
      <c r="E271" s="10">
        <v>2789.52</v>
      </c>
      <c r="F271" s="10">
        <v>2795.91</v>
      </c>
      <c r="G271" s="10">
        <v>2744.66</v>
      </c>
      <c r="H271" s="10">
        <v>2781.62</v>
      </c>
      <c r="J271" s="29">
        <v>44762</v>
      </c>
      <c r="K271" s="10">
        <v>91.51</v>
      </c>
      <c r="L271" s="10">
        <v>94.3</v>
      </c>
      <c r="M271" s="10">
        <v>91.36</v>
      </c>
      <c r="N271" s="10">
        <v>94.3</v>
      </c>
      <c r="O271" s="10">
        <v>99.69</v>
      </c>
      <c r="P271" s="10">
        <v>110.6</v>
      </c>
      <c r="Q271" s="10">
        <v>106.5</v>
      </c>
    </row>
    <row r="272" spans="1:17">
      <c r="A272" s="29">
        <v>44761</v>
      </c>
      <c r="B272" s="10">
        <v>2779.82</v>
      </c>
      <c r="C272" s="10">
        <v>2786.25</v>
      </c>
      <c r="D272" s="10">
        <v>2779.82</v>
      </c>
      <c r="E272" s="10">
        <v>2784.13</v>
      </c>
      <c r="F272" s="10">
        <v>2795.48</v>
      </c>
      <c r="G272" s="10">
        <v>2744.21</v>
      </c>
      <c r="H272" s="10">
        <v>2781.02</v>
      </c>
      <c r="J272" s="29">
        <v>44761</v>
      </c>
      <c r="K272" s="10">
        <v>90.99</v>
      </c>
      <c r="L272" s="10">
        <v>92.16</v>
      </c>
      <c r="M272" s="10">
        <v>90.48</v>
      </c>
      <c r="N272" s="10">
        <v>91.89</v>
      </c>
      <c r="O272" s="10">
        <v>99.85</v>
      </c>
      <c r="P272" s="10">
        <v>110.77</v>
      </c>
      <c r="Q272" s="10">
        <v>106.67</v>
      </c>
    </row>
    <row r="273" spans="1:17">
      <c r="A273" s="29">
        <v>44760</v>
      </c>
      <c r="B273" s="10">
        <v>2778.13</v>
      </c>
      <c r="C273" s="10">
        <v>2786.99</v>
      </c>
      <c r="D273" s="10">
        <v>2778.13</v>
      </c>
      <c r="E273" s="10">
        <v>2779.77</v>
      </c>
      <c r="F273" s="10">
        <v>2795.19</v>
      </c>
      <c r="G273" s="10">
        <v>2743.79</v>
      </c>
      <c r="H273" s="10">
        <v>2780.51</v>
      </c>
      <c r="J273" s="29">
        <v>44760</v>
      </c>
      <c r="K273" s="10">
        <v>91.85</v>
      </c>
      <c r="L273" s="10">
        <v>93.3</v>
      </c>
      <c r="M273" s="10">
        <v>90.15</v>
      </c>
      <c r="N273" s="10">
        <v>90.15</v>
      </c>
      <c r="O273" s="10">
        <v>100.06</v>
      </c>
      <c r="P273" s="10">
        <v>110.95</v>
      </c>
      <c r="Q273" s="10">
        <v>106.87</v>
      </c>
    </row>
    <row r="274" spans="1:17">
      <c r="A274" s="29">
        <v>44757</v>
      </c>
      <c r="B274" s="10">
        <v>2775.88</v>
      </c>
      <c r="C274" s="10">
        <v>2780.12</v>
      </c>
      <c r="D274" s="10">
        <v>2774.91</v>
      </c>
      <c r="E274" s="10">
        <v>2778.14</v>
      </c>
      <c r="F274" s="10">
        <v>2795.18</v>
      </c>
      <c r="G274" s="10">
        <v>2743.45</v>
      </c>
      <c r="H274" s="10">
        <v>2780.13</v>
      </c>
      <c r="J274" s="29">
        <v>44757</v>
      </c>
      <c r="K274" s="10">
        <v>91.59</v>
      </c>
      <c r="L274" s="10">
        <v>91.76</v>
      </c>
      <c r="M274" s="10">
        <v>89.86</v>
      </c>
      <c r="N274" s="10">
        <v>91</v>
      </c>
      <c r="O274" s="10">
        <v>100.34</v>
      </c>
      <c r="P274" s="10">
        <v>111.15</v>
      </c>
      <c r="Q274" s="10">
        <v>107.06</v>
      </c>
    </row>
    <row r="275" spans="1:17">
      <c r="A275" s="29">
        <v>44756</v>
      </c>
      <c r="B275" s="10">
        <v>2773.15</v>
      </c>
      <c r="C275" s="10">
        <v>2779.45</v>
      </c>
      <c r="D275" s="10">
        <v>2773.15</v>
      </c>
      <c r="E275" s="10">
        <v>2775.88</v>
      </c>
      <c r="F275" s="10">
        <v>2795.27</v>
      </c>
      <c r="G275" s="10">
        <v>2743.11</v>
      </c>
      <c r="H275" s="10">
        <v>2779.87</v>
      </c>
      <c r="J275" s="29">
        <v>44756</v>
      </c>
      <c r="K275" s="10">
        <v>90.5</v>
      </c>
      <c r="L275" s="10">
        <v>91.4</v>
      </c>
      <c r="M275" s="10">
        <v>89.95</v>
      </c>
      <c r="N275" s="10">
        <v>91.4</v>
      </c>
      <c r="O275" s="10">
        <v>100.65</v>
      </c>
      <c r="P275" s="10">
        <v>111.36</v>
      </c>
      <c r="Q275" s="10">
        <v>107.28</v>
      </c>
    </row>
    <row r="276" spans="1:17">
      <c r="A276" s="29">
        <v>44755</v>
      </c>
      <c r="B276" s="10">
        <v>2780.3</v>
      </c>
      <c r="C276" s="10">
        <v>2782.34</v>
      </c>
      <c r="D276" s="10">
        <v>2770.22</v>
      </c>
      <c r="E276" s="10">
        <v>2773.14</v>
      </c>
      <c r="F276" s="10">
        <v>2795.51</v>
      </c>
      <c r="G276" s="10">
        <v>2742.76</v>
      </c>
      <c r="H276" s="10">
        <v>2779.57</v>
      </c>
      <c r="J276" s="29">
        <v>44755</v>
      </c>
      <c r="K276" s="10">
        <v>91.5</v>
      </c>
      <c r="L276" s="10">
        <v>93.23</v>
      </c>
      <c r="M276" s="10">
        <v>91.28</v>
      </c>
      <c r="N276" s="10">
        <v>91.3</v>
      </c>
      <c r="O276" s="10">
        <v>101.06</v>
      </c>
      <c r="P276" s="10">
        <v>111.57</v>
      </c>
      <c r="Q276" s="10">
        <v>107.51</v>
      </c>
    </row>
    <row r="277" spans="1:17">
      <c r="A277" s="29">
        <v>44754</v>
      </c>
      <c r="B277" s="10">
        <v>2786.8</v>
      </c>
      <c r="C277" s="10">
        <v>2789.48</v>
      </c>
      <c r="D277" s="10">
        <v>2777.8</v>
      </c>
      <c r="E277" s="10">
        <v>2780.3</v>
      </c>
      <c r="F277" s="10">
        <v>2795.95</v>
      </c>
      <c r="G277" s="10">
        <v>2742.41</v>
      </c>
      <c r="H277" s="10">
        <v>2779.32</v>
      </c>
      <c r="J277" s="29">
        <v>44754</v>
      </c>
      <c r="K277" s="10">
        <v>91.68</v>
      </c>
      <c r="L277" s="10">
        <v>93.16</v>
      </c>
      <c r="M277" s="10">
        <v>91.12</v>
      </c>
      <c r="N277" s="10">
        <v>92.48</v>
      </c>
      <c r="O277" s="10">
        <v>101.4</v>
      </c>
      <c r="P277" s="10">
        <v>111.78</v>
      </c>
      <c r="Q277" s="10">
        <v>107.76</v>
      </c>
    </row>
    <row r="278" spans="1:17">
      <c r="A278" s="29">
        <v>44753</v>
      </c>
      <c r="B278" s="10">
        <v>2792.01</v>
      </c>
      <c r="C278" s="10">
        <v>2794.9</v>
      </c>
      <c r="D278" s="10">
        <v>2784.65</v>
      </c>
      <c r="E278" s="10">
        <v>2786.81</v>
      </c>
      <c r="F278" s="10">
        <v>2796.3</v>
      </c>
      <c r="G278" s="10">
        <v>2742</v>
      </c>
      <c r="H278" s="10">
        <v>2779.02</v>
      </c>
      <c r="J278" s="29">
        <v>44753</v>
      </c>
      <c r="K278" s="10">
        <v>93.55</v>
      </c>
      <c r="L278" s="10">
        <v>93.91</v>
      </c>
      <c r="M278" s="10">
        <v>91.73</v>
      </c>
      <c r="N278" s="10">
        <v>91.97</v>
      </c>
      <c r="O278" s="10">
        <v>101.72</v>
      </c>
      <c r="P278" s="10">
        <v>111.96</v>
      </c>
      <c r="Q278" s="10">
        <v>108</v>
      </c>
    </row>
    <row r="279" spans="1:17">
      <c r="A279" s="29">
        <v>44750</v>
      </c>
      <c r="B279" s="10">
        <v>2792.59</v>
      </c>
      <c r="C279" s="10">
        <v>2793.65</v>
      </c>
      <c r="D279" s="10">
        <v>2789.1</v>
      </c>
      <c r="E279" s="10">
        <v>2792.01</v>
      </c>
      <c r="F279" s="10">
        <v>2796.83</v>
      </c>
      <c r="G279" s="10">
        <v>2741.57</v>
      </c>
      <c r="H279" s="10">
        <v>2778.69</v>
      </c>
      <c r="J279" s="29">
        <v>44750</v>
      </c>
      <c r="K279" s="10">
        <v>95</v>
      </c>
      <c r="L279" s="10">
        <v>95.65</v>
      </c>
      <c r="M279" s="10">
        <v>94</v>
      </c>
      <c r="N279" s="10">
        <v>94.77</v>
      </c>
      <c r="O279" s="10">
        <v>102.1</v>
      </c>
      <c r="P279" s="10">
        <v>112.14</v>
      </c>
      <c r="Q279" s="10">
        <v>108.21</v>
      </c>
    </row>
    <row r="280" spans="1:17">
      <c r="A280" s="29">
        <v>44749</v>
      </c>
      <c r="B280" s="10">
        <v>2788.63</v>
      </c>
      <c r="C280" s="10">
        <v>2792.79</v>
      </c>
      <c r="D280" s="10">
        <v>2787.07</v>
      </c>
      <c r="E280" s="10">
        <v>2792.59</v>
      </c>
      <c r="F280" s="10">
        <v>2797.09</v>
      </c>
      <c r="G280" s="10">
        <v>2741.26</v>
      </c>
      <c r="H280" s="10">
        <v>2778.39</v>
      </c>
      <c r="J280" s="29">
        <v>44749</v>
      </c>
      <c r="K280" s="10">
        <v>94.35</v>
      </c>
      <c r="L280" s="10">
        <v>95.79</v>
      </c>
      <c r="M280" s="10">
        <v>93.87</v>
      </c>
      <c r="N280" s="10">
        <v>94.69</v>
      </c>
      <c r="O280" s="10">
        <v>102.47</v>
      </c>
      <c r="P280" s="10">
        <v>112.32</v>
      </c>
      <c r="Q280" s="10">
        <v>108.39</v>
      </c>
    </row>
    <row r="281" spans="1:17">
      <c r="A281" s="29">
        <v>44748</v>
      </c>
      <c r="B281" s="10">
        <v>2783.8</v>
      </c>
      <c r="C281" s="10">
        <v>2788.65</v>
      </c>
      <c r="D281" s="10">
        <v>2782.11</v>
      </c>
      <c r="E281" s="10">
        <v>2788.63</v>
      </c>
      <c r="F281" s="10">
        <v>2797.26</v>
      </c>
      <c r="G281" s="10">
        <v>2740.93</v>
      </c>
      <c r="H281" s="10">
        <v>2778.08</v>
      </c>
      <c r="J281" s="29">
        <v>44748</v>
      </c>
      <c r="K281" s="10">
        <v>90.92</v>
      </c>
      <c r="L281" s="10">
        <v>93.31</v>
      </c>
      <c r="M281" s="10">
        <v>90.6</v>
      </c>
      <c r="N281" s="10">
        <v>92.6</v>
      </c>
      <c r="O281" s="10">
        <v>102.82</v>
      </c>
      <c r="P281" s="10">
        <v>112.51</v>
      </c>
      <c r="Q281" s="10">
        <v>108.59</v>
      </c>
    </row>
    <row r="282" spans="1:17">
      <c r="A282" s="29">
        <v>44747</v>
      </c>
      <c r="B282" s="10">
        <v>2793.4</v>
      </c>
      <c r="C282" s="10">
        <v>2796.4</v>
      </c>
      <c r="D282" s="10">
        <v>2780.38</v>
      </c>
      <c r="E282" s="10">
        <v>2783.8</v>
      </c>
      <c r="F282" s="10">
        <v>2797.52</v>
      </c>
      <c r="G282" s="10">
        <v>2740.65</v>
      </c>
      <c r="H282" s="10">
        <v>2777.83</v>
      </c>
      <c r="J282" s="29">
        <v>44747</v>
      </c>
      <c r="K282" s="10">
        <v>90.74</v>
      </c>
      <c r="L282" s="10">
        <v>91.37</v>
      </c>
      <c r="M282" s="10">
        <v>89.02</v>
      </c>
      <c r="N282" s="10">
        <v>91.18</v>
      </c>
      <c r="O282" s="10">
        <v>103.2</v>
      </c>
      <c r="P282" s="10">
        <v>112.72</v>
      </c>
      <c r="Q282" s="10">
        <v>108.8</v>
      </c>
    </row>
    <row r="283" spans="1:17">
      <c r="A283" s="29">
        <v>44746</v>
      </c>
      <c r="B283" s="10">
        <v>2792.16</v>
      </c>
      <c r="C283" s="10">
        <v>2797.89</v>
      </c>
      <c r="D283" s="10">
        <v>2791.39</v>
      </c>
      <c r="E283" s="10">
        <v>2793.4</v>
      </c>
      <c r="F283" s="10">
        <v>2797.95</v>
      </c>
      <c r="G283" s="10">
        <v>2740.37</v>
      </c>
      <c r="H283" s="10">
        <v>2777.62</v>
      </c>
      <c r="J283" s="29">
        <v>44746</v>
      </c>
      <c r="K283" s="10">
        <v>91.8</v>
      </c>
      <c r="L283" s="10">
        <v>92.47</v>
      </c>
      <c r="M283" s="10">
        <v>91.29</v>
      </c>
      <c r="N283" s="10">
        <v>91.3</v>
      </c>
      <c r="O283" s="10">
        <v>103.64</v>
      </c>
      <c r="P283" s="10">
        <v>112.94</v>
      </c>
      <c r="Q283" s="10">
        <v>109.02</v>
      </c>
    </row>
    <row r="284" spans="1:17">
      <c r="A284" s="29">
        <v>44743</v>
      </c>
      <c r="B284" s="10">
        <v>2795.62</v>
      </c>
      <c r="C284" s="10">
        <v>2799.28</v>
      </c>
      <c r="D284" s="10">
        <v>2787.61</v>
      </c>
      <c r="E284" s="10">
        <v>2792.12</v>
      </c>
      <c r="F284" s="10">
        <v>2798.29</v>
      </c>
      <c r="G284" s="10">
        <v>2740.04</v>
      </c>
      <c r="H284" s="10">
        <v>2777.34</v>
      </c>
      <c r="J284" s="29">
        <v>44743</v>
      </c>
      <c r="K284" s="10">
        <v>91.15</v>
      </c>
      <c r="L284" s="10">
        <v>92.94</v>
      </c>
      <c r="M284" s="10">
        <v>90.22</v>
      </c>
      <c r="N284" s="10">
        <v>92.15</v>
      </c>
      <c r="O284" s="10">
        <v>104.06</v>
      </c>
      <c r="P284" s="10">
        <v>113.15</v>
      </c>
      <c r="Q284" s="10">
        <v>109.23</v>
      </c>
    </row>
    <row r="285" spans="1:17">
      <c r="A285" s="29">
        <v>44742</v>
      </c>
      <c r="B285" s="10">
        <v>2792.39</v>
      </c>
      <c r="C285" s="10">
        <v>2797.81</v>
      </c>
      <c r="D285" s="10">
        <v>2791.32</v>
      </c>
      <c r="E285" s="10">
        <v>2795.62</v>
      </c>
      <c r="F285" s="10">
        <v>2798.61</v>
      </c>
      <c r="G285" s="10">
        <v>2739.72</v>
      </c>
      <c r="H285" s="10">
        <v>2777.14</v>
      </c>
      <c r="J285" s="29">
        <v>44742</v>
      </c>
      <c r="K285" s="10">
        <v>92.19</v>
      </c>
      <c r="L285" s="10">
        <v>92.45</v>
      </c>
      <c r="M285" s="10">
        <v>90.3</v>
      </c>
      <c r="N285" s="10">
        <v>91.33</v>
      </c>
      <c r="O285" s="10">
        <v>104.53</v>
      </c>
      <c r="P285" s="10">
        <v>113.34</v>
      </c>
      <c r="Q285" s="10">
        <v>109.44</v>
      </c>
    </row>
    <row r="286" spans="1:17">
      <c r="A286" s="29">
        <v>44741</v>
      </c>
      <c r="B286" s="10">
        <v>2793.72</v>
      </c>
      <c r="C286" s="10">
        <v>2798.77</v>
      </c>
      <c r="D286" s="10">
        <v>2790.29</v>
      </c>
      <c r="E286" s="10">
        <v>2792.39</v>
      </c>
      <c r="F286" s="10">
        <v>2798.81</v>
      </c>
      <c r="G286" s="10">
        <v>2739.34</v>
      </c>
      <c r="H286" s="10">
        <v>2776.86</v>
      </c>
      <c r="J286" s="29">
        <v>44741</v>
      </c>
      <c r="K286" s="10">
        <v>94</v>
      </c>
      <c r="L286" s="10">
        <v>94.06</v>
      </c>
      <c r="M286" s="10">
        <v>91.94</v>
      </c>
      <c r="N286" s="10">
        <v>92.5</v>
      </c>
      <c r="O286" s="10">
        <v>105.03</v>
      </c>
      <c r="P286" s="10">
        <v>113.54</v>
      </c>
      <c r="Q286" s="10">
        <v>109.67</v>
      </c>
    </row>
    <row r="287" spans="1:17">
      <c r="A287" s="29">
        <v>44740</v>
      </c>
      <c r="B287" s="10">
        <v>2800.55</v>
      </c>
      <c r="C287" s="10">
        <v>2806.32</v>
      </c>
      <c r="D287" s="10">
        <v>2792.53</v>
      </c>
      <c r="E287" s="10">
        <v>2793.71</v>
      </c>
      <c r="F287" s="10">
        <v>2799</v>
      </c>
      <c r="G287" s="10">
        <v>2738.95</v>
      </c>
      <c r="H287" s="10">
        <v>2776.64</v>
      </c>
      <c r="J287" s="29">
        <v>44740</v>
      </c>
      <c r="K287" s="10">
        <v>95.85</v>
      </c>
      <c r="L287" s="10">
        <v>95.95</v>
      </c>
      <c r="M287" s="10">
        <v>93.06</v>
      </c>
      <c r="N287" s="10">
        <v>93.61</v>
      </c>
      <c r="O287" s="10">
        <v>105.48</v>
      </c>
      <c r="P287" s="10">
        <v>113.72</v>
      </c>
      <c r="Q287" s="10">
        <v>109.9</v>
      </c>
    </row>
    <row r="288" spans="1:17">
      <c r="A288" s="29">
        <v>44739</v>
      </c>
      <c r="B288" s="10">
        <v>2802.37</v>
      </c>
      <c r="C288" s="10">
        <v>2807.96</v>
      </c>
      <c r="D288" s="10">
        <v>2799.81</v>
      </c>
      <c r="E288" s="10">
        <v>2800.55</v>
      </c>
      <c r="F288" s="10">
        <v>2799.3</v>
      </c>
      <c r="G288" s="10">
        <v>2738.65</v>
      </c>
      <c r="H288" s="10">
        <v>2776.47</v>
      </c>
      <c r="J288" s="29">
        <v>44739</v>
      </c>
      <c r="K288" s="10">
        <v>95</v>
      </c>
      <c r="L288" s="10">
        <v>95.89</v>
      </c>
      <c r="M288" s="10">
        <v>94.21</v>
      </c>
      <c r="N288" s="10">
        <v>94.7</v>
      </c>
      <c r="O288" s="10">
        <v>105.9</v>
      </c>
      <c r="P288" s="10">
        <v>113.92</v>
      </c>
      <c r="Q288" s="10">
        <v>110.13</v>
      </c>
    </row>
    <row r="289" spans="1:17">
      <c r="A289" s="29">
        <v>44736</v>
      </c>
      <c r="B289" s="10">
        <v>2802.66</v>
      </c>
      <c r="C289" s="10">
        <v>2807.68</v>
      </c>
      <c r="D289" s="10">
        <v>2799.45</v>
      </c>
      <c r="E289" s="10">
        <v>2802.37</v>
      </c>
      <c r="F289" s="10">
        <v>2799.36</v>
      </c>
      <c r="G289" s="10">
        <v>2738.31</v>
      </c>
      <c r="H289" s="10">
        <v>2776.24</v>
      </c>
      <c r="J289" s="29">
        <v>44736</v>
      </c>
      <c r="K289" s="10">
        <v>95</v>
      </c>
      <c r="L289" s="10">
        <v>96</v>
      </c>
      <c r="M289" s="10">
        <v>93.52</v>
      </c>
      <c r="N289" s="10">
        <v>94.4</v>
      </c>
      <c r="O289" s="10">
        <v>106.32</v>
      </c>
      <c r="P289" s="10">
        <v>114.12</v>
      </c>
      <c r="Q289" s="10">
        <v>110.36</v>
      </c>
    </row>
    <row r="290" spans="1:17">
      <c r="A290" s="29">
        <v>44735</v>
      </c>
      <c r="B290" s="10">
        <v>2808.43</v>
      </c>
      <c r="C290" s="10">
        <v>2811.7</v>
      </c>
      <c r="D290" s="10">
        <v>2801.1</v>
      </c>
      <c r="E290" s="10">
        <v>2802.66</v>
      </c>
      <c r="F290" s="10">
        <v>2799.49</v>
      </c>
      <c r="G290" s="10">
        <v>2738.03</v>
      </c>
      <c r="H290" s="10">
        <v>2775.91</v>
      </c>
      <c r="J290" s="29">
        <v>44735</v>
      </c>
      <c r="K290" s="10">
        <v>94.86</v>
      </c>
      <c r="L290" s="10">
        <v>95.78</v>
      </c>
      <c r="M290" s="10">
        <v>94.01</v>
      </c>
      <c r="N290" s="10">
        <v>94.6</v>
      </c>
      <c r="O290" s="10">
        <v>106.73</v>
      </c>
      <c r="P290" s="10">
        <v>114.31</v>
      </c>
      <c r="Q290" s="10">
        <v>110.55</v>
      </c>
    </row>
    <row r="291" spans="1:17">
      <c r="A291" s="29">
        <v>44734</v>
      </c>
      <c r="B291" s="10">
        <v>2813.1</v>
      </c>
      <c r="C291" s="10">
        <v>2814.04</v>
      </c>
      <c r="D291" s="10">
        <v>2805.71</v>
      </c>
      <c r="E291" s="10">
        <v>2808.42</v>
      </c>
      <c r="F291" s="10">
        <v>2799.59</v>
      </c>
      <c r="G291" s="10">
        <v>2737.77</v>
      </c>
      <c r="H291" s="10">
        <v>2775.55</v>
      </c>
      <c r="J291" s="29">
        <v>44734</v>
      </c>
      <c r="K291" s="10">
        <v>93.51</v>
      </c>
      <c r="L291" s="10">
        <v>95.5</v>
      </c>
      <c r="M291" s="10">
        <v>93.28</v>
      </c>
      <c r="N291" s="10">
        <v>94.5</v>
      </c>
      <c r="O291" s="10">
        <v>107.17</v>
      </c>
      <c r="P291" s="10">
        <v>114.52</v>
      </c>
      <c r="Q291" s="10">
        <v>110.75</v>
      </c>
    </row>
    <row r="292" spans="1:17">
      <c r="A292" s="29">
        <v>44733</v>
      </c>
      <c r="B292" s="10">
        <v>2811.25</v>
      </c>
      <c r="C292" s="10">
        <v>2816.18</v>
      </c>
      <c r="D292" s="10">
        <v>2810.89</v>
      </c>
      <c r="E292" s="10">
        <v>2813.08</v>
      </c>
      <c r="F292" s="10">
        <v>2799.6</v>
      </c>
      <c r="G292" s="10">
        <v>2737.48</v>
      </c>
      <c r="H292" s="10">
        <v>2775.2</v>
      </c>
      <c r="J292" s="29">
        <v>44733</v>
      </c>
      <c r="K292" s="10">
        <v>95.17</v>
      </c>
      <c r="L292" s="10">
        <v>96.05</v>
      </c>
      <c r="M292" s="10">
        <v>93.55</v>
      </c>
      <c r="N292" s="10">
        <v>95</v>
      </c>
      <c r="O292" s="10">
        <v>107.64</v>
      </c>
      <c r="P292" s="10">
        <v>114.73</v>
      </c>
      <c r="Q292" s="10">
        <v>110.93</v>
      </c>
    </row>
    <row r="293" spans="1:17">
      <c r="A293" s="29">
        <v>44732</v>
      </c>
      <c r="B293" s="10">
        <v>2802.01</v>
      </c>
      <c r="C293" s="10">
        <v>2812.15</v>
      </c>
      <c r="D293" s="10">
        <v>2802.01</v>
      </c>
      <c r="E293" s="10">
        <v>2811.25</v>
      </c>
      <c r="F293" s="10">
        <v>2799.44</v>
      </c>
      <c r="G293" s="10">
        <v>2737.12</v>
      </c>
      <c r="H293" s="10">
        <v>2775</v>
      </c>
      <c r="J293" s="29">
        <v>44732</v>
      </c>
      <c r="K293" s="10">
        <v>95.82</v>
      </c>
      <c r="L293" s="10">
        <v>96.24</v>
      </c>
      <c r="M293" s="10">
        <v>93.77</v>
      </c>
      <c r="N293" s="10">
        <v>94.71</v>
      </c>
      <c r="O293" s="10">
        <v>108.12</v>
      </c>
      <c r="P293" s="10">
        <v>114.94</v>
      </c>
      <c r="Q293" s="10">
        <v>111.09</v>
      </c>
    </row>
    <row r="294" spans="1:17">
      <c r="A294" s="29">
        <v>44729</v>
      </c>
      <c r="B294" s="10">
        <v>2804.38</v>
      </c>
      <c r="C294" s="10">
        <v>2810.79</v>
      </c>
      <c r="D294" s="10">
        <v>2801.47</v>
      </c>
      <c r="E294" s="10">
        <v>2802.02</v>
      </c>
      <c r="F294" s="10">
        <v>2799.3</v>
      </c>
      <c r="G294" s="10">
        <v>2736.72</v>
      </c>
      <c r="H294" s="10">
        <v>2774.88</v>
      </c>
      <c r="J294" s="29">
        <v>44729</v>
      </c>
      <c r="K294" s="10">
        <v>95</v>
      </c>
      <c r="L294" s="10">
        <v>96.74</v>
      </c>
      <c r="M294" s="10">
        <v>93.79</v>
      </c>
      <c r="N294" s="10">
        <v>96.2</v>
      </c>
      <c r="O294" s="10">
        <v>108.61</v>
      </c>
      <c r="P294" s="10">
        <v>115.17</v>
      </c>
      <c r="Q294" s="10">
        <v>111.23</v>
      </c>
    </row>
    <row r="295" spans="1:17">
      <c r="A295" s="29">
        <v>44727</v>
      </c>
      <c r="B295" s="10">
        <v>2801.27</v>
      </c>
      <c r="C295" s="10">
        <v>2812.25</v>
      </c>
      <c r="D295" s="10">
        <v>2799.91</v>
      </c>
      <c r="E295" s="10">
        <v>2804.38</v>
      </c>
      <c r="F295" s="10">
        <v>2799.37</v>
      </c>
      <c r="G295" s="10">
        <v>2736.32</v>
      </c>
      <c r="H295" s="10">
        <v>2774.96</v>
      </c>
      <c r="J295" s="29">
        <v>44727</v>
      </c>
      <c r="K295" s="10">
        <v>96.3</v>
      </c>
      <c r="L295" s="10">
        <v>98.6</v>
      </c>
      <c r="M295" s="10">
        <v>95.69</v>
      </c>
      <c r="N295" s="10">
        <v>97.5</v>
      </c>
      <c r="O295" s="10">
        <v>109.12</v>
      </c>
      <c r="P295" s="10">
        <v>115.37</v>
      </c>
      <c r="Q295" s="10">
        <v>111.38</v>
      </c>
    </row>
    <row r="296" spans="1:17">
      <c r="A296" s="29">
        <v>44726</v>
      </c>
      <c r="B296" s="10">
        <v>2802.54</v>
      </c>
      <c r="C296" s="10">
        <v>2811.7</v>
      </c>
      <c r="D296" s="10">
        <v>2801.22</v>
      </c>
      <c r="E296" s="10">
        <v>2801.27</v>
      </c>
      <c r="F296" s="10">
        <v>2799.42</v>
      </c>
      <c r="G296" s="10">
        <v>2735.91</v>
      </c>
      <c r="H296" s="10">
        <v>2774.96</v>
      </c>
      <c r="J296" s="29">
        <v>44726</v>
      </c>
      <c r="K296" s="10">
        <v>96.73</v>
      </c>
      <c r="L296" s="10">
        <v>97.65</v>
      </c>
      <c r="M296" s="10">
        <v>94.01</v>
      </c>
      <c r="N296" s="10">
        <v>95</v>
      </c>
      <c r="O296" s="10">
        <v>109.64</v>
      </c>
      <c r="P296" s="10">
        <v>115.58</v>
      </c>
      <c r="Q296" s="10">
        <v>111.49</v>
      </c>
    </row>
    <row r="297" spans="1:17">
      <c r="A297" s="29">
        <v>44725</v>
      </c>
      <c r="B297" s="10">
        <v>2813.62</v>
      </c>
      <c r="C297" s="10">
        <v>2814.7</v>
      </c>
      <c r="D297" s="10">
        <v>2800.79</v>
      </c>
      <c r="E297" s="10">
        <v>2802.54</v>
      </c>
      <c r="F297" s="10">
        <v>2799.37</v>
      </c>
      <c r="G297" s="10">
        <v>2735.5</v>
      </c>
      <c r="H297" s="10">
        <v>2775.02</v>
      </c>
      <c r="J297" s="29">
        <v>44725</v>
      </c>
      <c r="K297" s="10">
        <v>99.63</v>
      </c>
      <c r="L297" s="10">
        <v>99.63</v>
      </c>
      <c r="M297" s="10">
        <v>95.99</v>
      </c>
      <c r="N297" s="10">
        <v>96.7</v>
      </c>
      <c r="O297" s="10">
        <v>110.22</v>
      </c>
      <c r="P297" s="10">
        <v>115.81</v>
      </c>
      <c r="Q297" s="10">
        <v>111.6</v>
      </c>
    </row>
    <row r="298" spans="1:17">
      <c r="A298" s="29">
        <v>44722</v>
      </c>
      <c r="B298" s="10">
        <v>2817.79</v>
      </c>
      <c r="C298" s="10">
        <v>2822.24</v>
      </c>
      <c r="D298" s="10">
        <v>2811</v>
      </c>
      <c r="E298" s="10">
        <v>2813.64</v>
      </c>
      <c r="F298" s="10">
        <v>2798.92</v>
      </c>
      <c r="G298" s="10">
        <v>2735.09</v>
      </c>
      <c r="H298" s="10">
        <v>2775.02</v>
      </c>
      <c r="J298" s="29">
        <v>44722</v>
      </c>
      <c r="K298" s="10">
        <v>102.3</v>
      </c>
      <c r="L298" s="10">
        <v>102.44</v>
      </c>
      <c r="M298" s="10">
        <v>100.65</v>
      </c>
      <c r="N298" s="10">
        <v>100.75</v>
      </c>
      <c r="O298" s="10">
        <v>110.7</v>
      </c>
      <c r="P298" s="10">
        <v>116</v>
      </c>
      <c r="Q298" s="10">
        <v>111.67</v>
      </c>
    </row>
    <row r="299" spans="1:17">
      <c r="A299" s="29">
        <v>44721</v>
      </c>
      <c r="B299" s="10">
        <v>2822.8</v>
      </c>
      <c r="C299" s="10">
        <v>2825.02</v>
      </c>
      <c r="D299" s="10">
        <v>2817.79</v>
      </c>
      <c r="E299" s="10">
        <v>2817.79</v>
      </c>
      <c r="F299" s="10">
        <v>2798.09</v>
      </c>
      <c r="G299" s="10">
        <v>2734.55</v>
      </c>
      <c r="H299" s="10">
        <v>2774.84</v>
      </c>
      <c r="J299" s="29">
        <v>44721</v>
      </c>
      <c r="K299" s="10">
        <v>103.69</v>
      </c>
      <c r="L299" s="10">
        <v>104.72</v>
      </c>
      <c r="M299" s="10">
        <v>102.71</v>
      </c>
      <c r="N299" s="10">
        <v>103.21</v>
      </c>
      <c r="O299" s="10">
        <v>111.12</v>
      </c>
      <c r="P299" s="10">
        <v>116.18</v>
      </c>
      <c r="Q299" s="10">
        <v>111.71</v>
      </c>
    </row>
    <row r="300" spans="1:17">
      <c r="A300" s="29">
        <v>44720</v>
      </c>
      <c r="B300" s="10">
        <v>2824.87</v>
      </c>
      <c r="C300" s="10">
        <v>2829.55</v>
      </c>
      <c r="D300" s="10">
        <v>2820.77</v>
      </c>
      <c r="E300" s="10">
        <v>2822.8</v>
      </c>
      <c r="F300" s="10">
        <v>2796.98</v>
      </c>
      <c r="G300" s="10">
        <v>2733.91</v>
      </c>
      <c r="H300" s="10">
        <v>2774.49</v>
      </c>
      <c r="J300" s="29">
        <v>44720</v>
      </c>
      <c r="K300" s="10">
        <v>103.85</v>
      </c>
      <c r="L300" s="10">
        <v>105.51</v>
      </c>
      <c r="M300" s="10">
        <v>103.35</v>
      </c>
      <c r="N300" s="10">
        <v>103.7</v>
      </c>
      <c r="O300" s="10">
        <v>111.52</v>
      </c>
      <c r="P300" s="10">
        <v>116.33</v>
      </c>
      <c r="Q300" s="10">
        <v>111.73</v>
      </c>
    </row>
    <row r="301" spans="1:17">
      <c r="A301" s="29">
        <v>44719</v>
      </c>
      <c r="B301" s="10">
        <v>2829.29</v>
      </c>
      <c r="C301" s="10">
        <v>2832.28</v>
      </c>
      <c r="D301" s="10">
        <v>2823.53</v>
      </c>
      <c r="E301" s="10">
        <v>2824.87</v>
      </c>
      <c r="F301" s="10">
        <v>2795.49</v>
      </c>
      <c r="G301" s="10">
        <v>2733.31</v>
      </c>
      <c r="H301" s="10">
        <v>2773.91</v>
      </c>
      <c r="J301" s="29">
        <v>44719</v>
      </c>
      <c r="K301" s="10">
        <v>105.5</v>
      </c>
      <c r="L301" s="10">
        <v>105.5</v>
      </c>
      <c r="M301" s="10">
        <v>103.73</v>
      </c>
      <c r="N301" s="10">
        <v>104.8</v>
      </c>
      <c r="O301" s="10">
        <v>111.87</v>
      </c>
      <c r="P301" s="10">
        <v>116.46</v>
      </c>
      <c r="Q301" s="10">
        <v>111.75</v>
      </c>
    </row>
    <row r="302" spans="1:17">
      <c r="A302" s="29">
        <v>44718</v>
      </c>
      <c r="B302" s="10">
        <v>2830.26</v>
      </c>
      <c r="C302" s="10">
        <v>2833.95</v>
      </c>
      <c r="D302" s="10">
        <v>2828.06</v>
      </c>
      <c r="E302" s="10">
        <v>2829.29</v>
      </c>
      <c r="F302" s="10">
        <v>2793.95</v>
      </c>
      <c r="G302" s="10">
        <v>2732.73</v>
      </c>
      <c r="H302" s="10">
        <v>2773.3</v>
      </c>
      <c r="J302" s="29">
        <v>44718</v>
      </c>
      <c r="K302" s="10">
        <v>109.05</v>
      </c>
      <c r="L302" s="10">
        <v>109.5</v>
      </c>
      <c r="M302" s="10">
        <v>105.95</v>
      </c>
      <c r="N302" s="10">
        <v>105.95</v>
      </c>
      <c r="O302" s="10">
        <v>112.21</v>
      </c>
      <c r="P302" s="10">
        <v>116.59</v>
      </c>
      <c r="Q302" s="10">
        <v>111.76</v>
      </c>
    </row>
    <row r="303" spans="1:17">
      <c r="A303" s="29">
        <v>44715</v>
      </c>
      <c r="B303" s="10">
        <v>2826.26</v>
      </c>
      <c r="C303" s="10">
        <v>2831.44</v>
      </c>
      <c r="D303" s="10">
        <v>2826.26</v>
      </c>
      <c r="E303" s="10">
        <v>2830.26</v>
      </c>
      <c r="F303" s="10">
        <v>2792.02</v>
      </c>
      <c r="G303" s="10">
        <v>2732.21</v>
      </c>
      <c r="H303" s="10">
        <v>2772.55</v>
      </c>
      <c r="J303" s="29">
        <v>44715</v>
      </c>
      <c r="K303" s="10">
        <v>109.8</v>
      </c>
      <c r="L303" s="10">
        <v>109.91</v>
      </c>
      <c r="M303" s="10">
        <v>108.25</v>
      </c>
      <c r="N303" s="10">
        <v>108.4</v>
      </c>
      <c r="O303" s="10">
        <v>112.47</v>
      </c>
      <c r="P303" s="10">
        <v>116.72</v>
      </c>
      <c r="Q303" s="10">
        <v>111.73</v>
      </c>
    </row>
    <row r="304" spans="1:17">
      <c r="A304" s="29">
        <v>44714</v>
      </c>
      <c r="B304" s="10">
        <v>2823.12</v>
      </c>
      <c r="C304" s="10">
        <v>2827.35</v>
      </c>
      <c r="D304" s="10">
        <v>2823.12</v>
      </c>
      <c r="E304" s="10">
        <v>2826.25</v>
      </c>
      <c r="F304" s="10">
        <v>2790.11</v>
      </c>
      <c r="G304" s="10">
        <v>2731.76</v>
      </c>
      <c r="H304" s="10">
        <v>2771.77</v>
      </c>
      <c r="J304" s="29">
        <v>44714</v>
      </c>
      <c r="K304" s="10">
        <v>109.85</v>
      </c>
      <c r="L304" s="10">
        <v>111.02</v>
      </c>
      <c r="M304" s="10">
        <v>109.5</v>
      </c>
      <c r="N304" s="10">
        <v>110.65</v>
      </c>
      <c r="O304" s="10">
        <v>112.63</v>
      </c>
      <c r="P304" s="10">
        <v>116.87</v>
      </c>
      <c r="Q304" s="10">
        <v>111.65</v>
      </c>
    </row>
    <row r="305" spans="1:17">
      <c r="A305" s="29">
        <v>44713</v>
      </c>
      <c r="B305" s="10">
        <v>2820.44</v>
      </c>
      <c r="C305" s="10">
        <v>2826.73</v>
      </c>
      <c r="D305" s="10">
        <v>2820.44</v>
      </c>
      <c r="E305" s="10">
        <v>2823.08</v>
      </c>
      <c r="F305" s="10">
        <v>2788.19</v>
      </c>
      <c r="G305" s="10">
        <v>2731.24</v>
      </c>
      <c r="H305" s="10">
        <v>2771.11</v>
      </c>
      <c r="J305" s="29">
        <v>44713</v>
      </c>
      <c r="K305" s="10">
        <v>109.5</v>
      </c>
      <c r="L305" s="10">
        <v>109.75</v>
      </c>
      <c r="M305" s="10">
        <v>107.76</v>
      </c>
      <c r="N305" s="10">
        <v>108.99</v>
      </c>
      <c r="O305" s="10">
        <v>112.73</v>
      </c>
      <c r="P305" s="10">
        <v>117</v>
      </c>
      <c r="Q305" s="10">
        <v>111.57</v>
      </c>
    </row>
    <row r="306" spans="1:17">
      <c r="A306" s="29">
        <v>44712</v>
      </c>
      <c r="B306" s="10">
        <v>2812.66</v>
      </c>
      <c r="C306" s="10">
        <v>2821.03</v>
      </c>
      <c r="D306" s="10">
        <v>2812.66</v>
      </c>
      <c r="E306" s="10">
        <v>2820.45</v>
      </c>
      <c r="F306" s="10">
        <v>2786.13</v>
      </c>
      <c r="G306" s="10">
        <v>2730.83</v>
      </c>
      <c r="H306" s="10">
        <v>2770.45</v>
      </c>
      <c r="J306" s="29">
        <v>44712</v>
      </c>
      <c r="K306" s="10">
        <v>110.06</v>
      </c>
      <c r="L306" s="10">
        <v>110.74</v>
      </c>
      <c r="M306" s="10">
        <v>108.67</v>
      </c>
      <c r="N306" s="10">
        <v>109.3</v>
      </c>
      <c r="O306" s="10">
        <v>112.81</v>
      </c>
      <c r="P306" s="10">
        <v>117.15</v>
      </c>
      <c r="Q306" s="10">
        <v>111.49</v>
      </c>
    </row>
    <row r="307" spans="1:17">
      <c r="A307" s="29">
        <v>44711</v>
      </c>
      <c r="B307" s="10">
        <v>2806.52</v>
      </c>
      <c r="C307" s="10">
        <v>2816.07</v>
      </c>
      <c r="D307" s="10">
        <v>2806.52</v>
      </c>
      <c r="E307" s="10">
        <v>2812.62</v>
      </c>
      <c r="F307" s="10">
        <v>2784.11</v>
      </c>
      <c r="G307" s="10">
        <v>2730.5</v>
      </c>
      <c r="H307" s="10">
        <v>2769.85</v>
      </c>
      <c r="J307" s="29">
        <v>44711</v>
      </c>
      <c r="K307" s="10">
        <v>111.06</v>
      </c>
      <c r="L307" s="10">
        <v>111.92</v>
      </c>
      <c r="M307" s="10">
        <v>109.04</v>
      </c>
      <c r="N307" s="10">
        <v>109.51</v>
      </c>
      <c r="O307" s="10">
        <v>112.88</v>
      </c>
      <c r="P307" s="10">
        <v>117.31</v>
      </c>
      <c r="Q307" s="10">
        <v>111.42</v>
      </c>
    </row>
    <row r="308" spans="1:17">
      <c r="A308" s="29">
        <v>44708</v>
      </c>
      <c r="B308" s="10">
        <v>2795.69</v>
      </c>
      <c r="C308" s="10">
        <v>2807.48</v>
      </c>
      <c r="D308" s="10">
        <v>2795.69</v>
      </c>
      <c r="E308" s="10">
        <v>2806.52</v>
      </c>
      <c r="F308" s="10">
        <v>2782.03</v>
      </c>
      <c r="G308" s="10">
        <v>2730.29</v>
      </c>
      <c r="H308" s="10">
        <v>2769.59</v>
      </c>
      <c r="J308" s="29">
        <v>44708</v>
      </c>
      <c r="K308" s="10">
        <v>110.25</v>
      </c>
      <c r="L308" s="10">
        <v>110.96</v>
      </c>
      <c r="M308" s="10">
        <v>109.55</v>
      </c>
      <c r="N308" s="10">
        <v>110</v>
      </c>
      <c r="O308" s="10">
        <v>112.88</v>
      </c>
      <c r="P308" s="10">
        <v>117.47</v>
      </c>
      <c r="Q308" s="10">
        <v>111.4</v>
      </c>
    </row>
    <row r="309" spans="1:17">
      <c r="A309" s="29">
        <v>44707</v>
      </c>
      <c r="B309" s="10">
        <v>2793.18</v>
      </c>
      <c r="C309" s="10">
        <v>2797.48</v>
      </c>
      <c r="D309" s="10">
        <v>2792.85</v>
      </c>
      <c r="E309" s="10">
        <v>2795.69</v>
      </c>
      <c r="F309" s="10">
        <v>2780.1</v>
      </c>
      <c r="G309" s="10">
        <v>2730.15</v>
      </c>
      <c r="H309" s="10">
        <v>2769.42</v>
      </c>
      <c r="J309" s="29">
        <v>44707</v>
      </c>
      <c r="K309" s="10">
        <v>108.5</v>
      </c>
      <c r="L309" s="10">
        <v>110.84</v>
      </c>
      <c r="M309" s="10">
        <v>108.42</v>
      </c>
      <c r="N309" s="10">
        <v>110.65</v>
      </c>
      <c r="O309" s="10">
        <v>112.84</v>
      </c>
      <c r="P309" s="10">
        <v>117.62</v>
      </c>
      <c r="Q309" s="10">
        <v>111.39</v>
      </c>
    </row>
    <row r="310" spans="1:17">
      <c r="A310" s="29">
        <v>44706</v>
      </c>
      <c r="B310" s="10">
        <v>2791.1</v>
      </c>
      <c r="C310" s="10">
        <v>2795.97</v>
      </c>
      <c r="D310" s="10">
        <v>2791.1</v>
      </c>
      <c r="E310" s="10">
        <v>2793.18</v>
      </c>
      <c r="F310" s="10">
        <v>2778.34</v>
      </c>
      <c r="G310" s="10">
        <v>2730.08</v>
      </c>
      <c r="H310" s="10">
        <v>2769.51</v>
      </c>
      <c r="J310" s="29">
        <v>44706</v>
      </c>
      <c r="K310" s="10">
        <v>107.28</v>
      </c>
      <c r="L310" s="10">
        <v>109</v>
      </c>
      <c r="M310" s="10">
        <v>106.68</v>
      </c>
      <c r="N310" s="10">
        <v>109</v>
      </c>
      <c r="O310" s="10">
        <v>112.76</v>
      </c>
      <c r="P310" s="10">
        <v>117.76</v>
      </c>
      <c r="Q310" s="10">
        <v>111.42</v>
      </c>
    </row>
    <row r="311" spans="1:17">
      <c r="A311" s="29">
        <v>44705</v>
      </c>
      <c r="B311" s="10">
        <v>2789.37</v>
      </c>
      <c r="C311" s="10">
        <v>2793.8</v>
      </c>
      <c r="D311" s="10">
        <v>2788.16</v>
      </c>
      <c r="E311" s="10">
        <v>2791.1</v>
      </c>
      <c r="F311" s="10">
        <v>2776.57</v>
      </c>
      <c r="G311" s="10">
        <v>2730.07</v>
      </c>
      <c r="H311" s="10">
        <v>2769.47</v>
      </c>
      <c r="J311" s="29">
        <v>44705</v>
      </c>
      <c r="K311" s="10">
        <v>106.84</v>
      </c>
      <c r="L311" s="10">
        <v>108.17</v>
      </c>
      <c r="M311" s="10">
        <v>106.09</v>
      </c>
      <c r="N311" s="10">
        <v>107.51</v>
      </c>
      <c r="O311" s="10">
        <v>112.69</v>
      </c>
      <c r="P311" s="10">
        <v>117.92</v>
      </c>
      <c r="Q311" s="10">
        <v>111.44</v>
      </c>
    </row>
    <row r="312" spans="1:17">
      <c r="A312" s="29">
        <v>44704</v>
      </c>
      <c r="B312" s="10">
        <v>2784.57</v>
      </c>
      <c r="C312" s="10">
        <v>2791.34</v>
      </c>
      <c r="D312" s="10">
        <v>2784.37</v>
      </c>
      <c r="E312" s="10">
        <v>2789.37</v>
      </c>
      <c r="F312" s="10">
        <v>2775.15</v>
      </c>
      <c r="G312" s="10">
        <v>2730.12</v>
      </c>
      <c r="H312" s="10">
        <v>2769.24</v>
      </c>
      <c r="J312" s="29">
        <v>44704</v>
      </c>
      <c r="K312" s="10">
        <v>108.9</v>
      </c>
      <c r="L312" s="10">
        <v>109.6</v>
      </c>
      <c r="M312" s="10">
        <v>107.47</v>
      </c>
      <c r="N312" s="10">
        <v>108.6</v>
      </c>
      <c r="O312" s="10">
        <v>112.67</v>
      </c>
      <c r="P312" s="10">
        <v>118.1</v>
      </c>
      <c r="Q312" s="10">
        <v>111.49</v>
      </c>
    </row>
    <row r="313" spans="1:17">
      <c r="A313" s="29">
        <v>44701</v>
      </c>
      <c r="B313" s="10">
        <v>2779.16</v>
      </c>
      <c r="C313" s="10">
        <v>2785.65</v>
      </c>
      <c r="D313" s="10">
        <v>2779.16</v>
      </c>
      <c r="E313" s="10">
        <v>2784.57</v>
      </c>
      <c r="F313" s="10">
        <v>2773.85</v>
      </c>
      <c r="G313" s="10">
        <v>2730.24</v>
      </c>
      <c r="H313" s="10">
        <v>2768.78</v>
      </c>
      <c r="J313" s="29">
        <v>44701</v>
      </c>
      <c r="K313" s="10">
        <v>108.25</v>
      </c>
      <c r="L313" s="10">
        <v>109</v>
      </c>
      <c r="M313" s="10">
        <v>105.89</v>
      </c>
      <c r="N313" s="10">
        <v>108.6</v>
      </c>
      <c r="O313" s="10">
        <v>112.71</v>
      </c>
      <c r="P313" s="10">
        <v>118.27</v>
      </c>
      <c r="Q313" s="10">
        <v>111.53</v>
      </c>
    </row>
    <row r="314" spans="1:17">
      <c r="A314" s="29">
        <v>44700</v>
      </c>
      <c r="B314" s="10">
        <v>2777.46</v>
      </c>
      <c r="C314" s="10">
        <v>2782.15</v>
      </c>
      <c r="D314" s="10">
        <v>2775.1</v>
      </c>
      <c r="E314" s="10">
        <v>2779.16</v>
      </c>
      <c r="F314" s="10">
        <v>2772.65</v>
      </c>
      <c r="G314" s="10">
        <v>2730.43</v>
      </c>
      <c r="H314" s="10">
        <v>2768.18</v>
      </c>
      <c r="J314" s="29">
        <v>44700</v>
      </c>
      <c r="K314" s="10">
        <v>106.4</v>
      </c>
      <c r="L314" s="10">
        <v>107.53</v>
      </c>
      <c r="M314" s="10">
        <v>105.6</v>
      </c>
      <c r="N314" s="10">
        <v>106.8</v>
      </c>
      <c r="O314" s="10">
        <v>112.76</v>
      </c>
      <c r="P314" s="10">
        <v>118.44</v>
      </c>
      <c r="Q314" s="10">
        <v>111.55</v>
      </c>
    </row>
    <row r="315" spans="1:17">
      <c r="A315" s="29">
        <v>44699</v>
      </c>
      <c r="B315" s="10">
        <v>2776.62</v>
      </c>
      <c r="C315" s="10">
        <v>2784.32</v>
      </c>
      <c r="D315" s="10">
        <v>2775.25</v>
      </c>
      <c r="E315" s="10">
        <v>2777.46</v>
      </c>
      <c r="F315" s="10">
        <v>2771.58</v>
      </c>
      <c r="G315" s="10">
        <v>2730.63</v>
      </c>
      <c r="H315" s="10">
        <v>2767.46</v>
      </c>
      <c r="J315" s="29">
        <v>44699</v>
      </c>
      <c r="K315" s="10">
        <v>108.55</v>
      </c>
      <c r="L315" s="10">
        <v>108.97</v>
      </c>
      <c r="M315" s="10">
        <v>105.54</v>
      </c>
      <c r="N315" s="10">
        <v>107</v>
      </c>
      <c r="O315" s="10">
        <v>112.77</v>
      </c>
      <c r="P315" s="10">
        <v>118.63</v>
      </c>
      <c r="Q315" s="10">
        <v>111.6</v>
      </c>
    </row>
    <row r="316" spans="1:17">
      <c r="A316" s="29">
        <v>44698</v>
      </c>
      <c r="B316" s="10">
        <v>2768.63</v>
      </c>
      <c r="C316" s="10">
        <v>2778.75</v>
      </c>
      <c r="D316" s="10">
        <v>2768.63</v>
      </c>
      <c r="E316" s="10">
        <v>2776.62</v>
      </c>
      <c r="F316" s="10">
        <v>2770.65</v>
      </c>
      <c r="G316" s="10">
        <v>2730.83</v>
      </c>
      <c r="H316" s="10">
        <v>2766.72</v>
      </c>
      <c r="J316" s="29">
        <v>44698</v>
      </c>
      <c r="K316" s="10">
        <v>109</v>
      </c>
      <c r="L316" s="10">
        <v>111.65</v>
      </c>
      <c r="M316" s="10">
        <v>108.54</v>
      </c>
      <c r="N316" s="10">
        <v>109.6</v>
      </c>
      <c r="O316" s="10">
        <v>112.75</v>
      </c>
      <c r="P316" s="10">
        <v>118.82</v>
      </c>
      <c r="Q316" s="10">
        <v>111.65</v>
      </c>
    </row>
    <row r="317" spans="1:17">
      <c r="A317" s="29">
        <v>44697</v>
      </c>
      <c r="B317" s="10">
        <v>2771.89</v>
      </c>
      <c r="C317" s="10">
        <v>2777.81</v>
      </c>
      <c r="D317" s="10">
        <v>2768.58</v>
      </c>
      <c r="E317" s="10">
        <v>2768.63</v>
      </c>
      <c r="F317" s="10">
        <v>2769.95</v>
      </c>
      <c r="G317" s="10">
        <v>2731.03</v>
      </c>
      <c r="H317" s="10">
        <v>2765.9</v>
      </c>
      <c r="J317" s="29">
        <v>44697</v>
      </c>
      <c r="K317" s="10">
        <v>106.3</v>
      </c>
      <c r="L317" s="10">
        <v>107.6</v>
      </c>
      <c r="M317" s="10">
        <v>105.53</v>
      </c>
      <c r="N317" s="10">
        <v>107.6</v>
      </c>
      <c r="O317" s="10">
        <v>112.77</v>
      </c>
      <c r="P317" s="10">
        <v>119</v>
      </c>
      <c r="Q317" s="10">
        <v>111.68</v>
      </c>
    </row>
    <row r="318" spans="1:17">
      <c r="A318" s="29">
        <v>44694</v>
      </c>
      <c r="B318" s="10">
        <v>2755.79</v>
      </c>
      <c r="C318" s="10">
        <v>2773.09</v>
      </c>
      <c r="D318" s="10">
        <v>2755.79</v>
      </c>
      <c r="E318" s="10">
        <v>2771.87</v>
      </c>
      <c r="F318" s="10">
        <v>2769.42</v>
      </c>
      <c r="G318" s="10">
        <v>2731.32</v>
      </c>
      <c r="H318" s="10">
        <v>2765.16</v>
      </c>
      <c r="J318" s="29">
        <v>44694</v>
      </c>
      <c r="K318" s="10">
        <v>104.79</v>
      </c>
      <c r="L318" s="10">
        <v>107.21</v>
      </c>
      <c r="M318" s="10">
        <v>104.43</v>
      </c>
      <c r="N318" s="10">
        <v>106.34</v>
      </c>
      <c r="O318" s="10">
        <v>112.86</v>
      </c>
      <c r="P318" s="10">
        <v>119.19</v>
      </c>
      <c r="Q318" s="10">
        <v>111.75</v>
      </c>
    </row>
    <row r="319" spans="1:17">
      <c r="A319" s="29">
        <v>44693</v>
      </c>
      <c r="B319" s="10">
        <v>2763.86</v>
      </c>
      <c r="C319" s="10">
        <v>2767.8</v>
      </c>
      <c r="D319" s="10">
        <v>2753.23</v>
      </c>
      <c r="E319" s="10">
        <v>2755.79</v>
      </c>
      <c r="F319" s="10">
        <v>2768.71</v>
      </c>
      <c r="G319" s="10">
        <v>2731.6</v>
      </c>
      <c r="H319" s="10">
        <v>2764.26</v>
      </c>
      <c r="J319" s="29">
        <v>44693</v>
      </c>
      <c r="K319" s="10">
        <v>101.19</v>
      </c>
      <c r="L319" s="10">
        <v>104.44</v>
      </c>
      <c r="M319" s="10">
        <v>100.88</v>
      </c>
      <c r="N319" s="10">
        <v>104.2</v>
      </c>
      <c r="O319" s="10">
        <v>112.97</v>
      </c>
      <c r="P319" s="10">
        <v>119.4</v>
      </c>
      <c r="Q319" s="10">
        <v>111.82</v>
      </c>
    </row>
    <row r="320" spans="1:17">
      <c r="A320" s="29">
        <v>44692</v>
      </c>
      <c r="B320" s="10">
        <v>2768.12</v>
      </c>
      <c r="C320" s="10">
        <v>2771.75</v>
      </c>
      <c r="D320" s="10">
        <v>2761.76</v>
      </c>
      <c r="E320" s="10">
        <v>2763.86</v>
      </c>
      <c r="F320" s="10">
        <v>2768.42</v>
      </c>
      <c r="G320" s="10">
        <v>2731.99</v>
      </c>
      <c r="H320" s="10">
        <v>2763.46</v>
      </c>
      <c r="J320" s="29">
        <v>44692</v>
      </c>
      <c r="K320" s="10">
        <v>101.61</v>
      </c>
      <c r="L320" s="10">
        <v>103.95</v>
      </c>
      <c r="M320" s="10">
        <v>101.5</v>
      </c>
      <c r="N320" s="10">
        <v>101.5</v>
      </c>
      <c r="O320" s="10">
        <v>113.11</v>
      </c>
      <c r="P320" s="10">
        <v>119.63</v>
      </c>
      <c r="Q320" s="10">
        <v>111.93</v>
      </c>
    </row>
    <row r="321" spans="1:17">
      <c r="A321" s="29">
        <v>44691</v>
      </c>
      <c r="B321" s="10">
        <v>2769.78</v>
      </c>
      <c r="C321" s="10">
        <v>2774.94</v>
      </c>
      <c r="D321" s="10">
        <v>2764.59</v>
      </c>
      <c r="E321" s="10">
        <v>2768.12</v>
      </c>
      <c r="F321" s="10">
        <v>2767.34</v>
      </c>
      <c r="G321" s="10">
        <v>2732.36</v>
      </c>
      <c r="H321" s="10">
        <v>2762.51</v>
      </c>
      <c r="J321" s="29">
        <v>44691</v>
      </c>
      <c r="K321" s="10">
        <v>102.43</v>
      </c>
      <c r="L321" s="10">
        <v>103.8</v>
      </c>
      <c r="M321" s="10">
        <v>100.7</v>
      </c>
      <c r="N321" s="10">
        <v>102.45</v>
      </c>
      <c r="O321" s="10">
        <v>113.31</v>
      </c>
      <c r="P321" s="10">
        <v>119.86</v>
      </c>
      <c r="Q321" s="10">
        <v>112.04</v>
      </c>
    </row>
    <row r="322" spans="1:17">
      <c r="A322" s="29">
        <v>44690</v>
      </c>
      <c r="B322" s="10">
        <v>2779.36</v>
      </c>
      <c r="C322" s="10">
        <v>2784.81</v>
      </c>
      <c r="D322" s="10">
        <v>2769.8</v>
      </c>
      <c r="E322" s="10">
        <v>2769.8</v>
      </c>
      <c r="F322" s="10">
        <v>2766.56</v>
      </c>
      <c r="G322" s="10">
        <v>2732.72</v>
      </c>
      <c r="H322" s="10">
        <v>2761.57</v>
      </c>
      <c r="J322" s="29">
        <v>44690</v>
      </c>
      <c r="K322" s="10">
        <v>102.7</v>
      </c>
      <c r="L322" s="10">
        <v>103.68</v>
      </c>
      <c r="M322" s="10">
        <v>100.91</v>
      </c>
      <c r="N322" s="10">
        <v>102</v>
      </c>
      <c r="O322" s="10">
        <v>113.49</v>
      </c>
      <c r="P322" s="10">
        <v>120.09</v>
      </c>
      <c r="Q322" s="10">
        <v>112.17</v>
      </c>
    </row>
    <row r="323" spans="1:17">
      <c r="A323" s="29">
        <v>44687</v>
      </c>
      <c r="B323" s="10">
        <v>2782.45</v>
      </c>
      <c r="C323" s="10">
        <v>2790.8</v>
      </c>
      <c r="D323" s="10">
        <v>2778.75</v>
      </c>
      <c r="E323" s="10">
        <v>2779.36</v>
      </c>
      <c r="F323" s="10">
        <v>2765.83</v>
      </c>
      <c r="G323" s="10">
        <v>2733.05</v>
      </c>
      <c r="H323" s="10">
        <v>2760.61</v>
      </c>
      <c r="J323" s="29">
        <v>44687</v>
      </c>
      <c r="K323" s="10">
        <v>106.5</v>
      </c>
      <c r="L323" s="10">
        <v>106.98</v>
      </c>
      <c r="M323" s="10">
        <v>104.03</v>
      </c>
      <c r="N323" s="10">
        <v>104.5</v>
      </c>
      <c r="O323" s="10">
        <v>113.68</v>
      </c>
      <c r="P323" s="10">
        <v>120.31</v>
      </c>
      <c r="Q323" s="10">
        <v>112.32</v>
      </c>
    </row>
    <row r="324" spans="1:17">
      <c r="A324" s="29">
        <v>44686</v>
      </c>
      <c r="B324" s="10">
        <v>2787.91</v>
      </c>
      <c r="C324" s="10">
        <v>2794.36</v>
      </c>
      <c r="D324" s="10">
        <v>2782.19</v>
      </c>
      <c r="E324" s="10">
        <v>2782.46</v>
      </c>
      <c r="F324" s="10">
        <v>2765.08</v>
      </c>
      <c r="G324" s="10">
        <v>2733.36</v>
      </c>
      <c r="H324" s="10">
        <v>2759.5</v>
      </c>
      <c r="J324" s="29">
        <v>44686</v>
      </c>
      <c r="K324" s="10">
        <v>109.99</v>
      </c>
      <c r="L324" s="10">
        <v>109.99</v>
      </c>
      <c r="M324" s="10">
        <v>105.9</v>
      </c>
      <c r="N324" s="10">
        <v>106.5</v>
      </c>
      <c r="O324" s="10">
        <v>113.78</v>
      </c>
      <c r="P324" s="10">
        <v>120.53</v>
      </c>
      <c r="Q324" s="10">
        <v>112.43</v>
      </c>
    </row>
    <row r="325" spans="1:17">
      <c r="A325" s="29">
        <v>44685</v>
      </c>
      <c r="B325" s="10">
        <v>2794.9</v>
      </c>
      <c r="C325" s="10">
        <v>2800.94</v>
      </c>
      <c r="D325" s="10">
        <v>2786.92</v>
      </c>
      <c r="E325" s="10">
        <v>2787.91</v>
      </c>
      <c r="F325" s="10">
        <v>2764.46</v>
      </c>
      <c r="G325" s="10">
        <v>2733.64</v>
      </c>
      <c r="H325" s="10">
        <v>2758.41</v>
      </c>
      <c r="J325" s="29">
        <v>44685</v>
      </c>
      <c r="K325" s="10">
        <v>107.85</v>
      </c>
      <c r="L325" s="10">
        <v>111.96</v>
      </c>
      <c r="M325" s="10">
        <v>105.54</v>
      </c>
      <c r="N325" s="10">
        <v>111.8</v>
      </c>
      <c r="O325" s="10">
        <v>113.9</v>
      </c>
      <c r="P325" s="10">
        <v>120.74</v>
      </c>
      <c r="Q325" s="10">
        <v>112.53</v>
      </c>
    </row>
    <row r="326" spans="1:17">
      <c r="A326" s="29">
        <v>44684</v>
      </c>
      <c r="B326" s="10">
        <v>2798.16</v>
      </c>
      <c r="C326" s="10">
        <v>2806.85</v>
      </c>
      <c r="D326" s="10">
        <v>2794.62</v>
      </c>
      <c r="E326" s="10">
        <v>2794.89</v>
      </c>
      <c r="F326" s="10">
        <v>2763.63</v>
      </c>
      <c r="G326" s="10">
        <v>2733.86</v>
      </c>
      <c r="H326" s="10">
        <v>2757.14</v>
      </c>
      <c r="J326" s="29">
        <v>44684</v>
      </c>
      <c r="K326" s="10">
        <v>108.5</v>
      </c>
      <c r="L326" s="10">
        <v>108.93</v>
      </c>
      <c r="M326" s="10">
        <v>107.63</v>
      </c>
      <c r="N326" s="10">
        <v>108.3</v>
      </c>
      <c r="O326" s="10">
        <v>113.96</v>
      </c>
      <c r="P326" s="10">
        <v>120.94</v>
      </c>
      <c r="Q326" s="10">
        <v>112.54</v>
      </c>
    </row>
    <row r="327" spans="1:17">
      <c r="A327" s="29">
        <v>44683</v>
      </c>
      <c r="B327" s="10">
        <v>2813.07</v>
      </c>
      <c r="C327" s="10">
        <v>2823.9</v>
      </c>
      <c r="D327" s="10">
        <v>2796.27</v>
      </c>
      <c r="E327" s="10">
        <v>2798.16</v>
      </c>
      <c r="F327" s="10">
        <v>2762.69</v>
      </c>
      <c r="G327" s="10">
        <v>2734</v>
      </c>
      <c r="H327" s="10">
        <v>2755.62</v>
      </c>
      <c r="J327" s="29">
        <v>44683</v>
      </c>
      <c r="K327" s="10">
        <v>111.32</v>
      </c>
      <c r="L327" s="10">
        <v>111.32</v>
      </c>
      <c r="M327" s="10">
        <v>107.03</v>
      </c>
      <c r="N327" s="10">
        <v>108.6</v>
      </c>
      <c r="O327" s="10">
        <v>114.12</v>
      </c>
      <c r="P327" s="10">
        <v>121.15</v>
      </c>
      <c r="Q327" s="10">
        <v>112.6</v>
      </c>
    </row>
    <row r="328" spans="1:17">
      <c r="A328" s="29">
        <v>44680</v>
      </c>
      <c r="B328" s="10">
        <v>2804.9</v>
      </c>
      <c r="C328" s="10">
        <v>2815.93</v>
      </c>
      <c r="D328" s="10">
        <v>2804.9</v>
      </c>
      <c r="E328" s="10">
        <v>2813.06</v>
      </c>
      <c r="F328" s="10">
        <v>2761.74</v>
      </c>
      <c r="G328" s="10">
        <v>2734</v>
      </c>
      <c r="H328" s="10">
        <v>2753.75</v>
      </c>
      <c r="J328" s="29">
        <v>44680</v>
      </c>
      <c r="K328" s="10">
        <v>114.8</v>
      </c>
      <c r="L328" s="10">
        <v>115.39</v>
      </c>
      <c r="M328" s="10">
        <v>110.6</v>
      </c>
      <c r="N328" s="10">
        <v>110.6</v>
      </c>
      <c r="O328" s="10">
        <v>114.27</v>
      </c>
      <c r="P328" s="10">
        <v>121.36</v>
      </c>
      <c r="Q328" s="10">
        <v>112.63</v>
      </c>
    </row>
    <row r="329" spans="1:17">
      <c r="A329" s="29">
        <v>44679</v>
      </c>
      <c r="B329" s="10">
        <v>2801.22</v>
      </c>
      <c r="C329" s="10">
        <v>2806.57</v>
      </c>
      <c r="D329" s="10">
        <v>2801.22</v>
      </c>
      <c r="E329" s="10">
        <v>2804.83</v>
      </c>
      <c r="F329" s="10">
        <v>2760.54</v>
      </c>
      <c r="G329" s="10">
        <v>2733.74</v>
      </c>
      <c r="H329" s="10">
        <v>2751.45</v>
      </c>
      <c r="J329" s="29">
        <v>44679</v>
      </c>
      <c r="K329" s="10">
        <v>112.8</v>
      </c>
      <c r="L329" s="10">
        <v>113.75</v>
      </c>
      <c r="M329" s="10">
        <v>111.34</v>
      </c>
      <c r="N329" s="10">
        <v>113.44</v>
      </c>
      <c r="O329" s="10">
        <v>114.32</v>
      </c>
      <c r="P329" s="10">
        <v>121.54</v>
      </c>
      <c r="Q329" s="10">
        <v>112.62</v>
      </c>
    </row>
    <row r="330" spans="1:17">
      <c r="A330" s="29">
        <v>44678</v>
      </c>
      <c r="B330" s="10">
        <v>2801.99</v>
      </c>
      <c r="C330" s="10">
        <v>2807.38</v>
      </c>
      <c r="D330" s="10">
        <v>2800.43</v>
      </c>
      <c r="E330" s="10">
        <v>2801.2</v>
      </c>
      <c r="F330" s="10">
        <v>2759.7</v>
      </c>
      <c r="G330" s="10">
        <v>2733.53</v>
      </c>
      <c r="H330" s="10">
        <v>2749.21</v>
      </c>
      <c r="J330" s="29">
        <v>44678</v>
      </c>
      <c r="K330" s="10">
        <v>113.51</v>
      </c>
      <c r="L330" s="10">
        <v>113.66</v>
      </c>
      <c r="M330" s="10">
        <v>111.76</v>
      </c>
      <c r="N330" s="10">
        <v>112.3</v>
      </c>
      <c r="O330" s="10">
        <v>114.32</v>
      </c>
      <c r="P330" s="10">
        <v>121.72</v>
      </c>
      <c r="Q330" s="10">
        <v>112.55</v>
      </c>
    </row>
    <row r="331" spans="1:17">
      <c r="A331" s="29">
        <v>44677</v>
      </c>
      <c r="B331" s="10">
        <v>2805.31</v>
      </c>
      <c r="C331" s="10">
        <v>2810.72</v>
      </c>
      <c r="D331" s="10">
        <v>2801.99</v>
      </c>
      <c r="E331" s="10">
        <v>2801.99</v>
      </c>
      <c r="F331" s="10">
        <v>2758.9</v>
      </c>
      <c r="G331" s="10">
        <v>2733.33</v>
      </c>
      <c r="H331" s="10">
        <v>2746.98</v>
      </c>
      <c r="J331" s="29">
        <v>44677</v>
      </c>
      <c r="K331" s="10">
        <v>112.36</v>
      </c>
      <c r="L331" s="10">
        <v>113.79</v>
      </c>
      <c r="M331" s="10">
        <v>110.85</v>
      </c>
      <c r="N331" s="10">
        <v>111.42</v>
      </c>
      <c r="O331" s="10">
        <v>114.36</v>
      </c>
      <c r="P331" s="10">
        <v>121.9</v>
      </c>
      <c r="Q331" s="10">
        <v>112.52</v>
      </c>
    </row>
    <row r="332" spans="1:17">
      <c r="A332" s="29">
        <v>44676</v>
      </c>
      <c r="B332" s="10">
        <v>2810.29</v>
      </c>
      <c r="C332" s="10">
        <v>2814.68</v>
      </c>
      <c r="D332" s="10">
        <v>2804.76</v>
      </c>
      <c r="E332" s="10">
        <v>2805.31</v>
      </c>
      <c r="F332" s="10">
        <v>2758.13</v>
      </c>
      <c r="G332" s="10">
        <v>2733.1</v>
      </c>
      <c r="H332" s="10">
        <v>2744.6</v>
      </c>
      <c r="J332" s="29">
        <v>44676</v>
      </c>
      <c r="K332" s="10">
        <v>111.12</v>
      </c>
      <c r="L332" s="10">
        <v>113.57</v>
      </c>
      <c r="M332" s="10">
        <v>109.94</v>
      </c>
      <c r="N332" s="10">
        <v>113.4</v>
      </c>
      <c r="O332" s="10">
        <v>114.41</v>
      </c>
      <c r="P332" s="10">
        <v>122.09</v>
      </c>
      <c r="Q332" s="10">
        <v>112.51</v>
      </c>
    </row>
    <row r="333" spans="1:17">
      <c r="A333" s="29">
        <v>44673</v>
      </c>
      <c r="B333" s="10">
        <v>2808.27</v>
      </c>
      <c r="C333" s="10">
        <v>2813.38</v>
      </c>
      <c r="D333" s="10">
        <v>2808.27</v>
      </c>
      <c r="E333" s="10">
        <v>2810.29</v>
      </c>
      <c r="F333" s="10">
        <v>2757.28</v>
      </c>
      <c r="G333" s="10">
        <v>2732.88</v>
      </c>
      <c r="H333" s="10">
        <v>2741.96</v>
      </c>
      <c r="J333" s="29">
        <v>44673</v>
      </c>
      <c r="K333" s="10">
        <v>113.6</v>
      </c>
      <c r="L333" s="10">
        <v>114.42</v>
      </c>
      <c r="M333" s="10">
        <v>111.73</v>
      </c>
      <c r="N333" s="10">
        <v>112</v>
      </c>
      <c r="O333" s="10">
        <v>114.39</v>
      </c>
      <c r="P333" s="10">
        <v>122.28</v>
      </c>
      <c r="Q333" s="10">
        <v>112.48</v>
      </c>
    </row>
    <row r="334" spans="1:17">
      <c r="A334" s="29">
        <v>44671</v>
      </c>
      <c r="B334" s="10">
        <v>2805.38</v>
      </c>
      <c r="C334" s="10">
        <v>2811.1</v>
      </c>
      <c r="D334" s="10">
        <v>2805.38</v>
      </c>
      <c r="E334" s="10">
        <v>2808.21</v>
      </c>
      <c r="F334" s="10">
        <v>2756.39</v>
      </c>
      <c r="G334" s="10">
        <v>2732.59</v>
      </c>
      <c r="H334" s="10">
        <v>2739.32</v>
      </c>
      <c r="J334" s="29">
        <v>44671</v>
      </c>
      <c r="K334" s="10">
        <v>115.86</v>
      </c>
      <c r="L334" s="10">
        <v>116.63</v>
      </c>
      <c r="M334" s="10">
        <v>115.26</v>
      </c>
      <c r="N334" s="10">
        <v>115.75</v>
      </c>
      <c r="O334" s="10">
        <v>114.41</v>
      </c>
      <c r="P334" s="10">
        <v>122.46</v>
      </c>
      <c r="Q334" s="10">
        <v>112.52</v>
      </c>
    </row>
    <row r="335" spans="1:17">
      <c r="A335" s="29">
        <v>44670</v>
      </c>
      <c r="B335" s="10">
        <v>2801.91</v>
      </c>
      <c r="C335" s="10">
        <v>2809.52</v>
      </c>
      <c r="D335" s="10">
        <v>2801.89</v>
      </c>
      <c r="E335" s="10">
        <v>2805.38</v>
      </c>
      <c r="F335" s="10">
        <v>2755.66</v>
      </c>
      <c r="G335" s="10">
        <v>2732.33</v>
      </c>
      <c r="H335" s="10">
        <v>2736.71</v>
      </c>
      <c r="J335" s="29">
        <v>44670</v>
      </c>
      <c r="K335" s="10">
        <v>114.45</v>
      </c>
      <c r="L335" s="10">
        <v>116.22</v>
      </c>
      <c r="M335" s="10">
        <v>113.88</v>
      </c>
      <c r="N335" s="10">
        <v>116.15</v>
      </c>
      <c r="O335" s="10">
        <v>114.35</v>
      </c>
      <c r="P335" s="10">
        <v>122.64</v>
      </c>
      <c r="Q335" s="10">
        <v>112.49</v>
      </c>
    </row>
    <row r="336" spans="1:17">
      <c r="A336" s="29">
        <v>44669</v>
      </c>
      <c r="B336" s="10">
        <v>2808.6</v>
      </c>
      <c r="C336" s="10">
        <v>2811.1</v>
      </c>
      <c r="D336" s="10">
        <v>2798.53</v>
      </c>
      <c r="E336" s="10">
        <v>2801.91</v>
      </c>
      <c r="F336" s="10">
        <v>2754.9</v>
      </c>
      <c r="G336" s="10">
        <v>2732.03</v>
      </c>
      <c r="H336" s="10">
        <v>2734.29</v>
      </c>
      <c r="J336" s="29">
        <v>44669</v>
      </c>
      <c r="K336" s="10">
        <v>114.55</v>
      </c>
      <c r="L336" s="10">
        <v>115.57</v>
      </c>
      <c r="M336" s="10">
        <v>113.96</v>
      </c>
      <c r="N336" s="10">
        <v>115.2</v>
      </c>
      <c r="O336" s="10">
        <v>114.32</v>
      </c>
      <c r="P336" s="10">
        <v>122.81</v>
      </c>
      <c r="Q336" s="10">
        <v>112.46</v>
      </c>
    </row>
    <row r="337" spans="1:17">
      <c r="A337" s="29">
        <v>44665</v>
      </c>
      <c r="B337" s="10">
        <v>2803.6</v>
      </c>
      <c r="C337" s="10">
        <v>2809.53</v>
      </c>
      <c r="D337" s="10">
        <v>2803.6</v>
      </c>
      <c r="E337" s="10">
        <v>2808.6</v>
      </c>
      <c r="F337" s="10">
        <v>2754.29</v>
      </c>
      <c r="G337" s="10">
        <v>2731.55</v>
      </c>
      <c r="H337" s="10">
        <v>2732.08</v>
      </c>
      <c r="J337" s="29">
        <v>44665</v>
      </c>
      <c r="K337" s="10">
        <v>115.81</v>
      </c>
      <c r="L337" s="10">
        <v>116.04</v>
      </c>
      <c r="M337" s="10">
        <v>114.28</v>
      </c>
      <c r="N337" s="10">
        <v>114.6</v>
      </c>
      <c r="O337" s="10">
        <v>114.32</v>
      </c>
      <c r="P337" s="10">
        <v>122.99</v>
      </c>
      <c r="Q337" s="10">
        <v>112.45</v>
      </c>
    </row>
    <row r="338" spans="1:17">
      <c r="A338" s="29">
        <v>44664</v>
      </c>
      <c r="B338" s="10">
        <v>2808.96</v>
      </c>
      <c r="C338" s="10">
        <v>2809.28</v>
      </c>
      <c r="D338" s="10">
        <v>2802.34</v>
      </c>
      <c r="E338" s="10">
        <v>2803.59</v>
      </c>
      <c r="F338" s="10">
        <v>2753.65</v>
      </c>
      <c r="G338" s="10">
        <v>2731.13</v>
      </c>
      <c r="H338" s="10">
        <v>2729.94</v>
      </c>
      <c r="J338" s="29">
        <v>44664</v>
      </c>
      <c r="K338" s="10">
        <v>115.67</v>
      </c>
      <c r="L338" s="10">
        <v>117.01</v>
      </c>
      <c r="M338" s="10">
        <v>114.66</v>
      </c>
      <c r="N338" s="10">
        <v>115.9</v>
      </c>
      <c r="O338" s="10">
        <v>114.37</v>
      </c>
      <c r="P338" s="10">
        <v>123.17</v>
      </c>
      <c r="Q338" s="10">
        <v>112.46</v>
      </c>
    </row>
    <row r="339" spans="1:17">
      <c r="A339" s="29">
        <v>44663</v>
      </c>
      <c r="B339" s="10">
        <v>2807.57</v>
      </c>
      <c r="C339" s="10">
        <v>2814.86</v>
      </c>
      <c r="D339" s="10">
        <v>2805</v>
      </c>
      <c r="E339" s="10">
        <v>2808.97</v>
      </c>
      <c r="F339" s="10">
        <v>2753.11</v>
      </c>
      <c r="G339" s="10">
        <v>2731.02</v>
      </c>
      <c r="H339" s="10">
        <v>2727.81</v>
      </c>
      <c r="J339" s="29">
        <v>44663</v>
      </c>
      <c r="K339" s="10">
        <v>117</v>
      </c>
      <c r="L339" s="10">
        <v>118.32</v>
      </c>
      <c r="M339" s="10">
        <v>114.68</v>
      </c>
      <c r="N339" s="10">
        <v>114.9</v>
      </c>
      <c r="O339" s="10">
        <v>114.39</v>
      </c>
      <c r="P339" s="10">
        <v>123.36</v>
      </c>
      <c r="Q339" s="10">
        <v>112.45</v>
      </c>
    </row>
    <row r="340" spans="1:17">
      <c r="A340" s="29">
        <v>44662</v>
      </c>
      <c r="B340" s="10">
        <v>2808.82</v>
      </c>
      <c r="C340" s="10">
        <v>2809.76</v>
      </c>
      <c r="D340" s="10">
        <v>2805.45</v>
      </c>
      <c r="E340" s="10">
        <v>2807.58</v>
      </c>
      <c r="F340" s="10">
        <v>2752.33</v>
      </c>
      <c r="G340" s="10">
        <v>2730.88</v>
      </c>
      <c r="H340" s="10">
        <v>2725.76</v>
      </c>
      <c r="J340" s="29">
        <v>44662</v>
      </c>
      <c r="K340" s="10">
        <v>116.5</v>
      </c>
      <c r="L340" s="10">
        <v>116.74</v>
      </c>
      <c r="M340" s="10">
        <v>115.52</v>
      </c>
      <c r="N340" s="10">
        <v>116.6</v>
      </c>
      <c r="O340" s="10">
        <v>114.37</v>
      </c>
      <c r="P340" s="10">
        <v>123.55</v>
      </c>
      <c r="Q340" s="10">
        <v>112.44</v>
      </c>
    </row>
    <row r="341" spans="1:17">
      <c r="A341" s="29">
        <v>44659</v>
      </c>
      <c r="B341" s="10">
        <v>2796.51</v>
      </c>
      <c r="C341" s="10">
        <v>2801.45</v>
      </c>
      <c r="D341" s="10">
        <v>2796.51</v>
      </c>
      <c r="E341" s="10">
        <v>2808.83</v>
      </c>
      <c r="F341" s="10">
        <v>2751.52</v>
      </c>
      <c r="G341" s="10">
        <v>2730.83</v>
      </c>
      <c r="H341" s="10">
        <v>2723.81</v>
      </c>
      <c r="J341" s="29">
        <v>44659</v>
      </c>
      <c r="K341" s="10">
        <v>118</v>
      </c>
      <c r="L341" s="10">
        <v>118.33</v>
      </c>
      <c r="M341" s="10">
        <v>115.96</v>
      </c>
      <c r="N341" s="10">
        <v>117.8</v>
      </c>
      <c r="O341" s="10">
        <v>114.32</v>
      </c>
      <c r="P341" s="10">
        <v>123.74</v>
      </c>
      <c r="Q341" s="10">
        <v>112.44</v>
      </c>
    </row>
    <row r="342" spans="1:17">
      <c r="A342" s="29">
        <v>44658</v>
      </c>
      <c r="B342" s="10">
        <v>2803.97</v>
      </c>
      <c r="C342" s="10">
        <v>2810.8</v>
      </c>
      <c r="D342" s="10">
        <v>2803.67</v>
      </c>
      <c r="E342" s="10">
        <v>2805.35</v>
      </c>
      <c r="F342" s="10">
        <v>2750.8</v>
      </c>
      <c r="G342" s="10">
        <v>2730.84</v>
      </c>
      <c r="H342" s="10">
        <v>2721.9</v>
      </c>
      <c r="J342" s="29">
        <v>44658</v>
      </c>
      <c r="K342" s="10">
        <v>118.57</v>
      </c>
      <c r="L342" s="10">
        <v>119.4</v>
      </c>
      <c r="M342" s="10">
        <v>117.69</v>
      </c>
      <c r="N342" s="10">
        <v>119</v>
      </c>
      <c r="O342" s="10">
        <v>114.22</v>
      </c>
      <c r="P342" s="10">
        <v>123.92</v>
      </c>
      <c r="Q342" s="10">
        <v>112.47</v>
      </c>
    </row>
    <row r="343" spans="1:17">
      <c r="A343" s="29">
        <v>44657</v>
      </c>
      <c r="B343" s="10">
        <v>2805.62</v>
      </c>
      <c r="C343" s="10">
        <v>2811.76</v>
      </c>
      <c r="D343" s="10">
        <v>2801.89</v>
      </c>
      <c r="E343" s="10">
        <v>2803.89</v>
      </c>
      <c r="F343" s="10">
        <v>2750.55</v>
      </c>
      <c r="G343" s="10">
        <v>2730.88</v>
      </c>
      <c r="H343" s="10">
        <v>2720.07</v>
      </c>
      <c r="J343" s="29">
        <v>44657</v>
      </c>
      <c r="K343" s="10">
        <v>121.17</v>
      </c>
      <c r="L343" s="10">
        <v>121.21</v>
      </c>
      <c r="M343" s="10">
        <v>117.44</v>
      </c>
      <c r="N343" s="10">
        <v>119.1</v>
      </c>
      <c r="O343" s="10">
        <v>114.06</v>
      </c>
      <c r="P343" s="10">
        <v>124.09</v>
      </c>
      <c r="Q343" s="10">
        <v>112.52</v>
      </c>
    </row>
    <row r="344" spans="1:17">
      <c r="A344" s="29">
        <v>44656</v>
      </c>
      <c r="B344" s="10">
        <v>2807.19</v>
      </c>
      <c r="C344" s="10">
        <v>2814.01</v>
      </c>
      <c r="D344" s="10">
        <v>2805.14</v>
      </c>
      <c r="E344" s="10">
        <v>2805.6</v>
      </c>
      <c r="F344" s="10">
        <v>2750.47</v>
      </c>
      <c r="G344" s="10">
        <v>2730.93</v>
      </c>
      <c r="H344" s="10">
        <v>2718.3</v>
      </c>
      <c r="J344" s="29">
        <v>44656</v>
      </c>
      <c r="K344" s="10">
        <v>123.81</v>
      </c>
      <c r="L344" s="10">
        <v>124.56</v>
      </c>
      <c r="M344" s="10">
        <v>121.11</v>
      </c>
      <c r="N344" s="10">
        <v>121.9</v>
      </c>
      <c r="O344" s="10">
        <v>113.86</v>
      </c>
      <c r="P344" s="10">
        <v>124.25</v>
      </c>
      <c r="Q344" s="10">
        <v>112.54</v>
      </c>
    </row>
    <row r="345" spans="1:17">
      <c r="A345" s="29">
        <v>44655</v>
      </c>
      <c r="B345" s="10">
        <v>2798.71</v>
      </c>
      <c r="C345" s="10">
        <v>2809.25</v>
      </c>
      <c r="D345" s="10">
        <v>2798.71</v>
      </c>
      <c r="E345" s="10">
        <v>2807.19</v>
      </c>
      <c r="F345" s="10">
        <v>2750.56</v>
      </c>
      <c r="G345" s="10">
        <v>2730.98</v>
      </c>
      <c r="H345" s="10">
        <v>2716.51</v>
      </c>
      <c r="J345" s="29">
        <v>44655</v>
      </c>
      <c r="K345" s="10">
        <v>123.95</v>
      </c>
      <c r="L345" s="10">
        <v>124.29</v>
      </c>
      <c r="M345" s="10">
        <v>122.76</v>
      </c>
      <c r="N345" s="10">
        <v>123.5</v>
      </c>
      <c r="O345" s="10">
        <v>113.63</v>
      </c>
      <c r="P345" s="10">
        <v>124.41</v>
      </c>
      <c r="Q345" s="10">
        <v>112.51</v>
      </c>
    </row>
    <row r="346" spans="1:17">
      <c r="A346" s="29">
        <v>44652</v>
      </c>
      <c r="B346" s="10">
        <v>2779.97</v>
      </c>
      <c r="C346" s="10">
        <v>2798.71</v>
      </c>
      <c r="D346" s="10">
        <v>2779.97</v>
      </c>
      <c r="E346" s="10">
        <v>2798.71</v>
      </c>
      <c r="F346" s="10">
        <v>2750.51</v>
      </c>
      <c r="G346" s="10">
        <v>2731.04</v>
      </c>
      <c r="H346" s="10">
        <v>2714.85</v>
      </c>
      <c r="J346" s="29">
        <v>44652</v>
      </c>
      <c r="K346" s="10">
        <v>122.35</v>
      </c>
      <c r="L346" s="10">
        <v>123.99</v>
      </c>
      <c r="M346" s="10">
        <v>122.35</v>
      </c>
      <c r="N346" s="10">
        <v>123.85</v>
      </c>
      <c r="O346" s="10">
        <v>113.34</v>
      </c>
      <c r="P346" s="10">
        <v>124.56</v>
      </c>
      <c r="Q346" s="10">
        <v>112.45</v>
      </c>
    </row>
    <row r="347" spans="1:17">
      <c r="A347" s="29">
        <v>44651</v>
      </c>
      <c r="B347" s="10">
        <v>2772.17</v>
      </c>
      <c r="C347" s="10">
        <v>2781.59</v>
      </c>
      <c r="D347" s="10">
        <v>2772.17</v>
      </c>
      <c r="E347" s="10">
        <v>2779.97</v>
      </c>
      <c r="F347" s="10">
        <v>2750.67</v>
      </c>
      <c r="G347" s="10">
        <v>2731.15</v>
      </c>
      <c r="H347" s="10">
        <v>2713.41</v>
      </c>
      <c r="J347" s="29">
        <v>44651</v>
      </c>
      <c r="K347" s="10">
        <v>121.6</v>
      </c>
      <c r="L347" s="10">
        <v>122.82</v>
      </c>
      <c r="M347" s="10">
        <v>120.64</v>
      </c>
      <c r="N347" s="10">
        <v>120.94</v>
      </c>
      <c r="O347" s="10">
        <v>112.98</v>
      </c>
      <c r="P347" s="10">
        <v>124.7</v>
      </c>
      <c r="Q347" s="10">
        <v>112.39</v>
      </c>
    </row>
    <row r="348" spans="1:17">
      <c r="A348" s="29">
        <v>44650</v>
      </c>
      <c r="B348" s="10">
        <v>2762.13</v>
      </c>
      <c r="C348" s="10">
        <v>2772.26</v>
      </c>
      <c r="D348" s="10">
        <v>2761.85</v>
      </c>
      <c r="E348" s="10">
        <v>2772.17</v>
      </c>
      <c r="F348" s="10">
        <v>2751.11</v>
      </c>
      <c r="G348" s="10">
        <v>2731.4</v>
      </c>
      <c r="H348" s="10">
        <v>2712.16</v>
      </c>
      <c r="J348" s="29">
        <v>44650</v>
      </c>
      <c r="K348" s="10">
        <v>123.62</v>
      </c>
      <c r="L348" s="10">
        <v>123.62</v>
      </c>
      <c r="M348" s="10">
        <v>117.31</v>
      </c>
      <c r="N348" s="10">
        <v>121.4</v>
      </c>
      <c r="O348" s="10">
        <v>112.63</v>
      </c>
      <c r="P348" s="10">
        <v>124.86</v>
      </c>
      <c r="Q348" s="10">
        <v>112.34</v>
      </c>
    </row>
    <row r="349" spans="1:17">
      <c r="A349" s="29">
        <v>44649</v>
      </c>
      <c r="B349" s="10">
        <v>2748.25</v>
      </c>
      <c r="C349" s="10">
        <v>2762.05</v>
      </c>
      <c r="D349" s="10">
        <v>2748.25</v>
      </c>
      <c r="E349" s="10">
        <v>2762.05</v>
      </c>
      <c r="F349" s="10">
        <v>2751.59</v>
      </c>
      <c r="G349" s="10">
        <v>2731.69</v>
      </c>
      <c r="H349" s="10">
        <v>2711.09</v>
      </c>
      <c r="J349" s="29">
        <v>44649</v>
      </c>
      <c r="K349" s="10">
        <v>122.8</v>
      </c>
      <c r="L349" s="10">
        <v>124.37</v>
      </c>
      <c r="M349" s="10">
        <v>122.44</v>
      </c>
      <c r="N349" s="10">
        <v>123.28</v>
      </c>
      <c r="O349" s="10">
        <v>112.3</v>
      </c>
      <c r="P349" s="10">
        <v>125.02</v>
      </c>
      <c r="Q349" s="10">
        <v>112.31</v>
      </c>
    </row>
    <row r="350" spans="1:17">
      <c r="A350" s="29">
        <v>44648</v>
      </c>
      <c r="B350" s="10">
        <v>2748.27</v>
      </c>
      <c r="C350" s="10">
        <v>2752.17</v>
      </c>
      <c r="D350" s="10">
        <v>2748.06</v>
      </c>
      <c r="E350" s="10">
        <v>2748.26</v>
      </c>
      <c r="F350" s="10">
        <v>2752</v>
      </c>
      <c r="G350" s="10">
        <v>2732.04</v>
      </c>
      <c r="H350" s="10">
        <v>2710.2</v>
      </c>
      <c r="J350" s="29">
        <v>44648</v>
      </c>
      <c r="K350" s="10">
        <v>121.4</v>
      </c>
      <c r="L350" s="10">
        <v>121.89</v>
      </c>
      <c r="M350" s="10">
        <v>119.84</v>
      </c>
      <c r="N350" s="10">
        <v>121.28</v>
      </c>
      <c r="O350" s="10">
        <v>111.95</v>
      </c>
      <c r="P350" s="10">
        <v>125.16</v>
      </c>
      <c r="Q350" s="10">
        <v>112.22</v>
      </c>
    </row>
    <row r="351" spans="1:17">
      <c r="A351" s="29">
        <v>44645</v>
      </c>
      <c r="B351" s="10">
        <v>2732.68</v>
      </c>
      <c r="C351" s="10">
        <v>2748.27</v>
      </c>
      <c r="D351" s="10">
        <v>2732.68</v>
      </c>
      <c r="E351" s="10">
        <v>2748.27</v>
      </c>
      <c r="F351" s="10">
        <v>2752.33</v>
      </c>
      <c r="G351" s="10">
        <v>2732.45</v>
      </c>
      <c r="H351" s="10">
        <v>2709.48</v>
      </c>
      <c r="J351" s="29">
        <v>44645</v>
      </c>
      <c r="K351" s="10">
        <v>120</v>
      </c>
      <c r="L351" s="10">
        <v>123.19</v>
      </c>
      <c r="M351" s="10">
        <v>120</v>
      </c>
      <c r="N351" s="10">
        <v>121.8</v>
      </c>
      <c r="O351" s="10">
        <v>111.62</v>
      </c>
      <c r="P351" s="10">
        <v>125.31</v>
      </c>
      <c r="Q351" s="10">
        <v>112.12</v>
      </c>
    </row>
    <row r="352" spans="1:17">
      <c r="A352" s="29">
        <v>44644</v>
      </c>
      <c r="B352" s="10">
        <v>2734.6</v>
      </c>
      <c r="C352" s="10">
        <v>2737.45</v>
      </c>
      <c r="D352" s="10">
        <v>2731.75</v>
      </c>
      <c r="E352" s="10">
        <v>2732.68</v>
      </c>
      <c r="F352" s="10">
        <v>2752.65</v>
      </c>
      <c r="G352" s="10">
        <v>2732.85</v>
      </c>
      <c r="H352" s="10">
        <v>2708.73</v>
      </c>
      <c r="J352" s="29">
        <v>44644</v>
      </c>
      <c r="K352" s="10">
        <v>116.8</v>
      </c>
      <c r="L352" s="10">
        <v>119.36</v>
      </c>
      <c r="M352" s="10">
        <v>116.19</v>
      </c>
      <c r="N352" s="10">
        <v>119.1</v>
      </c>
      <c r="O352" s="10">
        <v>111.3</v>
      </c>
      <c r="P352" s="10">
        <v>125.46</v>
      </c>
      <c r="Q352" s="10">
        <v>112.04</v>
      </c>
    </row>
    <row r="353" spans="1:17">
      <c r="A353" s="29">
        <v>44643</v>
      </c>
      <c r="B353" s="10">
        <v>2730.52</v>
      </c>
      <c r="C353" s="10">
        <v>2738.31</v>
      </c>
      <c r="D353" s="10">
        <v>2730.5</v>
      </c>
      <c r="E353" s="10">
        <v>2734.59</v>
      </c>
      <c r="F353" s="10">
        <v>2753.09</v>
      </c>
      <c r="G353" s="10">
        <v>2733.32</v>
      </c>
      <c r="H353" s="10">
        <v>2708.21</v>
      </c>
      <c r="J353" s="29">
        <v>44643</v>
      </c>
      <c r="K353" s="10">
        <v>115.2</v>
      </c>
      <c r="L353" s="10">
        <v>116.89</v>
      </c>
      <c r="M353" s="10">
        <v>114.29</v>
      </c>
      <c r="N353" s="10">
        <v>116.45</v>
      </c>
      <c r="O353" s="10">
        <v>110.99</v>
      </c>
      <c r="P353" s="10">
        <v>125.63</v>
      </c>
      <c r="Q353" s="10">
        <v>112.01</v>
      </c>
    </row>
    <row r="354" spans="1:17">
      <c r="A354" s="29">
        <v>44642</v>
      </c>
      <c r="B354" s="10">
        <v>2720.15</v>
      </c>
      <c r="C354" s="10">
        <v>2731.12</v>
      </c>
      <c r="D354" s="10">
        <v>2720.15</v>
      </c>
      <c r="E354" s="10">
        <v>2730.52</v>
      </c>
      <c r="F354" s="10">
        <v>2753.44</v>
      </c>
      <c r="G354" s="10">
        <v>2733.76</v>
      </c>
      <c r="H354" s="10">
        <v>2707.81</v>
      </c>
      <c r="J354" s="29">
        <v>44642</v>
      </c>
      <c r="K354" s="10">
        <v>113.6</v>
      </c>
      <c r="L354" s="10">
        <v>115.5</v>
      </c>
      <c r="M354" s="10">
        <v>113.58</v>
      </c>
      <c r="N354" s="10">
        <v>115.5</v>
      </c>
      <c r="O354" s="10">
        <v>110.67</v>
      </c>
      <c r="P354" s="10">
        <v>125.81</v>
      </c>
      <c r="Q354" s="10">
        <v>112</v>
      </c>
    </row>
    <row r="355" spans="1:17">
      <c r="A355" s="29">
        <v>44641</v>
      </c>
      <c r="B355" s="10">
        <v>2719.17</v>
      </c>
      <c r="C355" s="10">
        <v>2724.27</v>
      </c>
      <c r="D355" s="10">
        <v>2716</v>
      </c>
      <c r="E355" s="10">
        <v>2720.15</v>
      </c>
      <c r="F355" s="10">
        <v>2754.02</v>
      </c>
      <c r="G355" s="10">
        <v>2734.16</v>
      </c>
      <c r="H355" s="10">
        <v>2707.58</v>
      </c>
      <c r="J355" s="29">
        <v>44641</v>
      </c>
      <c r="K355" s="10">
        <v>112.71</v>
      </c>
      <c r="L355" s="10">
        <v>114.34</v>
      </c>
      <c r="M355" s="10">
        <v>111.64</v>
      </c>
      <c r="N355" s="10">
        <v>113.05</v>
      </c>
      <c r="O355" s="10">
        <v>110.4</v>
      </c>
      <c r="P355" s="10">
        <v>125.98</v>
      </c>
      <c r="Q355" s="10">
        <v>112.04</v>
      </c>
    </row>
    <row r="356" spans="1:17">
      <c r="A356" s="29">
        <v>44638</v>
      </c>
      <c r="B356" s="10">
        <v>2708.51</v>
      </c>
      <c r="C356" s="10">
        <v>2721.26</v>
      </c>
      <c r="D356" s="10">
        <v>2708.51</v>
      </c>
      <c r="E356" s="10">
        <v>2719.17</v>
      </c>
      <c r="F356" s="10">
        <v>2754.76</v>
      </c>
      <c r="G356" s="10">
        <v>2734.64</v>
      </c>
      <c r="H356" s="10">
        <v>2707.5</v>
      </c>
      <c r="J356" s="29">
        <v>44638</v>
      </c>
      <c r="K356" s="10">
        <v>108.46</v>
      </c>
      <c r="L356" s="10">
        <v>113.21</v>
      </c>
      <c r="M356" s="10">
        <v>108.46</v>
      </c>
      <c r="N356" s="10">
        <v>112.7</v>
      </c>
      <c r="O356" s="10">
        <v>110.18</v>
      </c>
      <c r="P356" s="10">
        <v>126.16</v>
      </c>
      <c r="Q356" s="10">
        <v>112.08</v>
      </c>
    </row>
    <row r="357" spans="1:17">
      <c r="A357" s="29">
        <v>44637</v>
      </c>
      <c r="B357" s="10">
        <v>2710.31</v>
      </c>
      <c r="C357" s="10">
        <v>2719.64</v>
      </c>
      <c r="D357" s="10">
        <v>2707.92</v>
      </c>
      <c r="E357" s="10">
        <v>2708.51</v>
      </c>
      <c r="F357" s="10">
        <v>2755.58</v>
      </c>
      <c r="G357" s="10">
        <v>2735.11</v>
      </c>
      <c r="H357" s="10">
        <v>2707.56</v>
      </c>
      <c r="J357" s="29">
        <v>44637</v>
      </c>
      <c r="K357" s="10">
        <v>107.55</v>
      </c>
      <c r="L357" s="10">
        <v>109.86</v>
      </c>
      <c r="M357" s="10">
        <v>106.77</v>
      </c>
      <c r="N357" s="10">
        <v>109.55</v>
      </c>
      <c r="O357" s="10">
        <v>109.97</v>
      </c>
      <c r="P357" s="10">
        <v>126.34</v>
      </c>
      <c r="Q357" s="10">
        <v>112.15</v>
      </c>
    </row>
    <row r="358" spans="1:17">
      <c r="A358" s="29">
        <v>44636</v>
      </c>
      <c r="B358" s="10">
        <v>2707.85</v>
      </c>
      <c r="C358" s="10">
        <v>2714.76</v>
      </c>
      <c r="D358" s="10">
        <v>2707.85</v>
      </c>
      <c r="E358" s="10">
        <v>2710.31</v>
      </c>
      <c r="F358" s="10">
        <v>2757.16</v>
      </c>
      <c r="G358" s="10">
        <v>2735.53</v>
      </c>
      <c r="H358" s="10">
        <v>2707.86</v>
      </c>
      <c r="J358" s="29">
        <v>44636</v>
      </c>
      <c r="K358" s="10">
        <v>107.65</v>
      </c>
      <c r="L358" s="10">
        <v>108.99</v>
      </c>
      <c r="M358" s="10">
        <v>105.97</v>
      </c>
      <c r="N358" s="10">
        <v>108</v>
      </c>
      <c r="O358" s="10">
        <v>109.92</v>
      </c>
      <c r="P358" s="10">
        <v>126.53</v>
      </c>
      <c r="Q358" s="10">
        <v>112.3</v>
      </c>
    </row>
    <row r="359" spans="1:17">
      <c r="A359" s="29">
        <v>44635</v>
      </c>
      <c r="B359" s="10">
        <v>2704.57</v>
      </c>
      <c r="C359" s="10">
        <v>2714.89</v>
      </c>
      <c r="D359" s="10">
        <v>2704.42</v>
      </c>
      <c r="E359" s="10">
        <v>2707.76</v>
      </c>
      <c r="F359" s="10">
        <v>2758.73</v>
      </c>
      <c r="G359" s="10">
        <v>2735.92</v>
      </c>
      <c r="H359" s="10">
        <v>2708.16</v>
      </c>
      <c r="J359" s="29">
        <v>44635</v>
      </c>
      <c r="K359" s="10">
        <v>104.6</v>
      </c>
      <c r="L359" s="10">
        <v>106.75</v>
      </c>
      <c r="M359" s="10">
        <v>104.16</v>
      </c>
      <c r="N359" s="10">
        <v>106.75</v>
      </c>
      <c r="O359" s="10">
        <v>109.95</v>
      </c>
      <c r="P359" s="10">
        <v>126.72</v>
      </c>
      <c r="Q359" s="10">
        <v>112.47</v>
      </c>
    </row>
    <row r="360" spans="1:17">
      <c r="A360" s="29">
        <v>44634</v>
      </c>
      <c r="B360" s="10">
        <v>2719.78</v>
      </c>
      <c r="C360" s="10">
        <v>2726.72</v>
      </c>
      <c r="D360" s="10">
        <v>2703.15</v>
      </c>
      <c r="E360" s="10">
        <v>2704.57</v>
      </c>
      <c r="F360" s="10">
        <v>2760.67</v>
      </c>
      <c r="G360" s="10">
        <v>2736.37</v>
      </c>
      <c r="H360" s="10">
        <v>2708.55</v>
      </c>
      <c r="J360" s="29">
        <v>44634</v>
      </c>
      <c r="K360" s="10">
        <v>107.86</v>
      </c>
      <c r="L360" s="10">
        <v>108.15</v>
      </c>
      <c r="M360" s="10">
        <v>105</v>
      </c>
      <c r="N360" s="10">
        <v>105.2</v>
      </c>
      <c r="O360" s="10">
        <v>110.08</v>
      </c>
      <c r="P360" s="10">
        <v>126.91</v>
      </c>
      <c r="Q360" s="10">
        <v>112.72</v>
      </c>
    </row>
    <row r="361" spans="1:17">
      <c r="A361" s="29">
        <v>44631</v>
      </c>
      <c r="B361" s="10">
        <v>2724.42</v>
      </c>
      <c r="C361" s="10">
        <v>2730.42</v>
      </c>
      <c r="D361" s="10">
        <v>2718.53</v>
      </c>
      <c r="E361" s="10">
        <v>2719.78</v>
      </c>
      <c r="F361" s="10">
        <v>2762.37</v>
      </c>
      <c r="G361" s="10">
        <v>2736.87</v>
      </c>
      <c r="H361" s="10">
        <v>2708.95</v>
      </c>
      <c r="J361" s="29">
        <v>44631</v>
      </c>
      <c r="K361" s="10">
        <v>110.65</v>
      </c>
      <c r="L361" s="10">
        <v>111.29</v>
      </c>
      <c r="M361" s="10">
        <v>106.51</v>
      </c>
      <c r="N361" s="10">
        <v>106.7</v>
      </c>
      <c r="O361" s="10">
        <v>110.2</v>
      </c>
      <c r="P361" s="10">
        <v>127.1</v>
      </c>
      <c r="Q361" s="10">
        <v>112.97</v>
      </c>
    </row>
    <row r="362" spans="1:17">
      <c r="A362" s="29">
        <v>44630</v>
      </c>
      <c r="B362" s="10">
        <v>2724.79</v>
      </c>
      <c r="C362" s="10">
        <v>2729.41</v>
      </c>
      <c r="D362" s="10">
        <v>2722.38</v>
      </c>
      <c r="E362" s="10">
        <v>2724.42</v>
      </c>
      <c r="F362" s="10">
        <v>2763.33</v>
      </c>
      <c r="G362" s="10">
        <v>2737.29</v>
      </c>
      <c r="H362" s="10">
        <v>2709.08</v>
      </c>
      <c r="J362" s="29">
        <v>44630</v>
      </c>
      <c r="K362" s="10">
        <v>109.8</v>
      </c>
      <c r="L362" s="10">
        <v>110.8</v>
      </c>
      <c r="M362" s="10">
        <v>107.76</v>
      </c>
      <c r="N362" s="10">
        <v>110.6</v>
      </c>
      <c r="O362" s="10">
        <v>110.32</v>
      </c>
      <c r="P362" s="10">
        <v>127.28</v>
      </c>
      <c r="Q362" s="10">
        <v>113.2</v>
      </c>
    </row>
    <row r="363" spans="1:17">
      <c r="A363" s="29">
        <v>44629</v>
      </c>
      <c r="B363" s="10">
        <v>2725.71</v>
      </c>
      <c r="C363" s="10">
        <v>2731.82</v>
      </c>
      <c r="D363" s="10">
        <v>2724.14</v>
      </c>
      <c r="E363" s="10">
        <v>2724.8</v>
      </c>
      <c r="F363" s="10">
        <v>2763.72</v>
      </c>
      <c r="G363" s="10">
        <v>2737.7</v>
      </c>
      <c r="H363" s="10">
        <v>2709.11</v>
      </c>
      <c r="J363" s="29">
        <v>44629</v>
      </c>
      <c r="K363" s="10">
        <v>107.9</v>
      </c>
      <c r="L363" s="10">
        <v>111.1</v>
      </c>
      <c r="M363" s="10">
        <v>107.42</v>
      </c>
      <c r="N363" s="10">
        <v>111.1</v>
      </c>
      <c r="O363" s="10">
        <v>110.35</v>
      </c>
      <c r="P363" s="10">
        <v>127.44</v>
      </c>
      <c r="Q363" s="10">
        <v>113.39</v>
      </c>
    </row>
    <row r="364" spans="1:17">
      <c r="A364" s="29">
        <v>44628</v>
      </c>
      <c r="B364" s="10">
        <v>2730.86</v>
      </c>
      <c r="C364" s="10">
        <v>2736.29</v>
      </c>
      <c r="D364" s="10">
        <v>2725.7</v>
      </c>
      <c r="E364" s="10">
        <v>2725.71</v>
      </c>
      <c r="F364" s="10">
        <v>2763.71</v>
      </c>
      <c r="G364" s="10">
        <v>2738.08</v>
      </c>
      <c r="H364" s="10">
        <v>2709.13</v>
      </c>
      <c r="J364" s="29">
        <v>44628</v>
      </c>
      <c r="K364" s="10">
        <v>106.66</v>
      </c>
      <c r="L364" s="10">
        <v>108.23</v>
      </c>
      <c r="M364" s="10">
        <v>105</v>
      </c>
      <c r="N364" s="10">
        <v>107.24</v>
      </c>
      <c r="O364" s="10">
        <v>110.34</v>
      </c>
      <c r="P364" s="10">
        <v>127.6</v>
      </c>
      <c r="Q364" s="10">
        <v>113.55</v>
      </c>
    </row>
    <row r="365" spans="1:17">
      <c r="A365" s="29">
        <v>44627</v>
      </c>
      <c r="B365" s="10">
        <v>2741.73</v>
      </c>
      <c r="C365" s="10">
        <v>2747.35</v>
      </c>
      <c r="D365" s="10">
        <v>2730.43</v>
      </c>
      <c r="E365" s="10">
        <v>2730.86</v>
      </c>
      <c r="F365" s="10">
        <v>2763.33</v>
      </c>
      <c r="G365" s="10">
        <v>2738.49</v>
      </c>
      <c r="H365" s="10">
        <v>2709.04</v>
      </c>
      <c r="J365" s="29">
        <v>44627</v>
      </c>
      <c r="K365" s="10">
        <v>109.65</v>
      </c>
      <c r="L365" s="10">
        <v>110.33</v>
      </c>
      <c r="M365" s="10">
        <v>105.5</v>
      </c>
      <c r="N365" s="10">
        <v>106</v>
      </c>
      <c r="O365" s="10">
        <v>110.43</v>
      </c>
      <c r="P365" s="10">
        <v>127.77</v>
      </c>
      <c r="Q365" s="10">
        <v>113.75</v>
      </c>
    </row>
    <row r="366" spans="1:17">
      <c r="A366" s="29">
        <v>44624</v>
      </c>
      <c r="B366" s="10">
        <v>2742.02</v>
      </c>
      <c r="C366" s="10">
        <v>2748.35</v>
      </c>
      <c r="D366" s="10">
        <v>2741.32</v>
      </c>
      <c r="E366" s="10">
        <v>2741.72</v>
      </c>
      <c r="F366" s="10">
        <v>2762.78</v>
      </c>
      <c r="G366" s="10">
        <v>2738.89</v>
      </c>
      <c r="H366" s="10">
        <v>2708.84</v>
      </c>
      <c r="J366" s="29">
        <v>44624</v>
      </c>
      <c r="K366" s="10">
        <v>111.8</v>
      </c>
      <c r="L366" s="10">
        <v>113.3</v>
      </c>
      <c r="M366" s="10">
        <v>109.51</v>
      </c>
      <c r="N366" s="10">
        <v>110.7</v>
      </c>
      <c r="O366" s="10">
        <v>110.55</v>
      </c>
      <c r="P366" s="10">
        <v>127.96</v>
      </c>
      <c r="Q366" s="10">
        <v>113.93</v>
      </c>
    </row>
    <row r="367" spans="1:17">
      <c r="A367" s="29">
        <v>44623</v>
      </c>
      <c r="B367" s="10">
        <v>2736.67</v>
      </c>
      <c r="C367" s="10">
        <v>2745.52</v>
      </c>
      <c r="D367" s="10">
        <v>2736.65</v>
      </c>
      <c r="E367" s="10">
        <v>2742.02</v>
      </c>
      <c r="F367" s="10">
        <v>2761.85</v>
      </c>
      <c r="G367" s="10">
        <v>2739.32</v>
      </c>
      <c r="H367" s="10">
        <v>2708.53</v>
      </c>
      <c r="J367" s="29">
        <v>44623</v>
      </c>
      <c r="K367" s="10">
        <v>112.03</v>
      </c>
      <c r="L367" s="10">
        <v>114.56</v>
      </c>
      <c r="M367" s="10">
        <v>112</v>
      </c>
      <c r="N367" s="10">
        <v>112</v>
      </c>
      <c r="O367" s="10">
        <v>110.58</v>
      </c>
      <c r="P367" s="10">
        <v>128.1</v>
      </c>
      <c r="Q367" s="10">
        <v>114.07</v>
      </c>
    </row>
    <row r="368" spans="1:17">
      <c r="A368" s="29">
        <v>44622</v>
      </c>
      <c r="B368" s="10">
        <v>2741.15</v>
      </c>
      <c r="C368" s="10">
        <v>2745.62</v>
      </c>
      <c r="D368" s="10">
        <v>2734.27</v>
      </c>
      <c r="E368" s="10">
        <v>2736.58</v>
      </c>
      <c r="F368" s="10">
        <v>2760.9</v>
      </c>
      <c r="G368" s="10">
        <v>2739.74</v>
      </c>
      <c r="H368" s="10">
        <v>2708.19</v>
      </c>
      <c r="J368" s="29">
        <v>44622</v>
      </c>
      <c r="K368" s="10">
        <v>111.04</v>
      </c>
      <c r="L368" s="10">
        <v>112.41</v>
      </c>
      <c r="M368" s="10">
        <v>110.02</v>
      </c>
      <c r="N368" s="10">
        <v>112.01</v>
      </c>
      <c r="O368" s="10">
        <v>110.63</v>
      </c>
      <c r="P368" s="10">
        <v>128.22999999999999</v>
      </c>
      <c r="Q368" s="10">
        <v>114.2</v>
      </c>
    </row>
    <row r="369" spans="1:17">
      <c r="A369" s="29">
        <v>44617</v>
      </c>
      <c r="B369" s="10">
        <v>2709.78</v>
      </c>
      <c r="C369" s="10">
        <v>2742.93</v>
      </c>
      <c r="D369" s="10">
        <v>2709.78</v>
      </c>
      <c r="E369" s="10">
        <v>2741.15</v>
      </c>
      <c r="F369" s="10">
        <v>2759.8</v>
      </c>
      <c r="G369" s="10">
        <v>2740.22</v>
      </c>
      <c r="H369" s="10">
        <v>2707.9</v>
      </c>
      <c r="J369" s="29">
        <v>44617</v>
      </c>
      <c r="K369" s="10">
        <v>111.25</v>
      </c>
      <c r="L369" s="10">
        <v>112.8</v>
      </c>
      <c r="M369" s="10">
        <v>110.25</v>
      </c>
      <c r="N369" s="10">
        <v>111.04</v>
      </c>
      <c r="O369" s="10">
        <v>110.68</v>
      </c>
      <c r="P369" s="10">
        <v>128.36000000000001</v>
      </c>
      <c r="Q369" s="10">
        <v>114.35</v>
      </c>
    </row>
    <row r="370" spans="1:17">
      <c r="A370" s="29">
        <v>44616</v>
      </c>
      <c r="B370" s="10">
        <v>2729.33</v>
      </c>
      <c r="C370" s="10">
        <v>2729.33</v>
      </c>
      <c r="D370" s="10">
        <v>2698.48</v>
      </c>
      <c r="E370" s="10">
        <v>2709.75</v>
      </c>
      <c r="F370" s="10">
        <v>2758.5</v>
      </c>
      <c r="G370" s="10">
        <v>2740.71</v>
      </c>
      <c r="H370" s="10">
        <v>2707.64</v>
      </c>
      <c r="J370" s="29">
        <v>44616</v>
      </c>
      <c r="K370" s="10">
        <v>107.1</v>
      </c>
      <c r="L370" s="10">
        <v>112.78</v>
      </c>
      <c r="M370" s="10">
        <v>106.49</v>
      </c>
      <c r="N370" s="10">
        <v>111.5</v>
      </c>
      <c r="O370" s="10">
        <v>110.75</v>
      </c>
      <c r="P370" s="10">
        <v>128.52000000000001</v>
      </c>
      <c r="Q370" s="10">
        <v>114.54</v>
      </c>
    </row>
    <row r="371" spans="1:17">
      <c r="A371" s="29">
        <v>44615</v>
      </c>
      <c r="B371" s="10">
        <v>2733.35</v>
      </c>
      <c r="C371" s="10">
        <v>2738.93</v>
      </c>
      <c r="D371" s="10">
        <v>2728.81</v>
      </c>
      <c r="E371" s="10">
        <v>2729.33</v>
      </c>
      <c r="F371" s="10">
        <v>2757.68</v>
      </c>
      <c r="G371" s="10">
        <v>2741.39</v>
      </c>
      <c r="H371" s="10">
        <v>2707.7</v>
      </c>
      <c r="J371" s="29">
        <v>44615</v>
      </c>
      <c r="K371" s="10">
        <v>112.21</v>
      </c>
      <c r="L371" s="10">
        <v>113.8</v>
      </c>
      <c r="M371" s="10">
        <v>111.1</v>
      </c>
      <c r="N371" s="10">
        <v>111.6</v>
      </c>
      <c r="O371" s="10">
        <v>110.78</v>
      </c>
      <c r="P371" s="10">
        <v>128.66999999999999</v>
      </c>
      <c r="Q371" s="10">
        <v>114.7</v>
      </c>
    </row>
    <row r="372" spans="1:17">
      <c r="A372" s="29">
        <v>44614</v>
      </c>
      <c r="B372" s="10">
        <v>2741.6</v>
      </c>
      <c r="C372" s="10">
        <v>2746.99</v>
      </c>
      <c r="D372" s="10">
        <v>2732.45</v>
      </c>
      <c r="E372" s="10">
        <v>2733.35</v>
      </c>
      <c r="F372" s="10">
        <v>2756.57</v>
      </c>
      <c r="G372" s="10">
        <v>2742.03</v>
      </c>
      <c r="H372" s="10">
        <v>2707.41</v>
      </c>
      <c r="J372" s="29">
        <v>44614</v>
      </c>
      <c r="K372" s="10">
        <v>110.7</v>
      </c>
      <c r="L372" s="10">
        <v>112.66</v>
      </c>
      <c r="M372" s="10">
        <v>110.55</v>
      </c>
      <c r="N372" s="10">
        <v>111.6</v>
      </c>
      <c r="O372" s="10">
        <v>110.86</v>
      </c>
      <c r="P372" s="10">
        <v>128.83000000000001</v>
      </c>
      <c r="Q372" s="10">
        <v>114.86</v>
      </c>
    </row>
    <row r="373" spans="1:17">
      <c r="A373" s="29">
        <v>44613</v>
      </c>
      <c r="B373" s="10">
        <v>2751.56</v>
      </c>
      <c r="C373" s="10">
        <v>2756.33</v>
      </c>
      <c r="D373" s="10">
        <v>2740.72</v>
      </c>
      <c r="E373" s="10">
        <v>2741.59</v>
      </c>
      <c r="F373" s="10">
        <v>2755.38</v>
      </c>
      <c r="G373" s="10">
        <v>2742.64</v>
      </c>
      <c r="H373" s="10">
        <v>2707.08</v>
      </c>
      <c r="J373" s="29">
        <v>44613</v>
      </c>
      <c r="K373" s="10">
        <v>112.7</v>
      </c>
      <c r="L373" s="10">
        <v>113.11</v>
      </c>
      <c r="M373" s="10">
        <v>109.3</v>
      </c>
      <c r="N373" s="10">
        <v>109.3</v>
      </c>
      <c r="O373" s="10">
        <v>110.96</v>
      </c>
      <c r="P373" s="10">
        <v>128.97</v>
      </c>
      <c r="Q373" s="10">
        <v>115.02</v>
      </c>
    </row>
    <row r="374" spans="1:17">
      <c r="A374" s="29">
        <v>44610</v>
      </c>
      <c r="B374" s="10">
        <v>2746.55</v>
      </c>
      <c r="C374" s="10">
        <v>2754.39</v>
      </c>
      <c r="D374" s="10">
        <v>2746.55</v>
      </c>
      <c r="E374" s="10">
        <v>2751.56</v>
      </c>
      <c r="F374" s="10">
        <v>2753.93</v>
      </c>
      <c r="G374" s="10">
        <v>2743.2</v>
      </c>
      <c r="H374" s="10">
        <v>2706.78</v>
      </c>
      <c r="J374" s="29">
        <v>44610</v>
      </c>
      <c r="K374" s="10">
        <v>114.6</v>
      </c>
      <c r="L374" s="10">
        <v>115.3</v>
      </c>
      <c r="M374" s="10">
        <v>112.7</v>
      </c>
      <c r="N374" s="10">
        <v>112.7</v>
      </c>
      <c r="O374" s="10">
        <v>111.08</v>
      </c>
      <c r="P374" s="10">
        <v>129.13</v>
      </c>
      <c r="Q374" s="10">
        <v>115.25</v>
      </c>
    </row>
    <row r="375" spans="1:17">
      <c r="A375" s="29">
        <v>44609</v>
      </c>
      <c r="B375" s="10">
        <v>2747.53</v>
      </c>
      <c r="C375" s="10">
        <v>2755.05</v>
      </c>
      <c r="D375" s="10">
        <v>2745.5</v>
      </c>
      <c r="E375" s="10">
        <v>2746.55</v>
      </c>
      <c r="F375" s="10">
        <v>2752.36</v>
      </c>
      <c r="G375" s="10">
        <v>2743.73</v>
      </c>
      <c r="H375" s="10">
        <v>2706.36</v>
      </c>
      <c r="J375" s="29">
        <v>44609</v>
      </c>
      <c r="K375" s="10">
        <v>115.45</v>
      </c>
      <c r="L375" s="10">
        <v>116.39</v>
      </c>
      <c r="M375" s="10">
        <v>114.13</v>
      </c>
      <c r="N375" s="10">
        <v>114.7</v>
      </c>
      <c r="O375" s="10">
        <v>111.16</v>
      </c>
      <c r="P375" s="10">
        <v>129.26</v>
      </c>
      <c r="Q375" s="10">
        <v>115.45</v>
      </c>
    </row>
    <row r="376" spans="1:17">
      <c r="A376" s="29">
        <v>44608</v>
      </c>
      <c r="B376" s="10">
        <v>2750.96</v>
      </c>
      <c r="C376" s="10">
        <v>2756.82</v>
      </c>
      <c r="D376" s="10">
        <v>2746.57</v>
      </c>
      <c r="E376" s="10">
        <v>2747.53</v>
      </c>
      <c r="F376" s="10">
        <v>2750.65</v>
      </c>
      <c r="G376" s="10">
        <v>2744.31</v>
      </c>
      <c r="H376" s="10">
        <v>2705.94</v>
      </c>
      <c r="J376" s="29">
        <v>44608</v>
      </c>
      <c r="K376" s="10">
        <v>115.99</v>
      </c>
      <c r="L376" s="10">
        <v>116.35</v>
      </c>
      <c r="M376" s="10">
        <v>115.2</v>
      </c>
      <c r="N376" s="10">
        <v>116</v>
      </c>
      <c r="O376" s="10">
        <v>111.13</v>
      </c>
      <c r="P376" s="10">
        <v>129.38999999999999</v>
      </c>
      <c r="Q376" s="10">
        <v>115.63</v>
      </c>
    </row>
    <row r="377" spans="1:17">
      <c r="A377" s="29">
        <v>44607</v>
      </c>
      <c r="B377" s="10">
        <v>2753.17</v>
      </c>
      <c r="C377" s="10">
        <v>2761.01</v>
      </c>
      <c r="D377" s="10">
        <v>2748.96</v>
      </c>
      <c r="E377" s="10">
        <v>2750.97</v>
      </c>
      <c r="F377" s="10">
        <v>2748.56</v>
      </c>
      <c r="G377" s="10">
        <v>2744.87</v>
      </c>
      <c r="H377" s="10">
        <v>2705.49</v>
      </c>
      <c r="J377" s="29">
        <v>44607</v>
      </c>
      <c r="K377" s="10">
        <v>114</v>
      </c>
      <c r="L377" s="10">
        <v>116.1</v>
      </c>
      <c r="M377" s="10">
        <v>113.58</v>
      </c>
      <c r="N377" s="10">
        <v>116.1</v>
      </c>
      <c r="O377" s="10">
        <v>111.09</v>
      </c>
      <c r="P377" s="10">
        <v>129.51</v>
      </c>
      <c r="Q377" s="10">
        <v>115.79</v>
      </c>
    </row>
    <row r="378" spans="1:17">
      <c r="A378" s="29">
        <v>44606</v>
      </c>
      <c r="B378" s="10">
        <v>2762.7</v>
      </c>
      <c r="C378" s="10">
        <v>2767.85</v>
      </c>
      <c r="D378" s="10">
        <v>2752.58</v>
      </c>
      <c r="E378" s="10">
        <v>2753.16</v>
      </c>
      <c r="F378" s="10">
        <v>2745.75</v>
      </c>
      <c r="G378" s="10">
        <v>2745.36</v>
      </c>
      <c r="H378" s="10">
        <v>2704.98</v>
      </c>
      <c r="J378" s="29">
        <v>44606</v>
      </c>
      <c r="K378" s="10">
        <v>112.3</v>
      </c>
      <c r="L378" s="10">
        <v>114.14</v>
      </c>
      <c r="M378" s="10">
        <v>112.22</v>
      </c>
      <c r="N378" s="10">
        <v>113.5</v>
      </c>
      <c r="O378" s="10">
        <v>111</v>
      </c>
      <c r="P378" s="10">
        <v>129.63</v>
      </c>
      <c r="Q378" s="10">
        <v>115.93</v>
      </c>
    </row>
    <row r="379" spans="1:17">
      <c r="A379" s="29">
        <v>44603</v>
      </c>
      <c r="B379" s="10">
        <v>2761.03</v>
      </c>
      <c r="C379" s="10">
        <v>2765.61</v>
      </c>
      <c r="D379" s="10">
        <v>2761.03</v>
      </c>
      <c r="E379" s="10">
        <v>2762.7</v>
      </c>
      <c r="F379" s="10">
        <v>2742.35</v>
      </c>
      <c r="G379" s="10">
        <v>2745.81</v>
      </c>
      <c r="H379" s="10">
        <v>2704.45</v>
      </c>
      <c r="J379" s="29">
        <v>44603</v>
      </c>
      <c r="K379" s="10">
        <v>114.42</v>
      </c>
      <c r="L379" s="10">
        <v>115.72</v>
      </c>
      <c r="M379" s="10">
        <v>111.3</v>
      </c>
      <c r="N379" s="10">
        <v>113</v>
      </c>
      <c r="O379" s="10">
        <v>110.92</v>
      </c>
      <c r="P379" s="10">
        <v>129.77000000000001</v>
      </c>
      <c r="Q379" s="10">
        <v>116.07</v>
      </c>
    </row>
    <row r="380" spans="1:17">
      <c r="A380" s="29">
        <v>44602</v>
      </c>
      <c r="B380" s="10">
        <v>2763.76</v>
      </c>
      <c r="C380" s="10">
        <v>2767.2</v>
      </c>
      <c r="D380" s="10">
        <v>2759.02</v>
      </c>
      <c r="E380" s="10">
        <v>2761.03</v>
      </c>
      <c r="F380" s="10">
        <v>2738.72</v>
      </c>
      <c r="G380" s="10">
        <v>2746.22</v>
      </c>
      <c r="H380" s="10">
        <v>2704.12</v>
      </c>
      <c r="J380" s="29">
        <v>44602</v>
      </c>
      <c r="K380" s="10">
        <v>114.35</v>
      </c>
      <c r="L380" s="10">
        <v>115.23</v>
      </c>
      <c r="M380" s="10">
        <v>112.2</v>
      </c>
      <c r="N380" s="10">
        <v>114.35</v>
      </c>
      <c r="O380" s="10">
        <v>110.79</v>
      </c>
      <c r="P380" s="10">
        <v>129.9</v>
      </c>
      <c r="Q380" s="10">
        <v>116.25</v>
      </c>
    </row>
    <row r="381" spans="1:17">
      <c r="A381" s="29">
        <v>44601</v>
      </c>
      <c r="B381" s="10">
        <v>2762.56</v>
      </c>
      <c r="C381" s="10">
        <v>2768.48</v>
      </c>
      <c r="D381" s="10">
        <v>2761.31</v>
      </c>
      <c r="E381" s="10">
        <v>2763.76</v>
      </c>
      <c r="F381" s="10">
        <v>2735.07</v>
      </c>
      <c r="G381" s="10">
        <v>2746.64</v>
      </c>
      <c r="H381" s="10">
        <v>2703.79</v>
      </c>
      <c r="J381" s="29">
        <v>44601</v>
      </c>
      <c r="K381" s="10">
        <v>112.71</v>
      </c>
      <c r="L381" s="10">
        <v>114.75</v>
      </c>
      <c r="M381" s="10">
        <v>112.71</v>
      </c>
      <c r="N381" s="10">
        <v>114</v>
      </c>
      <c r="O381" s="10">
        <v>110.68</v>
      </c>
      <c r="P381" s="10">
        <v>130.04</v>
      </c>
      <c r="Q381" s="10">
        <v>116.44</v>
      </c>
    </row>
    <row r="382" spans="1:17">
      <c r="A382" s="29">
        <v>44600</v>
      </c>
      <c r="B382" s="10">
        <v>2765.64</v>
      </c>
      <c r="C382" s="10">
        <v>2771.05</v>
      </c>
      <c r="D382" s="10">
        <v>2762.13</v>
      </c>
      <c r="E382" s="10">
        <v>2762.57</v>
      </c>
      <c r="F382" s="10">
        <v>2731.07</v>
      </c>
      <c r="G382" s="10">
        <v>2747.05</v>
      </c>
      <c r="H382" s="10">
        <v>2703.46</v>
      </c>
      <c r="J382" s="29">
        <v>44600</v>
      </c>
      <c r="K382" s="10">
        <v>112.74</v>
      </c>
      <c r="L382" s="10">
        <v>113.75</v>
      </c>
      <c r="M382" s="10">
        <v>111.61</v>
      </c>
      <c r="N382" s="10">
        <v>112.71</v>
      </c>
      <c r="O382" s="10">
        <v>110.62</v>
      </c>
      <c r="P382" s="10">
        <v>130.18</v>
      </c>
      <c r="Q382" s="10">
        <v>116.63</v>
      </c>
    </row>
    <row r="383" spans="1:17">
      <c r="A383" s="29">
        <v>44599</v>
      </c>
      <c r="B383" s="10">
        <v>2771.91</v>
      </c>
      <c r="C383" s="10">
        <v>2774.74</v>
      </c>
      <c r="D383" s="10">
        <v>2764.55</v>
      </c>
      <c r="E383" s="10">
        <v>2765.64</v>
      </c>
      <c r="F383" s="10">
        <v>2726.65</v>
      </c>
      <c r="G383" s="10">
        <v>2747.43</v>
      </c>
      <c r="H383" s="10">
        <v>2703.12</v>
      </c>
      <c r="J383" s="29">
        <v>44599</v>
      </c>
      <c r="K383" s="10">
        <v>113</v>
      </c>
      <c r="L383" s="10">
        <v>113.85</v>
      </c>
      <c r="M383" s="10">
        <v>112.04</v>
      </c>
      <c r="N383" s="10">
        <v>112.6</v>
      </c>
      <c r="O383" s="10">
        <v>110.58</v>
      </c>
      <c r="P383" s="10">
        <v>130.32</v>
      </c>
      <c r="Q383" s="10">
        <v>116.85</v>
      </c>
    </row>
    <row r="384" spans="1:17">
      <c r="A384" s="29">
        <v>44596</v>
      </c>
      <c r="B384" s="10">
        <v>2767.58</v>
      </c>
      <c r="C384" s="10">
        <v>2773.65</v>
      </c>
      <c r="D384" s="10">
        <v>2767.4</v>
      </c>
      <c r="E384" s="10">
        <v>2771.91</v>
      </c>
      <c r="F384" s="10">
        <v>2722.25</v>
      </c>
      <c r="G384" s="10">
        <v>2747.81</v>
      </c>
      <c r="H384" s="10">
        <v>2702.74</v>
      </c>
      <c r="J384" s="29">
        <v>44596</v>
      </c>
      <c r="K384" s="10">
        <v>114.07</v>
      </c>
      <c r="L384" s="10">
        <v>114.79</v>
      </c>
      <c r="M384" s="10">
        <v>111.41</v>
      </c>
      <c r="N384" s="10">
        <v>113</v>
      </c>
      <c r="O384" s="10">
        <v>110.63</v>
      </c>
      <c r="P384" s="10">
        <v>130.46</v>
      </c>
      <c r="Q384" s="10">
        <v>117.07</v>
      </c>
    </row>
    <row r="385" spans="1:17">
      <c r="A385" s="29">
        <v>44595</v>
      </c>
      <c r="B385" s="10">
        <v>2771.01</v>
      </c>
      <c r="C385" s="10">
        <v>2775.89</v>
      </c>
      <c r="D385" s="10">
        <v>2765.7</v>
      </c>
      <c r="E385" s="10">
        <v>2767.59</v>
      </c>
      <c r="F385" s="10">
        <v>2717.75</v>
      </c>
      <c r="G385" s="10">
        <v>2748.15</v>
      </c>
      <c r="H385" s="10">
        <v>2702.3</v>
      </c>
      <c r="J385" s="29">
        <v>44595</v>
      </c>
      <c r="K385" s="10">
        <v>115.65</v>
      </c>
      <c r="L385" s="10">
        <v>117.19</v>
      </c>
      <c r="M385" s="10">
        <v>114.1</v>
      </c>
      <c r="N385" s="10">
        <v>114.53</v>
      </c>
      <c r="O385" s="10">
        <v>110.64</v>
      </c>
      <c r="P385" s="10">
        <v>130.6</v>
      </c>
      <c r="Q385" s="10">
        <v>117.24</v>
      </c>
    </row>
    <row r="386" spans="1:17">
      <c r="A386" s="29">
        <v>44594</v>
      </c>
      <c r="B386" s="10">
        <v>2776.62</v>
      </c>
      <c r="C386" s="10">
        <v>2781.56</v>
      </c>
      <c r="D386" s="10">
        <v>2770.47</v>
      </c>
      <c r="E386" s="10">
        <v>2771.01</v>
      </c>
      <c r="F386" s="10">
        <v>2713.67</v>
      </c>
      <c r="G386" s="10">
        <v>2748.55</v>
      </c>
      <c r="H386" s="10">
        <v>2701.82</v>
      </c>
      <c r="J386" s="29">
        <v>44594</v>
      </c>
      <c r="K386" s="10">
        <v>116.9</v>
      </c>
      <c r="L386" s="10">
        <v>118.3</v>
      </c>
      <c r="M386" s="10">
        <v>115.01</v>
      </c>
      <c r="N386" s="10">
        <v>115.4</v>
      </c>
      <c r="O386" s="10">
        <v>110.61</v>
      </c>
      <c r="P386" s="10">
        <v>130.74</v>
      </c>
      <c r="Q386" s="10">
        <v>117.41</v>
      </c>
    </row>
    <row r="387" spans="1:17">
      <c r="A387" s="29">
        <v>44593</v>
      </c>
      <c r="B387" s="10">
        <v>2776.92</v>
      </c>
      <c r="C387" s="10">
        <v>2783.96</v>
      </c>
      <c r="D387" s="10">
        <v>2775.67</v>
      </c>
      <c r="E387" s="10">
        <v>2776.61</v>
      </c>
      <c r="F387" s="10">
        <v>2709.88</v>
      </c>
      <c r="G387" s="10">
        <v>2748.92</v>
      </c>
      <c r="H387" s="10">
        <v>2701.26</v>
      </c>
      <c r="J387" s="29">
        <v>44593</v>
      </c>
      <c r="K387" s="10">
        <v>117.2</v>
      </c>
      <c r="L387" s="10">
        <v>118.42</v>
      </c>
      <c r="M387" s="10">
        <v>116.05</v>
      </c>
      <c r="N387" s="10">
        <v>116.85</v>
      </c>
      <c r="O387" s="10">
        <v>110.58</v>
      </c>
      <c r="P387" s="10">
        <v>130.87</v>
      </c>
      <c r="Q387" s="10">
        <v>117.54</v>
      </c>
    </row>
    <row r="388" spans="1:17">
      <c r="A388" s="29">
        <v>44592</v>
      </c>
      <c r="B388" s="10">
        <v>2769.9</v>
      </c>
      <c r="C388" s="10">
        <v>2776.92</v>
      </c>
      <c r="D388" s="10">
        <v>2769.13</v>
      </c>
      <c r="E388" s="10">
        <v>2776.92</v>
      </c>
      <c r="F388" s="10">
        <v>2706.23</v>
      </c>
      <c r="G388" s="10">
        <v>2749.24</v>
      </c>
      <c r="H388" s="10">
        <v>2700.83</v>
      </c>
      <c r="J388" s="29">
        <v>44592</v>
      </c>
      <c r="K388" s="10">
        <v>113.6</v>
      </c>
      <c r="L388" s="10">
        <v>117.45</v>
      </c>
      <c r="M388" s="10">
        <v>113.6</v>
      </c>
      <c r="N388" s="10">
        <v>117</v>
      </c>
      <c r="O388" s="10">
        <v>110.55</v>
      </c>
      <c r="P388" s="10">
        <v>130.97999999999999</v>
      </c>
      <c r="Q388" s="10">
        <v>117.71</v>
      </c>
    </row>
    <row r="389" spans="1:17">
      <c r="A389" s="29">
        <v>44589</v>
      </c>
      <c r="B389" s="10">
        <v>2767.02</v>
      </c>
      <c r="C389" s="10">
        <v>2773.88</v>
      </c>
      <c r="D389" s="10">
        <v>2766.4</v>
      </c>
      <c r="E389" s="10">
        <v>2769.9</v>
      </c>
      <c r="F389" s="10">
        <v>2702.51</v>
      </c>
      <c r="G389" s="10">
        <v>2749.57</v>
      </c>
      <c r="H389" s="10">
        <v>2700.39</v>
      </c>
      <c r="J389" s="29">
        <v>44589</v>
      </c>
      <c r="K389" s="10">
        <v>113.9</v>
      </c>
      <c r="L389" s="10">
        <v>114.75</v>
      </c>
      <c r="M389" s="10">
        <v>112.84</v>
      </c>
      <c r="N389" s="10">
        <v>114</v>
      </c>
      <c r="O389" s="10">
        <v>110.51</v>
      </c>
      <c r="P389" s="10">
        <v>131.1</v>
      </c>
      <c r="Q389" s="10">
        <v>117.88</v>
      </c>
    </row>
    <row r="390" spans="1:17">
      <c r="A390" s="29">
        <v>44588</v>
      </c>
      <c r="B390" s="10">
        <v>2772.94</v>
      </c>
      <c r="C390" s="10">
        <v>2776.56</v>
      </c>
      <c r="D390" s="10">
        <v>2764.93</v>
      </c>
      <c r="E390" s="10">
        <v>2767.02</v>
      </c>
      <c r="F390" s="10">
        <v>2699.19</v>
      </c>
      <c r="G390" s="10">
        <v>2749.94</v>
      </c>
      <c r="H390" s="10">
        <v>2700.15</v>
      </c>
      <c r="J390" s="29">
        <v>44588</v>
      </c>
      <c r="K390" s="10">
        <v>114.5</v>
      </c>
      <c r="L390" s="10">
        <v>114.98</v>
      </c>
      <c r="M390" s="10">
        <v>113.35</v>
      </c>
      <c r="N390" s="10">
        <v>114</v>
      </c>
      <c r="O390" s="10">
        <v>110.51</v>
      </c>
      <c r="P390" s="10">
        <v>131.22999999999999</v>
      </c>
      <c r="Q390" s="10">
        <v>118.07</v>
      </c>
    </row>
    <row r="391" spans="1:17">
      <c r="A391" s="29">
        <v>44587</v>
      </c>
      <c r="B391" s="10">
        <v>2792.61</v>
      </c>
      <c r="C391" s="10">
        <v>2792.61</v>
      </c>
      <c r="D391" s="10">
        <v>2764.97</v>
      </c>
      <c r="E391" s="10">
        <v>2772.94</v>
      </c>
      <c r="F391" s="10">
        <v>2696.1</v>
      </c>
      <c r="G391" s="10">
        <v>2750.35</v>
      </c>
      <c r="H391" s="10">
        <v>2699.98</v>
      </c>
      <c r="J391" s="29">
        <v>44587</v>
      </c>
      <c r="K391" s="10">
        <v>112.75</v>
      </c>
      <c r="L391" s="10">
        <v>115.11</v>
      </c>
      <c r="M391" s="10">
        <v>112.55</v>
      </c>
      <c r="N391" s="10">
        <v>112.78</v>
      </c>
      <c r="O391" s="10">
        <v>110.57</v>
      </c>
      <c r="P391" s="10">
        <v>131.35</v>
      </c>
      <c r="Q391" s="10">
        <v>118.29</v>
      </c>
    </row>
    <row r="392" spans="1:17">
      <c r="A392" s="29">
        <v>44586</v>
      </c>
      <c r="B392" s="10">
        <v>2799.78</v>
      </c>
      <c r="C392" s="10">
        <v>2805.86</v>
      </c>
      <c r="D392" s="10">
        <v>2789.06</v>
      </c>
      <c r="E392" s="10">
        <v>2792.61</v>
      </c>
      <c r="F392" s="10">
        <v>2693</v>
      </c>
      <c r="G392" s="10">
        <v>2750.7</v>
      </c>
      <c r="H392" s="10">
        <v>2699.75</v>
      </c>
      <c r="J392" s="29">
        <v>44586</v>
      </c>
      <c r="K392" s="10">
        <v>107.71</v>
      </c>
      <c r="L392" s="10">
        <v>112.23</v>
      </c>
      <c r="M392" s="10">
        <v>107.33</v>
      </c>
      <c r="N392" s="10">
        <v>111.15</v>
      </c>
      <c r="O392" s="10">
        <v>110.73</v>
      </c>
      <c r="P392" s="10">
        <v>131.47999999999999</v>
      </c>
      <c r="Q392" s="10">
        <v>118.53</v>
      </c>
    </row>
    <row r="393" spans="1:17">
      <c r="A393" s="29">
        <v>44585</v>
      </c>
      <c r="B393" s="10">
        <v>2810.27</v>
      </c>
      <c r="C393" s="10">
        <v>2813.72</v>
      </c>
      <c r="D393" s="10">
        <v>2797.56</v>
      </c>
      <c r="E393" s="10">
        <v>2799.78</v>
      </c>
      <c r="F393" s="10">
        <v>2689.58</v>
      </c>
      <c r="G393" s="10">
        <v>2750.96</v>
      </c>
      <c r="H393" s="10">
        <v>2699.24</v>
      </c>
      <c r="J393" s="29">
        <v>44585</v>
      </c>
      <c r="K393" s="10">
        <v>110.48</v>
      </c>
      <c r="L393" s="10">
        <v>110.48</v>
      </c>
      <c r="M393" s="10">
        <v>107.12</v>
      </c>
      <c r="N393" s="10">
        <v>108.86</v>
      </c>
      <c r="O393" s="10">
        <v>110.98</v>
      </c>
      <c r="P393" s="10">
        <v>131.61000000000001</v>
      </c>
      <c r="Q393" s="10">
        <v>118.8</v>
      </c>
    </row>
    <row r="394" spans="1:17">
      <c r="A394" s="29">
        <v>44582</v>
      </c>
      <c r="B394" s="10">
        <v>2804.56</v>
      </c>
      <c r="C394" s="10">
        <v>2811.54</v>
      </c>
      <c r="D394" s="10">
        <v>2804.56</v>
      </c>
      <c r="E394" s="10">
        <v>2810.25</v>
      </c>
      <c r="F394" s="10">
        <v>2686.13</v>
      </c>
      <c r="G394" s="10">
        <v>2751.18</v>
      </c>
      <c r="H394" s="10">
        <v>2698.55</v>
      </c>
      <c r="J394" s="29">
        <v>44582</v>
      </c>
      <c r="K394" s="10">
        <v>109</v>
      </c>
      <c r="L394" s="10">
        <v>110.84</v>
      </c>
      <c r="M394" s="10">
        <v>108.61</v>
      </c>
      <c r="N394" s="10">
        <v>110.49</v>
      </c>
      <c r="O394" s="10">
        <v>111.21</v>
      </c>
      <c r="P394" s="10">
        <v>131.75</v>
      </c>
      <c r="Q394" s="10">
        <v>119.1</v>
      </c>
    </row>
    <row r="395" spans="1:17">
      <c r="A395" s="29">
        <v>44581</v>
      </c>
      <c r="B395" s="10">
        <v>2807.06</v>
      </c>
      <c r="C395" s="10">
        <v>2814.21</v>
      </c>
      <c r="D395" s="10">
        <v>2801.63</v>
      </c>
      <c r="E395" s="10">
        <v>2804.56</v>
      </c>
      <c r="F395" s="10">
        <v>2682.47</v>
      </c>
      <c r="G395" s="10">
        <v>2751.36</v>
      </c>
      <c r="H395" s="10">
        <v>2697.68</v>
      </c>
      <c r="J395" s="29">
        <v>44581</v>
      </c>
      <c r="K395" s="10">
        <v>106.32</v>
      </c>
      <c r="L395" s="10">
        <v>110.61</v>
      </c>
      <c r="M395" s="10">
        <v>106.32</v>
      </c>
      <c r="N395" s="10">
        <v>109.21</v>
      </c>
      <c r="O395" s="10">
        <v>111.39</v>
      </c>
      <c r="P395" s="10">
        <v>131.88</v>
      </c>
      <c r="Q395" s="10">
        <v>119.37</v>
      </c>
    </row>
    <row r="396" spans="1:17">
      <c r="A396" s="29">
        <v>44580</v>
      </c>
      <c r="B396" s="10">
        <v>2802.04</v>
      </c>
      <c r="C396" s="10">
        <v>2810.32</v>
      </c>
      <c r="D396" s="10">
        <v>2802.04</v>
      </c>
      <c r="E396" s="10">
        <v>2807.06</v>
      </c>
      <c r="F396" s="10">
        <v>2679.19</v>
      </c>
      <c r="G396" s="10">
        <v>2751.59</v>
      </c>
      <c r="H396" s="10">
        <v>2696.85</v>
      </c>
      <c r="J396" s="29">
        <v>44580</v>
      </c>
      <c r="K396" s="10">
        <v>105</v>
      </c>
      <c r="L396" s="10">
        <v>107.09</v>
      </c>
      <c r="M396" s="10">
        <v>104.66</v>
      </c>
      <c r="N396" s="10">
        <v>105.9</v>
      </c>
      <c r="O396" s="10">
        <v>111.55</v>
      </c>
      <c r="P396" s="10">
        <v>131.99</v>
      </c>
      <c r="Q396" s="10">
        <v>119.68</v>
      </c>
    </row>
    <row r="397" spans="1:17">
      <c r="A397" s="29">
        <v>44579</v>
      </c>
      <c r="B397" s="10">
        <v>2795.86</v>
      </c>
      <c r="C397" s="10">
        <v>2803.1</v>
      </c>
      <c r="D397" s="10">
        <v>2795.86</v>
      </c>
      <c r="E397" s="10">
        <v>2802.02</v>
      </c>
      <c r="F397" s="10">
        <v>2676.14</v>
      </c>
      <c r="G397" s="10">
        <v>2751.79</v>
      </c>
      <c r="H397" s="10">
        <v>2695.98</v>
      </c>
      <c r="J397" s="29">
        <v>44579</v>
      </c>
      <c r="K397" s="10">
        <v>104.9</v>
      </c>
      <c r="L397" s="10">
        <v>105.08</v>
      </c>
      <c r="M397" s="10">
        <v>103.33</v>
      </c>
      <c r="N397" s="10">
        <v>103.33</v>
      </c>
      <c r="O397" s="10">
        <v>111.8</v>
      </c>
      <c r="P397" s="10">
        <v>132.13</v>
      </c>
      <c r="Q397" s="10">
        <v>120.01</v>
      </c>
    </row>
    <row r="398" spans="1:17">
      <c r="A398" s="29">
        <v>44578</v>
      </c>
      <c r="B398" s="10">
        <v>2783.02</v>
      </c>
      <c r="C398" s="10">
        <v>2796.43</v>
      </c>
      <c r="D398" s="10">
        <v>2783.02</v>
      </c>
      <c r="E398" s="10">
        <v>2795.85</v>
      </c>
      <c r="F398" s="10">
        <v>2673.21</v>
      </c>
      <c r="G398" s="10">
        <v>2751.94</v>
      </c>
      <c r="H398" s="10">
        <v>2695.16</v>
      </c>
      <c r="J398" s="29">
        <v>44578</v>
      </c>
      <c r="K398" s="10">
        <v>105.01</v>
      </c>
      <c r="L398" s="10">
        <v>107.95</v>
      </c>
      <c r="M398" s="10">
        <v>104.75</v>
      </c>
      <c r="N398" s="10">
        <v>104.9</v>
      </c>
      <c r="O398" s="10">
        <v>112.05</v>
      </c>
      <c r="P398" s="10">
        <v>132.29</v>
      </c>
      <c r="Q398" s="10">
        <v>120.34</v>
      </c>
    </row>
    <row r="399" spans="1:17">
      <c r="A399" s="29">
        <v>44575</v>
      </c>
      <c r="B399" s="10">
        <v>2764.6</v>
      </c>
      <c r="C399" s="10">
        <v>2783.15</v>
      </c>
      <c r="D399" s="10">
        <v>2764.6</v>
      </c>
      <c r="E399" s="10">
        <v>2782.9</v>
      </c>
      <c r="F399" s="10">
        <v>2670.59</v>
      </c>
      <c r="G399" s="10">
        <v>2752.05</v>
      </c>
      <c r="H399" s="10">
        <v>2694.25</v>
      </c>
      <c r="J399" s="29">
        <v>44575</v>
      </c>
      <c r="K399" s="10">
        <v>104.5</v>
      </c>
      <c r="L399" s="10">
        <v>106.01</v>
      </c>
      <c r="M399" s="10">
        <v>103.6</v>
      </c>
      <c r="N399" s="10">
        <v>105.52</v>
      </c>
      <c r="O399" s="10">
        <v>112.32</v>
      </c>
      <c r="P399" s="10">
        <v>132.41999999999999</v>
      </c>
      <c r="Q399" s="10">
        <v>120.65</v>
      </c>
    </row>
    <row r="400" spans="1:17">
      <c r="A400" s="29">
        <v>44574</v>
      </c>
      <c r="B400" s="10">
        <v>2764.28</v>
      </c>
      <c r="C400" s="10">
        <v>2768.74</v>
      </c>
      <c r="D400" s="10">
        <v>2761.02</v>
      </c>
      <c r="E400" s="10">
        <v>2764.6</v>
      </c>
      <c r="F400" s="10">
        <v>2668.4</v>
      </c>
      <c r="G400" s="10">
        <v>2752.23</v>
      </c>
      <c r="H400" s="10">
        <v>2693.33</v>
      </c>
      <c r="J400" s="29">
        <v>44574</v>
      </c>
      <c r="K400" s="10">
        <v>105.8</v>
      </c>
      <c r="L400" s="10">
        <v>106.08</v>
      </c>
      <c r="M400" s="10">
        <v>104.31</v>
      </c>
      <c r="N400" s="10">
        <v>104.99</v>
      </c>
      <c r="O400" s="10">
        <v>112.5</v>
      </c>
      <c r="P400" s="10">
        <v>132.55000000000001</v>
      </c>
      <c r="Q400" s="10">
        <v>120.93</v>
      </c>
    </row>
    <row r="401" spans="1:17">
      <c r="A401" s="29">
        <v>44573</v>
      </c>
      <c r="B401" s="10">
        <v>2754.41</v>
      </c>
      <c r="C401" s="10">
        <v>2765.12</v>
      </c>
      <c r="D401" s="10">
        <v>2754.41</v>
      </c>
      <c r="E401" s="10">
        <v>2764.28</v>
      </c>
      <c r="F401" s="10">
        <v>2666.62</v>
      </c>
      <c r="G401" s="10">
        <v>2752.47</v>
      </c>
      <c r="H401" s="10">
        <v>2692.72</v>
      </c>
      <c r="J401" s="29">
        <v>44573</v>
      </c>
      <c r="K401" s="10">
        <v>103.2</v>
      </c>
      <c r="L401" s="10">
        <v>106.3</v>
      </c>
      <c r="M401" s="10">
        <v>103.2</v>
      </c>
      <c r="N401" s="10">
        <v>105.8</v>
      </c>
      <c r="O401" s="10">
        <v>112.63</v>
      </c>
      <c r="P401" s="10">
        <v>132.68</v>
      </c>
      <c r="Q401" s="10">
        <v>121.18</v>
      </c>
    </row>
    <row r="402" spans="1:17">
      <c r="A402" s="29">
        <v>44572</v>
      </c>
      <c r="B402" s="10">
        <v>2752.3</v>
      </c>
      <c r="C402" s="10">
        <v>2760.84</v>
      </c>
      <c r="D402" s="10">
        <v>2751.75</v>
      </c>
      <c r="E402" s="10">
        <v>2754.41</v>
      </c>
      <c r="F402" s="10">
        <v>2664.82</v>
      </c>
      <c r="G402" s="10">
        <v>2752.73</v>
      </c>
      <c r="H402" s="10">
        <v>2692.16</v>
      </c>
      <c r="J402" s="29">
        <v>44572</v>
      </c>
      <c r="K402" s="10">
        <v>100.4</v>
      </c>
      <c r="L402" s="10">
        <v>103.5</v>
      </c>
      <c r="M402" s="10">
        <v>100.34</v>
      </c>
      <c r="N402" s="10">
        <v>103.5</v>
      </c>
      <c r="O402" s="10">
        <v>112.78</v>
      </c>
      <c r="P402" s="10">
        <v>132.80000000000001</v>
      </c>
      <c r="Q402" s="10">
        <v>121.43</v>
      </c>
    </row>
    <row r="403" spans="1:17">
      <c r="A403" s="29">
        <v>44571</v>
      </c>
      <c r="B403" s="10">
        <v>2759.57</v>
      </c>
      <c r="C403" s="10">
        <v>2762.06</v>
      </c>
      <c r="D403" s="10">
        <v>2750.4</v>
      </c>
      <c r="E403" s="10">
        <v>2752.14</v>
      </c>
      <c r="F403" s="10">
        <v>2663.34</v>
      </c>
      <c r="G403" s="10">
        <v>2753.02</v>
      </c>
      <c r="H403" s="10">
        <v>2691.87</v>
      </c>
      <c r="J403" s="29">
        <v>44571</v>
      </c>
      <c r="K403" s="10">
        <v>101.5</v>
      </c>
      <c r="L403" s="10">
        <v>101.66</v>
      </c>
      <c r="M403" s="10">
        <v>99.6</v>
      </c>
      <c r="N403" s="10">
        <v>100.68</v>
      </c>
      <c r="O403" s="10">
        <v>113.03</v>
      </c>
      <c r="P403" s="10">
        <v>132.93</v>
      </c>
      <c r="Q403" s="10">
        <v>121.71</v>
      </c>
    </row>
    <row r="404" spans="1:17">
      <c r="A404" s="29">
        <v>44568</v>
      </c>
      <c r="B404" s="10">
        <v>2757.35</v>
      </c>
      <c r="C404" s="10">
        <v>2764.27</v>
      </c>
      <c r="D404" s="10">
        <v>2757.19</v>
      </c>
      <c r="E404" s="10">
        <v>2759.57</v>
      </c>
      <c r="F404" s="10">
        <v>2662.17</v>
      </c>
      <c r="G404" s="10">
        <v>2753.34</v>
      </c>
      <c r="H404" s="10">
        <v>2691.76</v>
      </c>
      <c r="J404" s="29">
        <v>44568</v>
      </c>
      <c r="K404" s="10">
        <v>102</v>
      </c>
      <c r="L404" s="10">
        <v>103.26</v>
      </c>
      <c r="M404" s="10">
        <v>100.28</v>
      </c>
      <c r="N404" s="10">
        <v>101.95</v>
      </c>
      <c r="O404" s="10">
        <v>113.32</v>
      </c>
      <c r="P404" s="10">
        <v>133.1</v>
      </c>
      <c r="Q404" s="10">
        <v>122.08</v>
      </c>
    </row>
    <row r="405" spans="1:17">
      <c r="A405" s="29">
        <v>44567</v>
      </c>
      <c r="B405" s="10">
        <v>2760.14</v>
      </c>
      <c r="C405" s="10">
        <v>2770.26</v>
      </c>
      <c r="D405" s="10">
        <v>2751.35</v>
      </c>
      <c r="E405" s="10">
        <v>2757.29</v>
      </c>
      <c r="F405" s="10">
        <v>2661.14</v>
      </c>
      <c r="G405" s="10">
        <v>2753.64</v>
      </c>
      <c r="H405" s="10">
        <v>2691.38</v>
      </c>
      <c r="J405" s="29">
        <v>44567</v>
      </c>
      <c r="K405" s="10">
        <v>102.64</v>
      </c>
      <c r="L405" s="10">
        <v>103.98</v>
      </c>
      <c r="M405" s="10">
        <v>100.79</v>
      </c>
      <c r="N405" s="10">
        <v>101.83</v>
      </c>
      <c r="O405" s="10">
        <v>113.68</v>
      </c>
      <c r="P405" s="10">
        <v>133.25</v>
      </c>
      <c r="Q405" s="10">
        <v>122.43</v>
      </c>
    </row>
    <row r="406" spans="1:17">
      <c r="A406" s="29">
        <v>44566</v>
      </c>
      <c r="B406" s="10">
        <v>2787.26</v>
      </c>
      <c r="C406" s="10">
        <v>2790.92</v>
      </c>
      <c r="D406" s="10">
        <v>2760.14</v>
      </c>
      <c r="E406" s="10">
        <v>2760.14</v>
      </c>
      <c r="F406" s="10">
        <v>2660.24</v>
      </c>
      <c r="G406" s="10">
        <v>2753.9</v>
      </c>
      <c r="H406" s="10">
        <v>2691.21</v>
      </c>
      <c r="J406" s="29">
        <v>44566</v>
      </c>
      <c r="K406" s="10">
        <v>106.61</v>
      </c>
      <c r="L406" s="10">
        <v>107.23</v>
      </c>
      <c r="M406" s="10">
        <v>102.17</v>
      </c>
      <c r="N406" s="10">
        <v>102.17</v>
      </c>
      <c r="O406" s="10">
        <v>113.98</v>
      </c>
      <c r="P406" s="10">
        <v>133.4</v>
      </c>
      <c r="Q406" s="10">
        <v>122.81</v>
      </c>
    </row>
    <row r="407" spans="1:17">
      <c r="A407" s="29">
        <v>44565</v>
      </c>
      <c r="B407" s="10">
        <v>2789.21</v>
      </c>
      <c r="C407" s="10">
        <v>2803.17</v>
      </c>
      <c r="D407" s="10">
        <v>2785.4</v>
      </c>
      <c r="E407" s="10">
        <v>2787.26</v>
      </c>
      <c r="F407" s="10">
        <v>2659.54</v>
      </c>
      <c r="G407" s="10">
        <v>2754.18</v>
      </c>
      <c r="H407" s="10">
        <v>2691.16</v>
      </c>
      <c r="J407" s="29">
        <v>44565</v>
      </c>
      <c r="K407" s="10">
        <v>110.5</v>
      </c>
      <c r="L407" s="10">
        <v>111.1</v>
      </c>
      <c r="M407" s="10">
        <v>106.89</v>
      </c>
      <c r="N407" s="10">
        <v>107</v>
      </c>
      <c r="O407" s="10">
        <v>114.33</v>
      </c>
      <c r="P407" s="10">
        <v>133.56</v>
      </c>
      <c r="Q407" s="10">
        <v>123.19</v>
      </c>
    </row>
    <row r="408" spans="1:17">
      <c r="A408" s="29">
        <v>44564</v>
      </c>
      <c r="B408" s="10">
        <v>2804.78</v>
      </c>
      <c r="C408" s="10">
        <v>2819.02</v>
      </c>
      <c r="D408" s="10">
        <v>2781.81</v>
      </c>
      <c r="E408" s="10">
        <v>2789.14</v>
      </c>
      <c r="F408" s="10">
        <v>2658.56</v>
      </c>
      <c r="G408" s="10">
        <v>2754.36</v>
      </c>
      <c r="H408" s="10">
        <v>2690.98</v>
      </c>
      <c r="J408" s="29">
        <v>44564</v>
      </c>
      <c r="K408" s="10">
        <v>113.66</v>
      </c>
      <c r="L408" s="10">
        <v>114.4</v>
      </c>
      <c r="M408" s="10">
        <v>109.55</v>
      </c>
      <c r="N408" s="10">
        <v>109.55</v>
      </c>
      <c r="O408" s="10">
        <v>114.69</v>
      </c>
      <c r="P408" s="10">
        <v>133.68</v>
      </c>
      <c r="Q408" s="10">
        <v>123.53</v>
      </c>
    </row>
    <row r="409" spans="1:17">
      <c r="A409" s="29">
        <v>44560</v>
      </c>
      <c r="B409" s="10">
        <v>2789.31</v>
      </c>
      <c r="C409" s="10">
        <v>2806.6</v>
      </c>
      <c r="D409" s="10">
        <v>2789.31</v>
      </c>
      <c r="E409" s="10">
        <v>2804.79</v>
      </c>
      <c r="F409" s="10">
        <v>2657.58</v>
      </c>
      <c r="G409" s="10">
        <v>2754.57</v>
      </c>
      <c r="H409" s="10">
        <v>2690.88</v>
      </c>
      <c r="J409" s="29">
        <v>44560</v>
      </c>
      <c r="K409" s="10">
        <v>112.1</v>
      </c>
      <c r="L409" s="10">
        <v>113.91</v>
      </c>
      <c r="M409" s="10">
        <v>111.5</v>
      </c>
      <c r="N409" s="10">
        <v>113.3</v>
      </c>
      <c r="O409" s="10">
        <v>115</v>
      </c>
      <c r="P409" s="10">
        <v>133.79</v>
      </c>
      <c r="Q409" s="10">
        <v>123.84</v>
      </c>
    </row>
    <row r="410" spans="1:17">
      <c r="A410" s="29">
        <v>44559</v>
      </c>
      <c r="B410" s="10">
        <v>2768.02</v>
      </c>
      <c r="C410" s="10">
        <v>2793.26</v>
      </c>
      <c r="D410" s="10">
        <v>2768.02</v>
      </c>
      <c r="E410" s="10">
        <v>2789.32</v>
      </c>
      <c r="F410" s="10">
        <v>2656.44</v>
      </c>
      <c r="G410" s="10">
        <v>2754.74</v>
      </c>
      <c r="H410" s="10">
        <v>2690.64</v>
      </c>
      <c r="J410" s="29">
        <v>44559</v>
      </c>
      <c r="K410" s="10">
        <v>112.56</v>
      </c>
      <c r="L410" s="10">
        <v>113.89</v>
      </c>
      <c r="M410" s="10">
        <v>111.25</v>
      </c>
      <c r="N410" s="10">
        <v>111.25</v>
      </c>
      <c r="O410" s="10">
        <v>115.35</v>
      </c>
      <c r="P410" s="10">
        <v>133.88</v>
      </c>
      <c r="Q410" s="10">
        <v>124.11</v>
      </c>
    </row>
    <row r="411" spans="1:17">
      <c r="A411" s="29">
        <v>44558</v>
      </c>
      <c r="B411" s="10">
        <v>2743.59</v>
      </c>
      <c r="C411" s="10">
        <v>2768.02</v>
      </c>
      <c r="D411" s="10">
        <v>2743.59</v>
      </c>
      <c r="E411" s="10">
        <v>2768.02</v>
      </c>
      <c r="F411" s="10">
        <v>2655.53</v>
      </c>
      <c r="G411" s="10">
        <v>2754.97</v>
      </c>
      <c r="H411" s="10">
        <v>2690.67</v>
      </c>
      <c r="J411" s="29">
        <v>44558</v>
      </c>
      <c r="K411" s="10">
        <v>112.6</v>
      </c>
      <c r="L411" s="10">
        <v>113.28</v>
      </c>
      <c r="M411" s="10">
        <v>111.91</v>
      </c>
      <c r="N411" s="10">
        <v>112.56</v>
      </c>
      <c r="O411" s="10">
        <v>115.75</v>
      </c>
      <c r="P411" s="10">
        <v>133.97999999999999</v>
      </c>
      <c r="Q411" s="10">
        <v>124.4</v>
      </c>
    </row>
    <row r="412" spans="1:17">
      <c r="A412" s="29">
        <v>44557</v>
      </c>
      <c r="B412" s="10">
        <v>2724.7</v>
      </c>
      <c r="C412" s="10">
        <v>2743.8</v>
      </c>
      <c r="D412" s="10">
        <v>2724.7</v>
      </c>
      <c r="E412" s="10">
        <v>2743.68</v>
      </c>
      <c r="F412" s="10">
        <v>2654.82</v>
      </c>
      <c r="G412" s="10">
        <v>2755.3</v>
      </c>
      <c r="H412" s="10">
        <v>2691</v>
      </c>
      <c r="J412" s="29">
        <v>44557</v>
      </c>
      <c r="K412" s="10">
        <v>111.41</v>
      </c>
      <c r="L412" s="10">
        <v>113.13</v>
      </c>
      <c r="M412" s="10">
        <v>111.21</v>
      </c>
      <c r="N412" s="10">
        <v>112</v>
      </c>
      <c r="O412" s="10">
        <v>116.08</v>
      </c>
      <c r="P412" s="10">
        <v>134.05000000000001</v>
      </c>
      <c r="Q412" s="10">
        <v>124.71</v>
      </c>
    </row>
    <row r="413" spans="1:17">
      <c r="A413" s="29">
        <v>44553</v>
      </c>
      <c r="B413" s="10">
        <v>2706.73</v>
      </c>
      <c r="C413" s="10">
        <v>2724.69</v>
      </c>
      <c r="D413" s="10">
        <v>2706.73</v>
      </c>
      <c r="E413" s="10">
        <v>2724.6</v>
      </c>
      <c r="F413" s="10">
        <v>2654.5</v>
      </c>
      <c r="G413" s="10">
        <v>2755.8</v>
      </c>
      <c r="H413" s="10">
        <v>2691.69</v>
      </c>
      <c r="J413" s="29">
        <v>44553</v>
      </c>
      <c r="K413" s="10">
        <v>112</v>
      </c>
      <c r="L413" s="10">
        <v>112.89</v>
      </c>
      <c r="M413" s="10">
        <v>110.78</v>
      </c>
      <c r="N413" s="10">
        <v>110.99</v>
      </c>
      <c r="O413" s="10">
        <v>116.43</v>
      </c>
      <c r="P413" s="10">
        <v>134.11000000000001</v>
      </c>
      <c r="Q413" s="10">
        <v>125.01</v>
      </c>
    </row>
    <row r="414" spans="1:17">
      <c r="A414" s="29">
        <v>44552</v>
      </c>
      <c r="B414" s="10">
        <v>2703.24</v>
      </c>
      <c r="C414" s="10">
        <v>2708.85</v>
      </c>
      <c r="D414" s="10">
        <v>2700.58</v>
      </c>
      <c r="E414" s="10">
        <v>2706.64</v>
      </c>
      <c r="F414" s="10">
        <v>2654.55</v>
      </c>
      <c r="G414" s="10">
        <v>2756.4</v>
      </c>
      <c r="H414" s="10">
        <v>2692.69</v>
      </c>
      <c r="J414" s="29">
        <v>44552</v>
      </c>
      <c r="K414" s="10">
        <v>111.84</v>
      </c>
      <c r="L414" s="10">
        <v>112.95</v>
      </c>
      <c r="M414" s="10">
        <v>110.54</v>
      </c>
      <c r="N414" s="10">
        <v>111.6</v>
      </c>
      <c r="O414" s="10">
        <v>116.76</v>
      </c>
      <c r="P414" s="10">
        <v>134.16999999999999</v>
      </c>
      <c r="Q414" s="10">
        <v>125.32</v>
      </c>
    </row>
    <row r="415" spans="1:17">
      <c r="A415" s="29">
        <v>44551</v>
      </c>
      <c r="B415" s="10">
        <v>2695.07</v>
      </c>
      <c r="C415" s="10">
        <v>2703.41</v>
      </c>
      <c r="D415" s="10">
        <v>2695.07</v>
      </c>
      <c r="E415" s="10">
        <v>2703.24</v>
      </c>
      <c r="F415" s="10">
        <v>2654.75</v>
      </c>
      <c r="G415" s="10">
        <v>2757.13</v>
      </c>
      <c r="H415" s="10">
        <v>2693.81</v>
      </c>
      <c r="J415" s="29">
        <v>44551</v>
      </c>
      <c r="K415" s="10">
        <v>113.2</v>
      </c>
      <c r="L415" s="10">
        <v>113.33</v>
      </c>
      <c r="M415" s="10">
        <v>110.7</v>
      </c>
      <c r="N415" s="10">
        <v>111.8</v>
      </c>
      <c r="O415" s="10">
        <v>117.08</v>
      </c>
      <c r="P415" s="10">
        <v>134.27000000000001</v>
      </c>
      <c r="Q415" s="10">
        <v>125.66</v>
      </c>
    </row>
    <row r="416" spans="1:17">
      <c r="A416" s="29">
        <v>44550</v>
      </c>
      <c r="B416" s="10">
        <v>2694.73</v>
      </c>
      <c r="C416" s="10">
        <v>2699.47</v>
      </c>
      <c r="D416" s="10">
        <v>2692.74</v>
      </c>
      <c r="E416" s="10">
        <v>2695.05</v>
      </c>
      <c r="F416" s="10">
        <v>2654.9</v>
      </c>
      <c r="G416" s="10">
        <v>2757.85</v>
      </c>
      <c r="H416" s="10">
        <v>2694.95</v>
      </c>
      <c r="J416" s="29">
        <v>44550</v>
      </c>
      <c r="K416" s="10">
        <v>113.5</v>
      </c>
      <c r="L416" s="10">
        <v>113.91</v>
      </c>
      <c r="M416" s="10">
        <v>111.76</v>
      </c>
      <c r="N416" s="10">
        <v>112.45</v>
      </c>
      <c r="O416" s="10">
        <v>117.32</v>
      </c>
      <c r="P416" s="10">
        <v>134.35</v>
      </c>
      <c r="Q416" s="10">
        <v>126</v>
      </c>
    </row>
    <row r="417" spans="1:17">
      <c r="A417" s="29">
        <v>44547</v>
      </c>
      <c r="B417" s="10">
        <v>2681.35</v>
      </c>
      <c r="C417" s="10">
        <v>2694.73</v>
      </c>
      <c r="D417" s="10">
        <v>2681.35</v>
      </c>
      <c r="E417" s="10">
        <v>2694.73</v>
      </c>
      <c r="F417" s="10">
        <v>2655.22</v>
      </c>
      <c r="G417" s="10">
        <v>2758.62</v>
      </c>
      <c r="H417" s="10">
        <v>2696.17</v>
      </c>
      <c r="J417" s="29">
        <v>44547</v>
      </c>
      <c r="K417" s="10">
        <v>113.5</v>
      </c>
      <c r="L417" s="10">
        <v>115.25</v>
      </c>
      <c r="M417" s="10">
        <v>112.41</v>
      </c>
      <c r="N417" s="10">
        <v>114.61</v>
      </c>
      <c r="O417" s="10">
        <v>117.55</v>
      </c>
      <c r="P417" s="10">
        <v>134.43</v>
      </c>
      <c r="Q417" s="10">
        <v>126.32</v>
      </c>
    </row>
    <row r="418" spans="1:17">
      <c r="A418" s="29">
        <v>44546</v>
      </c>
      <c r="B418" s="10">
        <v>2676.06</v>
      </c>
      <c r="C418" s="10">
        <v>2686.76</v>
      </c>
      <c r="D418" s="10">
        <v>2676.06</v>
      </c>
      <c r="E418" s="10">
        <v>2681.35</v>
      </c>
      <c r="F418" s="10">
        <v>2655.49</v>
      </c>
      <c r="G418" s="10">
        <v>2759.44</v>
      </c>
      <c r="H418" s="10">
        <v>2697.48</v>
      </c>
      <c r="J418" s="29">
        <v>44546</v>
      </c>
      <c r="K418" s="10">
        <v>116.02</v>
      </c>
      <c r="L418" s="10">
        <v>117.01</v>
      </c>
      <c r="M418" s="10">
        <v>114.07</v>
      </c>
      <c r="N418" s="10">
        <v>114.15</v>
      </c>
      <c r="O418" s="10">
        <v>117.77</v>
      </c>
      <c r="P418" s="10">
        <v>134.49</v>
      </c>
      <c r="Q418" s="10">
        <v>126.64</v>
      </c>
    </row>
    <row r="419" spans="1:17">
      <c r="A419" s="29">
        <v>44545</v>
      </c>
      <c r="B419" s="10">
        <v>2668.73</v>
      </c>
      <c r="C419" s="10">
        <v>2682.52</v>
      </c>
      <c r="D419" s="10">
        <v>2668.73</v>
      </c>
      <c r="E419" s="10">
        <v>2676.14</v>
      </c>
      <c r="F419" s="10">
        <v>2656.01</v>
      </c>
      <c r="G419" s="10">
        <v>2760.42</v>
      </c>
      <c r="H419" s="10">
        <v>2698.94</v>
      </c>
      <c r="J419" s="29">
        <v>44545</v>
      </c>
      <c r="K419" s="10">
        <v>113.85</v>
      </c>
      <c r="L419" s="10">
        <v>115</v>
      </c>
      <c r="M419" s="10">
        <v>112.09</v>
      </c>
      <c r="N419" s="10">
        <v>114.49</v>
      </c>
      <c r="O419" s="10">
        <v>118.01</v>
      </c>
      <c r="P419" s="10">
        <v>134.55000000000001</v>
      </c>
      <c r="Q419" s="10">
        <v>126.98</v>
      </c>
    </row>
    <row r="420" spans="1:17">
      <c r="A420" s="29">
        <v>44544</v>
      </c>
      <c r="B420" s="10">
        <v>2673.92</v>
      </c>
      <c r="C420" s="10">
        <v>2687.04</v>
      </c>
      <c r="D420" s="10">
        <v>2666</v>
      </c>
      <c r="E420" s="10">
        <v>2668.73</v>
      </c>
      <c r="F420" s="10">
        <v>2656.78</v>
      </c>
      <c r="G420" s="10">
        <v>2761.47</v>
      </c>
      <c r="H420" s="10">
        <v>2700.52</v>
      </c>
      <c r="J420" s="29">
        <v>44544</v>
      </c>
      <c r="K420" s="10">
        <v>116.8</v>
      </c>
      <c r="L420" s="10">
        <v>117.99</v>
      </c>
      <c r="M420" s="10">
        <v>113</v>
      </c>
      <c r="N420" s="10">
        <v>113.11</v>
      </c>
      <c r="O420" s="10">
        <v>118.34</v>
      </c>
      <c r="P420" s="10">
        <v>134.62</v>
      </c>
      <c r="Q420" s="10">
        <v>127.32</v>
      </c>
    </row>
    <row r="421" spans="1:17">
      <c r="A421" s="29">
        <v>44543</v>
      </c>
      <c r="B421" s="10">
        <v>2674.12</v>
      </c>
      <c r="C421" s="10">
        <v>2683.39</v>
      </c>
      <c r="D421" s="10">
        <v>2672.35</v>
      </c>
      <c r="E421" s="10">
        <v>2673.92</v>
      </c>
      <c r="F421" s="10">
        <v>2657.71</v>
      </c>
      <c r="G421" s="10">
        <v>2762.6</v>
      </c>
      <c r="H421" s="10">
        <v>2702.21</v>
      </c>
      <c r="J421" s="29">
        <v>44543</v>
      </c>
      <c r="K421" s="10">
        <v>117.17</v>
      </c>
      <c r="L421" s="10">
        <v>118.88</v>
      </c>
      <c r="M421" s="10">
        <v>115.61</v>
      </c>
      <c r="N421" s="10">
        <v>115.61</v>
      </c>
      <c r="O421" s="10">
        <v>118.62</v>
      </c>
      <c r="P421" s="10">
        <v>134.69999999999999</v>
      </c>
      <c r="Q421" s="10">
        <v>127.67</v>
      </c>
    </row>
    <row r="422" spans="1:17">
      <c r="A422" s="29">
        <v>44540</v>
      </c>
      <c r="B422" s="10">
        <v>2669.05</v>
      </c>
      <c r="C422" s="10">
        <v>2676.67</v>
      </c>
      <c r="D422" s="10">
        <v>2669.05</v>
      </c>
      <c r="E422" s="10">
        <v>2673.94</v>
      </c>
      <c r="F422" s="10">
        <v>2658.24</v>
      </c>
      <c r="G422" s="10">
        <v>2763.69</v>
      </c>
      <c r="H422" s="10">
        <v>2703.87</v>
      </c>
      <c r="J422" s="29">
        <v>44540</v>
      </c>
      <c r="K422" s="10">
        <v>117.5</v>
      </c>
      <c r="L422" s="10">
        <v>118.45</v>
      </c>
      <c r="M422" s="10">
        <v>116.1</v>
      </c>
      <c r="N422" s="10">
        <v>116.9</v>
      </c>
      <c r="O422" s="10">
        <v>118.86</v>
      </c>
      <c r="P422" s="10">
        <v>134.79</v>
      </c>
      <c r="Q422" s="10">
        <v>128</v>
      </c>
    </row>
    <row r="423" spans="1:17">
      <c r="A423" s="29">
        <v>44539</v>
      </c>
      <c r="B423" s="10">
        <v>2673.32</v>
      </c>
      <c r="C423" s="10">
        <v>2675.35</v>
      </c>
      <c r="D423" s="10">
        <v>2665.38</v>
      </c>
      <c r="E423" s="10">
        <v>2669.06</v>
      </c>
      <c r="F423" s="10">
        <v>2658.77</v>
      </c>
      <c r="G423" s="10">
        <v>2764.77</v>
      </c>
      <c r="H423" s="10">
        <v>2705.49</v>
      </c>
      <c r="J423" s="29">
        <v>44539</v>
      </c>
      <c r="K423" s="10">
        <v>116.84</v>
      </c>
      <c r="L423" s="10">
        <v>116.91</v>
      </c>
      <c r="M423" s="10">
        <v>114.28</v>
      </c>
      <c r="N423" s="10">
        <v>115</v>
      </c>
      <c r="O423" s="10">
        <v>119.08</v>
      </c>
      <c r="P423" s="10">
        <v>134.87</v>
      </c>
      <c r="Q423" s="10">
        <v>128.29</v>
      </c>
    </row>
    <row r="424" spans="1:17">
      <c r="A424" s="29">
        <v>44538</v>
      </c>
      <c r="B424" s="10">
        <v>2660.89</v>
      </c>
      <c r="C424" s="10">
        <v>2674.54</v>
      </c>
      <c r="D424" s="10">
        <v>2660.89</v>
      </c>
      <c r="E424" s="10">
        <v>2673.21</v>
      </c>
      <c r="F424" s="10">
        <v>2659.63</v>
      </c>
      <c r="G424" s="10">
        <v>2765.8</v>
      </c>
      <c r="H424" s="10">
        <v>2707.22</v>
      </c>
      <c r="J424" s="29">
        <v>44538</v>
      </c>
      <c r="K424" s="10">
        <v>113.84</v>
      </c>
      <c r="L424" s="10">
        <v>118.11</v>
      </c>
      <c r="M424" s="10">
        <v>113.08</v>
      </c>
      <c r="N424" s="10">
        <v>116.91</v>
      </c>
      <c r="O424" s="10">
        <v>119.42</v>
      </c>
      <c r="P424" s="10">
        <v>134.96</v>
      </c>
      <c r="Q424" s="10">
        <v>128.63</v>
      </c>
    </row>
    <row r="425" spans="1:17">
      <c r="A425" s="29">
        <v>44537</v>
      </c>
      <c r="B425" s="10">
        <v>2643.09</v>
      </c>
      <c r="C425" s="10">
        <v>2666.47</v>
      </c>
      <c r="D425" s="10">
        <v>2643.09</v>
      </c>
      <c r="E425" s="10">
        <v>2660.89</v>
      </c>
      <c r="F425" s="10">
        <v>2660.35</v>
      </c>
      <c r="G425" s="10">
        <v>2766.91</v>
      </c>
      <c r="H425" s="10">
        <v>2708.87</v>
      </c>
      <c r="J425" s="29">
        <v>44537</v>
      </c>
      <c r="K425" s="10">
        <v>115.42</v>
      </c>
      <c r="L425" s="10">
        <v>115.93</v>
      </c>
      <c r="M425" s="10">
        <v>112.97</v>
      </c>
      <c r="N425" s="10">
        <v>112.97</v>
      </c>
      <c r="O425" s="10">
        <v>119.73</v>
      </c>
      <c r="P425" s="10">
        <v>135.05000000000001</v>
      </c>
      <c r="Q425" s="10">
        <v>128.96</v>
      </c>
    </row>
    <row r="426" spans="1:17">
      <c r="A426" s="29">
        <v>44536</v>
      </c>
      <c r="B426" s="10">
        <v>2610.67</v>
      </c>
      <c r="C426" s="10">
        <v>2645.09</v>
      </c>
      <c r="D426" s="10">
        <v>2610.67</v>
      </c>
      <c r="E426" s="10">
        <v>2643.1</v>
      </c>
      <c r="F426" s="10">
        <v>2661.24</v>
      </c>
      <c r="G426" s="10">
        <v>2768.06</v>
      </c>
      <c r="H426" s="10">
        <v>2710.57</v>
      </c>
      <c r="J426" s="29">
        <v>44536</v>
      </c>
      <c r="K426" s="10">
        <v>112.85</v>
      </c>
      <c r="L426" s="10">
        <v>114.95</v>
      </c>
      <c r="M426" s="10">
        <v>112.11</v>
      </c>
      <c r="N426" s="10">
        <v>114.07</v>
      </c>
      <c r="O426" s="10">
        <v>120.14</v>
      </c>
      <c r="P426" s="10">
        <v>135.16999999999999</v>
      </c>
      <c r="Q426" s="10">
        <v>129.34</v>
      </c>
    </row>
    <row r="427" spans="1:17">
      <c r="A427" s="29">
        <v>44533</v>
      </c>
      <c r="B427" s="10">
        <v>2582.87</v>
      </c>
      <c r="C427" s="10">
        <v>2612.41</v>
      </c>
      <c r="D427" s="10">
        <v>2582.87</v>
      </c>
      <c r="E427" s="10">
        <v>2610.67</v>
      </c>
      <c r="F427" s="10">
        <v>2662.43</v>
      </c>
      <c r="G427" s="10">
        <v>2769.32</v>
      </c>
      <c r="H427" s="10">
        <v>2712.38</v>
      </c>
      <c r="J427" s="29">
        <v>44533</v>
      </c>
      <c r="K427" s="10">
        <v>109.09</v>
      </c>
      <c r="L427" s="10">
        <v>113.93</v>
      </c>
      <c r="M427" s="10">
        <v>108.76</v>
      </c>
      <c r="N427" s="10">
        <v>111.85</v>
      </c>
      <c r="O427" s="10">
        <v>120.5</v>
      </c>
      <c r="P427" s="10">
        <v>135.28</v>
      </c>
      <c r="Q427" s="10">
        <v>129.71</v>
      </c>
    </row>
    <row r="428" spans="1:17">
      <c r="A428" s="29">
        <v>44532</v>
      </c>
      <c r="B428" s="10">
        <v>2581.48</v>
      </c>
      <c r="C428" s="10">
        <v>2591.39</v>
      </c>
      <c r="D428" s="10">
        <v>2581.48</v>
      </c>
      <c r="E428" s="10">
        <v>2582.87</v>
      </c>
      <c r="F428" s="10">
        <v>2664.2</v>
      </c>
      <c r="G428" s="10">
        <v>2770.75</v>
      </c>
      <c r="H428" s="10">
        <v>2714.25</v>
      </c>
      <c r="J428" s="29">
        <v>44532</v>
      </c>
      <c r="K428" s="10">
        <v>107.51</v>
      </c>
      <c r="L428" s="10">
        <v>109.5</v>
      </c>
      <c r="M428" s="10">
        <v>107.5</v>
      </c>
      <c r="N428" s="10">
        <v>109.15</v>
      </c>
      <c r="O428" s="10">
        <v>120.86</v>
      </c>
      <c r="P428" s="10">
        <v>135.4</v>
      </c>
      <c r="Q428" s="10">
        <v>130.08000000000001</v>
      </c>
    </row>
    <row r="429" spans="1:17">
      <c r="A429" s="29">
        <v>44531</v>
      </c>
      <c r="B429" s="10">
        <v>2578.4</v>
      </c>
      <c r="C429" s="10">
        <v>2593.25</v>
      </c>
      <c r="D429" s="10">
        <v>2578.39</v>
      </c>
      <c r="E429" s="10">
        <v>2581.29</v>
      </c>
      <c r="F429" s="10">
        <v>2666.56</v>
      </c>
      <c r="G429" s="10">
        <v>2772.31</v>
      </c>
      <c r="H429" s="10">
        <v>2716.04</v>
      </c>
      <c r="J429" s="29">
        <v>44531</v>
      </c>
      <c r="K429" s="10">
        <v>110.95</v>
      </c>
      <c r="L429" s="10">
        <v>111.95</v>
      </c>
      <c r="M429" s="10">
        <v>106.06</v>
      </c>
      <c r="N429" s="10">
        <v>106.9</v>
      </c>
      <c r="O429" s="10">
        <v>121.23</v>
      </c>
      <c r="P429" s="10">
        <v>135.52000000000001</v>
      </c>
      <c r="Q429" s="10">
        <v>130.46</v>
      </c>
    </row>
    <row r="430" spans="1:17">
      <c r="A430" s="29">
        <v>44530</v>
      </c>
      <c r="B430" s="10">
        <v>2563.69</v>
      </c>
      <c r="C430" s="10">
        <v>2580.12</v>
      </c>
      <c r="D430" s="10">
        <v>2563.69</v>
      </c>
      <c r="E430" s="10">
        <v>2578.4</v>
      </c>
      <c r="F430" s="10">
        <v>2669.53</v>
      </c>
      <c r="G430" s="10">
        <v>2773.86</v>
      </c>
      <c r="H430" s="10">
        <v>2717.85</v>
      </c>
      <c r="J430" s="29">
        <v>44530</v>
      </c>
      <c r="K430" s="10">
        <v>110</v>
      </c>
      <c r="L430" s="10">
        <v>110.85</v>
      </c>
      <c r="M430" s="10">
        <v>106.84</v>
      </c>
      <c r="N430" s="10">
        <v>108.8</v>
      </c>
      <c r="O430" s="10">
        <v>121.71</v>
      </c>
      <c r="P430" s="10">
        <v>135.66</v>
      </c>
      <c r="Q430" s="10">
        <v>130.88</v>
      </c>
    </row>
    <row r="431" spans="1:17">
      <c r="A431" s="29">
        <v>44529</v>
      </c>
      <c r="B431" s="10">
        <v>2541.52</v>
      </c>
      <c r="C431" s="10">
        <v>2566.15</v>
      </c>
      <c r="D431" s="10">
        <v>2541.52</v>
      </c>
      <c r="E431" s="10">
        <v>2563.7600000000002</v>
      </c>
      <c r="F431" s="10">
        <v>2672.51</v>
      </c>
      <c r="G431" s="10">
        <v>2775.43</v>
      </c>
      <c r="H431" s="10">
        <v>2719.68</v>
      </c>
      <c r="J431" s="29">
        <v>44529</v>
      </c>
      <c r="K431" s="10">
        <v>113</v>
      </c>
      <c r="L431" s="10">
        <v>113.45</v>
      </c>
      <c r="M431" s="10">
        <v>110.6</v>
      </c>
      <c r="N431" s="10">
        <v>110.6</v>
      </c>
      <c r="O431" s="10">
        <v>122.19</v>
      </c>
      <c r="P431" s="10">
        <v>135.81</v>
      </c>
      <c r="Q431" s="10">
        <v>131.27000000000001</v>
      </c>
    </row>
    <row r="432" spans="1:17">
      <c r="A432" s="29">
        <v>44526</v>
      </c>
      <c r="B432" s="10">
        <v>2545.98</v>
      </c>
      <c r="C432" s="10">
        <v>2545.98</v>
      </c>
      <c r="D432" s="10">
        <v>2534.87</v>
      </c>
      <c r="E432" s="10">
        <v>2541.52</v>
      </c>
      <c r="F432" s="10">
        <v>2675.85</v>
      </c>
      <c r="G432" s="10">
        <v>2777.07</v>
      </c>
      <c r="H432" s="10">
        <v>2721.6</v>
      </c>
      <c r="J432" s="29">
        <v>44526</v>
      </c>
      <c r="K432" s="10">
        <v>112.98</v>
      </c>
      <c r="L432" s="10">
        <v>112.98</v>
      </c>
      <c r="M432" s="10">
        <v>109.88</v>
      </c>
      <c r="N432" s="10">
        <v>110.7</v>
      </c>
      <c r="O432" s="10">
        <v>122.65</v>
      </c>
      <c r="P432" s="10">
        <v>135.94</v>
      </c>
      <c r="Q432" s="10">
        <v>131.66999999999999</v>
      </c>
    </row>
    <row r="433" spans="1:17">
      <c r="A433" s="29">
        <v>44525</v>
      </c>
      <c r="B433" s="10">
        <v>2546.88</v>
      </c>
      <c r="C433" s="10">
        <v>2553</v>
      </c>
      <c r="D433" s="10">
        <v>2544.67</v>
      </c>
      <c r="E433" s="10">
        <v>2545.98</v>
      </c>
      <c r="F433" s="10">
        <v>2679.59</v>
      </c>
      <c r="G433" s="10">
        <v>2778.84</v>
      </c>
      <c r="H433" s="10">
        <v>2723.79</v>
      </c>
      <c r="J433" s="29">
        <v>44525</v>
      </c>
      <c r="K433" s="10">
        <v>113.5</v>
      </c>
      <c r="L433" s="10">
        <v>116</v>
      </c>
      <c r="M433" s="10">
        <v>113.5</v>
      </c>
      <c r="N433" s="10">
        <v>115.37</v>
      </c>
      <c r="O433" s="10">
        <v>123.13</v>
      </c>
      <c r="P433" s="10">
        <v>136.08000000000001</v>
      </c>
      <c r="Q433" s="10">
        <v>132.07</v>
      </c>
    </row>
    <row r="434" spans="1:17">
      <c r="A434" s="29">
        <v>44524</v>
      </c>
      <c r="B434" s="10">
        <v>2563.61</v>
      </c>
      <c r="C434" s="10">
        <v>2568.06</v>
      </c>
      <c r="D434" s="10">
        <v>2545.94</v>
      </c>
      <c r="E434" s="10">
        <v>2546.87</v>
      </c>
      <c r="F434" s="10">
        <v>2683.22</v>
      </c>
      <c r="G434" s="10">
        <v>2780.52</v>
      </c>
      <c r="H434" s="10">
        <v>2725.87</v>
      </c>
      <c r="J434" s="29">
        <v>44524</v>
      </c>
      <c r="K434" s="10">
        <v>111.9</v>
      </c>
      <c r="L434" s="10">
        <v>115.09</v>
      </c>
      <c r="M434" s="10">
        <v>111.62</v>
      </c>
      <c r="N434" s="10">
        <v>113.3</v>
      </c>
      <c r="O434" s="10">
        <v>123.5</v>
      </c>
      <c r="P434" s="10">
        <v>136.19</v>
      </c>
      <c r="Q434" s="10">
        <v>132.41</v>
      </c>
    </row>
    <row r="435" spans="1:17">
      <c r="A435" s="29">
        <v>44523</v>
      </c>
      <c r="B435" s="10">
        <v>2581.4499999999998</v>
      </c>
      <c r="C435" s="10">
        <v>2586.3000000000002</v>
      </c>
      <c r="D435" s="10">
        <v>2563.11</v>
      </c>
      <c r="E435" s="10">
        <v>2563.61</v>
      </c>
      <c r="F435" s="10">
        <v>2686.84</v>
      </c>
      <c r="G435" s="10">
        <v>2782.2</v>
      </c>
      <c r="H435" s="10">
        <v>2727.95</v>
      </c>
      <c r="J435" s="29">
        <v>44523</v>
      </c>
      <c r="K435" s="10">
        <v>114</v>
      </c>
      <c r="L435" s="10">
        <v>114.08</v>
      </c>
      <c r="M435" s="10">
        <v>110.98</v>
      </c>
      <c r="N435" s="10">
        <v>113</v>
      </c>
      <c r="O435" s="10">
        <v>123.85</v>
      </c>
      <c r="P435" s="10">
        <v>136.31</v>
      </c>
      <c r="Q435" s="10">
        <v>132.78</v>
      </c>
    </row>
    <row r="436" spans="1:17">
      <c r="A436" s="29">
        <v>44522</v>
      </c>
      <c r="B436" s="10">
        <v>2594.13</v>
      </c>
      <c r="C436" s="10">
        <v>2596.13</v>
      </c>
      <c r="D436" s="10">
        <v>2581.4299999999998</v>
      </c>
      <c r="E436" s="10">
        <v>2581.4299999999998</v>
      </c>
      <c r="F436" s="10">
        <v>2689.97</v>
      </c>
      <c r="G436" s="10">
        <v>2783.78</v>
      </c>
      <c r="H436" s="10">
        <v>2729.78</v>
      </c>
      <c r="J436" s="29">
        <v>44522</v>
      </c>
      <c r="K436" s="10">
        <v>115.9</v>
      </c>
      <c r="L436" s="10">
        <v>117.9</v>
      </c>
      <c r="M436" s="10">
        <v>112.66</v>
      </c>
      <c r="N436" s="10">
        <v>114</v>
      </c>
      <c r="O436" s="10">
        <v>124.21</v>
      </c>
      <c r="P436" s="10">
        <v>136.43</v>
      </c>
      <c r="Q436" s="10">
        <v>133.15</v>
      </c>
    </row>
    <row r="437" spans="1:17">
      <c r="A437" s="29">
        <v>44519</v>
      </c>
      <c r="B437" s="10">
        <v>2591.0300000000002</v>
      </c>
      <c r="C437" s="10">
        <v>2596.4699999999998</v>
      </c>
      <c r="D437" s="10">
        <v>2589.9299999999998</v>
      </c>
      <c r="E437" s="10">
        <v>2594.13</v>
      </c>
      <c r="F437" s="10">
        <v>2692.65</v>
      </c>
      <c r="G437" s="10">
        <v>2785.25</v>
      </c>
      <c r="H437" s="10">
        <v>2731.02</v>
      </c>
      <c r="J437" s="29">
        <v>44519</v>
      </c>
      <c r="K437" s="10">
        <v>114.1</v>
      </c>
      <c r="L437" s="10">
        <v>117.7</v>
      </c>
      <c r="M437" s="10">
        <v>114.1</v>
      </c>
      <c r="N437" s="10">
        <v>115.4</v>
      </c>
      <c r="O437" s="10">
        <v>124.5</v>
      </c>
      <c r="P437" s="10">
        <v>136.53</v>
      </c>
      <c r="Q437" s="10">
        <v>133.53</v>
      </c>
    </row>
    <row r="438" spans="1:17">
      <c r="A438" s="29">
        <v>44518</v>
      </c>
      <c r="B438" s="10">
        <v>2603.62</v>
      </c>
      <c r="C438" s="10">
        <v>2610.0300000000002</v>
      </c>
      <c r="D438" s="10">
        <v>2588.69</v>
      </c>
      <c r="E438" s="10">
        <v>2591.02</v>
      </c>
      <c r="F438" s="10">
        <v>2695.42</v>
      </c>
      <c r="G438" s="10">
        <v>2786.68</v>
      </c>
      <c r="H438" s="10">
        <v>2732.33</v>
      </c>
      <c r="J438" s="29">
        <v>44518</v>
      </c>
      <c r="K438" s="10">
        <v>115.45</v>
      </c>
      <c r="L438" s="10">
        <v>117.09</v>
      </c>
      <c r="M438" s="10">
        <v>114.09</v>
      </c>
      <c r="N438" s="10">
        <v>114.9</v>
      </c>
      <c r="O438" s="10">
        <v>124.87</v>
      </c>
      <c r="P438" s="10">
        <v>136.6</v>
      </c>
      <c r="Q438" s="10">
        <v>133.88</v>
      </c>
    </row>
    <row r="439" spans="1:17">
      <c r="A439" s="29">
        <v>44517</v>
      </c>
      <c r="B439" s="10">
        <v>2612.67</v>
      </c>
      <c r="C439" s="10">
        <v>2618.64</v>
      </c>
      <c r="D439" s="10">
        <v>2601.62</v>
      </c>
      <c r="E439" s="10">
        <v>2603.62</v>
      </c>
      <c r="F439" s="10">
        <v>2698.27</v>
      </c>
      <c r="G439" s="10">
        <v>2788.08</v>
      </c>
      <c r="H439" s="10">
        <v>2734.23</v>
      </c>
      <c r="J439" s="29">
        <v>44517</v>
      </c>
      <c r="K439" s="10">
        <v>117.32</v>
      </c>
      <c r="L439" s="10">
        <v>118.5</v>
      </c>
      <c r="M439" s="10">
        <v>112.89</v>
      </c>
      <c r="N439" s="10">
        <v>114.24</v>
      </c>
      <c r="O439" s="10">
        <v>125.26</v>
      </c>
      <c r="P439" s="10">
        <v>136.69999999999999</v>
      </c>
      <c r="Q439" s="10">
        <v>134.27000000000001</v>
      </c>
    </row>
    <row r="440" spans="1:17">
      <c r="A440" s="29">
        <v>44516</v>
      </c>
      <c r="B440" s="10">
        <v>2617.81</v>
      </c>
      <c r="C440" s="10">
        <v>2625.48</v>
      </c>
      <c r="D440" s="10">
        <v>2610.75</v>
      </c>
      <c r="E440" s="10">
        <v>2612.67</v>
      </c>
      <c r="F440" s="10">
        <v>2701.1</v>
      </c>
      <c r="G440" s="10">
        <v>2789.37</v>
      </c>
      <c r="H440" s="10">
        <v>2736</v>
      </c>
      <c r="J440" s="29">
        <v>44516</v>
      </c>
      <c r="K440" s="10">
        <v>121.78</v>
      </c>
      <c r="L440" s="10">
        <v>122.24</v>
      </c>
      <c r="M440" s="10">
        <v>116.45</v>
      </c>
      <c r="N440" s="10">
        <v>116.75</v>
      </c>
      <c r="O440" s="10">
        <v>125.63</v>
      </c>
      <c r="P440" s="10">
        <v>136.78</v>
      </c>
      <c r="Q440" s="10">
        <v>134.66</v>
      </c>
    </row>
    <row r="441" spans="1:17">
      <c r="A441" s="29">
        <v>44512</v>
      </c>
      <c r="B441" s="10">
        <v>2621.98</v>
      </c>
      <c r="C441" s="10">
        <v>2629.44</v>
      </c>
      <c r="D441" s="10">
        <v>2615.0300000000002</v>
      </c>
      <c r="E441" s="10">
        <v>2617.7600000000002</v>
      </c>
      <c r="F441" s="10">
        <v>2703.86</v>
      </c>
      <c r="G441" s="10">
        <v>2790.62</v>
      </c>
      <c r="H441" s="10">
        <v>2737.85</v>
      </c>
      <c r="J441" s="29">
        <v>44512</v>
      </c>
      <c r="K441" s="10">
        <v>123.49</v>
      </c>
      <c r="L441" s="10">
        <v>125.92</v>
      </c>
      <c r="M441" s="10">
        <v>120.8</v>
      </c>
      <c r="N441" s="10">
        <v>120.8</v>
      </c>
      <c r="O441" s="10">
        <v>126.02</v>
      </c>
      <c r="P441" s="10">
        <v>136.84</v>
      </c>
      <c r="Q441" s="10">
        <v>135.03</v>
      </c>
    </row>
    <row r="442" spans="1:17">
      <c r="A442" s="29">
        <v>44511</v>
      </c>
      <c r="B442" s="10">
        <v>2627.21</v>
      </c>
      <c r="C442" s="10">
        <v>2631.27</v>
      </c>
      <c r="D442" s="10">
        <v>2618.7399999999998</v>
      </c>
      <c r="E442" s="10">
        <v>2621.88</v>
      </c>
      <c r="F442" s="10">
        <v>2706.51</v>
      </c>
      <c r="G442" s="10">
        <v>2791.84</v>
      </c>
      <c r="H442" s="10">
        <v>2739.78</v>
      </c>
      <c r="J442" s="29">
        <v>44511</v>
      </c>
      <c r="K442" s="10">
        <v>122.21</v>
      </c>
      <c r="L442" s="10">
        <v>125.97</v>
      </c>
      <c r="M442" s="10">
        <v>121.98</v>
      </c>
      <c r="N442" s="10">
        <v>123.6</v>
      </c>
      <c r="O442" s="10">
        <v>126.33</v>
      </c>
      <c r="P442" s="10">
        <v>136.88999999999999</v>
      </c>
      <c r="Q442" s="10">
        <v>135.37</v>
      </c>
    </row>
    <row r="443" spans="1:17">
      <c r="A443" s="29">
        <v>44510</v>
      </c>
      <c r="B443" s="10">
        <v>2627.21</v>
      </c>
      <c r="C443" s="10">
        <v>2632.21</v>
      </c>
      <c r="D443" s="10">
        <v>2626.33</v>
      </c>
      <c r="E443" s="10">
        <v>2627.2</v>
      </c>
      <c r="F443" s="10">
        <v>2708.89</v>
      </c>
      <c r="G443" s="10">
        <v>2793.09</v>
      </c>
      <c r="H443" s="10">
        <v>2741.7</v>
      </c>
      <c r="J443" s="29">
        <v>44510</v>
      </c>
      <c r="K443" s="10">
        <v>119.41</v>
      </c>
      <c r="L443" s="10">
        <v>123.28</v>
      </c>
      <c r="M443" s="10">
        <v>119.38</v>
      </c>
      <c r="N443" s="10">
        <v>120.75</v>
      </c>
      <c r="O443" s="10">
        <v>126.62</v>
      </c>
      <c r="P443" s="10">
        <v>136.94</v>
      </c>
      <c r="Q443" s="10">
        <v>135.66</v>
      </c>
    </row>
    <row r="444" spans="1:17">
      <c r="A444" s="29">
        <v>44509</v>
      </c>
      <c r="B444" s="10">
        <v>2640.47</v>
      </c>
      <c r="C444" s="10">
        <v>2644.57</v>
      </c>
      <c r="D444" s="10">
        <v>2626.34</v>
      </c>
      <c r="E444" s="10">
        <v>2627.19</v>
      </c>
      <c r="F444" s="10">
        <v>2710.97</v>
      </c>
      <c r="G444" s="10">
        <v>2794.3</v>
      </c>
      <c r="H444" s="10">
        <v>2743.55</v>
      </c>
      <c r="J444" s="29">
        <v>44509</v>
      </c>
      <c r="K444" s="10">
        <v>118.08</v>
      </c>
      <c r="L444" s="10">
        <v>120.9</v>
      </c>
      <c r="M444" s="10">
        <v>117.36</v>
      </c>
      <c r="N444" s="10">
        <v>119.25</v>
      </c>
      <c r="O444" s="10">
        <v>126.99</v>
      </c>
      <c r="P444" s="10">
        <v>137.01</v>
      </c>
      <c r="Q444" s="10">
        <v>135.97</v>
      </c>
    </row>
    <row r="445" spans="1:17">
      <c r="A445" s="29">
        <v>44508</v>
      </c>
      <c r="B445" s="10">
        <v>2654.89</v>
      </c>
      <c r="C445" s="10">
        <v>2659.29</v>
      </c>
      <c r="D445" s="10">
        <v>2640.39</v>
      </c>
      <c r="E445" s="10">
        <v>2640.44</v>
      </c>
      <c r="F445" s="10">
        <v>2712.9</v>
      </c>
      <c r="G445" s="10">
        <v>2795.5</v>
      </c>
      <c r="H445" s="10">
        <v>2745.44</v>
      </c>
      <c r="J445" s="29">
        <v>44508</v>
      </c>
      <c r="K445" s="10">
        <v>118</v>
      </c>
      <c r="L445" s="10">
        <v>119.22</v>
      </c>
      <c r="M445" s="10">
        <v>116.87</v>
      </c>
      <c r="N445" s="10">
        <v>117.35</v>
      </c>
      <c r="O445" s="10">
        <v>127.34</v>
      </c>
      <c r="P445" s="10">
        <v>137.09</v>
      </c>
      <c r="Q445" s="10">
        <v>136.30000000000001</v>
      </c>
    </row>
    <row r="446" spans="1:17">
      <c r="A446" s="29">
        <v>44505</v>
      </c>
      <c r="B446" s="10">
        <v>2655.4</v>
      </c>
      <c r="C446" s="10">
        <v>2663.25</v>
      </c>
      <c r="D446" s="10">
        <v>2652.75</v>
      </c>
      <c r="E446" s="10">
        <v>2654.89</v>
      </c>
      <c r="F446" s="10">
        <v>2714.51</v>
      </c>
      <c r="G446" s="10">
        <v>2796.6</v>
      </c>
      <c r="H446" s="10">
        <v>2747.23</v>
      </c>
      <c r="J446" s="29">
        <v>44505</v>
      </c>
      <c r="K446" s="10">
        <v>117.8</v>
      </c>
      <c r="L446" s="10">
        <v>119.78</v>
      </c>
      <c r="M446" s="10">
        <v>116.91</v>
      </c>
      <c r="N446" s="10">
        <v>118.5</v>
      </c>
      <c r="O446" s="10">
        <v>127.8</v>
      </c>
      <c r="P446" s="10">
        <v>137.18</v>
      </c>
      <c r="Q446" s="10">
        <v>136.66</v>
      </c>
    </row>
    <row r="447" spans="1:17">
      <c r="A447" s="29">
        <v>44504</v>
      </c>
      <c r="B447" s="10">
        <v>2664.97</v>
      </c>
      <c r="C447" s="10">
        <v>2669.14</v>
      </c>
      <c r="D447" s="10">
        <v>2654.58</v>
      </c>
      <c r="E447" s="10">
        <v>2655.4</v>
      </c>
      <c r="F447" s="10">
        <v>2715.82</v>
      </c>
      <c r="G447" s="10">
        <v>2797.61</v>
      </c>
      <c r="H447" s="10">
        <v>2748.9</v>
      </c>
      <c r="J447" s="29">
        <v>44504</v>
      </c>
      <c r="K447" s="10">
        <v>118.14</v>
      </c>
      <c r="L447" s="10">
        <v>119.9</v>
      </c>
      <c r="M447" s="10">
        <v>115.66</v>
      </c>
      <c r="N447" s="10">
        <v>115.8</v>
      </c>
      <c r="O447" s="10">
        <v>128.22</v>
      </c>
      <c r="P447" s="10">
        <v>137.27000000000001</v>
      </c>
      <c r="Q447" s="10">
        <v>137.01</v>
      </c>
    </row>
    <row r="448" spans="1:17">
      <c r="A448" s="29">
        <v>44503</v>
      </c>
      <c r="B448" s="10">
        <v>2673.23</v>
      </c>
      <c r="C448" s="10">
        <v>2675.92</v>
      </c>
      <c r="D448" s="10">
        <v>2663.09</v>
      </c>
      <c r="E448" s="10">
        <v>2664.97</v>
      </c>
      <c r="F448" s="10">
        <v>2717.1</v>
      </c>
      <c r="G448" s="10">
        <v>2798.61</v>
      </c>
      <c r="H448" s="10">
        <v>2750.63</v>
      </c>
      <c r="J448" s="29">
        <v>44503</v>
      </c>
      <c r="K448" s="10">
        <v>114.6</v>
      </c>
      <c r="L448" s="10">
        <v>119.59</v>
      </c>
      <c r="M448" s="10">
        <v>114.06</v>
      </c>
      <c r="N448" s="10">
        <v>118.1</v>
      </c>
      <c r="O448" s="10">
        <v>128.63</v>
      </c>
      <c r="P448" s="10">
        <v>137.38999999999999</v>
      </c>
      <c r="Q448" s="10">
        <v>137.37</v>
      </c>
    </row>
    <row r="449" spans="1:17">
      <c r="A449" s="29">
        <v>44501</v>
      </c>
      <c r="B449" s="10">
        <v>2675.71</v>
      </c>
      <c r="C449" s="10">
        <v>2685.98</v>
      </c>
      <c r="D449" s="10">
        <v>2669.13</v>
      </c>
      <c r="E449" s="10">
        <v>2673.23</v>
      </c>
      <c r="F449" s="10">
        <v>2717.91</v>
      </c>
      <c r="G449" s="10">
        <v>2799.54</v>
      </c>
      <c r="H449" s="10">
        <v>2752.29</v>
      </c>
      <c r="J449" s="29">
        <v>44501</v>
      </c>
      <c r="K449" s="10">
        <v>112.37</v>
      </c>
      <c r="L449" s="10">
        <v>115.4</v>
      </c>
      <c r="M449" s="10">
        <v>112</v>
      </c>
      <c r="N449" s="10">
        <v>114.7</v>
      </c>
      <c r="O449" s="10">
        <v>128.97999999999999</v>
      </c>
      <c r="P449" s="10">
        <v>137.47999999999999</v>
      </c>
      <c r="Q449" s="10">
        <v>137.72</v>
      </c>
    </row>
    <row r="450" spans="1:17">
      <c r="A450" s="29">
        <v>44498</v>
      </c>
      <c r="B450" s="10">
        <v>2673.92</v>
      </c>
      <c r="C450" s="10">
        <v>2679.95</v>
      </c>
      <c r="D450" s="10">
        <v>2670.3</v>
      </c>
      <c r="E450" s="10">
        <v>2675.68</v>
      </c>
      <c r="F450" s="10">
        <v>2718.26</v>
      </c>
      <c r="G450" s="10">
        <v>2800.45</v>
      </c>
      <c r="H450" s="10">
        <v>2753.88</v>
      </c>
      <c r="J450" s="29">
        <v>44498</v>
      </c>
      <c r="K450" s="10">
        <v>113.75</v>
      </c>
      <c r="L450" s="10">
        <v>114.94</v>
      </c>
      <c r="M450" s="10">
        <v>111.2</v>
      </c>
      <c r="N450" s="10">
        <v>111.2</v>
      </c>
      <c r="O450" s="10">
        <v>129.36000000000001</v>
      </c>
      <c r="P450" s="10">
        <v>137.59</v>
      </c>
      <c r="Q450" s="10">
        <v>138.09</v>
      </c>
    </row>
    <row r="451" spans="1:17">
      <c r="A451" s="29">
        <v>44497</v>
      </c>
      <c r="B451" s="10">
        <v>2680.78</v>
      </c>
      <c r="C451" s="10">
        <v>2682.06</v>
      </c>
      <c r="D451" s="10">
        <v>2670.19</v>
      </c>
      <c r="E451" s="10">
        <v>2673.93</v>
      </c>
      <c r="F451" s="10">
        <v>2718.81</v>
      </c>
      <c r="G451" s="10">
        <v>2801.39</v>
      </c>
      <c r="H451" s="10">
        <v>2755.42</v>
      </c>
      <c r="J451" s="29">
        <v>44497</v>
      </c>
      <c r="K451" s="10">
        <v>115.89</v>
      </c>
      <c r="L451" s="10">
        <v>116.81</v>
      </c>
      <c r="M451" s="10">
        <v>113.3</v>
      </c>
      <c r="N451" s="10">
        <v>113.3</v>
      </c>
      <c r="O451" s="10">
        <v>129.74</v>
      </c>
      <c r="P451" s="10">
        <v>137.69999999999999</v>
      </c>
      <c r="Q451" s="10">
        <v>138.5</v>
      </c>
    </row>
    <row r="452" spans="1:17">
      <c r="A452" s="29">
        <v>44496</v>
      </c>
      <c r="B452" s="10">
        <v>2693.64</v>
      </c>
      <c r="C452" s="10">
        <v>2696.92</v>
      </c>
      <c r="D452" s="10">
        <v>2677.69</v>
      </c>
      <c r="E452" s="10">
        <v>2680.78</v>
      </c>
      <c r="F452" s="10">
        <v>2719.5</v>
      </c>
      <c r="G452" s="10">
        <v>2802.36</v>
      </c>
      <c r="H452" s="10">
        <v>2756.96</v>
      </c>
      <c r="J452" s="29">
        <v>44496</v>
      </c>
      <c r="K452" s="10">
        <v>116.55</v>
      </c>
      <c r="L452" s="10">
        <v>118.45</v>
      </c>
      <c r="M452" s="10">
        <v>115.87</v>
      </c>
      <c r="N452" s="10">
        <v>116.01</v>
      </c>
      <c r="O452" s="10">
        <v>130.08000000000001</v>
      </c>
      <c r="P452" s="10">
        <v>137.80000000000001</v>
      </c>
      <c r="Q452" s="10">
        <v>138.88999999999999</v>
      </c>
    </row>
    <row r="453" spans="1:17">
      <c r="A453" s="29">
        <v>44495</v>
      </c>
      <c r="B453" s="10">
        <v>2707.98</v>
      </c>
      <c r="C453" s="10">
        <v>2710.97</v>
      </c>
      <c r="D453" s="10">
        <v>2691.05</v>
      </c>
      <c r="E453" s="10">
        <v>2693.64</v>
      </c>
      <c r="F453" s="10">
        <v>2720.39</v>
      </c>
      <c r="G453" s="10">
        <v>2803.28</v>
      </c>
      <c r="H453" s="10">
        <v>2758.43</v>
      </c>
      <c r="J453" s="29">
        <v>44495</v>
      </c>
      <c r="K453" s="10">
        <v>119</v>
      </c>
      <c r="L453" s="10">
        <v>119.6</v>
      </c>
      <c r="M453" s="10">
        <v>115.5</v>
      </c>
      <c r="N453" s="10">
        <v>115.5</v>
      </c>
      <c r="O453" s="10">
        <v>130.4</v>
      </c>
      <c r="P453" s="10">
        <v>137.87</v>
      </c>
      <c r="Q453" s="10">
        <v>139.26</v>
      </c>
    </row>
    <row r="454" spans="1:17">
      <c r="A454" s="29">
        <v>44494</v>
      </c>
      <c r="B454" s="10">
        <v>2712.38</v>
      </c>
      <c r="C454" s="10">
        <v>2719.42</v>
      </c>
      <c r="D454" s="10">
        <v>2706.92</v>
      </c>
      <c r="E454" s="10">
        <v>2708</v>
      </c>
      <c r="F454" s="10">
        <v>2721.34</v>
      </c>
      <c r="G454" s="10">
        <v>2804.16</v>
      </c>
      <c r="H454" s="10">
        <v>2759.71</v>
      </c>
      <c r="J454" s="29">
        <v>44494</v>
      </c>
      <c r="K454" s="10">
        <v>118.8</v>
      </c>
      <c r="L454" s="10">
        <v>121.34</v>
      </c>
      <c r="M454" s="10">
        <v>117.5</v>
      </c>
      <c r="N454" s="10">
        <v>120</v>
      </c>
      <c r="O454" s="10">
        <v>130.84</v>
      </c>
      <c r="P454" s="10">
        <v>137.94999999999999</v>
      </c>
      <c r="Q454" s="10">
        <v>139.62</v>
      </c>
    </row>
    <row r="455" spans="1:17">
      <c r="A455" s="29">
        <v>44491</v>
      </c>
      <c r="B455" s="10">
        <v>2724.94</v>
      </c>
      <c r="C455" s="10">
        <v>2727.27</v>
      </c>
      <c r="D455" s="10">
        <v>2702.88</v>
      </c>
      <c r="E455" s="10">
        <v>2712.38</v>
      </c>
      <c r="F455" s="10">
        <v>2721.62</v>
      </c>
      <c r="G455" s="10">
        <v>2804.95</v>
      </c>
      <c r="H455" s="10">
        <v>2760.75</v>
      </c>
      <c r="J455" s="29">
        <v>44491</v>
      </c>
      <c r="K455" s="10">
        <v>119.01</v>
      </c>
      <c r="L455" s="10">
        <v>119.5</v>
      </c>
      <c r="M455" s="10">
        <v>110.28</v>
      </c>
      <c r="N455" s="10">
        <v>116.85</v>
      </c>
      <c r="O455" s="10">
        <v>131.18</v>
      </c>
      <c r="P455" s="10">
        <v>138.02000000000001</v>
      </c>
      <c r="Q455" s="10">
        <v>139.91999999999999</v>
      </c>
    </row>
    <row r="456" spans="1:17">
      <c r="A456" s="29">
        <v>44490</v>
      </c>
      <c r="B456" s="10">
        <v>2738.39</v>
      </c>
      <c r="C456" s="10">
        <v>2738.59</v>
      </c>
      <c r="D456" s="10">
        <v>2724.84</v>
      </c>
      <c r="E456" s="10">
        <v>2724.94</v>
      </c>
      <c r="F456" s="10">
        <v>2722.17</v>
      </c>
      <c r="G456" s="10">
        <v>2805.73</v>
      </c>
      <c r="H456" s="10">
        <v>2761.79</v>
      </c>
      <c r="J456" s="29">
        <v>44490</v>
      </c>
      <c r="K456" s="10">
        <v>121.5</v>
      </c>
      <c r="L456" s="10">
        <v>124</v>
      </c>
      <c r="M456" s="10">
        <v>118.35</v>
      </c>
      <c r="N456" s="10">
        <v>119.5</v>
      </c>
      <c r="O456" s="10">
        <v>131.63999999999999</v>
      </c>
      <c r="P456" s="10">
        <v>138.11000000000001</v>
      </c>
      <c r="Q456" s="10">
        <v>140.25</v>
      </c>
    </row>
    <row r="457" spans="1:17">
      <c r="A457" s="29">
        <v>44489</v>
      </c>
      <c r="B457" s="10">
        <v>2740.06</v>
      </c>
      <c r="C457" s="10">
        <v>2746.5</v>
      </c>
      <c r="D457" s="10">
        <v>2738.07</v>
      </c>
      <c r="E457" s="10">
        <v>2738.39</v>
      </c>
      <c r="F457" s="10">
        <v>2722.79</v>
      </c>
      <c r="G457" s="10">
        <v>2806.46</v>
      </c>
      <c r="H457" s="10">
        <v>2762.65</v>
      </c>
      <c r="J457" s="29">
        <v>44489</v>
      </c>
      <c r="K457" s="10">
        <v>126.7</v>
      </c>
      <c r="L457" s="10">
        <v>126.9</v>
      </c>
      <c r="M457" s="10">
        <v>124.02</v>
      </c>
      <c r="N457" s="10">
        <v>124.88</v>
      </c>
      <c r="O457" s="10">
        <v>132.06</v>
      </c>
      <c r="P457" s="10">
        <v>138.19</v>
      </c>
      <c r="Q457" s="10">
        <v>140.53</v>
      </c>
    </row>
    <row r="458" spans="1:17">
      <c r="A458" s="29">
        <v>44488</v>
      </c>
      <c r="B458" s="10">
        <v>2747.56</v>
      </c>
      <c r="C458" s="10">
        <v>2747.84</v>
      </c>
      <c r="D458" s="10">
        <v>2739.4</v>
      </c>
      <c r="E458" s="10">
        <v>2740.06</v>
      </c>
      <c r="F458" s="10">
        <v>2723.41</v>
      </c>
      <c r="G458" s="10">
        <v>2807.04</v>
      </c>
      <c r="H458" s="10">
        <v>2763.2</v>
      </c>
      <c r="J458" s="29">
        <v>44488</v>
      </c>
      <c r="K458" s="10">
        <v>129.86000000000001</v>
      </c>
      <c r="L458" s="10">
        <v>130.56</v>
      </c>
      <c r="M458" s="10">
        <v>124.81</v>
      </c>
      <c r="N458" s="10">
        <v>125.2</v>
      </c>
      <c r="O458" s="10">
        <v>132.38</v>
      </c>
      <c r="P458" s="10">
        <v>138.24</v>
      </c>
      <c r="Q458" s="10">
        <v>140.76</v>
      </c>
    </row>
    <row r="459" spans="1:17">
      <c r="A459" s="29">
        <v>44487</v>
      </c>
      <c r="B459" s="10">
        <v>2743.92</v>
      </c>
      <c r="C459" s="10">
        <v>2747.58</v>
      </c>
      <c r="D459" s="10">
        <v>2743.4</v>
      </c>
      <c r="E459" s="10">
        <v>2747.55</v>
      </c>
      <c r="F459" s="10">
        <v>2724.18</v>
      </c>
      <c r="G459" s="10">
        <v>2807.51</v>
      </c>
      <c r="H459" s="10">
        <v>2763.68</v>
      </c>
      <c r="J459" s="29">
        <v>44487</v>
      </c>
      <c r="K459" s="10">
        <v>130.29</v>
      </c>
      <c r="L459" s="10">
        <v>132.35</v>
      </c>
      <c r="M459" s="10">
        <v>128.56</v>
      </c>
      <c r="N459" s="10">
        <v>130.99</v>
      </c>
      <c r="O459" s="10">
        <v>132.69</v>
      </c>
      <c r="P459" s="10">
        <v>138.28</v>
      </c>
      <c r="Q459" s="10">
        <v>140.97</v>
      </c>
    </row>
    <row r="460" spans="1:17">
      <c r="A460" s="29">
        <v>44484</v>
      </c>
      <c r="B460" s="10">
        <v>2732.67</v>
      </c>
      <c r="C460" s="10">
        <v>2744.36</v>
      </c>
      <c r="D460" s="10">
        <v>2732.67</v>
      </c>
      <c r="E460" s="10">
        <v>2743.93</v>
      </c>
      <c r="F460" s="10">
        <v>2724.85</v>
      </c>
      <c r="G460" s="10">
        <v>2807.92</v>
      </c>
      <c r="H460" s="10">
        <v>2764.19</v>
      </c>
      <c r="J460" s="29">
        <v>44484</v>
      </c>
      <c r="K460" s="10">
        <v>129.99</v>
      </c>
      <c r="L460" s="10">
        <v>131.44999999999999</v>
      </c>
      <c r="M460" s="10">
        <v>129.5</v>
      </c>
      <c r="N460" s="10">
        <v>130.80000000000001</v>
      </c>
      <c r="O460" s="10">
        <v>132.86000000000001</v>
      </c>
      <c r="P460" s="10">
        <v>138.29</v>
      </c>
      <c r="Q460" s="10">
        <v>141.1</v>
      </c>
    </row>
    <row r="461" spans="1:17">
      <c r="A461" s="29">
        <v>44483</v>
      </c>
      <c r="B461" s="10">
        <v>2727.86</v>
      </c>
      <c r="C461" s="10">
        <v>2733.75</v>
      </c>
      <c r="D461" s="10">
        <v>2727.86</v>
      </c>
      <c r="E461" s="10">
        <v>2732.67</v>
      </c>
      <c r="F461" s="10">
        <v>2725.82</v>
      </c>
      <c r="G461" s="10">
        <v>2808.23</v>
      </c>
      <c r="H461" s="10">
        <v>2764.78</v>
      </c>
      <c r="J461" s="29">
        <v>44483</v>
      </c>
      <c r="K461" s="10">
        <v>130.1</v>
      </c>
      <c r="L461" s="10">
        <v>131.02000000000001</v>
      </c>
      <c r="M461" s="10">
        <v>128.43</v>
      </c>
      <c r="N461" s="10">
        <v>129.26</v>
      </c>
      <c r="O461" s="10">
        <v>133.06</v>
      </c>
      <c r="P461" s="10">
        <v>138.29</v>
      </c>
      <c r="Q461" s="10">
        <v>141.22999999999999</v>
      </c>
    </row>
    <row r="462" spans="1:17">
      <c r="A462" s="29">
        <v>44482</v>
      </c>
      <c r="B462" s="10">
        <v>2727.11</v>
      </c>
      <c r="C462" s="10">
        <v>2732.24</v>
      </c>
      <c r="D462" s="10">
        <v>2725.76</v>
      </c>
      <c r="E462" s="10">
        <v>2727.86</v>
      </c>
      <c r="F462" s="10">
        <v>2727.18</v>
      </c>
      <c r="G462" s="10">
        <v>2808.54</v>
      </c>
      <c r="H462" s="10">
        <v>2765.5</v>
      </c>
      <c r="J462" s="29">
        <v>44482</v>
      </c>
      <c r="K462" s="10">
        <v>127.62</v>
      </c>
      <c r="L462" s="10">
        <v>130.47</v>
      </c>
      <c r="M462" s="10">
        <v>127.31</v>
      </c>
      <c r="N462" s="10">
        <v>129.52000000000001</v>
      </c>
      <c r="O462" s="10">
        <v>133.34</v>
      </c>
      <c r="P462" s="10">
        <v>138.30000000000001</v>
      </c>
      <c r="Q462" s="10">
        <v>141.35</v>
      </c>
    </row>
    <row r="463" spans="1:17">
      <c r="A463" s="29">
        <v>44480</v>
      </c>
      <c r="B463" s="10">
        <v>2716.44</v>
      </c>
      <c r="C463" s="10">
        <v>2728</v>
      </c>
      <c r="D463" s="10">
        <v>2716.44</v>
      </c>
      <c r="E463" s="10">
        <v>2727.06</v>
      </c>
      <c r="F463" s="10">
        <v>2728.88</v>
      </c>
      <c r="G463" s="10">
        <v>2808.87</v>
      </c>
      <c r="H463" s="10">
        <v>2766.28</v>
      </c>
      <c r="J463" s="29">
        <v>44480</v>
      </c>
      <c r="K463" s="10">
        <v>128.85</v>
      </c>
      <c r="L463" s="10">
        <v>129.12</v>
      </c>
      <c r="M463" s="10">
        <v>126.8</v>
      </c>
      <c r="N463" s="10">
        <v>127.35</v>
      </c>
      <c r="O463" s="10">
        <v>133.6</v>
      </c>
      <c r="P463" s="10">
        <v>138.31</v>
      </c>
      <c r="Q463" s="10">
        <v>141.49</v>
      </c>
    </row>
    <row r="464" spans="1:17">
      <c r="A464" s="29">
        <v>44477</v>
      </c>
      <c r="B464" s="10">
        <v>2710.86</v>
      </c>
      <c r="C464" s="10">
        <v>2717.57</v>
      </c>
      <c r="D464" s="10">
        <v>2710.86</v>
      </c>
      <c r="E464" s="10">
        <v>2716.47</v>
      </c>
      <c r="F464" s="10">
        <v>2730.82</v>
      </c>
      <c r="G464" s="10">
        <v>2809.12</v>
      </c>
      <c r="H464" s="10">
        <v>2767.03</v>
      </c>
      <c r="J464" s="29">
        <v>44477</v>
      </c>
      <c r="K464" s="10">
        <v>125</v>
      </c>
      <c r="L464" s="10">
        <v>129.32</v>
      </c>
      <c r="M464" s="10">
        <v>124.88</v>
      </c>
      <c r="N464" s="10">
        <v>127.7</v>
      </c>
      <c r="O464" s="10">
        <v>133.88999999999999</v>
      </c>
      <c r="P464" s="10">
        <v>138.35</v>
      </c>
      <c r="Q464" s="10">
        <v>141.63999999999999</v>
      </c>
    </row>
    <row r="465" spans="1:17">
      <c r="A465" s="29">
        <v>44476</v>
      </c>
      <c r="B465" s="10">
        <v>2711.04</v>
      </c>
      <c r="C465" s="10">
        <v>2717.3</v>
      </c>
      <c r="D465" s="10">
        <v>2708.63</v>
      </c>
      <c r="E465" s="10">
        <v>2710.86</v>
      </c>
      <c r="F465" s="10">
        <v>2732.87</v>
      </c>
      <c r="G465" s="10">
        <v>2809.39</v>
      </c>
      <c r="H465" s="10">
        <v>2767.94</v>
      </c>
      <c r="J465" s="29">
        <v>44476</v>
      </c>
      <c r="K465" s="10">
        <v>125.99</v>
      </c>
      <c r="L465" s="10">
        <v>125.99</v>
      </c>
      <c r="M465" s="10">
        <v>123.66</v>
      </c>
      <c r="N465" s="10">
        <v>124</v>
      </c>
      <c r="O465" s="10">
        <v>134.24</v>
      </c>
      <c r="P465" s="10">
        <v>138.38</v>
      </c>
      <c r="Q465" s="10">
        <v>141.79</v>
      </c>
    </row>
    <row r="466" spans="1:17">
      <c r="A466" s="29">
        <v>44475</v>
      </c>
      <c r="B466" s="10">
        <v>2708.06</v>
      </c>
      <c r="C466" s="10">
        <v>2711.28</v>
      </c>
      <c r="D466" s="10">
        <v>2704.24</v>
      </c>
      <c r="E466" s="10">
        <v>2711</v>
      </c>
      <c r="F466" s="10">
        <v>2734.99</v>
      </c>
      <c r="G466" s="10">
        <v>2809.67</v>
      </c>
      <c r="H466" s="10">
        <v>2768.95</v>
      </c>
      <c r="J466" s="29">
        <v>44475</v>
      </c>
      <c r="K466" s="10">
        <v>123.64</v>
      </c>
      <c r="L466" s="10">
        <v>124.27</v>
      </c>
      <c r="M466" s="10">
        <v>121.33</v>
      </c>
      <c r="N466" s="10">
        <v>124</v>
      </c>
      <c r="O466" s="10">
        <v>134.66999999999999</v>
      </c>
      <c r="P466" s="10">
        <v>138.41999999999999</v>
      </c>
      <c r="Q466" s="10">
        <v>141.97999999999999</v>
      </c>
    </row>
    <row r="467" spans="1:17">
      <c r="A467" s="29">
        <v>44474</v>
      </c>
      <c r="B467" s="10">
        <v>2707.58</v>
      </c>
      <c r="C467" s="10">
        <v>2714.1</v>
      </c>
      <c r="D467" s="10">
        <v>2707.03</v>
      </c>
      <c r="E467" s="10">
        <v>2707.94</v>
      </c>
      <c r="F467" s="10">
        <v>2737.12</v>
      </c>
      <c r="G467" s="10">
        <v>2809.92</v>
      </c>
      <c r="H467" s="10">
        <v>2770.1</v>
      </c>
      <c r="J467" s="29">
        <v>44474</v>
      </c>
      <c r="K467" s="10">
        <v>127.25</v>
      </c>
      <c r="L467" s="10">
        <v>127.69</v>
      </c>
      <c r="M467" s="10">
        <v>125.19</v>
      </c>
      <c r="N467" s="10">
        <v>125.49</v>
      </c>
      <c r="O467" s="10">
        <v>135.08000000000001</v>
      </c>
      <c r="P467" s="10">
        <v>138.46</v>
      </c>
      <c r="Q467" s="10">
        <v>142.13999999999999</v>
      </c>
    </row>
    <row r="468" spans="1:17">
      <c r="A468" s="29">
        <v>44473</v>
      </c>
      <c r="B468" s="10">
        <v>2714.62</v>
      </c>
      <c r="C468" s="10">
        <v>2719.46</v>
      </c>
      <c r="D468" s="10">
        <v>2707.19</v>
      </c>
      <c r="E468" s="10">
        <v>2707.39</v>
      </c>
      <c r="F468" s="10">
        <v>2739.47</v>
      </c>
      <c r="G468" s="10">
        <v>2810.23</v>
      </c>
      <c r="H468" s="10">
        <v>2771.29</v>
      </c>
      <c r="J468" s="29">
        <v>44473</v>
      </c>
      <c r="K468" s="10">
        <v>130.58000000000001</v>
      </c>
      <c r="L468" s="10">
        <v>131.65</v>
      </c>
      <c r="M468" s="10">
        <v>126.3</v>
      </c>
      <c r="N468" s="10">
        <v>126.3</v>
      </c>
      <c r="O468" s="10">
        <v>135.51</v>
      </c>
      <c r="P468" s="10">
        <v>138.5</v>
      </c>
      <c r="Q468" s="10">
        <v>142.27000000000001</v>
      </c>
    </row>
    <row r="469" spans="1:17">
      <c r="A469" s="29">
        <v>44470</v>
      </c>
      <c r="B469" s="10">
        <v>2715.71</v>
      </c>
      <c r="C469" s="10">
        <v>2720.15</v>
      </c>
      <c r="D469" s="10">
        <v>2710.93</v>
      </c>
      <c r="E469" s="10">
        <v>2714.62</v>
      </c>
      <c r="F469" s="10">
        <v>2741.88</v>
      </c>
      <c r="G469" s="10">
        <v>2810.53</v>
      </c>
      <c r="H469" s="10">
        <v>2772.53</v>
      </c>
      <c r="J469" s="29">
        <v>44470</v>
      </c>
      <c r="K469" s="10">
        <v>128.15</v>
      </c>
      <c r="L469" s="10">
        <v>130.75</v>
      </c>
      <c r="M469" s="10">
        <v>127.4</v>
      </c>
      <c r="N469" s="10">
        <v>130.6</v>
      </c>
      <c r="O469" s="10">
        <v>135.94</v>
      </c>
      <c r="P469" s="10">
        <v>138.52000000000001</v>
      </c>
      <c r="Q469" s="10">
        <v>142.37</v>
      </c>
    </row>
    <row r="470" spans="1:17">
      <c r="A470" s="29">
        <v>44469</v>
      </c>
      <c r="B470" s="10">
        <v>2700.36</v>
      </c>
      <c r="C470" s="10">
        <v>2716.19</v>
      </c>
      <c r="D470" s="10">
        <v>2700.36</v>
      </c>
      <c r="E470" s="10">
        <v>2715.67</v>
      </c>
      <c r="F470" s="10">
        <v>2744.27</v>
      </c>
      <c r="G470" s="10">
        <v>2810.81</v>
      </c>
      <c r="H470" s="10">
        <v>2773.78</v>
      </c>
      <c r="J470" s="29">
        <v>44469</v>
      </c>
      <c r="K470" s="10">
        <v>128.11000000000001</v>
      </c>
      <c r="L470" s="10">
        <v>129.04</v>
      </c>
      <c r="M470" s="10">
        <v>127.12</v>
      </c>
      <c r="N470" s="10">
        <v>127.4</v>
      </c>
      <c r="O470" s="10">
        <v>136.31</v>
      </c>
      <c r="P470" s="10">
        <v>138.52000000000001</v>
      </c>
      <c r="Q470" s="10">
        <v>142.5</v>
      </c>
    </row>
    <row r="471" spans="1:17">
      <c r="A471" s="29">
        <v>44468</v>
      </c>
      <c r="B471" s="10">
        <v>2700.32</v>
      </c>
      <c r="C471" s="10">
        <v>2708.14</v>
      </c>
      <c r="D471" s="10">
        <v>2698.88</v>
      </c>
      <c r="E471" s="10">
        <v>2700.36</v>
      </c>
      <c r="F471" s="10">
        <v>2746.71</v>
      </c>
      <c r="G471" s="10">
        <v>2811.13</v>
      </c>
      <c r="H471" s="10">
        <v>2775.08</v>
      </c>
      <c r="J471" s="29">
        <v>44468</v>
      </c>
      <c r="K471" s="10">
        <v>128.6</v>
      </c>
      <c r="L471" s="10">
        <v>129.27000000000001</v>
      </c>
      <c r="M471" s="10">
        <v>127.51</v>
      </c>
      <c r="N471" s="10">
        <v>127.7</v>
      </c>
      <c r="O471" s="10">
        <v>136.72</v>
      </c>
      <c r="P471" s="10">
        <v>138.54</v>
      </c>
      <c r="Q471" s="10">
        <v>142.63999999999999</v>
      </c>
    </row>
    <row r="472" spans="1:17">
      <c r="A472" s="29">
        <v>44467</v>
      </c>
      <c r="B472" s="10">
        <v>2711.83</v>
      </c>
      <c r="C472" s="10">
        <v>2716.19</v>
      </c>
      <c r="D472" s="10">
        <v>2698.98</v>
      </c>
      <c r="E472" s="10">
        <v>2700.32</v>
      </c>
      <c r="F472" s="10">
        <v>2749.5</v>
      </c>
      <c r="G472" s="10">
        <v>2811.54</v>
      </c>
      <c r="H472" s="10">
        <v>2776.65</v>
      </c>
      <c r="J472" s="29">
        <v>44467</v>
      </c>
      <c r="K472" s="10">
        <v>130.55000000000001</v>
      </c>
      <c r="L472" s="10">
        <v>131.22</v>
      </c>
      <c r="M472" s="10">
        <v>127.35</v>
      </c>
      <c r="N472" s="10">
        <v>127.5</v>
      </c>
      <c r="O472" s="10">
        <v>137.13</v>
      </c>
      <c r="P472" s="10">
        <v>138.56</v>
      </c>
      <c r="Q472" s="10">
        <v>142.79</v>
      </c>
    </row>
    <row r="473" spans="1:17">
      <c r="A473" s="29">
        <v>44466</v>
      </c>
      <c r="B473" s="10">
        <v>2709.39</v>
      </c>
      <c r="C473" s="10">
        <v>2719.97</v>
      </c>
      <c r="D473" s="10">
        <v>2709.39</v>
      </c>
      <c r="E473" s="10">
        <v>2711.76</v>
      </c>
      <c r="F473" s="10">
        <v>2752.22</v>
      </c>
      <c r="G473" s="10">
        <v>2812.01</v>
      </c>
      <c r="H473" s="10">
        <v>2778.2</v>
      </c>
      <c r="J473" s="29">
        <v>44466</v>
      </c>
      <c r="K473" s="10">
        <v>132.80000000000001</v>
      </c>
      <c r="L473" s="10">
        <v>133.13999999999999</v>
      </c>
      <c r="M473" s="10">
        <v>130.9</v>
      </c>
      <c r="N473" s="10">
        <v>131.96</v>
      </c>
      <c r="O473" s="10">
        <v>137.51</v>
      </c>
      <c r="P473" s="10">
        <v>138.58000000000001</v>
      </c>
      <c r="Q473" s="10">
        <v>142.91999999999999</v>
      </c>
    </row>
    <row r="474" spans="1:17">
      <c r="A474" s="29">
        <v>44463</v>
      </c>
      <c r="B474" s="10">
        <v>2705.38</v>
      </c>
      <c r="C474" s="10">
        <v>2712.66</v>
      </c>
      <c r="D474" s="10">
        <v>2705.38</v>
      </c>
      <c r="E474" s="10">
        <v>2709.4</v>
      </c>
      <c r="F474" s="10">
        <v>2754.81</v>
      </c>
      <c r="G474" s="10">
        <v>2812.46</v>
      </c>
      <c r="H474" s="10">
        <v>2779.63</v>
      </c>
      <c r="J474" s="29">
        <v>44463</v>
      </c>
      <c r="K474" s="10">
        <v>132.18</v>
      </c>
      <c r="L474" s="10">
        <v>133.19</v>
      </c>
      <c r="M474" s="10">
        <v>131.19999999999999</v>
      </c>
      <c r="N474" s="10">
        <v>132.80000000000001</v>
      </c>
      <c r="O474" s="10">
        <v>137.84</v>
      </c>
      <c r="P474" s="10">
        <v>138.58000000000001</v>
      </c>
      <c r="Q474" s="10">
        <v>143.01</v>
      </c>
    </row>
    <row r="475" spans="1:17">
      <c r="A475" s="29">
        <v>44462</v>
      </c>
      <c r="B475" s="10">
        <v>2702.55</v>
      </c>
      <c r="C475" s="10">
        <v>2712.59</v>
      </c>
      <c r="D475" s="10">
        <v>2702.55</v>
      </c>
      <c r="E475" s="10">
        <v>2705.38</v>
      </c>
      <c r="F475" s="10">
        <v>2757.4</v>
      </c>
      <c r="G475" s="10">
        <v>2812.9</v>
      </c>
      <c r="H475" s="10">
        <v>2781.1</v>
      </c>
      <c r="J475" s="29">
        <v>44462</v>
      </c>
      <c r="K475" s="10">
        <v>133</v>
      </c>
      <c r="L475" s="10">
        <v>134.35</v>
      </c>
      <c r="M475" s="10">
        <v>132.82</v>
      </c>
      <c r="N475" s="10">
        <v>133.1</v>
      </c>
      <c r="O475" s="10">
        <v>138.18</v>
      </c>
      <c r="P475" s="10">
        <v>138.56</v>
      </c>
      <c r="Q475" s="10">
        <v>143.07</v>
      </c>
    </row>
    <row r="476" spans="1:17">
      <c r="A476" s="29">
        <v>44461</v>
      </c>
      <c r="B476" s="10">
        <v>2699.38</v>
      </c>
      <c r="C476" s="10">
        <v>2711.95</v>
      </c>
      <c r="D476" s="10">
        <v>2699.38</v>
      </c>
      <c r="E476" s="10">
        <v>2702.5</v>
      </c>
      <c r="F476" s="10">
        <v>2759.91</v>
      </c>
      <c r="G476" s="10">
        <v>2813.39</v>
      </c>
      <c r="H476" s="10">
        <v>2782.67</v>
      </c>
      <c r="J476" s="29">
        <v>44461</v>
      </c>
      <c r="K476" s="10">
        <v>132.44</v>
      </c>
      <c r="L476" s="10">
        <v>133.44999999999999</v>
      </c>
      <c r="M476" s="10">
        <v>131.04</v>
      </c>
      <c r="N476" s="10">
        <v>132.25</v>
      </c>
      <c r="O476" s="10">
        <v>138.55000000000001</v>
      </c>
      <c r="P476" s="10">
        <v>138.54</v>
      </c>
      <c r="Q476" s="10">
        <v>143.13999999999999</v>
      </c>
    </row>
    <row r="477" spans="1:17">
      <c r="A477" s="29">
        <v>44460</v>
      </c>
      <c r="B477" s="10">
        <v>2700.58</v>
      </c>
      <c r="C477" s="10">
        <v>2714.25</v>
      </c>
      <c r="D477" s="10">
        <v>2697.55</v>
      </c>
      <c r="E477" s="10">
        <v>2699.37</v>
      </c>
      <c r="F477" s="10">
        <v>2762.33</v>
      </c>
      <c r="G477" s="10">
        <v>2813.92</v>
      </c>
      <c r="H477" s="10">
        <v>2784.25</v>
      </c>
      <c r="J477" s="29">
        <v>44460</v>
      </c>
      <c r="K477" s="10">
        <v>128.57</v>
      </c>
      <c r="L477" s="10">
        <v>130.88999999999999</v>
      </c>
      <c r="M477" s="10">
        <v>128.15</v>
      </c>
      <c r="N477" s="10">
        <v>130</v>
      </c>
      <c r="O477" s="10">
        <v>138.91</v>
      </c>
      <c r="P477" s="10">
        <v>138.52000000000001</v>
      </c>
      <c r="Q477" s="10">
        <v>143.22</v>
      </c>
    </row>
    <row r="478" spans="1:17">
      <c r="A478" s="29">
        <v>44459</v>
      </c>
      <c r="B478" s="10">
        <v>2729.78</v>
      </c>
      <c r="C478" s="10">
        <v>2729.78</v>
      </c>
      <c r="D478" s="10">
        <v>2700.54</v>
      </c>
      <c r="E478" s="10">
        <v>2700.59</v>
      </c>
      <c r="F478" s="10">
        <v>2764.3</v>
      </c>
      <c r="G478" s="10">
        <v>2814.48</v>
      </c>
      <c r="H478" s="10">
        <v>2785.75</v>
      </c>
      <c r="J478" s="29">
        <v>44459</v>
      </c>
      <c r="K478" s="10">
        <v>128.06</v>
      </c>
      <c r="L478" s="10">
        <v>129</v>
      </c>
      <c r="M478" s="10">
        <v>126.36</v>
      </c>
      <c r="N478" s="10">
        <v>127.3</v>
      </c>
      <c r="O478" s="10">
        <v>139.30000000000001</v>
      </c>
      <c r="P478" s="10">
        <v>138.51</v>
      </c>
      <c r="Q478" s="10">
        <v>143.33000000000001</v>
      </c>
    </row>
    <row r="479" spans="1:17">
      <c r="A479" s="29">
        <v>44456</v>
      </c>
      <c r="B479" s="10">
        <v>2727.68</v>
      </c>
      <c r="C479" s="10">
        <v>2733.08</v>
      </c>
      <c r="D479" s="10">
        <v>2727.37</v>
      </c>
      <c r="E479" s="10">
        <v>2729.83</v>
      </c>
      <c r="F479" s="10">
        <v>2765.53</v>
      </c>
      <c r="G479" s="10">
        <v>2814.98</v>
      </c>
      <c r="H479" s="10">
        <v>2787.17</v>
      </c>
      <c r="J479" s="29">
        <v>44456</v>
      </c>
      <c r="K479" s="10">
        <v>132.76</v>
      </c>
      <c r="L479" s="10">
        <v>132.76</v>
      </c>
      <c r="M479" s="10">
        <v>130.11000000000001</v>
      </c>
      <c r="N479" s="10">
        <v>131.12</v>
      </c>
      <c r="O479" s="10">
        <v>139.69</v>
      </c>
      <c r="P479" s="10">
        <v>138.51</v>
      </c>
      <c r="Q479" s="10">
        <v>143.46</v>
      </c>
    </row>
    <row r="480" spans="1:17">
      <c r="A480" s="29">
        <v>44455</v>
      </c>
      <c r="B480" s="10">
        <v>2730.92</v>
      </c>
      <c r="C480" s="10">
        <v>2735.39</v>
      </c>
      <c r="D480" s="10">
        <v>2727.68</v>
      </c>
      <c r="E480" s="10">
        <v>2727.68</v>
      </c>
      <c r="F480" s="10">
        <v>2766.18</v>
      </c>
      <c r="G480" s="10">
        <v>2815.33</v>
      </c>
      <c r="H480" s="10">
        <v>2788.32</v>
      </c>
      <c r="J480" s="29">
        <v>44455</v>
      </c>
      <c r="K480" s="10">
        <v>132.9</v>
      </c>
      <c r="L480" s="10">
        <v>133.88999999999999</v>
      </c>
      <c r="M480" s="10">
        <v>131.75</v>
      </c>
      <c r="N480" s="10">
        <v>132.86000000000001</v>
      </c>
      <c r="O480" s="10">
        <v>140.05000000000001</v>
      </c>
      <c r="P480" s="10">
        <v>138.49</v>
      </c>
      <c r="Q480" s="10">
        <v>143.56</v>
      </c>
    </row>
    <row r="481" spans="1:17">
      <c r="A481" s="29">
        <v>44454</v>
      </c>
      <c r="B481" s="10">
        <v>2728.31</v>
      </c>
      <c r="C481" s="10">
        <v>2738.36</v>
      </c>
      <c r="D481" s="10">
        <v>2728.1</v>
      </c>
      <c r="E481" s="10">
        <v>2730.93</v>
      </c>
      <c r="F481" s="10">
        <v>2766.86</v>
      </c>
      <c r="G481" s="10">
        <v>2815.67</v>
      </c>
      <c r="H481" s="10">
        <v>2789.49</v>
      </c>
      <c r="J481" s="29">
        <v>44454</v>
      </c>
      <c r="K481" s="10">
        <v>134.80000000000001</v>
      </c>
      <c r="L481" s="10">
        <v>134.82</v>
      </c>
      <c r="M481" s="10">
        <v>132.41</v>
      </c>
      <c r="N481" s="10">
        <v>133.4</v>
      </c>
      <c r="O481" s="10">
        <v>140.35</v>
      </c>
      <c r="P481" s="10">
        <v>138.44999999999999</v>
      </c>
      <c r="Q481" s="10">
        <v>143.65</v>
      </c>
    </row>
    <row r="482" spans="1:17">
      <c r="A482" s="29">
        <v>44453</v>
      </c>
      <c r="B482" s="10">
        <v>2727.5</v>
      </c>
      <c r="C482" s="10">
        <v>2735.56</v>
      </c>
      <c r="D482" s="10">
        <v>2726.2</v>
      </c>
      <c r="E482" s="10">
        <v>2728.31</v>
      </c>
      <c r="F482" s="10">
        <v>2767.35</v>
      </c>
      <c r="G482" s="10">
        <v>2816</v>
      </c>
      <c r="H482" s="10">
        <v>2790.63</v>
      </c>
      <c r="J482" s="29">
        <v>44453</v>
      </c>
      <c r="K482" s="10">
        <v>135</v>
      </c>
      <c r="L482" s="10">
        <v>136</v>
      </c>
      <c r="M482" s="10">
        <v>134.03</v>
      </c>
      <c r="N482" s="10">
        <v>134.75</v>
      </c>
      <c r="O482" s="10">
        <v>140.69</v>
      </c>
      <c r="P482" s="10">
        <v>138.4</v>
      </c>
      <c r="Q482" s="10">
        <v>143.72999999999999</v>
      </c>
    </row>
    <row r="483" spans="1:17">
      <c r="A483" s="29">
        <v>44452</v>
      </c>
      <c r="B483" s="10">
        <v>2727.9</v>
      </c>
      <c r="C483" s="10">
        <v>2738.11</v>
      </c>
      <c r="D483" s="10">
        <v>2726.24</v>
      </c>
      <c r="E483" s="10">
        <v>2727.5</v>
      </c>
      <c r="F483" s="10">
        <v>2767.99</v>
      </c>
      <c r="G483" s="10">
        <v>2816.34</v>
      </c>
      <c r="H483" s="10">
        <v>2791.74</v>
      </c>
      <c r="J483" s="29">
        <v>44452</v>
      </c>
      <c r="K483" s="10">
        <v>132.1</v>
      </c>
      <c r="L483" s="10">
        <v>134.46</v>
      </c>
      <c r="M483" s="10">
        <v>131.72999999999999</v>
      </c>
      <c r="N483" s="10">
        <v>134.15</v>
      </c>
      <c r="O483" s="10">
        <v>141.02000000000001</v>
      </c>
      <c r="P483" s="10">
        <v>138.34</v>
      </c>
      <c r="Q483" s="10">
        <v>143.78</v>
      </c>
    </row>
    <row r="484" spans="1:17">
      <c r="A484" s="29">
        <v>44449</v>
      </c>
      <c r="B484" s="10">
        <v>2720.21</v>
      </c>
      <c r="C484" s="10">
        <v>2733.88</v>
      </c>
      <c r="D484" s="10">
        <v>2720.21</v>
      </c>
      <c r="E484" s="10">
        <v>2727.91</v>
      </c>
      <c r="F484" s="10">
        <v>2768.52</v>
      </c>
      <c r="G484" s="10">
        <v>2816.68</v>
      </c>
      <c r="H484" s="10">
        <v>2792.88</v>
      </c>
      <c r="J484" s="29">
        <v>44449</v>
      </c>
      <c r="K484" s="10">
        <v>132.71</v>
      </c>
      <c r="L484" s="10">
        <v>133.94999999999999</v>
      </c>
      <c r="M484" s="10">
        <v>130.32</v>
      </c>
      <c r="N484" s="10">
        <v>130.5</v>
      </c>
      <c r="O484" s="10">
        <v>141.32</v>
      </c>
      <c r="P484" s="10">
        <v>138.28</v>
      </c>
      <c r="Q484" s="10">
        <v>143.84</v>
      </c>
    </row>
    <row r="485" spans="1:17">
      <c r="A485" s="29">
        <v>44448</v>
      </c>
      <c r="B485" s="10">
        <v>2715.09</v>
      </c>
      <c r="C485" s="10">
        <v>2724.19</v>
      </c>
      <c r="D485" s="10">
        <v>2714.63</v>
      </c>
      <c r="E485" s="10">
        <v>2720.14</v>
      </c>
      <c r="F485" s="10">
        <v>2769.06</v>
      </c>
      <c r="G485" s="10">
        <v>2817.04</v>
      </c>
      <c r="H485" s="10">
        <v>2794.01</v>
      </c>
      <c r="J485" s="29">
        <v>44448</v>
      </c>
      <c r="K485" s="10">
        <v>129.01</v>
      </c>
      <c r="L485" s="10">
        <v>132</v>
      </c>
      <c r="M485" s="10">
        <v>126.86</v>
      </c>
      <c r="N485" s="10">
        <v>131.19999999999999</v>
      </c>
      <c r="O485" s="10">
        <v>141.71</v>
      </c>
      <c r="P485" s="10">
        <v>138.22999999999999</v>
      </c>
      <c r="Q485" s="10">
        <v>143.96</v>
      </c>
    </row>
    <row r="486" spans="1:17">
      <c r="A486" s="29">
        <v>44447</v>
      </c>
      <c r="B486" s="10">
        <v>2732.95</v>
      </c>
      <c r="C486" s="10">
        <v>2737.44</v>
      </c>
      <c r="D486" s="10">
        <v>2713.51</v>
      </c>
      <c r="E486" s="10">
        <v>2715.09</v>
      </c>
      <c r="F486" s="10">
        <v>2769.58</v>
      </c>
      <c r="G486" s="10">
        <v>2817.46</v>
      </c>
      <c r="H486" s="10">
        <v>2795.28</v>
      </c>
      <c r="J486" s="29">
        <v>44447</v>
      </c>
      <c r="K486" s="10">
        <v>134.80000000000001</v>
      </c>
      <c r="L486" s="10">
        <v>134.80000000000001</v>
      </c>
      <c r="M486" s="10">
        <v>128.4</v>
      </c>
      <c r="N486" s="10">
        <v>128.4</v>
      </c>
      <c r="O486" s="10">
        <v>142.1</v>
      </c>
      <c r="P486" s="10">
        <v>138.18</v>
      </c>
      <c r="Q486" s="10">
        <v>144.07</v>
      </c>
    </row>
    <row r="487" spans="1:17">
      <c r="A487" s="29">
        <v>44445</v>
      </c>
      <c r="B487" s="10">
        <v>2733.25</v>
      </c>
      <c r="C487" s="10">
        <v>2735.91</v>
      </c>
      <c r="D487" s="10">
        <v>2731.11</v>
      </c>
      <c r="E487" s="10">
        <v>2732.95</v>
      </c>
      <c r="F487" s="10">
        <v>2769.39</v>
      </c>
      <c r="G487" s="10">
        <v>2817.9</v>
      </c>
      <c r="H487" s="10">
        <v>2796.57</v>
      </c>
      <c r="J487" s="29">
        <v>44445</v>
      </c>
      <c r="K487" s="10">
        <v>132.5</v>
      </c>
      <c r="L487" s="10">
        <v>134.51</v>
      </c>
      <c r="M487" s="10">
        <v>132.03</v>
      </c>
      <c r="N487" s="10">
        <v>134.13999999999999</v>
      </c>
      <c r="O487" s="10">
        <v>142.56</v>
      </c>
      <c r="P487" s="10">
        <v>138.13999999999999</v>
      </c>
      <c r="Q487" s="10">
        <v>144.19</v>
      </c>
    </row>
    <row r="488" spans="1:17">
      <c r="A488" s="29">
        <v>44442</v>
      </c>
      <c r="B488" s="10">
        <v>2745.39</v>
      </c>
      <c r="C488" s="10">
        <v>2749.14</v>
      </c>
      <c r="D488" s="10">
        <v>2732.59</v>
      </c>
      <c r="E488" s="10">
        <v>2733.24</v>
      </c>
      <c r="F488" s="10">
        <v>2769.24</v>
      </c>
      <c r="G488" s="10">
        <v>2818.25</v>
      </c>
      <c r="H488" s="10">
        <v>2797.64</v>
      </c>
      <c r="J488" s="29">
        <v>44442</v>
      </c>
      <c r="K488" s="10">
        <v>133.88</v>
      </c>
      <c r="L488" s="10">
        <v>134.96</v>
      </c>
      <c r="M488" s="10">
        <v>131.66</v>
      </c>
      <c r="N488" s="10">
        <v>134</v>
      </c>
      <c r="O488" s="10">
        <v>142.88999999999999</v>
      </c>
      <c r="P488" s="10">
        <v>138.06</v>
      </c>
      <c r="Q488" s="10">
        <v>144.26</v>
      </c>
    </row>
    <row r="489" spans="1:17">
      <c r="A489" s="29">
        <v>44441</v>
      </c>
      <c r="B489" s="10">
        <v>2750.74</v>
      </c>
      <c r="C489" s="10">
        <v>2753.72</v>
      </c>
      <c r="D489" s="10">
        <v>2739.61</v>
      </c>
      <c r="E489" s="10">
        <v>2745.42</v>
      </c>
      <c r="F489" s="10">
        <v>2770.2</v>
      </c>
      <c r="G489" s="10">
        <v>2818.59</v>
      </c>
      <c r="H489" s="10">
        <v>2798.75</v>
      </c>
      <c r="J489" s="29">
        <v>44441</v>
      </c>
      <c r="K489" s="10">
        <v>136.69999999999999</v>
      </c>
      <c r="L489" s="10">
        <v>136.69999999999999</v>
      </c>
      <c r="M489" s="10">
        <v>133.03</v>
      </c>
      <c r="N489" s="10">
        <v>133.03</v>
      </c>
      <c r="O489" s="10">
        <v>143.28</v>
      </c>
      <c r="P489" s="10">
        <v>137.97</v>
      </c>
      <c r="Q489" s="10">
        <v>144.32</v>
      </c>
    </row>
    <row r="490" spans="1:17">
      <c r="A490" s="29">
        <v>44440</v>
      </c>
      <c r="B490" s="10">
        <v>2749.84</v>
      </c>
      <c r="C490" s="10">
        <v>2757.34</v>
      </c>
      <c r="D490" s="10">
        <v>2740.63</v>
      </c>
      <c r="E490" s="10">
        <v>2750.74</v>
      </c>
      <c r="F490" s="10">
        <v>2770.9</v>
      </c>
      <c r="G490" s="10">
        <v>2818.89</v>
      </c>
      <c r="H490" s="10">
        <v>2799.74</v>
      </c>
      <c r="J490" s="29">
        <v>44440</v>
      </c>
      <c r="K490" s="10">
        <v>136.63999999999999</v>
      </c>
      <c r="L490" s="10">
        <v>137.77000000000001</v>
      </c>
      <c r="M490" s="10">
        <v>135.9</v>
      </c>
      <c r="N490" s="10">
        <v>135.9</v>
      </c>
      <c r="O490" s="10">
        <v>143.69999999999999</v>
      </c>
      <c r="P490" s="10">
        <v>137.9</v>
      </c>
      <c r="Q490" s="10">
        <v>144.38999999999999</v>
      </c>
    </row>
    <row r="491" spans="1:17">
      <c r="A491" s="29">
        <v>44439</v>
      </c>
      <c r="B491" s="10">
        <v>2741.2</v>
      </c>
      <c r="C491" s="10">
        <v>2750.96</v>
      </c>
      <c r="D491" s="10">
        <v>2741.2</v>
      </c>
      <c r="E491" s="10">
        <v>2749.84</v>
      </c>
      <c r="F491" s="10">
        <v>2771.83</v>
      </c>
      <c r="G491" s="10">
        <v>2819.18</v>
      </c>
      <c r="H491" s="10">
        <v>2800.73</v>
      </c>
      <c r="J491" s="29">
        <v>44439</v>
      </c>
      <c r="K491" s="10">
        <v>137.97999999999999</v>
      </c>
      <c r="L491" s="10">
        <v>139.36000000000001</v>
      </c>
      <c r="M491" s="10">
        <v>135.82</v>
      </c>
      <c r="N491" s="10">
        <v>136.33000000000001</v>
      </c>
      <c r="O491" s="10">
        <v>144.04</v>
      </c>
      <c r="P491" s="10">
        <v>137.82</v>
      </c>
      <c r="Q491" s="10">
        <v>144.41</v>
      </c>
    </row>
    <row r="492" spans="1:17">
      <c r="A492" s="29">
        <v>44438</v>
      </c>
      <c r="B492" s="10">
        <v>2731.21</v>
      </c>
      <c r="C492" s="10">
        <v>2742.82</v>
      </c>
      <c r="D492" s="10">
        <v>2730.99</v>
      </c>
      <c r="E492" s="10">
        <v>2741.19</v>
      </c>
      <c r="F492" s="10">
        <v>2773.06</v>
      </c>
      <c r="G492" s="10">
        <v>2819.44</v>
      </c>
      <c r="H492" s="10">
        <v>2801.65</v>
      </c>
      <c r="J492" s="29">
        <v>44438</v>
      </c>
      <c r="K492" s="10">
        <v>139.44999999999999</v>
      </c>
      <c r="L492" s="10">
        <v>139.63999999999999</v>
      </c>
      <c r="M492" s="10">
        <v>137.88999999999999</v>
      </c>
      <c r="N492" s="10">
        <v>138.1</v>
      </c>
      <c r="O492" s="10">
        <v>144.41</v>
      </c>
      <c r="P492" s="10">
        <v>137.74</v>
      </c>
      <c r="Q492" s="10">
        <v>144.43</v>
      </c>
    </row>
    <row r="493" spans="1:17">
      <c r="A493" s="29">
        <v>44435</v>
      </c>
      <c r="B493" s="10">
        <v>2723.55</v>
      </c>
      <c r="C493" s="10">
        <v>2732.56</v>
      </c>
      <c r="D493" s="10">
        <v>2723.55</v>
      </c>
      <c r="E493" s="10">
        <v>2731.21</v>
      </c>
      <c r="F493" s="10">
        <v>2774.5</v>
      </c>
      <c r="G493" s="10">
        <v>2819.71</v>
      </c>
      <c r="H493" s="10">
        <v>2802.68</v>
      </c>
      <c r="J493" s="29">
        <v>44435</v>
      </c>
      <c r="K493" s="10">
        <v>138.19999999999999</v>
      </c>
      <c r="L493" s="10">
        <v>139.85</v>
      </c>
      <c r="M493" s="10">
        <v>137.61000000000001</v>
      </c>
      <c r="N493" s="10">
        <v>139.35</v>
      </c>
      <c r="O493" s="10">
        <v>144.69999999999999</v>
      </c>
      <c r="P493" s="10">
        <v>137.63</v>
      </c>
      <c r="Q493" s="10">
        <v>144.43</v>
      </c>
    </row>
    <row r="494" spans="1:17">
      <c r="A494" s="29">
        <v>44434</v>
      </c>
      <c r="B494" s="10">
        <v>2721.03</v>
      </c>
      <c r="C494" s="10">
        <v>2728.9</v>
      </c>
      <c r="D494" s="10">
        <v>2720.85</v>
      </c>
      <c r="E494" s="10">
        <v>2723.55</v>
      </c>
      <c r="F494" s="10">
        <v>2776.14</v>
      </c>
      <c r="G494" s="10">
        <v>2819.98</v>
      </c>
      <c r="H494" s="10">
        <v>2803.8</v>
      </c>
      <c r="J494" s="29">
        <v>44434</v>
      </c>
      <c r="K494" s="10">
        <v>140.6</v>
      </c>
      <c r="L494" s="10">
        <v>140.88</v>
      </c>
      <c r="M494" s="10">
        <v>137.1</v>
      </c>
      <c r="N494" s="10">
        <v>137.1</v>
      </c>
      <c r="O494" s="10">
        <v>144.94999999999999</v>
      </c>
      <c r="P494" s="10">
        <v>137.52000000000001</v>
      </c>
      <c r="Q494" s="10">
        <v>144.4</v>
      </c>
    </row>
    <row r="495" spans="1:17">
      <c r="A495" s="29">
        <v>44433</v>
      </c>
      <c r="B495" s="10">
        <v>2720.62</v>
      </c>
      <c r="C495" s="10">
        <v>2729.67</v>
      </c>
      <c r="D495" s="10">
        <v>2719.04</v>
      </c>
      <c r="E495" s="10">
        <v>2720.95</v>
      </c>
      <c r="F495" s="10">
        <v>2777.97</v>
      </c>
      <c r="G495" s="10">
        <v>2820.23</v>
      </c>
      <c r="H495" s="10">
        <v>2805.04</v>
      </c>
      <c r="J495" s="29">
        <v>44433</v>
      </c>
      <c r="K495" s="10">
        <v>139.66999999999999</v>
      </c>
      <c r="L495" s="10">
        <v>140.63999999999999</v>
      </c>
      <c r="M495" s="10">
        <v>138.74</v>
      </c>
      <c r="N495" s="10">
        <v>140.24</v>
      </c>
      <c r="O495" s="10">
        <v>145.26</v>
      </c>
      <c r="P495" s="10">
        <v>137.38999999999999</v>
      </c>
      <c r="Q495" s="10">
        <v>144.38</v>
      </c>
    </row>
    <row r="496" spans="1:17">
      <c r="A496" s="29">
        <v>44432</v>
      </c>
      <c r="B496" s="10">
        <v>2719.43</v>
      </c>
      <c r="C496" s="10">
        <v>2730.4</v>
      </c>
      <c r="D496" s="10">
        <v>2719.25</v>
      </c>
      <c r="E496" s="10">
        <v>2720.6</v>
      </c>
      <c r="F496" s="10">
        <v>2779.94</v>
      </c>
      <c r="G496" s="10">
        <v>2820.46</v>
      </c>
      <c r="H496" s="10">
        <v>2806.34</v>
      </c>
      <c r="J496" s="29">
        <v>44432</v>
      </c>
      <c r="K496" s="10">
        <v>137.07</v>
      </c>
      <c r="L496" s="10">
        <v>139.87</v>
      </c>
      <c r="M496" s="10">
        <v>137.05000000000001</v>
      </c>
      <c r="N496" s="10">
        <v>139.6</v>
      </c>
      <c r="O496" s="10">
        <v>145.52000000000001</v>
      </c>
      <c r="P496" s="10">
        <v>137.24</v>
      </c>
      <c r="Q496" s="10">
        <v>144.31</v>
      </c>
    </row>
    <row r="497" spans="1:17">
      <c r="A497" s="29">
        <v>44431</v>
      </c>
      <c r="B497" s="10">
        <v>2705.32</v>
      </c>
      <c r="C497" s="10">
        <v>2722.34</v>
      </c>
      <c r="D497" s="10">
        <v>2705.32</v>
      </c>
      <c r="E497" s="10">
        <v>2719.43</v>
      </c>
      <c r="F497" s="10">
        <v>2781.97</v>
      </c>
      <c r="G497" s="10">
        <v>2820.69</v>
      </c>
      <c r="H497" s="10">
        <v>2807.6</v>
      </c>
      <c r="J497" s="29">
        <v>44431</v>
      </c>
      <c r="K497" s="10">
        <v>136.49</v>
      </c>
      <c r="L497" s="10">
        <v>136.97999999999999</v>
      </c>
      <c r="M497" s="10">
        <v>135.16999999999999</v>
      </c>
      <c r="N497" s="10">
        <v>135.9</v>
      </c>
      <c r="O497" s="10">
        <v>145.80000000000001</v>
      </c>
      <c r="P497" s="10">
        <v>137.08000000000001</v>
      </c>
      <c r="Q497" s="10">
        <v>144.25</v>
      </c>
    </row>
    <row r="498" spans="1:17">
      <c r="A498" s="29">
        <v>44428</v>
      </c>
      <c r="B498" s="10">
        <v>2690.67</v>
      </c>
      <c r="C498" s="10">
        <v>2705.78</v>
      </c>
      <c r="D498" s="10">
        <v>2690.26</v>
      </c>
      <c r="E498" s="10">
        <v>2705.34</v>
      </c>
      <c r="F498" s="10">
        <v>2784.16</v>
      </c>
      <c r="G498" s="10">
        <v>2820.96</v>
      </c>
      <c r="H498" s="10">
        <v>2808.72</v>
      </c>
      <c r="J498" s="29">
        <v>44428</v>
      </c>
      <c r="K498" s="10">
        <v>131.44999999999999</v>
      </c>
      <c r="L498" s="10">
        <v>136.13</v>
      </c>
      <c r="M498" s="10">
        <v>131.44999999999999</v>
      </c>
      <c r="N498" s="10">
        <v>135.91</v>
      </c>
      <c r="O498" s="10">
        <v>146.12</v>
      </c>
      <c r="P498" s="10">
        <v>136.94999999999999</v>
      </c>
      <c r="Q498" s="10">
        <v>144.24</v>
      </c>
    </row>
    <row r="499" spans="1:17">
      <c r="A499" s="29">
        <v>44427</v>
      </c>
      <c r="B499" s="10">
        <v>2703.4</v>
      </c>
      <c r="C499" s="10">
        <v>2703.4</v>
      </c>
      <c r="D499" s="10">
        <v>2688.3</v>
      </c>
      <c r="E499" s="10">
        <v>2690.63</v>
      </c>
      <c r="F499" s="10">
        <v>2786.68</v>
      </c>
      <c r="G499" s="10">
        <v>2821.3</v>
      </c>
      <c r="H499" s="10">
        <v>2809.86</v>
      </c>
      <c r="J499" s="29">
        <v>44427</v>
      </c>
      <c r="K499" s="10">
        <v>128.22</v>
      </c>
      <c r="L499" s="10">
        <v>133.97999999999999</v>
      </c>
      <c r="M499" s="10">
        <v>127.02</v>
      </c>
      <c r="N499" s="10">
        <v>133.5</v>
      </c>
      <c r="O499" s="10">
        <v>146.46</v>
      </c>
      <c r="P499" s="10">
        <v>136.82</v>
      </c>
      <c r="Q499" s="10">
        <v>144.19</v>
      </c>
    </row>
    <row r="500" spans="1:17">
      <c r="A500" s="29">
        <v>44426</v>
      </c>
      <c r="B500" s="10">
        <v>2708.29</v>
      </c>
      <c r="C500" s="10">
        <v>2715.86</v>
      </c>
      <c r="D500" s="10">
        <v>2703.18</v>
      </c>
      <c r="E500" s="10">
        <v>2703.4</v>
      </c>
      <c r="F500" s="10">
        <v>2789.5</v>
      </c>
      <c r="G500" s="10">
        <v>2821.86</v>
      </c>
      <c r="H500" s="10">
        <v>2811.13</v>
      </c>
      <c r="J500" s="29">
        <v>44426</v>
      </c>
      <c r="K500" s="10">
        <v>130.53</v>
      </c>
      <c r="L500" s="10">
        <v>135.26</v>
      </c>
      <c r="M500" s="10">
        <v>129.08000000000001</v>
      </c>
      <c r="N500" s="10">
        <v>130.27000000000001</v>
      </c>
      <c r="O500" s="10">
        <v>146.82</v>
      </c>
      <c r="P500" s="10">
        <v>136.72999999999999</v>
      </c>
      <c r="Q500" s="10">
        <v>144.16999999999999</v>
      </c>
    </row>
    <row r="501" spans="1:17">
      <c r="A501" s="29">
        <v>44425</v>
      </c>
      <c r="B501" s="10">
        <v>2725.08</v>
      </c>
      <c r="C501" s="10">
        <v>2733.28</v>
      </c>
      <c r="D501" s="10">
        <v>2704.51</v>
      </c>
      <c r="E501" s="10">
        <v>2708.3</v>
      </c>
      <c r="F501" s="10">
        <v>2792.03</v>
      </c>
      <c r="G501" s="10">
        <v>2822.4</v>
      </c>
      <c r="H501" s="10">
        <v>2812.23</v>
      </c>
      <c r="J501" s="29">
        <v>44425</v>
      </c>
      <c r="K501" s="10">
        <v>131.5</v>
      </c>
      <c r="L501" s="10">
        <v>131.5</v>
      </c>
      <c r="M501" s="10">
        <v>127.48</v>
      </c>
      <c r="N501" s="10">
        <v>130.1</v>
      </c>
      <c r="O501" s="10">
        <v>147.26</v>
      </c>
      <c r="P501" s="10">
        <v>136.66</v>
      </c>
      <c r="Q501" s="10">
        <v>144.18</v>
      </c>
    </row>
    <row r="502" spans="1:17">
      <c r="A502" s="29">
        <v>44424</v>
      </c>
      <c r="B502" s="10">
        <v>2741.11</v>
      </c>
      <c r="C502" s="10">
        <v>2744.9</v>
      </c>
      <c r="D502" s="10">
        <v>2724.42</v>
      </c>
      <c r="E502" s="10">
        <v>2725.1</v>
      </c>
      <c r="F502" s="10">
        <v>2794.41</v>
      </c>
      <c r="G502" s="10">
        <v>2822.96</v>
      </c>
      <c r="H502" s="10">
        <v>2813.29</v>
      </c>
      <c r="J502" s="29">
        <v>44424</v>
      </c>
      <c r="K502" s="10">
        <v>137</v>
      </c>
      <c r="L502" s="10">
        <v>137.12</v>
      </c>
      <c r="M502" s="10">
        <v>132.16999999999999</v>
      </c>
      <c r="N502" s="10">
        <v>132.19999999999999</v>
      </c>
      <c r="O502" s="10">
        <v>147.69999999999999</v>
      </c>
      <c r="P502" s="10">
        <v>136.6</v>
      </c>
      <c r="Q502" s="10">
        <v>144.16999999999999</v>
      </c>
    </row>
    <row r="503" spans="1:17">
      <c r="A503" s="29">
        <v>44421</v>
      </c>
      <c r="B503" s="10">
        <v>2722.32</v>
      </c>
      <c r="C503" s="10">
        <v>2742.99</v>
      </c>
      <c r="D503" s="10">
        <v>2722.32</v>
      </c>
      <c r="E503" s="10">
        <v>2741.11</v>
      </c>
      <c r="F503" s="10">
        <v>2796.47</v>
      </c>
      <c r="G503" s="10">
        <v>2823.47</v>
      </c>
      <c r="H503" s="10">
        <v>2814.18</v>
      </c>
      <c r="J503" s="29">
        <v>44421</v>
      </c>
      <c r="K503" s="10">
        <v>138.05000000000001</v>
      </c>
      <c r="L503" s="10">
        <v>139.13</v>
      </c>
      <c r="M503" s="10">
        <v>136.44</v>
      </c>
      <c r="N503" s="10">
        <v>137.25</v>
      </c>
      <c r="O503" s="10">
        <v>148.12</v>
      </c>
      <c r="P503" s="10">
        <v>136.53</v>
      </c>
      <c r="Q503" s="10">
        <v>144.16</v>
      </c>
    </row>
    <row r="504" spans="1:17">
      <c r="A504" s="29">
        <v>44420</v>
      </c>
      <c r="B504" s="10">
        <v>2739.9</v>
      </c>
      <c r="C504" s="10">
        <v>2740.63</v>
      </c>
      <c r="D504" s="10">
        <v>2721.58</v>
      </c>
      <c r="E504" s="10">
        <v>2722.32</v>
      </c>
      <c r="F504" s="10">
        <v>2798.08</v>
      </c>
      <c r="G504" s="10">
        <v>2823.9</v>
      </c>
      <c r="H504" s="10">
        <v>2814.93</v>
      </c>
      <c r="J504" s="29">
        <v>44420</v>
      </c>
      <c r="K504" s="10">
        <v>140.06</v>
      </c>
      <c r="L504" s="10">
        <v>140.06</v>
      </c>
      <c r="M504" s="10">
        <v>137.41999999999999</v>
      </c>
      <c r="N504" s="10">
        <v>137.41999999999999</v>
      </c>
      <c r="O504" s="10">
        <v>148.4</v>
      </c>
      <c r="P504" s="10">
        <v>136.43</v>
      </c>
      <c r="Q504" s="10">
        <v>144.11000000000001</v>
      </c>
    </row>
    <row r="505" spans="1:17">
      <c r="A505" s="29">
        <v>44419</v>
      </c>
      <c r="B505" s="10">
        <v>2755.6</v>
      </c>
      <c r="C505" s="10">
        <v>2761.72</v>
      </c>
      <c r="D505" s="10">
        <v>2738.71</v>
      </c>
      <c r="E505" s="10">
        <v>2739.91</v>
      </c>
      <c r="F505" s="10">
        <v>2799.87</v>
      </c>
      <c r="G505" s="10">
        <v>2824.41</v>
      </c>
      <c r="H505" s="10">
        <v>2815.9</v>
      </c>
      <c r="J505" s="29">
        <v>44419</v>
      </c>
      <c r="K505" s="10">
        <v>140.4</v>
      </c>
      <c r="L505" s="10">
        <v>140.99</v>
      </c>
      <c r="M505" s="10">
        <v>138.82</v>
      </c>
      <c r="N505" s="10">
        <v>139.6</v>
      </c>
      <c r="O505" s="10">
        <v>148.66</v>
      </c>
      <c r="P505" s="10">
        <v>136.33000000000001</v>
      </c>
      <c r="Q505" s="10">
        <v>144.08000000000001</v>
      </c>
    </row>
    <row r="506" spans="1:17">
      <c r="A506" s="29">
        <v>44418</v>
      </c>
      <c r="B506" s="10">
        <v>2769.52</v>
      </c>
      <c r="C506" s="10">
        <v>2774.65</v>
      </c>
      <c r="D506" s="10">
        <v>2755.49</v>
      </c>
      <c r="E506" s="10">
        <v>2755.49</v>
      </c>
      <c r="F506" s="10">
        <v>2801.4</v>
      </c>
      <c r="G506" s="10">
        <v>2824.8</v>
      </c>
      <c r="H506" s="10">
        <v>2816.58</v>
      </c>
      <c r="J506" s="29">
        <v>44418</v>
      </c>
      <c r="K506" s="10">
        <v>141.71</v>
      </c>
      <c r="L506" s="10">
        <v>142.57</v>
      </c>
      <c r="M506" s="10">
        <v>140.35</v>
      </c>
      <c r="N506" s="10">
        <v>140.35</v>
      </c>
      <c r="O506" s="10">
        <v>148.85</v>
      </c>
      <c r="P506" s="10">
        <v>136.21</v>
      </c>
      <c r="Q506" s="10">
        <v>143.99</v>
      </c>
    </row>
    <row r="507" spans="1:17">
      <c r="A507" s="29">
        <v>44417</v>
      </c>
      <c r="B507" s="10">
        <v>2778.46</v>
      </c>
      <c r="C507" s="10">
        <v>2781.11</v>
      </c>
      <c r="D507" s="10">
        <v>2765.99</v>
      </c>
      <c r="E507" s="10">
        <v>2769.53</v>
      </c>
      <c r="F507" s="10">
        <v>2802.52</v>
      </c>
      <c r="G507" s="10">
        <v>2825.11</v>
      </c>
      <c r="H507" s="10">
        <v>2817.2</v>
      </c>
      <c r="J507" s="29">
        <v>44417</v>
      </c>
      <c r="K507" s="10">
        <v>140.03</v>
      </c>
      <c r="L507" s="10">
        <v>141.96</v>
      </c>
      <c r="M507" s="10">
        <v>140.03</v>
      </c>
      <c r="N507" s="10">
        <v>141.11000000000001</v>
      </c>
      <c r="O507" s="10">
        <v>149</v>
      </c>
      <c r="P507" s="10">
        <v>136.09</v>
      </c>
      <c r="Q507" s="10">
        <v>143.91999999999999</v>
      </c>
    </row>
    <row r="508" spans="1:17">
      <c r="A508" s="29">
        <v>44414</v>
      </c>
      <c r="B508" s="10">
        <v>2781.01</v>
      </c>
      <c r="C508" s="10">
        <v>2786.76</v>
      </c>
      <c r="D508" s="10">
        <v>2778.36</v>
      </c>
      <c r="E508" s="10">
        <v>2778.56</v>
      </c>
      <c r="F508" s="10">
        <v>2802.98</v>
      </c>
      <c r="G508" s="10">
        <v>2825.32</v>
      </c>
      <c r="H508" s="10">
        <v>2817.73</v>
      </c>
      <c r="J508" s="29">
        <v>44414</v>
      </c>
      <c r="K508" s="10">
        <v>139.5</v>
      </c>
      <c r="L508" s="10">
        <v>141.22</v>
      </c>
      <c r="M508" s="10">
        <v>139.27000000000001</v>
      </c>
      <c r="N508" s="10">
        <v>140.5</v>
      </c>
      <c r="O508" s="10">
        <v>149.13999999999999</v>
      </c>
      <c r="P508" s="10">
        <v>135.96</v>
      </c>
      <c r="Q508" s="10">
        <v>143.82</v>
      </c>
    </row>
    <row r="509" spans="1:17">
      <c r="A509" s="29">
        <v>44413</v>
      </c>
      <c r="B509" s="10">
        <v>2792.55</v>
      </c>
      <c r="C509" s="10">
        <v>2796.71</v>
      </c>
      <c r="D509" s="10">
        <v>2781.02</v>
      </c>
      <c r="E509" s="10">
        <v>2781.02</v>
      </c>
      <c r="F509" s="10">
        <v>2803.18</v>
      </c>
      <c r="G509" s="10">
        <v>2825.48</v>
      </c>
      <c r="H509" s="10">
        <v>2818.26</v>
      </c>
      <c r="J509" s="29">
        <v>44413</v>
      </c>
      <c r="K509" s="10">
        <v>142</v>
      </c>
      <c r="L509" s="10">
        <v>142.99</v>
      </c>
      <c r="M509" s="10">
        <v>139.41</v>
      </c>
      <c r="N509" s="10">
        <v>139.59</v>
      </c>
      <c r="O509" s="10">
        <v>149.25</v>
      </c>
      <c r="P509" s="10">
        <v>135.84</v>
      </c>
      <c r="Q509" s="10">
        <v>143.75</v>
      </c>
    </row>
    <row r="510" spans="1:17">
      <c r="A510" s="29">
        <v>44412</v>
      </c>
      <c r="B510" s="10">
        <v>2800.61</v>
      </c>
      <c r="C510" s="10">
        <v>2807.95</v>
      </c>
      <c r="D510" s="10">
        <v>2792.4</v>
      </c>
      <c r="E510" s="10">
        <v>2792.66</v>
      </c>
      <c r="F510" s="10">
        <v>2803.54</v>
      </c>
      <c r="G510" s="10">
        <v>2825.62</v>
      </c>
      <c r="H510" s="10">
        <v>2818.83</v>
      </c>
      <c r="J510" s="29">
        <v>44412</v>
      </c>
      <c r="K510" s="10">
        <v>142.68</v>
      </c>
      <c r="L510" s="10">
        <v>143.07</v>
      </c>
      <c r="M510" s="10">
        <v>140.52000000000001</v>
      </c>
      <c r="N510" s="10">
        <v>141</v>
      </c>
      <c r="O510" s="10">
        <v>149.34</v>
      </c>
      <c r="P510" s="10">
        <v>135.72</v>
      </c>
      <c r="Q510" s="10">
        <v>143.66</v>
      </c>
    </row>
    <row r="511" spans="1:17">
      <c r="A511" s="29">
        <v>44411</v>
      </c>
      <c r="B511" s="10">
        <v>2812.84</v>
      </c>
      <c r="C511" s="10">
        <v>2817.24</v>
      </c>
      <c r="D511" s="10">
        <v>2800.61</v>
      </c>
      <c r="E511" s="10">
        <v>2800.61</v>
      </c>
      <c r="F511" s="10">
        <v>2803.75</v>
      </c>
      <c r="G511" s="10">
        <v>2825.69</v>
      </c>
      <c r="H511" s="10">
        <v>2819.27</v>
      </c>
      <c r="J511" s="29">
        <v>44411</v>
      </c>
      <c r="K511" s="10">
        <v>143.80000000000001</v>
      </c>
      <c r="L511" s="10">
        <v>143.80000000000001</v>
      </c>
      <c r="M511" s="10">
        <v>139.63999999999999</v>
      </c>
      <c r="N511" s="10">
        <v>142.99</v>
      </c>
      <c r="O511" s="10">
        <v>149.38999999999999</v>
      </c>
      <c r="P511" s="10">
        <v>135.58000000000001</v>
      </c>
      <c r="Q511" s="10">
        <v>143.56</v>
      </c>
    </row>
    <row r="512" spans="1:17">
      <c r="A512" s="29">
        <v>44410</v>
      </c>
      <c r="B512" s="10">
        <v>2824.18</v>
      </c>
      <c r="C512" s="10">
        <v>2830.74</v>
      </c>
      <c r="D512" s="10">
        <v>2812.66</v>
      </c>
      <c r="E512" s="10">
        <v>2812.66</v>
      </c>
      <c r="F512" s="10">
        <v>2803.81</v>
      </c>
      <c r="G512" s="10">
        <v>2825.71</v>
      </c>
      <c r="H512" s="10">
        <v>2819.6</v>
      </c>
      <c r="J512" s="29">
        <v>44410</v>
      </c>
      <c r="K512" s="10">
        <v>143.6</v>
      </c>
      <c r="L512" s="10">
        <v>144.69999999999999</v>
      </c>
      <c r="M512" s="10">
        <v>142.61000000000001</v>
      </c>
      <c r="N512" s="10">
        <v>142.61000000000001</v>
      </c>
      <c r="O512" s="10">
        <v>149.37</v>
      </c>
      <c r="P512" s="10">
        <v>135.44</v>
      </c>
      <c r="Q512" s="10">
        <v>143.38999999999999</v>
      </c>
    </row>
    <row r="513" spans="1:17">
      <c r="A513" s="29">
        <v>44407</v>
      </c>
      <c r="B513" s="10">
        <v>2819.28</v>
      </c>
      <c r="C513" s="10">
        <v>2824.9</v>
      </c>
      <c r="D513" s="10">
        <v>2819.28</v>
      </c>
      <c r="E513" s="10">
        <v>2824.12</v>
      </c>
      <c r="F513" s="10">
        <v>2803.69</v>
      </c>
      <c r="G513" s="10">
        <v>2825.65</v>
      </c>
      <c r="H513" s="10">
        <v>2819.91</v>
      </c>
      <c r="J513" s="29">
        <v>44407</v>
      </c>
      <c r="K513" s="10">
        <v>144.69</v>
      </c>
      <c r="L513" s="10">
        <v>144.88</v>
      </c>
      <c r="M513" s="10">
        <v>141.61000000000001</v>
      </c>
      <c r="N513" s="10">
        <v>141.80000000000001</v>
      </c>
      <c r="O513" s="10">
        <v>149.38</v>
      </c>
      <c r="P513" s="10">
        <v>135.29</v>
      </c>
      <c r="Q513" s="10">
        <v>143.21</v>
      </c>
    </row>
    <row r="514" spans="1:17">
      <c r="A514" s="29">
        <v>44406</v>
      </c>
      <c r="B514" s="10">
        <v>2816.83</v>
      </c>
      <c r="C514" s="10">
        <v>2822.67</v>
      </c>
      <c r="D514" s="10">
        <v>2816.83</v>
      </c>
      <c r="E514" s="10">
        <v>2818.91</v>
      </c>
      <c r="F514" s="10">
        <v>2803.23</v>
      </c>
      <c r="G514" s="10">
        <v>2825.5</v>
      </c>
      <c r="H514" s="10">
        <v>2820.12</v>
      </c>
      <c r="J514" s="29">
        <v>44406</v>
      </c>
      <c r="K514" s="10">
        <v>145.77000000000001</v>
      </c>
      <c r="L514" s="10">
        <v>146.55000000000001</v>
      </c>
      <c r="M514" s="10">
        <v>145.13999999999999</v>
      </c>
      <c r="N514" s="10">
        <v>145.29</v>
      </c>
      <c r="O514" s="10">
        <v>149.4</v>
      </c>
      <c r="P514" s="10">
        <v>135.13999999999999</v>
      </c>
      <c r="Q514" s="10">
        <v>143.02000000000001</v>
      </c>
    </row>
    <row r="515" spans="1:17">
      <c r="A515" s="29">
        <v>44405</v>
      </c>
      <c r="B515" s="10">
        <v>2817.52</v>
      </c>
      <c r="C515" s="10">
        <v>2823.84</v>
      </c>
      <c r="D515" s="10">
        <v>2815.24</v>
      </c>
      <c r="E515" s="10">
        <v>2816.91</v>
      </c>
      <c r="F515" s="10">
        <v>2803.02</v>
      </c>
      <c r="G515" s="10">
        <v>2825.35</v>
      </c>
      <c r="H515" s="10">
        <v>2820.46</v>
      </c>
      <c r="J515" s="29">
        <v>44405</v>
      </c>
      <c r="K515" s="10">
        <v>144.52000000000001</v>
      </c>
      <c r="L515" s="10">
        <v>146.05000000000001</v>
      </c>
      <c r="M515" s="10">
        <v>144.38</v>
      </c>
      <c r="N515" s="10">
        <v>145.72999999999999</v>
      </c>
      <c r="O515" s="10">
        <v>149.35</v>
      </c>
      <c r="P515" s="10">
        <v>134.97999999999999</v>
      </c>
      <c r="Q515" s="10">
        <v>142.88999999999999</v>
      </c>
    </row>
    <row r="516" spans="1:17">
      <c r="A516" s="29">
        <v>44404</v>
      </c>
      <c r="B516" s="10">
        <v>2825.5</v>
      </c>
      <c r="C516" s="10">
        <v>2830.79</v>
      </c>
      <c r="D516" s="10">
        <v>2816.63</v>
      </c>
      <c r="E516" s="10">
        <v>2817.51</v>
      </c>
      <c r="F516" s="10">
        <v>2802.9</v>
      </c>
      <c r="G516" s="10">
        <v>2825.24</v>
      </c>
      <c r="H516" s="10">
        <v>2820.76</v>
      </c>
      <c r="J516" s="29">
        <v>44404</v>
      </c>
      <c r="K516" s="10">
        <v>146.88999999999999</v>
      </c>
      <c r="L516" s="10">
        <v>147.06</v>
      </c>
      <c r="M516" s="10">
        <v>143.82</v>
      </c>
      <c r="N516" s="10">
        <v>144.22999999999999</v>
      </c>
      <c r="O516" s="10">
        <v>149.28</v>
      </c>
      <c r="P516" s="10">
        <v>134.81</v>
      </c>
      <c r="Q516" s="10">
        <v>142.71</v>
      </c>
    </row>
    <row r="517" spans="1:17">
      <c r="A517" s="29">
        <v>44403</v>
      </c>
      <c r="B517" s="10">
        <v>2828.23</v>
      </c>
      <c r="C517" s="10">
        <v>2836.86</v>
      </c>
      <c r="D517" s="10">
        <v>2825.37</v>
      </c>
      <c r="E517" s="10">
        <v>2825.37</v>
      </c>
      <c r="F517" s="10">
        <v>2803.07</v>
      </c>
      <c r="G517" s="10">
        <v>2825.1</v>
      </c>
      <c r="H517" s="10">
        <v>2821.08</v>
      </c>
      <c r="J517" s="29">
        <v>44403</v>
      </c>
      <c r="K517" s="10">
        <v>147.32</v>
      </c>
      <c r="L517" s="10">
        <v>148.37</v>
      </c>
      <c r="M517" s="10">
        <v>146.93</v>
      </c>
      <c r="N517" s="10">
        <v>147</v>
      </c>
      <c r="O517" s="10">
        <v>149.19999999999999</v>
      </c>
      <c r="P517" s="10">
        <v>134.65</v>
      </c>
      <c r="Q517" s="10">
        <v>142.54</v>
      </c>
    </row>
    <row r="518" spans="1:17">
      <c r="A518" s="29">
        <v>44400</v>
      </c>
      <c r="B518" s="10">
        <v>2834.31</v>
      </c>
      <c r="C518" s="10">
        <v>2840.96</v>
      </c>
      <c r="D518" s="10">
        <v>2828.22</v>
      </c>
      <c r="E518" s="10">
        <v>2828.23</v>
      </c>
      <c r="F518" s="10">
        <v>2803.12</v>
      </c>
      <c r="G518" s="10">
        <v>2824.95</v>
      </c>
      <c r="H518" s="10">
        <v>2821.41</v>
      </c>
      <c r="J518" s="29">
        <v>44400</v>
      </c>
      <c r="K518" s="10">
        <v>148.9</v>
      </c>
      <c r="L518" s="10">
        <v>149.53</v>
      </c>
      <c r="M518" s="10">
        <v>147.5</v>
      </c>
      <c r="N518" s="10">
        <v>147.71</v>
      </c>
      <c r="O518" s="10">
        <v>149.03</v>
      </c>
      <c r="P518" s="10">
        <v>134.47</v>
      </c>
      <c r="Q518" s="10">
        <v>142.34</v>
      </c>
    </row>
    <row r="519" spans="1:17">
      <c r="A519" s="29">
        <v>44399</v>
      </c>
      <c r="B519" s="10">
        <v>2837.73</v>
      </c>
      <c r="C519" s="10">
        <v>2842.76</v>
      </c>
      <c r="D519" s="10">
        <v>2831.73</v>
      </c>
      <c r="E519" s="10">
        <v>2834.13</v>
      </c>
      <c r="F519" s="10">
        <v>2803.18</v>
      </c>
      <c r="G519" s="10">
        <v>2824.73</v>
      </c>
      <c r="H519" s="10">
        <v>2821.9</v>
      </c>
      <c r="J519" s="29">
        <v>44399</v>
      </c>
      <c r="K519" s="10">
        <v>148</v>
      </c>
      <c r="L519" s="10">
        <v>149.5</v>
      </c>
      <c r="M519" s="10">
        <v>147.88</v>
      </c>
      <c r="N519" s="10">
        <v>149.25</v>
      </c>
      <c r="O519" s="10">
        <v>148.81</v>
      </c>
      <c r="P519" s="10">
        <v>134.27000000000001</v>
      </c>
      <c r="Q519" s="10">
        <v>142.13</v>
      </c>
    </row>
    <row r="520" spans="1:17">
      <c r="A520" s="29">
        <v>44398</v>
      </c>
      <c r="B520" s="10">
        <v>2839.64</v>
      </c>
      <c r="C520" s="10">
        <v>2845.65</v>
      </c>
      <c r="D520" s="10">
        <v>2836</v>
      </c>
      <c r="E520" s="10">
        <v>2837.73</v>
      </c>
      <c r="F520" s="10">
        <v>2803.28</v>
      </c>
      <c r="G520" s="10">
        <v>2824.47</v>
      </c>
      <c r="H520" s="10">
        <v>2822.42</v>
      </c>
      <c r="J520" s="29">
        <v>44398</v>
      </c>
      <c r="K520" s="10">
        <v>148.01</v>
      </c>
      <c r="L520" s="10">
        <v>148.96</v>
      </c>
      <c r="M520" s="10">
        <v>147.44</v>
      </c>
      <c r="N520" s="10">
        <v>148</v>
      </c>
      <c r="O520" s="10">
        <v>148.69</v>
      </c>
      <c r="P520" s="10">
        <v>134.08000000000001</v>
      </c>
      <c r="Q520" s="10">
        <v>141.91</v>
      </c>
    </row>
    <row r="521" spans="1:17">
      <c r="A521" s="29">
        <v>44397</v>
      </c>
      <c r="B521" s="10">
        <v>2836.2</v>
      </c>
      <c r="C521" s="10">
        <v>2843.32</v>
      </c>
      <c r="D521" s="10">
        <v>2836.2</v>
      </c>
      <c r="E521" s="10">
        <v>2839.66</v>
      </c>
      <c r="F521" s="10">
        <v>2803.45</v>
      </c>
      <c r="G521" s="10">
        <v>2824.22</v>
      </c>
      <c r="H521" s="10">
        <v>2822.99</v>
      </c>
      <c r="J521" s="29">
        <v>44397</v>
      </c>
      <c r="K521" s="10">
        <v>146.9</v>
      </c>
      <c r="L521" s="10">
        <v>148.49</v>
      </c>
      <c r="M521" s="10">
        <v>146.21</v>
      </c>
      <c r="N521" s="10">
        <v>148</v>
      </c>
      <c r="O521" s="10">
        <v>148.56</v>
      </c>
      <c r="P521" s="10">
        <v>133.9</v>
      </c>
      <c r="Q521" s="10">
        <v>141.72999999999999</v>
      </c>
    </row>
    <row r="522" spans="1:17">
      <c r="A522" s="29">
        <v>44396</v>
      </c>
      <c r="B522" s="10">
        <v>2841.2</v>
      </c>
      <c r="C522" s="10">
        <v>2848</v>
      </c>
      <c r="D522" s="10">
        <v>2836.11</v>
      </c>
      <c r="E522" s="10">
        <v>2836.18</v>
      </c>
      <c r="F522" s="10">
        <v>2803.79</v>
      </c>
      <c r="G522" s="10">
        <v>2823.97</v>
      </c>
      <c r="H522" s="10">
        <v>2823.51</v>
      </c>
      <c r="J522" s="29">
        <v>44396</v>
      </c>
      <c r="K522" s="10">
        <v>148</v>
      </c>
      <c r="L522" s="10">
        <v>148</v>
      </c>
      <c r="M522" s="10">
        <v>145.54</v>
      </c>
      <c r="N522" s="10">
        <v>146.55000000000001</v>
      </c>
      <c r="O522" s="10">
        <v>148.46</v>
      </c>
      <c r="P522" s="10">
        <v>133.72999999999999</v>
      </c>
      <c r="Q522" s="10">
        <v>141.59</v>
      </c>
    </row>
    <row r="523" spans="1:17">
      <c r="A523" s="29">
        <v>44393</v>
      </c>
      <c r="B523" s="10">
        <v>2838.74</v>
      </c>
      <c r="C523" s="10">
        <v>2846.1</v>
      </c>
      <c r="D523" s="10">
        <v>2838.74</v>
      </c>
      <c r="E523" s="10">
        <v>2841.35</v>
      </c>
      <c r="F523" s="10">
        <v>2804.17</v>
      </c>
      <c r="G523" s="10">
        <v>2823.74</v>
      </c>
      <c r="H523" s="10">
        <v>2824.05</v>
      </c>
      <c r="J523" s="29">
        <v>44393</v>
      </c>
      <c r="K523" s="10">
        <v>150.19999999999999</v>
      </c>
      <c r="L523" s="10">
        <v>150.85</v>
      </c>
      <c r="M523" s="10">
        <v>148.6</v>
      </c>
      <c r="N523" s="10">
        <v>148.6</v>
      </c>
      <c r="O523" s="10">
        <v>148.33000000000001</v>
      </c>
      <c r="P523" s="10">
        <v>133.56</v>
      </c>
      <c r="Q523" s="10">
        <v>141.44999999999999</v>
      </c>
    </row>
    <row r="524" spans="1:17">
      <c r="A524" s="29">
        <v>44392</v>
      </c>
      <c r="B524" s="10">
        <v>2830.77</v>
      </c>
      <c r="C524" s="10">
        <v>2843.75</v>
      </c>
      <c r="D524" s="10">
        <v>2830.77</v>
      </c>
      <c r="E524" s="10">
        <v>2838.73</v>
      </c>
      <c r="F524" s="10">
        <v>2804.45</v>
      </c>
      <c r="G524" s="10">
        <v>2823.47</v>
      </c>
      <c r="H524" s="10">
        <v>2824.39</v>
      </c>
      <c r="J524" s="29">
        <v>44392</v>
      </c>
      <c r="K524" s="10">
        <v>151</v>
      </c>
      <c r="L524" s="10">
        <v>151.66999999999999</v>
      </c>
      <c r="M524" s="10">
        <v>149.25</v>
      </c>
      <c r="N524" s="10">
        <v>149.75</v>
      </c>
      <c r="O524" s="10">
        <v>148.18</v>
      </c>
      <c r="P524" s="10">
        <v>133.38999999999999</v>
      </c>
      <c r="Q524" s="10">
        <v>141.29</v>
      </c>
    </row>
    <row r="525" spans="1:17">
      <c r="A525" s="29">
        <v>44391</v>
      </c>
      <c r="B525" s="10">
        <v>2823.81</v>
      </c>
      <c r="C525" s="10">
        <v>2834.26</v>
      </c>
      <c r="D525" s="10">
        <v>2823.81</v>
      </c>
      <c r="E525" s="10">
        <v>2830.85</v>
      </c>
      <c r="F525" s="10">
        <v>2804.8</v>
      </c>
      <c r="G525" s="10">
        <v>2823.22</v>
      </c>
      <c r="H525" s="10">
        <v>2824.94</v>
      </c>
      <c r="J525" s="29">
        <v>44391</v>
      </c>
      <c r="K525" s="10">
        <v>151.22999999999999</v>
      </c>
      <c r="L525" s="10">
        <v>152.03</v>
      </c>
      <c r="M525" s="10">
        <v>150</v>
      </c>
      <c r="N525" s="10">
        <v>151.6</v>
      </c>
      <c r="O525" s="10">
        <v>147.96</v>
      </c>
      <c r="P525" s="10">
        <v>133.19999999999999</v>
      </c>
      <c r="Q525" s="10">
        <v>141.15</v>
      </c>
    </row>
    <row r="526" spans="1:17">
      <c r="A526" s="29">
        <v>44390</v>
      </c>
      <c r="B526" s="10">
        <v>2797.86</v>
      </c>
      <c r="C526" s="10">
        <v>2825.46</v>
      </c>
      <c r="D526" s="10">
        <v>2797.86</v>
      </c>
      <c r="E526" s="10">
        <v>2823.81</v>
      </c>
      <c r="F526" s="10">
        <v>2805.43</v>
      </c>
      <c r="G526" s="10">
        <v>2823.05</v>
      </c>
      <c r="H526" s="10">
        <v>2825.54</v>
      </c>
      <c r="J526" s="29">
        <v>44390</v>
      </c>
      <c r="K526" s="10">
        <v>148.63</v>
      </c>
      <c r="L526" s="10">
        <v>150.63999999999999</v>
      </c>
      <c r="M526" s="10">
        <v>148.51</v>
      </c>
      <c r="N526" s="10">
        <v>150.41</v>
      </c>
      <c r="O526" s="10">
        <v>147.72999999999999</v>
      </c>
      <c r="P526" s="10">
        <v>133.02000000000001</v>
      </c>
      <c r="Q526" s="10">
        <v>140.99</v>
      </c>
    </row>
    <row r="527" spans="1:17">
      <c r="A527" s="29">
        <v>44389</v>
      </c>
      <c r="B527" s="10">
        <v>2762.04</v>
      </c>
      <c r="C527" s="10">
        <v>2797.9</v>
      </c>
      <c r="D527" s="10">
        <v>2762.04</v>
      </c>
      <c r="E527" s="10">
        <v>2797.9</v>
      </c>
      <c r="F527" s="10">
        <v>2806.18</v>
      </c>
      <c r="G527" s="10">
        <v>2822.93</v>
      </c>
      <c r="H527" s="10">
        <v>2826.25</v>
      </c>
      <c r="J527" s="29">
        <v>44389</v>
      </c>
      <c r="K527" s="10">
        <v>146.44999999999999</v>
      </c>
      <c r="L527" s="10">
        <v>149.68</v>
      </c>
      <c r="M527" s="10">
        <v>146.44999999999999</v>
      </c>
      <c r="N527" s="10">
        <v>149.5</v>
      </c>
      <c r="O527" s="10">
        <v>147.53</v>
      </c>
      <c r="P527" s="10">
        <v>132.86000000000001</v>
      </c>
      <c r="Q527" s="10">
        <v>140.85</v>
      </c>
    </row>
    <row r="528" spans="1:17">
      <c r="A528" s="29">
        <v>44385</v>
      </c>
      <c r="B528" s="10">
        <v>2762.35</v>
      </c>
      <c r="C528" s="10">
        <v>2765.63</v>
      </c>
      <c r="D528" s="10">
        <v>2756.14</v>
      </c>
      <c r="E528" s="10">
        <v>2762.03</v>
      </c>
      <c r="F528" s="10">
        <v>2807.2</v>
      </c>
      <c r="G528" s="10">
        <v>2822.96</v>
      </c>
      <c r="H528" s="10">
        <v>2827.25</v>
      </c>
      <c r="J528" s="29">
        <v>44385</v>
      </c>
      <c r="K528" s="10">
        <v>147</v>
      </c>
      <c r="L528" s="10">
        <v>147.43</v>
      </c>
      <c r="M528" s="10">
        <v>145</v>
      </c>
      <c r="N528" s="10">
        <v>146.61000000000001</v>
      </c>
      <c r="O528" s="10">
        <v>147.36000000000001</v>
      </c>
      <c r="P528" s="10">
        <v>132.69999999999999</v>
      </c>
      <c r="Q528" s="10">
        <v>140.71</v>
      </c>
    </row>
    <row r="529" spans="1:17">
      <c r="A529" s="29">
        <v>44384</v>
      </c>
      <c r="B529" s="10">
        <v>2761.48</v>
      </c>
      <c r="C529" s="10">
        <v>2768.44</v>
      </c>
      <c r="D529" s="10">
        <v>2761.48</v>
      </c>
      <c r="E529" s="10">
        <v>2762.35</v>
      </c>
      <c r="F529" s="10">
        <v>2808.81</v>
      </c>
      <c r="G529" s="10">
        <v>2823.16</v>
      </c>
      <c r="H529" s="10">
        <v>2828.57</v>
      </c>
      <c r="J529" s="29">
        <v>44384</v>
      </c>
      <c r="K529" s="10">
        <v>149.03</v>
      </c>
      <c r="L529" s="10">
        <v>150.34</v>
      </c>
      <c r="M529" s="10">
        <v>147.52000000000001</v>
      </c>
      <c r="N529" s="10">
        <v>148.9</v>
      </c>
      <c r="O529" s="10">
        <v>147.24</v>
      </c>
      <c r="P529" s="10">
        <v>132.56</v>
      </c>
      <c r="Q529" s="10">
        <v>140.59</v>
      </c>
    </row>
    <row r="530" spans="1:17">
      <c r="A530" s="29">
        <v>44383</v>
      </c>
      <c r="B530" s="10">
        <v>2755.6</v>
      </c>
      <c r="C530" s="10">
        <v>2765.31</v>
      </c>
      <c r="D530" s="10">
        <v>2755.6</v>
      </c>
      <c r="E530" s="10">
        <v>2761.49</v>
      </c>
      <c r="F530" s="10">
        <v>2810.47</v>
      </c>
      <c r="G530" s="10">
        <v>2823.31</v>
      </c>
      <c r="H530" s="10">
        <v>2829.87</v>
      </c>
      <c r="J530" s="29">
        <v>44383</v>
      </c>
      <c r="K530" s="10">
        <v>150.13999999999999</v>
      </c>
      <c r="L530" s="10">
        <v>151.65</v>
      </c>
      <c r="M530" s="10">
        <v>147.77000000000001</v>
      </c>
      <c r="N530" s="10">
        <v>148.15</v>
      </c>
      <c r="O530" s="10">
        <v>147.07</v>
      </c>
      <c r="P530" s="10">
        <v>132.4</v>
      </c>
      <c r="Q530" s="10">
        <v>140.44999999999999</v>
      </c>
    </row>
    <row r="531" spans="1:17">
      <c r="A531" s="29">
        <v>44382</v>
      </c>
      <c r="B531" s="10">
        <v>2760.17</v>
      </c>
      <c r="C531" s="10">
        <v>2765.16</v>
      </c>
      <c r="D531" s="10">
        <v>2753.07</v>
      </c>
      <c r="E531" s="10">
        <v>2755.59</v>
      </c>
      <c r="F531" s="10">
        <v>2812.13</v>
      </c>
      <c r="G531" s="10">
        <v>2823.46</v>
      </c>
      <c r="H531" s="10">
        <v>2831.17</v>
      </c>
      <c r="J531" s="29">
        <v>44382</v>
      </c>
      <c r="K531" s="10">
        <v>151.5</v>
      </c>
      <c r="L531" s="10">
        <v>154.46</v>
      </c>
      <c r="M531" s="10">
        <v>150.13999999999999</v>
      </c>
      <c r="N531" s="10">
        <v>150.13999999999999</v>
      </c>
      <c r="O531" s="10">
        <v>146.94</v>
      </c>
      <c r="P531" s="10">
        <v>132.22999999999999</v>
      </c>
      <c r="Q531" s="10">
        <v>140.34</v>
      </c>
    </row>
    <row r="532" spans="1:17">
      <c r="A532" s="29">
        <v>44379</v>
      </c>
      <c r="B532" s="10">
        <v>2754.18</v>
      </c>
      <c r="C532" s="10">
        <v>2764.36</v>
      </c>
      <c r="D532" s="10">
        <v>2754.18</v>
      </c>
      <c r="E532" s="10">
        <v>2760.17</v>
      </c>
      <c r="F532" s="10">
        <v>2813.91</v>
      </c>
      <c r="G532" s="10">
        <v>2823.65</v>
      </c>
      <c r="H532" s="10">
        <v>2832.54</v>
      </c>
      <c r="J532" s="29">
        <v>44379</v>
      </c>
      <c r="K532" s="10">
        <v>149.5</v>
      </c>
      <c r="L532" s="10">
        <v>151.77000000000001</v>
      </c>
      <c r="M532" s="10">
        <v>149.5</v>
      </c>
      <c r="N532" s="10">
        <v>151.5</v>
      </c>
      <c r="O532" s="10">
        <v>146.76</v>
      </c>
      <c r="P532" s="10">
        <v>132.06</v>
      </c>
      <c r="Q532" s="10">
        <v>140.22</v>
      </c>
    </row>
    <row r="533" spans="1:17">
      <c r="A533" s="29">
        <v>44378</v>
      </c>
      <c r="B533" s="10">
        <v>2755.04</v>
      </c>
      <c r="C533" s="10">
        <v>2766.45</v>
      </c>
      <c r="D533" s="10">
        <v>2750.85</v>
      </c>
      <c r="E533" s="10">
        <v>2754.03</v>
      </c>
      <c r="F533" s="10">
        <v>2815.49</v>
      </c>
      <c r="G533" s="10">
        <v>2823.79</v>
      </c>
      <c r="H533" s="10">
        <v>2833.88</v>
      </c>
      <c r="J533" s="29">
        <v>44378</v>
      </c>
      <c r="K533" s="10">
        <v>150.01</v>
      </c>
      <c r="L533" s="10">
        <v>151.06</v>
      </c>
      <c r="M533" s="10">
        <v>148.53</v>
      </c>
      <c r="N533" s="10">
        <v>149</v>
      </c>
      <c r="O533" s="10">
        <v>146.54</v>
      </c>
      <c r="P533" s="10">
        <v>131.9</v>
      </c>
      <c r="Q533" s="10">
        <v>140.08000000000001</v>
      </c>
    </row>
    <row r="534" spans="1:17">
      <c r="A534" s="29">
        <v>44377</v>
      </c>
      <c r="B534" s="10">
        <v>2746.45</v>
      </c>
      <c r="C534" s="10">
        <v>2761.47</v>
      </c>
      <c r="D534" s="10">
        <v>2746.45</v>
      </c>
      <c r="E534" s="10">
        <v>2754.89</v>
      </c>
      <c r="F534" s="10">
        <v>2817.25</v>
      </c>
      <c r="G534" s="10">
        <v>2823.95</v>
      </c>
      <c r="H534" s="10">
        <v>2835.18</v>
      </c>
      <c r="J534" s="29">
        <v>44377</v>
      </c>
      <c r="K534" s="10">
        <v>150</v>
      </c>
      <c r="L534" s="10">
        <v>150.81</v>
      </c>
      <c r="M534" s="10">
        <v>149.18</v>
      </c>
      <c r="N534" s="10">
        <v>150</v>
      </c>
      <c r="O534" s="10">
        <v>146.37</v>
      </c>
      <c r="P534" s="10">
        <v>131.75</v>
      </c>
      <c r="Q534" s="10">
        <v>139.96</v>
      </c>
    </row>
    <row r="535" spans="1:17">
      <c r="A535" s="29">
        <v>44376</v>
      </c>
      <c r="B535" s="10">
        <v>2705.86</v>
      </c>
      <c r="C535" s="10">
        <v>2746.13</v>
      </c>
      <c r="D535" s="10">
        <v>2705.86</v>
      </c>
      <c r="E535" s="10">
        <v>2746.1</v>
      </c>
      <c r="F535" s="10">
        <v>2818.96</v>
      </c>
      <c r="G535" s="10">
        <v>2824.13</v>
      </c>
      <c r="H535" s="10">
        <v>2836.45</v>
      </c>
      <c r="J535" s="29">
        <v>44376</v>
      </c>
      <c r="K535" s="10">
        <v>151</v>
      </c>
      <c r="L535" s="10">
        <v>151.83000000000001</v>
      </c>
      <c r="M535" s="10">
        <v>148.75</v>
      </c>
      <c r="N535" s="10">
        <v>150.66</v>
      </c>
      <c r="O535" s="10">
        <v>146.22</v>
      </c>
      <c r="P535" s="10">
        <v>131.59</v>
      </c>
      <c r="Q535" s="10">
        <v>139.85</v>
      </c>
    </row>
    <row r="536" spans="1:17">
      <c r="A536" s="29">
        <v>44375</v>
      </c>
      <c r="B536" s="10">
        <v>2725.08</v>
      </c>
      <c r="C536" s="10">
        <v>2725.08</v>
      </c>
      <c r="D536" s="10">
        <v>2644.25</v>
      </c>
      <c r="E536" s="10">
        <v>2705.84</v>
      </c>
      <c r="F536" s="10">
        <v>2820.99</v>
      </c>
      <c r="G536" s="10">
        <v>2824.29</v>
      </c>
      <c r="H536" s="10">
        <v>2837.79</v>
      </c>
      <c r="J536" s="29">
        <v>44375</v>
      </c>
      <c r="K536" s="10">
        <v>151.19999999999999</v>
      </c>
      <c r="L536" s="10">
        <v>152.77000000000001</v>
      </c>
      <c r="M536" s="10">
        <v>150.4</v>
      </c>
      <c r="N536" s="10">
        <v>151.37</v>
      </c>
      <c r="O536" s="10">
        <v>146.04</v>
      </c>
      <c r="P536" s="10">
        <v>131.43</v>
      </c>
      <c r="Q536" s="10">
        <v>139.69999999999999</v>
      </c>
    </row>
    <row r="537" spans="1:17">
      <c r="A537" s="29">
        <v>44372</v>
      </c>
      <c r="B537" s="10">
        <v>2781.28</v>
      </c>
      <c r="C537" s="10">
        <v>2788.4</v>
      </c>
      <c r="D537" s="10">
        <v>2691.53</v>
      </c>
      <c r="E537" s="10">
        <v>2725.08</v>
      </c>
      <c r="F537" s="10">
        <v>2823.74</v>
      </c>
      <c r="G537" s="10">
        <v>2824.68</v>
      </c>
      <c r="H537" s="10">
        <v>2839.48</v>
      </c>
      <c r="J537" s="29">
        <v>44372</v>
      </c>
      <c r="K537" s="10">
        <v>153.4</v>
      </c>
      <c r="L537" s="10">
        <v>154.12</v>
      </c>
      <c r="M537" s="10">
        <v>149.9</v>
      </c>
      <c r="N537" s="10">
        <v>151</v>
      </c>
      <c r="O537" s="10">
        <v>145.83000000000001</v>
      </c>
      <c r="P537" s="10">
        <v>131.27000000000001</v>
      </c>
      <c r="Q537" s="10">
        <v>139.53</v>
      </c>
    </row>
    <row r="538" spans="1:17">
      <c r="A538" s="29">
        <v>44371</v>
      </c>
      <c r="B538" s="10">
        <v>2780.49</v>
      </c>
      <c r="C538" s="10">
        <v>2791.73</v>
      </c>
      <c r="D538" s="10">
        <v>2779.12</v>
      </c>
      <c r="E538" s="10">
        <v>2781.25</v>
      </c>
      <c r="F538" s="10">
        <v>2826.05</v>
      </c>
      <c r="G538" s="10">
        <v>2824.92</v>
      </c>
      <c r="H538" s="10">
        <v>2841.03</v>
      </c>
      <c r="J538" s="29">
        <v>44371</v>
      </c>
      <c r="K538" s="10">
        <v>154.01</v>
      </c>
      <c r="L538" s="10">
        <v>154.94999999999999</v>
      </c>
      <c r="M538" s="10">
        <v>153.37</v>
      </c>
      <c r="N538" s="10">
        <v>153.4</v>
      </c>
      <c r="O538" s="10">
        <v>145.62</v>
      </c>
      <c r="P538" s="10">
        <v>131.11000000000001</v>
      </c>
      <c r="Q538" s="10">
        <v>139.32</v>
      </c>
    </row>
    <row r="539" spans="1:17">
      <c r="A539" s="29">
        <v>44370</v>
      </c>
      <c r="B539" s="10">
        <v>2797.72</v>
      </c>
      <c r="C539" s="10">
        <v>2802.5</v>
      </c>
      <c r="D539" s="10">
        <v>2780.49</v>
      </c>
      <c r="E539" s="10">
        <v>2780.49</v>
      </c>
      <c r="F539" s="10">
        <v>2827.3</v>
      </c>
      <c r="G539" s="10">
        <v>2824.93</v>
      </c>
      <c r="H539" s="10">
        <v>2841.93</v>
      </c>
      <c r="J539" s="29">
        <v>44370</v>
      </c>
      <c r="K539" s="10">
        <v>154.1</v>
      </c>
      <c r="L539" s="10">
        <v>154.65</v>
      </c>
      <c r="M539" s="10">
        <v>152.80000000000001</v>
      </c>
      <c r="N539" s="10">
        <v>153.69</v>
      </c>
      <c r="O539" s="10">
        <v>145.35</v>
      </c>
      <c r="P539" s="10">
        <v>130.93</v>
      </c>
      <c r="Q539" s="10">
        <v>139.13</v>
      </c>
    </row>
    <row r="540" spans="1:17">
      <c r="A540" s="29">
        <v>44369</v>
      </c>
      <c r="B540" s="10">
        <v>2811.15</v>
      </c>
      <c r="C540" s="10">
        <v>2814.55</v>
      </c>
      <c r="D540" s="10">
        <v>2797.27</v>
      </c>
      <c r="E540" s="10">
        <v>2797.57</v>
      </c>
      <c r="F540" s="10">
        <v>2828.59</v>
      </c>
      <c r="G540" s="10">
        <v>2824.94</v>
      </c>
      <c r="H540" s="10">
        <v>2842.74</v>
      </c>
      <c r="J540" s="29">
        <v>44369</v>
      </c>
      <c r="K540" s="10">
        <v>154.5</v>
      </c>
      <c r="L540" s="10">
        <v>154.69999999999999</v>
      </c>
      <c r="M540" s="10">
        <v>152.36000000000001</v>
      </c>
      <c r="N540" s="10">
        <v>153.30000000000001</v>
      </c>
      <c r="O540" s="10">
        <v>145.08000000000001</v>
      </c>
      <c r="P540" s="10">
        <v>130.75</v>
      </c>
      <c r="Q540" s="10">
        <v>138.88999999999999</v>
      </c>
    </row>
    <row r="541" spans="1:17">
      <c r="A541" s="29">
        <v>44368</v>
      </c>
      <c r="B541" s="10">
        <v>2813.3</v>
      </c>
      <c r="C541" s="10">
        <v>2815.71</v>
      </c>
      <c r="D541" s="10">
        <v>2809.14</v>
      </c>
      <c r="E541" s="10">
        <v>2811.17</v>
      </c>
      <c r="F541" s="10">
        <v>2829.62</v>
      </c>
      <c r="G541" s="10">
        <v>2824.84</v>
      </c>
      <c r="H541" s="10">
        <v>2843.38</v>
      </c>
      <c r="J541" s="29">
        <v>44368</v>
      </c>
      <c r="K541" s="10">
        <v>153.15</v>
      </c>
      <c r="L541" s="10">
        <v>154.75</v>
      </c>
      <c r="M541" s="10">
        <v>152.51</v>
      </c>
      <c r="N541" s="10">
        <v>154.5</v>
      </c>
      <c r="O541" s="10">
        <v>144.78</v>
      </c>
      <c r="P541" s="10">
        <v>130.57</v>
      </c>
      <c r="Q541" s="10">
        <v>138.65</v>
      </c>
    </row>
    <row r="542" spans="1:17">
      <c r="A542" s="29">
        <v>44365</v>
      </c>
      <c r="B542" s="10">
        <v>2812.86</v>
      </c>
      <c r="C542" s="10">
        <v>2817.49</v>
      </c>
      <c r="D542" s="10">
        <v>2809.98</v>
      </c>
      <c r="E542" s="10">
        <v>2813.31</v>
      </c>
      <c r="F542" s="10">
        <v>2830.25</v>
      </c>
      <c r="G542" s="10">
        <v>2824.66</v>
      </c>
      <c r="H542" s="10">
        <v>2843.9</v>
      </c>
      <c r="J542" s="29">
        <v>44365</v>
      </c>
      <c r="K542" s="10">
        <v>152.5</v>
      </c>
      <c r="L542" s="10">
        <v>153.04</v>
      </c>
      <c r="M542" s="10">
        <v>151.11000000000001</v>
      </c>
      <c r="N542" s="10">
        <v>152.6</v>
      </c>
      <c r="O542" s="10">
        <v>144.46</v>
      </c>
      <c r="P542" s="10">
        <v>130.38</v>
      </c>
      <c r="Q542" s="10">
        <v>138.41999999999999</v>
      </c>
    </row>
    <row r="543" spans="1:17">
      <c r="A543" s="29">
        <v>44364</v>
      </c>
      <c r="B543" s="10">
        <v>2815.57</v>
      </c>
      <c r="C543" s="10">
        <v>2819.96</v>
      </c>
      <c r="D543" s="10">
        <v>2812.06</v>
      </c>
      <c r="E543" s="10">
        <v>2812.84</v>
      </c>
      <c r="F543" s="10">
        <v>2830.85</v>
      </c>
      <c r="G543" s="10">
        <v>2824.49</v>
      </c>
      <c r="H543" s="10">
        <v>2844.47</v>
      </c>
      <c r="J543" s="29">
        <v>44364</v>
      </c>
      <c r="K543" s="10">
        <v>152.93</v>
      </c>
      <c r="L543" s="10">
        <v>153.63</v>
      </c>
      <c r="M543" s="10">
        <v>151.47</v>
      </c>
      <c r="N543" s="10">
        <v>151.80000000000001</v>
      </c>
      <c r="O543" s="10">
        <v>144.15</v>
      </c>
      <c r="P543" s="10">
        <v>130.22</v>
      </c>
      <c r="Q543" s="10">
        <v>138.22</v>
      </c>
    </row>
    <row r="544" spans="1:17">
      <c r="A544" s="29">
        <v>44363</v>
      </c>
      <c r="B544" s="10">
        <v>2819.36</v>
      </c>
      <c r="C544" s="10">
        <v>2824.78</v>
      </c>
      <c r="D544" s="10">
        <v>2813.87</v>
      </c>
      <c r="E544" s="10">
        <v>2815.53</v>
      </c>
      <c r="F544" s="10">
        <v>2831.47</v>
      </c>
      <c r="G544" s="10">
        <v>2824.32</v>
      </c>
      <c r="H544" s="10">
        <v>2845.05</v>
      </c>
      <c r="J544" s="29">
        <v>44363</v>
      </c>
      <c r="K544" s="10">
        <v>153.21</v>
      </c>
      <c r="L544" s="10">
        <v>154.38999999999999</v>
      </c>
      <c r="M544" s="10">
        <v>151.94999999999999</v>
      </c>
      <c r="N544" s="10">
        <v>152.97</v>
      </c>
      <c r="O544" s="10">
        <v>143.86000000000001</v>
      </c>
      <c r="P544" s="10">
        <v>130.05000000000001</v>
      </c>
      <c r="Q544" s="10">
        <v>138.05000000000001</v>
      </c>
    </row>
    <row r="545" spans="1:17">
      <c r="A545" s="29">
        <v>44362</v>
      </c>
      <c r="B545" s="10">
        <v>2821.96</v>
      </c>
      <c r="C545" s="10">
        <v>2828.59</v>
      </c>
      <c r="D545" s="10">
        <v>2818.41</v>
      </c>
      <c r="E545" s="10">
        <v>2819.37</v>
      </c>
      <c r="F545" s="10">
        <v>2832.11</v>
      </c>
      <c r="G545" s="10">
        <v>2824.1</v>
      </c>
      <c r="H545" s="10">
        <v>2845.56</v>
      </c>
      <c r="J545" s="29">
        <v>44362</v>
      </c>
      <c r="K545" s="10">
        <v>153.69999999999999</v>
      </c>
      <c r="L545" s="10">
        <v>154.19999999999999</v>
      </c>
      <c r="M545" s="10">
        <v>152.88999999999999</v>
      </c>
      <c r="N545" s="10">
        <v>153.21</v>
      </c>
      <c r="O545" s="10">
        <v>143.51</v>
      </c>
      <c r="P545" s="10">
        <v>129.88</v>
      </c>
      <c r="Q545" s="10">
        <v>137.87</v>
      </c>
    </row>
    <row r="546" spans="1:17">
      <c r="A546" s="29">
        <v>44361</v>
      </c>
      <c r="B546" s="10">
        <v>2828.8</v>
      </c>
      <c r="C546" s="10">
        <v>2833.42</v>
      </c>
      <c r="D546" s="10">
        <v>2821.87</v>
      </c>
      <c r="E546" s="10">
        <v>2821.96</v>
      </c>
      <c r="F546" s="10">
        <v>2832.73</v>
      </c>
      <c r="G546" s="10">
        <v>2823.8</v>
      </c>
      <c r="H546" s="10">
        <v>2845.96</v>
      </c>
      <c r="J546" s="29">
        <v>44361</v>
      </c>
      <c r="K546" s="10">
        <v>152.55000000000001</v>
      </c>
      <c r="L546" s="10">
        <v>154.30000000000001</v>
      </c>
      <c r="M546" s="10">
        <v>151.99</v>
      </c>
      <c r="N546" s="10">
        <v>153.69999999999999</v>
      </c>
      <c r="O546" s="10">
        <v>143.09</v>
      </c>
      <c r="P546" s="10">
        <v>129.69999999999999</v>
      </c>
      <c r="Q546" s="10">
        <v>137.69999999999999</v>
      </c>
    </row>
    <row r="547" spans="1:17">
      <c r="A547" s="29">
        <v>44358</v>
      </c>
      <c r="B547" s="10">
        <v>2831.3</v>
      </c>
      <c r="C547" s="10">
        <v>2833.99</v>
      </c>
      <c r="D547" s="10">
        <v>2827.51</v>
      </c>
      <c r="E547" s="10">
        <v>2828.76</v>
      </c>
      <c r="F547" s="10">
        <v>2833.22</v>
      </c>
      <c r="G547" s="10">
        <v>2823.49</v>
      </c>
      <c r="H547" s="10">
        <v>2846.32</v>
      </c>
      <c r="J547" s="29">
        <v>44358</v>
      </c>
      <c r="K547" s="10">
        <v>153.65</v>
      </c>
      <c r="L547" s="10">
        <v>153.65</v>
      </c>
      <c r="M547" s="10">
        <v>150.37</v>
      </c>
      <c r="N547" s="10">
        <v>151.5</v>
      </c>
      <c r="O547" s="10">
        <v>142.69999999999999</v>
      </c>
      <c r="P547" s="10">
        <v>129.51</v>
      </c>
      <c r="Q547" s="10">
        <v>137.53</v>
      </c>
    </row>
    <row r="548" spans="1:17">
      <c r="A548" s="29">
        <v>44357</v>
      </c>
      <c r="B548" s="10">
        <v>2831.97</v>
      </c>
      <c r="C548" s="10">
        <v>2837.32</v>
      </c>
      <c r="D548" s="10">
        <v>2829.97</v>
      </c>
      <c r="E548" s="10">
        <v>2831.3</v>
      </c>
      <c r="F548" s="10">
        <v>2833.28</v>
      </c>
      <c r="G548" s="10">
        <v>2823.12</v>
      </c>
      <c r="H548" s="10">
        <v>2846.59</v>
      </c>
      <c r="J548" s="29">
        <v>44357</v>
      </c>
      <c r="K548" s="10">
        <v>152.1</v>
      </c>
      <c r="L548" s="10">
        <v>153.13</v>
      </c>
      <c r="M548" s="10">
        <v>151.5</v>
      </c>
      <c r="N548" s="10">
        <v>152.99</v>
      </c>
      <c r="O548" s="10">
        <v>142.37</v>
      </c>
      <c r="P548" s="10">
        <v>129.34</v>
      </c>
      <c r="Q548" s="10">
        <v>137.41</v>
      </c>
    </row>
    <row r="549" spans="1:17">
      <c r="A549" s="29">
        <v>44356</v>
      </c>
      <c r="B549" s="10">
        <v>2829.65</v>
      </c>
      <c r="C549" s="10">
        <v>2836.83</v>
      </c>
      <c r="D549" s="10">
        <v>2829.65</v>
      </c>
      <c r="E549" s="10">
        <v>2831.97</v>
      </c>
      <c r="F549" s="10">
        <v>2833.04</v>
      </c>
      <c r="G549" s="10">
        <v>2822.71</v>
      </c>
      <c r="H549" s="10">
        <v>2846.79</v>
      </c>
      <c r="J549" s="29">
        <v>44356</v>
      </c>
      <c r="K549" s="10">
        <v>152.37</v>
      </c>
      <c r="L549" s="10">
        <v>152.68</v>
      </c>
      <c r="M549" s="10">
        <v>151.25</v>
      </c>
      <c r="N549" s="10">
        <v>151.66999999999999</v>
      </c>
      <c r="O549" s="10">
        <v>141.91999999999999</v>
      </c>
      <c r="P549" s="10">
        <v>129.13999999999999</v>
      </c>
      <c r="Q549" s="10">
        <v>137.24</v>
      </c>
    </row>
    <row r="550" spans="1:17">
      <c r="A550" s="29">
        <v>44355</v>
      </c>
      <c r="B550" s="10">
        <v>2827.54</v>
      </c>
      <c r="C550" s="10">
        <v>2833.92</v>
      </c>
      <c r="D550" s="10">
        <v>2827.54</v>
      </c>
      <c r="E550" s="10">
        <v>2829.65</v>
      </c>
      <c r="F550" s="10">
        <v>2832.75</v>
      </c>
      <c r="G550" s="10">
        <v>2822.32</v>
      </c>
      <c r="H550" s="10">
        <v>2847.03</v>
      </c>
      <c r="J550" s="29">
        <v>44355</v>
      </c>
      <c r="K550" s="10">
        <v>153</v>
      </c>
      <c r="L550" s="10">
        <v>153.22999999999999</v>
      </c>
      <c r="M550" s="10">
        <v>151.30000000000001</v>
      </c>
      <c r="N550" s="10">
        <v>152</v>
      </c>
      <c r="O550" s="10">
        <v>141.52000000000001</v>
      </c>
      <c r="P550" s="10">
        <v>128.97</v>
      </c>
      <c r="Q550" s="10">
        <v>137.09</v>
      </c>
    </row>
    <row r="551" spans="1:17">
      <c r="A551" s="29">
        <v>44354</v>
      </c>
      <c r="B551" s="10">
        <v>2827.76</v>
      </c>
      <c r="C551" s="10">
        <v>2830.62</v>
      </c>
      <c r="D551" s="10">
        <v>2825.8</v>
      </c>
      <c r="E551" s="10">
        <v>2827.51</v>
      </c>
      <c r="F551" s="10">
        <v>2832.43</v>
      </c>
      <c r="G551" s="10">
        <v>2821.91</v>
      </c>
      <c r="H551" s="10">
        <v>2847.37</v>
      </c>
      <c r="J551" s="29">
        <v>44354</v>
      </c>
      <c r="K551" s="10">
        <v>153.22</v>
      </c>
      <c r="L551" s="10">
        <v>153.75</v>
      </c>
      <c r="M551" s="10">
        <v>151.75</v>
      </c>
      <c r="N551" s="10">
        <v>152.5</v>
      </c>
      <c r="O551" s="10">
        <v>141.1</v>
      </c>
      <c r="P551" s="10">
        <v>128.78</v>
      </c>
      <c r="Q551" s="10">
        <v>136.91</v>
      </c>
    </row>
    <row r="552" spans="1:17">
      <c r="A552" s="29">
        <v>44351</v>
      </c>
      <c r="B552" s="10">
        <v>2821.95</v>
      </c>
      <c r="C552" s="10">
        <v>2828.59</v>
      </c>
      <c r="D552" s="10">
        <v>2821.53</v>
      </c>
      <c r="E552" s="10">
        <v>2827.76</v>
      </c>
      <c r="F552" s="10">
        <v>2832.18</v>
      </c>
      <c r="G552" s="10">
        <v>2821.48</v>
      </c>
      <c r="H552" s="10">
        <v>2847.77</v>
      </c>
      <c r="J552" s="29">
        <v>44351</v>
      </c>
      <c r="K552" s="10">
        <v>151.41</v>
      </c>
      <c r="L552" s="10">
        <v>153.22999999999999</v>
      </c>
      <c r="M552" s="10">
        <v>150.80000000000001</v>
      </c>
      <c r="N552" s="10">
        <v>153.15</v>
      </c>
      <c r="O552" s="10">
        <v>140.63</v>
      </c>
      <c r="P552" s="10">
        <v>128.6</v>
      </c>
      <c r="Q552" s="10">
        <v>136.71</v>
      </c>
    </row>
    <row r="553" spans="1:17">
      <c r="A553" s="29">
        <v>44349</v>
      </c>
      <c r="B553" s="10">
        <v>2811.56</v>
      </c>
      <c r="C553" s="10">
        <v>2823.06</v>
      </c>
      <c r="D553" s="10">
        <v>2811.56</v>
      </c>
      <c r="E553" s="10">
        <v>2821.95</v>
      </c>
      <c r="F553" s="10">
        <v>2831.9</v>
      </c>
      <c r="G553" s="10">
        <v>2821.07</v>
      </c>
      <c r="H553" s="10">
        <v>2848.12</v>
      </c>
      <c r="J553" s="29">
        <v>44349</v>
      </c>
      <c r="K553" s="10">
        <v>149.91999999999999</v>
      </c>
      <c r="L553" s="10">
        <v>151.56</v>
      </c>
      <c r="M553" s="10">
        <v>149.91999999999999</v>
      </c>
      <c r="N553" s="10">
        <v>150.99</v>
      </c>
      <c r="O553" s="10">
        <v>140.19</v>
      </c>
      <c r="P553" s="10">
        <v>128.43</v>
      </c>
      <c r="Q553" s="10">
        <v>136.47999999999999</v>
      </c>
    </row>
    <row r="554" spans="1:17">
      <c r="A554" s="29">
        <v>44348</v>
      </c>
      <c r="B554" s="10">
        <v>2817.11</v>
      </c>
      <c r="C554" s="10">
        <v>2824.01</v>
      </c>
      <c r="D554" s="10">
        <v>2810.56</v>
      </c>
      <c r="E554" s="10">
        <v>2811.56</v>
      </c>
      <c r="F554" s="10">
        <v>2831.77</v>
      </c>
      <c r="G554" s="10">
        <v>2820.69</v>
      </c>
      <c r="H554" s="10">
        <v>2848.6</v>
      </c>
      <c r="J554" s="29">
        <v>44348</v>
      </c>
      <c r="K554" s="10">
        <v>150.01</v>
      </c>
      <c r="L554" s="10">
        <v>151.35</v>
      </c>
      <c r="M554" s="10">
        <v>149.9</v>
      </c>
      <c r="N554" s="10">
        <v>150.4</v>
      </c>
      <c r="O554" s="10">
        <v>139.83000000000001</v>
      </c>
      <c r="P554" s="10">
        <v>128.26</v>
      </c>
      <c r="Q554" s="10">
        <v>136.29</v>
      </c>
    </row>
    <row r="555" spans="1:17">
      <c r="A555" s="29">
        <v>44347</v>
      </c>
      <c r="B555" s="10">
        <v>2811.81</v>
      </c>
      <c r="C555" s="10">
        <v>2819.16</v>
      </c>
      <c r="D555" s="10">
        <v>2811.81</v>
      </c>
      <c r="E555" s="10">
        <v>2816.46</v>
      </c>
      <c r="F555" s="10">
        <v>2831.92</v>
      </c>
      <c r="G555" s="10">
        <v>2820.29</v>
      </c>
      <c r="H555" s="10">
        <v>2849.16</v>
      </c>
      <c r="J555" s="29">
        <v>44347</v>
      </c>
      <c r="K555" s="10">
        <v>147.81</v>
      </c>
      <c r="L555" s="10">
        <v>149.36000000000001</v>
      </c>
      <c r="M555" s="10">
        <v>147.63999999999999</v>
      </c>
      <c r="N555" s="10">
        <v>149.36000000000001</v>
      </c>
      <c r="O555" s="10">
        <v>139.49</v>
      </c>
      <c r="P555" s="10">
        <v>128.1</v>
      </c>
      <c r="Q555" s="10">
        <v>136.12</v>
      </c>
    </row>
    <row r="556" spans="1:17">
      <c r="A556" s="29">
        <v>44344</v>
      </c>
      <c r="B556" s="10">
        <v>2792.68</v>
      </c>
      <c r="C556" s="10">
        <v>2813.2</v>
      </c>
      <c r="D556" s="10">
        <v>2792.68</v>
      </c>
      <c r="E556" s="10">
        <v>2811.62</v>
      </c>
      <c r="F556" s="10">
        <v>2831.77</v>
      </c>
      <c r="G556" s="10">
        <v>2819.77</v>
      </c>
      <c r="H556" s="10">
        <v>2849.67</v>
      </c>
      <c r="J556" s="29">
        <v>44344</v>
      </c>
      <c r="K556" s="10">
        <v>148.22999999999999</v>
      </c>
      <c r="L556" s="10">
        <v>148.33000000000001</v>
      </c>
      <c r="M556" s="10">
        <v>146.5</v>
      </c>
      <c r="N556" s="10">
        <v>147.96</v>
      </c>
      <c r="O556" s="10">
        <v>139.12</v>
      </c>
      <c r="P556" s="10">
        <v>127.95</v>
      </c>
      <c r="Q556" s="10">
        <v>135.97</v>
      </c>
    </row>
    <row r="557" spans="1:17">
      <c r="A557" s="29">
        <v>44343</v>
      </c>
      <c r="B557" s="10">
        <v>2788.35</v>
      </c>
      <c r="C557" s="10">
        <v>2794.64</v>
      </c>
      <c r="D557" s="10">
        <v>2786.94</v>
      </c>
      <c r="E557" s="10">
        <v>2792.67</v>
      </c>
      <c r="F557" s="10">
        <v>2831.88</v>
      </c>
      <c r="G557" s="10">
        <v>2819.32</v>
      </c>
      <c r="H557" s="10">
        <v>2850.26</v>
      </c>
      <c r="J557" s="29">
        <v>44343</v>
      </c>
      <c r="K557" s="10">
        <v>146.05000000000001</v>
      </c>
      <c r="L557" s="10">
        <v>148</v>
      </c>
      <c r="M557" s="10">
        <v>146.05000000000001</v>
      </c>
      <c r="N557" s="10">
        <v>147.99</v>
      </c>
      <c r="O557" s="10">
        <v>138.84</v>
      </c>
      <c r="P557" s="10">
        <v>127.79</v>
      </c>
      <c r="Q557" s="10">
        <v>135.84</v>
      </c>
    </row>
    <row r="558" spans="1:17">
      <c r="A558" s="29">
        <v>44342</v>
      </c>
      <c r="B558" s="10">
        <v>2799.18</v>
      </c>
      <c r="C558" s="10">
        <v>2804.87</v>
      </c>
      <c r="D558" s="10">
        <v>2786.67</v>
      </c>
      <c r="E558" s="10">
        <v>2788.35</v>
      </c>
      <c r="F558" s="10">
        <v>2832.49</v>
      </c>
      <c r="G558" s="10">
        <v>2818.92</v>
      </c>
      <c r="H558" s="10">
        <v>2850.88</v>
      </c>
      <c r="J558" s="29">
        <v>44342</v>
      </c>
      <c r="K558" s="10">
        <v>144.5</v>
      </c>
      <c r="L558" s="10">
        <v>146.07</v>
      </c>
      <c r="M558" s="10">
        <v>144.5</v>
      </c>
      <c r="N558" s="10">
        <v>145.80000000000001</v>
      </c>
      <c r="O558" s="10">
        <v>138.5</v>
      </c>
      <c r="P558" s="10">
        <v>127.63</v>
      </c>
      <c r="Q558" s="10">
        <v>135.71</v>
      </c>
    </row>
    <row r="559" spans="1:17">
      <c r="A559" s="29">
        <v>44341</v>
      </c>
      <c r="B559" s="10">
        <v>2802.85</v>
      </c>
      <c r="C559" s="10">
        <v>2806.64</v>
      </c>
      <c r="D559" s="10">
        <v>2798.16</v>
      </c>
      <c r="E559" s="10">
        <v>2799.18</v>
      </c>
      <c r="F559" s="10">
        <v>2833.34</v>
      </c>
      <c r="G559" s="10">
        <v>2818.55</v>
      </c>
      <c r="H559" s="10">
        <v>2851.34</v>
      </c>
      <c r="J559" s="29">
        <v>44341</v>
      </c>
      <c r="K559" s="10">
        <v>143.69</v>
      </c>
      <c r="L559" s="10">
        <v>145.32</v>
      </c>
      <c r="M559" s="10">
        <v>143.69</v>
      </c>
      <c r="N559" s="10">
        <v>144.04</v>
      </c>
      <c r="O559" s="10">
        <v>138.24</v>
      </c>
      <c r="P559" s="10">
        <v>127.49</v>
      </c>
      <c r="Q559" s="10">
        <v>135.6</v>
      </c>
    </row>
    <row r="560" spans="1:17">
      <c r="A560" s="29">
        <v>44340</v>
      </c>
      <c r="B560" s="10">
        <v>2804.04</v>
      </c>
      <c r="C560" s="10">
        <v>2806.71</v>
      </c>
      <c r="D560" s="10">
        <v>2799.43</v>
      </c>
      <c r="E560" s="10">
        <v>2802.82</v>
      </c>
      <c r="F560" s="10">
        <v>2834.12</v>
      </c>
      <c r="G560" s="10">
        <v>2818.22</v>
      </c>
      <c r="H560" s="10">
        <v>2851.64</v>
      </c>
      <c r="J560" s="29">
        <v>44340</v>
      </c>
      <c r="K560" s="10">
        <v>142.65</v>
      </c>
      <c r="L560" s="10">
        <v>143.75</v>
      </c>
      <c r="M560" s="10">
        <v>141.88999999999999</v>
      </c>
      <c r="N560" s="10">
        <v>143.65</v>
      </c>
      <c r="O560" s="10">
        <v>137.97999999999999</v>
      </c>
      <c r="P560" s="10">
        <v>127.36</v>
      </c>
      <c r="Q560" s="10">
        <v>135.47999999999999</v>
      </c>
    </row>
    <row r="561" spans="1:17">
      <c r="A561" s="29">
        <v>44337</v>
      </c>
      <c r="B561" s="10">
        <v>2806.46</v>
      </c>
      <c r="C561" s="10">
        <v>2814.06</v>
      </c>
      <c r="D561" s="10">
        <v>2803</v>
      </c>
      <c r="E561" s="10">
        <v>2804.05</v>
      </c>
      <c r="F561" s="10">
        <v>2834.8</v>
      </c>
      <c r="G561" s="10">
        <v>2817.88</v>
      </c>
      <c r="H561" s="10">
        <v>2851.68</v>
      </c>
      <c r="J561" s="29">
        <v>44337</v>
      </c>
      <c r="K561" s="10">
        <v>143.32</v>
      </c>
      <c r="L561" s="10">
        <v>143.37</v>
      </c>
      <c r="M561" s="10">
        <v>141.76</v>
      </c>
      <c r="N561" s="10">
        <v>141.94999999999999</v>
      </c>
      <c r="O561" s="10">
        <v>137.72</v>
      </c>
      <c r="P561" s="10">
        <v>127.24</v>
      </c>
      <c r="Q561" s="10">
        <v>135.35</v>
      </c>
    </row>
    <row r="562" spans="1:17">
      <c r="A562" s="29">
        <v>44336</v>
      </c>
      <c r="B562" s="10">
        <v>2801.33</v>
      </c>
      <c r="C562" s="10">
        <v>2809.55</v>
      </c>
      <c r="D562" s="10">
        <v>2801.33</v>
      </c>
      <c r="E562" s="10">
        <v>2806.47</v>
      </c>
      <c r="F562" s="10">
        <v>2835.39</v>
      </c>
      <c r="G562" s="10">
        <v>2817.47</v>
      </c>
      <c r="H562" s="10">
        <v>2851.59</v>
      </c>
      <c r="J562" s="29">
        <v>44336</v>
      </c>
      <c r="K562" s="10">
        <v>142.02000000000001</v>
      </c>
      <c r="L562" s="10">
        <v>143.28</v>
      </c>
      <c r="M562" s="10">
        <v>141.71</v>
      </c>
      <c r="N562" s="10">
        <v>143.28</v>
      </c>
      <c r="O562" s="10">
        <v>137.41</v>
      </c>
      <c r="P562" s="10">
        <v>127.13</v>
      </c>
      <c r="Q562" s="10">
        <v>135.24</v>
      </c>
    </row>
    <row r="563" spans="1:17">
      <c r="A563" s="29">
        <v>44335</v>
      </c>
      <c r="B563" s="10">
        <v>2808.13</v>
      </c>
      <c r="C563" s="10">
        <v>2810.57</v>
      </c>
      <c r="D563" s="10">
        <v>2801</v>
      </c>
      <c r="E563" s="10">
        <v>2801.32</v>
      </c>
      <c r="F563" s="10">
        <v>2836.12</v>
      </c>
      <c r="G563" s="10">
        <v>2817.05</v>
      </c>
      <c r="H563" s="10">
        <v>2851.46</v>
      </c>
      <c r="J563" s="29">
        <v>44335</v>
      </c>
      <c r="K563" s="10">
        <v>141.75</v>
      </c>
      <c r="L563" s="10">
        <v>142.93</v>
      </c>
      <c r="M563" s="10">
        <v>141.05000000000001</v>
      </c>
      <c r="N563" s="10">
        <v>142.75</v>
      </c>
      <c r="O563" s="10">
        <v>137.04</v>
      </c>
      <c r="P563" s="10">
        <v>127.01</v>
      </c>
      <c r="Q563" s="10">
        <v>135.13999999999999</v>
      </c>
    </row>
    <row r="564" spans="1:17">
      <c r="A564" s="29">
        <v>44334</v>
      </c>
      <c r="B564" s="10">
        <v>2811.1</v>
      </c>
      <c r="C564" s="10">
        <v>2816.3</v>
      </c>
      <c r="D564" s="10">
        <v>2807.32</v>
      </c>
      <c r="E564" s="10">
        <v>2808.13</v>
      </c>
      <c r="F564" s="10">
        <v>2837</v>
      </c>
      <c r="G564" s="10">
        <v>2816.66</v>
      </c>
      <c r="H564" s="10">
        <v>2851.21</v>
      </c>
      <c r="J564" s="29">
        <v>44334</v>
      </c>
      <c r="K564" s="10">
        <v>142.30000000000001</v>
      </c>
      <c r="L564" s="10">
        <v>143.49</v>
      </c>
      <c r="M564" s="10">
        <v>142.01</v>
      </c>
      <c r="N564" s="10">
        <v>142.69999999999999</v>
      </c>
      <c r="O564" s="10">
        <v>136.63999999999999</v>
      </c>
      <c r="P564" s="10">
        <v>126.89</v>
      </c>
      <c r="Q564" s="10">
        <v>135.05000000000001</v>
      </c>
    </row>
    <row r="565" spans="1:17">
      <c r="A565" s="29">
        <v>44333</v>
      </c>
      <c r="B565" s="10">
        <v>2826.09</v>
      </c>
      <c r="C565" s="10">
        <v>2828.82</v>
      </c>
      <c r="D565" s="10">
        <v>2810.52</v>
      </c>
      <c r="E565" s="10">
        <v>2811.1</v>
      </c>
      <c r="F565" s="10">
        <v>2837.89</v>
      </c>
      <c r="G565" s="10">
        <v>2816.28</v>
      </c>
      <c r="H565" s="10">
        <v>2850.83</v>
      </c>
      <c r="J565" s="29">
        <v>44333</v>
      </c>
      <c r="K565" s="10">
        <v>140.47999999999999</v>
      </c>
      <c r="L565" s="10">
        <v>142.78</v>
      </c>
      <c r="M565" s="10">
        <v>140.05000000000001</v>
      </c>
      <c r="N565" s="10">
        <v>142.19</v>
      </c>
      <c r="O565" s="10">
        <v>136.43</v>
      </c>
      <c r="P565" s="10">
        <v>126.76</v>
      </c>
      <c r="Q565" s="10">
        <v>134.96</v>
      </c>
    </row>
    <row r="566" spans="1:17">
      <c r="A566" s="29">
        <v>44330</v>
      </c>
      <c r="B566" s="10">
        <v>2827.67</v>
      </c>
      <c r="C566" s="10">
        <v>2832.9</v>
      </c>
      <c r="D566" s="10">
        <v>2825.02</v>
      </c>
      <c r="E566" s="10">
        <v>2826.1</v>
      </c>
      <c r="F566" s="10">
        <v>2838.62</v>
      </c>
      <c r="G566" s="10">
        <v>2815.88</v>
      </c>
      <c r="H566" s="10">
        <v>2850.4</v>
      </c>
      <c r="J566" s="29">
        <v>44330</v>
      </c>
      <c r="K566" s="10">
        <v>139.59</v>
      </c>
      <c r="L566" s="10">
        <v>141.26</v>
      </c>
      <c r="M566" s="10">
        <v>139.01</v>
      </c>
      <c r="N566" s="10">
        <v>140.49</v>
      </c>
      <c r="O566" s="10">
        <v>136.13</v>
      </c>
      <c r="P566" s="10">
        <v>126.64</v>
      </c>
      <c r="Q566" s="10">
        <v>134.87</v>
      </c>
    </row>
    <row r="567" spans="1:17">
      <c r="A567" s="29">
        <v>44329</v>
      </c>
      <c r="B567" s="10">
        <v>2831.09</v>
      </c>
      <c r="C567" s="10">
        <v>2834.12</v>
      </c>
      <c r="D567" s="10">
        <v>2825.4</v>
      </c>
      <c r="E567" s="10">
        <v>2827.6</v>
      </c>
      <c r="F567" s="10">
        <v>2839.08</v>
      </c>
      <c r="G567" s="10">
        <v>2815.43</v>
      </c>
      <c r="H567" s="10">
        <v>2849.75</v>
      </c>
      <c r="J567" s="29">
        <v>44329</v>
      </c>
      <c r="K567" s="10">
        <v>137.80000000000001</v>
      </c>
      <c r="L567" s="10">
        <v>139.24</v>
      </c>
      <c r="M567" s="10">
        <v>137.01</v>
      </c>
      <c r="N567" s="10">
        <v>138.1</v>
      </c>
      <c r="O567" s="10">
        <v>135.87</v>
      </c>
      <c r="P567" s="10">
        <v>126.54</v>
      </c>
      <c r="Q567" s="10">
        <v>134.79</v>
      </c>
    </row>
    <row r="568" spans="1:17">
      <c r="A568" s="29">
        <v>44328</v>
      </c>
      <c r="B568" s="10">
        <v>2839.4</v>
      </c>
      <c r="C568" s="10">
        <v>2844.68</v>
      </c>
      <c r="D568" s="10">
        <v>2830.65</v>
      </c>
      <c r="E568" s="10">
        <v>2831.09</v>
      </c>
      <c r="F568" s="10">
        <v>2839.7</v>
      </c>
      <c r="G568" s="10">
        <v>2814.96</v>
      </c>
      <c r="H568" s="10">
        <v>2849.16</v>
      </c>
      <c r="J568" s="29">
        <v>44328</v>
      </c>
      <c r="K568" s="10">
        <v>141.1</v>
      </c>
      <c r="L568" s="10">
        <v>141.18</v>
      </c>
      <c r="M568" s="10">
        <v>136.83000000000001</v>
      </c>
      <c r="N568" s="10">
        <v>137</v>
      </c>
      <c r="O568" s="10">
        <v>135.66</v>
      </c>
      <c r="P568" s="10">
        <v>126.46</v>
      </c>
      <c r="Q568" s="10">
        <v>134.72999999999999</v>
      </c>
    </row>
    <row r="569" spans="1:17">
      <c r="A569" s="29">
        <v>44327</v>
      </c>
      <c r="B569" s="10">
        <v>2846.28</v>
      </c>
      <c r="C569" s="10">
        <v>2848.24</v>
      </c>
      <c r="D569" s="10">
        <v>2838.53</v>
      </c>
      <c r="E569" s="10">
        <v>2839.4</v>
      </c>
      <c r="F569" s="10">
        <v>2840.62</v>
      </c>
      <c r="G569" s="10">
        <v>2814.42</v>
      </c>
      <c r="H569" s="10">
        <v>2848.53</v>
      </c>
      <c r="J569" s="29">
        <v>44327</v>
      </c>
      <c r="K569" s="10">
        <v>141.21</v>
      </c>
      <c r="L569" s="10">
        <v>143</v>
      </c>
      <c r="M569" s="10">
        <v>139.04</v>
      </c>
      <c r="N569" s="10">
        <v>143</v>
      </c>
      <c r="O569" s="10">
        <v>135.44999999999999</v>
      </c>
      <c r="P569" s="10">
        <v>126.39</v>
      </c>
      <c r="Q569" s="10">
        <v>134.66999999999999</v>
      </c>
    </row>
    <row r="570" spans="1:17">
      <c r="A570" s="29">
        <v>44326</v>
      </c>
      <c r="B570" s="10">
        <v>2856.6</v>
      </c>
      <c r="C570" s="10">
        <v>2859.9</v>
      </c>
      <c r="D570" s="10">
        <v>2845.32</v>
      </c>
      <c r="E570" s="10">
        <v>2846.28</v>
      </c>
      <c r="F570" s="10">
        <v>2841.57</v>
      </c>
      <c r="G570" s="10">
        <v>2813.93</v>
      </c>
      <c r="H570" s="10">
        <v>2847.84</v>
      </c>
      <c r="J570" s="29">
        <v>44326</v>
      </c>
      <c r="K570" s="10">
        <v>142.99</v>
      </c>
      <c r="L570" s="10">
        <v>143.80000000000001</v>
      </c>
      <c r="M570" s="10">
        <v>141.6</v>
      </c>
      <c r="N570" s="10">
        <v>141.84</v>
      </c>
      <c r="O570" s="10">
        <v>135.13999999999999</v>
      </c>
      <c r="P570" s="10">
        <v>126.28</v>
      </c>
      <c r="Q570" s="10">
        <v>134.54</v>
      </c>
    </row>
    <row r="571" spans="1:17">
      <c r="A571" s="29">
        <v>44323</v>
      </c>
      <c r="B571" s="10">
        <v>2855.28</v>
      </c>
      <c r="C571" s="10">
        <v>2863.11</v>
      </c>
      <c r="D571" s="10">
        <v>2855.28</v>
      </c>
      <c r="E571" s="10">
        <v>2856.63</v>
      </c>
      <c r="F571" s="10">
        <v>2842.52</v>
      </c>
      <c r="G571" s="10">
        <v>2813.42</v>
      </c>
      <c r="H571" s="10">
        <v>2847.18</v>
      </c>
      <c r="J571" s="29">
        <v>44323</v>
      </c>
      <c r="K571" s="10">
        <v>141</v>
      </c>
      <c r="L571" s="10">
        <v>142.9</v>
      </c>
      <c r="M571" s="10">
        <v>140.74</v>
      </c>
      <c r="N571" s="10">
        <v>142.9</v>
      </c>
      <c r="O571" s="10">
        <v>134.88999999999999</v>
      </c>
      <c r="P571" s="10">
        <v>126.16</v>
      </c>
      <c r="Q571" s="10">
        <v>134.44</v>
      </c>
    </row>
    <row r="572" spans="1:17">
      <c r="A572" s="29">
        <v>44322</v>
      </c>
      <c r="B572" s="10">
        <v>2855.12</v>
      </c>
      <c r="C572" s="10">
        <v>2862.1</v>
      </c>
      <c r="D572" s="10">
        <v>2855.12</v>
      </c>
      <c r="E572" s="10">
        <v>2855.28</v>
      </c>
      <c r="F572" s="10">
        <v>2843.23</v>
      </c>
      <c r="G572" s="10">
        <v>2812.87</v>
      </c>
      <c r="H572" s="10">
        <v>2846.44</v>
      </c>
      <c r="J572" s="29">
        <v>44322</v>
      </c>
      <c r="K572" s="10">
        <v>141.1</v>
      </c>
      <c r="L572" s="10">
        <v>141.44999999999999</v>
      </c>
      <c r="M572" s="10">
        <v>139.75</v>
      </c>
      <c r="N572" s="10">
        <v>139.9</v>
      </c>
      <c r="O572" s="10">
        <v>134.71</v>
      </c>
      <c r="P572" s="10">
        <v>126.03</v>
      </c>
      <c r="Q572" s="10">
        <v>134.33000000000001</v>
      </c>
    </row>
    <row r="573" spans="1:17">
      <c r="A573" s="29">
        <v>44321</v>
      </c>
      <c r="B573" s="10">
        <v>2856.17</v>
      </c>
      <c r="C573" s="10">
        <v>2861.76</v>
      </c>
      <c r="D573" s="10">
        <v>2853.99</v>
      </c>
      <c r="E573" s="10">
        <v>2855.05</v>
      </c>
      <c r="F573" s="10">
        <v>2843.93</v>
      </c>
      <c r="G573" s="10">
        <v>2812.3</v>
      </c>
      <c r="H573" s="10">
        <v>2845.83</v>
      </c>
      <c r="J573" s="29">
        <v>44321</v>
      </c>
      <c r="K573" s="10">
        <v>139.80000000000001</v>
      </c>
      <c r="L573" s="10">
        <v>141.51</v>
      </c>
      <c r="M573" s="10">
        <v>139.63999999999999</v>
      </c>
      <c r="N573" s="10">
        <v>140.99</v>
      </c>
      <c r="O573" s="10">
        <v>134.58000000000001</v>
      </c>
      <c r="P573" s="10">
        <v>125.92</v>
      </c>
      <c r="Q573" s="10">
        <v>134.25</v>
      </c>
    </row>
    <row r="574" spans="1:17">
      <c r="A574" s="29">
        <v>44320</v>
      </c>
      <c r="B574" s="10">
        <v>2862.43</v>
      </c>
      <c r="C574" s="10">
        <v>2864.81</v>
      </c>
      <c r="D574" s="10">
        <v>2855.29</v>
      </c>
      <c r="E574" s="10">
        <v>2856.22</v>
      </c>
      <c r="F574" s="10">
        <v>2844.33</v>
      </c>
      <c r="G574" s="10">
        <v>2811.79</v>
      </c>
      <c r="H574" s="10">
        <v>2845.29</v>
      </c>
      <c r="J574" s="29">
        <v>44320</v>
      </c>
      <c r="K574" s="10">
        <v>139.9</v>
      </c>
      <c r="L574" s="10">
        <v>140.5</v>
      </c>
      <c r="M574" s="10">
        <v>138.88</v>
      </c>
      <c r="N574" s="10">
        <v>139</v>
      </c>
      <c r="O574" s="10">
        <v>134.4</v>
      </c>
      <c r="P574" s="10">
        <v>125.79</v>
      </c>
      <c r="Q574" s="10">
        <v>134.15</v>
      </c>
    </row>
    <row r="575" spans="1:17">
      <c r="A575" s="29">
        <v>44319</v>
      </c>
      <c r="B575" s="10">
        <v>2861.26</v>
      </c>
      <c r="C575" s="10">
        <v>2865.11</v>
      </c>
      <c r="D575" s="10">
        <v>2856.66</v>
      </c>
      <c r="E575" s="10">
        <v>2862.43</v>
      </c>
      <c r="F575" s="10">
        <v>2845.08</v>
      </c>
      <c r="G575" s="10">
        <v>2811.34</v>
      </c>
      <c r="H575" s="10">
        <v>2844.7</v>
      </c>
      <c r="J575" s="29">
        <v>44319</v>
      </c>
      <c r="K575" s="10">
        <v>140.76</v>
      </c>
      <c r="L575" s="10">
        <v>141.38999999999999</v>
      </c>
      <c r="M575" s="10">
        <v>139.58000000000001</v>
      </c>
      <c r="N575" s="10">
        <v>139.9</v>
      </c>
      <c r="O575" s="10">
        <v>134.34</v>
      </c>
      <c r="P575" s="10">
        <v>125.69</v>
      </c>
      <c r="Q575" s="10">
        <v>134.06</v>
      </c>
    </row>
    <row r="576" spans="1:17">
      <c r="A576" s="29">
        <v>44316</v>
      </c>
      <c r="B576" s="10">
        <v>2849.01</v>
      </c>
      <c r="C576" s="10">
        <v>2862.52</v>
      </c>
      <c r="D576" s="10">
        <v>2849.01</v>
      </c>
      <c r="E576" s="10">
        <v>2861.15</v>
      </c>
      <c r="F576" s="10">
        <v>2845.65</v>
      </c>
      <c r="G576" s="10">
        <v>2810.86</v>
      </c>
      <c r="H576" s="10">
        <v>2844.11</v>
      </c>
      <c r="J576" s="29">
        <v>44316</v>
      </c>
      <c r="K576" s="10">
        <v>140.80000000000001</v>
      </c>
      <c r="L576" s="10">
        <v>141.83000000000001</v>
      </c>
      <c r="M576" s="10">
        <v>139.84</v>
      </c>
      <c r="N576" s="10">
        <v>140.5</v>
      </c>
      <c r="O576" s="10">
        <v>134.25</v>
      </c>
      <c r="P576" s="10">
        <v>125.56</v>
      </c>
      <c r="Q576" s="10">
        <v>133.94999999999999</v>
      </c>
    </row>
    <row r="577" spans="1:17">
      <c r="A577" s="29">
        <v>44315</v>
      </c>
      <c r="B577" s="10">
        <v>2842.44</v>
      </c>
      <c r="C577" s="10">
        <v>2850.48</v>
      </c>
      <c r="D577" s="10">
        <v>2842.44</v>
      </c>
      <c r="E577" s="10">
        <v>2849.01</v>
      </c>
      <c r="F577" s="10">
        <v>2846.33</v>
      </c>
      <c r="G577" s="10">
        <v>2810.45</v>
      </c>
      <c r="H577" s="10">
        <v>2843.59</v>
      </c>
      <c r="J577" s="29">
        <v>44315</v>
      </c>
      <c r="K577" s="10">
        <v>140.69999999999999</v>
      </c>
      <c r="L577" s="10">
        <v>142.37</v>
      </c>
      <c r="M577" s="10">
        <v>140.69</v>
      </c>
      <c r="N577" s="10">
        <v>140.80000000000001</v>
      </c>
      <c r="O577" s="10">
        <v>134.16</v>
      </c>
      <c r="P577" s="10">
        <v>125.43</v>
      </c>
      <c r="Q577" s="10">
        <v>133.81</v>
      </c>
    </row>
    <row r="578" spans="1:17">
      <c r="A578" s="29">
        <v>44314</v>
      </c>
      <c r="B578" s="10">
        <v>2845.31</v>
      </c>
      <c r="C578" s="10">
        <v>2849.74</v>
      </c>
      <c r="D578" s="10">
        <v>2841.36</v>
      </c>
      <c r="E578" s="10">
        <v>2842.39</v>
      </c>
      <c r="F578" s="10">
        <v>2847.3</v>
      </c>
      <c r="G578" s="10">
        <v>2810.2</v>
      </c>
      <c r="H578" s="10">
        <v>2843.21</v>
      </c>
      <c r="J578" s="29">
        <v>44314</v>
      </c>
      <c r="K578" s="10">
        <v>141</v>
      </c>
      <c r="L578" s="10">
        <v>141.72999999999999</v>
      </c>
      <c r="M578" s="10">
        <v>140.04</v>
      </c>
      <c r="N578" s="10">
        <v>140.69999999999999</v>
      </c>
      <c r="O578" s="10">
        <v>134.06</v>
      </c>
      <c r="P578" s="10">
        <v>125.3</v>
      </c>
      <c r="Q578" s="10">
        <v>133.68</v>
      </c>
    </row>
    <row r="579" spans="1:17">
      <c r="A579" s="29">
        <v>44313</v>
      </c>
      <c r="B579" s="10">
        <v>2844.61</v>
      </c>
      <c r="C579" s="10">
        <v>2850.75</v>
      </c>
      <c r="D579" s="10">
        <v>2843.91</v>
      </c>
      <c r="E579" s="10">
        <v>2845.36</v>
      </c>
      <c r="F579" s="10">
        <v>2848.33</v>
      </c>
      <c r="G579" s="10">
        <v>2810</v>
      </c>
      <c r="H579" s="10">
        <v>2842.79</v>
      </c>
      <c r="J579" s="29">
        <v>44313</v>
      </c>
      <c r="K579" s="10">
        <v>142.01</v>
      </c>
      <c r="L579" s="10">
        <v>142.63</v>
      </c>
      <c r="M579" s="10">
        <v>137.31</v>
      </c>
      <c r="N579" s="10">
        <v>140.41</v>
      </c>
      <c r="O579" s="10">
        <v>133.94999999999999</v>
      </c>
      <c r="P579" s="10">
        <v>125.17</v>
      </c>
      <c r="Q579" s="10">
        <v>133.55000000000001</v>
      </c>
    </row>
    <row r="580" spans="1:17">
      <c r="A580" s="29">
        <v>44312</v>
      </c>
      <c r="B580" s="10">
        <v>2844.79</v>
      </c>
      <c r="C580" s="10">
        <v>2848.04</v>
      </c>
      <c r="D580" s="10">
        <v>2842.01</v>
      </c>
      <c r="E580" s="10">
        <v>2844.48</v>
      </c>
      <c r="F580" s="10">
        <v>2849.26</v>
      </c>
      <c r="G580" s="10">
        <v>2809.84</v>
      </c>
      <c r="H580" s="10">
        <v>2842.33</v>
      </c>
      <c r="J580" s="29">
        <v>44312</v>
      </c>
      <c r="K580" s="10">
        <v>141.61000000000001</v>
      </c>
      <c r="L580" s="10">
        <v>142.79</v>
      </c>
      <c r="M580" s="10">
        <v>141.61000000000001</v>
      </c>
      <c r="N580" s="10">
        <v>141.69999999999999</v>
      </c>
      <c r="O580" s="10">
        <v>133.83000000000001</v>
      </c>
      <c r="P580" s="10">
        <v>125.02</v>
      </c>
      <c r="Q580" s="10">
        <v>133.41999999999999</v>
      </c>
    </row>
    <row r="581" spans="1:17">
      <c r="A581" s="29">
        <v>44309</v>
      </c>
      <c r="B581" s="10">
        <v>2839.26</v>
      </c>
      <c r="C581" s="10">
        <v>2845.73</v>
      </c>
      <c r="D581" s="10">
        <v>2839.26</v>
      </c>
      <c r="E581" s="10">
        <v>2844.63</v>
      </c>
      <c r="F581" s="10">
        <v>2850.22</v>
      </c>
      <c r="G581" s="10">
        <v>2809.68</v>
      </c>
      <c r="H581" s="10">
        <v>2841.85</v>
      </c>
      <c r="J581" s="29">
        <v>44309</v>
      </c>
      <c r="K581" s="10">
        <v>141.11000000000001</v>
      </c>
      <c r="L581" s="10">
        <v>142.34</v>
      </c>
      <c r="M581" s="10">
        <v>140.86000000000001</v>
      </c>
      <c r="N581" s="10">
        <v>141.4</v>
      </c>
      <c r="O581" s="10">
        <v>133.75</v>
      </c>
      <c r="P581" s="10">
        <v>124.87</v>
      </c>
      <c r="Q581" s="10">
        <v>133.25</v>
      </c>
    </row>
    <row r="582" spans="1:17">
      <c r="A582" s="29">
        <v>44308</v>
      </c>
      <c r="B582" s="10">
        <v>2841.92</v>
      </c>
      <c r="C582" s="10">
        <v>2844.91</v>
      </c>
      <c r="D582" s="10">
        <v>2839</v>
      </c>
      <c r="E582" s="10">
        <v>2839.26</v>
      </c>
      <c r="F582" s="10">
        <v>2851.17</v>
      </c>
      <c r="G582" s="10">
        <v>2809.54</v>
      </c>
      <c r="H582" s="10">
        <v>2841.38</v>
      </c>
      <c r="J582" s="29">
        <v>44308</v>
      </c>
      <c r="K582" s="10">
        <v>141.5</v>
      </c>
      <c r="L582" s="10">
        <v>142.87</v>
      </c>
      <c r="M582" s="10">
        <v>140.51</v>
      </c>
      <c r="N582" s="10">
        <v>140.51</v>
      </c>
      <c r="O582" s="10">
        <v>133.68</v>
      </c>
      <c r="P582" s="10">
        <v>124.71</v>
      </c>
      <c r="Q582" s="10">
        <v>133.07</v>
      </c>
    </row>
    <row r="583" spans="1:17">
      <c r="A583" s="29">
        <v>44306</v>
      </c>
      <c r="B583" s="10">
        <v>2840.8</v>
      </c>
      <c r="C583" s="10">
        <v>2845.4</v>
      </c>
      <c r="D583" s="10">
        <v>2839.96</v>
      </c>
      <c r="E583" s="10">
        <v>2841.92</v>
      </c>
      <c r="F583" s="10">
        <v>2852.28</v>
      </c>
      <c r="G583" s="10">
        <v>2809.37</v>
      </c>
      <c r="H583" s="10">
        <v>2840.94</v>
      </c>
      <c r="J583" s="29">
        <v>44306</v>
      </c>
      <c r="K583" s="10">
        <v>141.69999999999999</v>
      </c>
      <c r="L583" s="10">
        <v>142.56</v>
      </c>
      <c r="M583" s="10">
        <v>140.30000000000001</v>
      </c>
      <c r="N583" s="10">
        <v>140.30000000000001</v>
      </c>
      <c r="O583" s="10">
        <v>133.62</v>
      </c>
      <c r="P583" s="10">
        <v>124.55</v>
      </c>
      <c r="Q583" s="10">
        <v>132.88999999999999</v>
      </c>
    </row>
    <row r="584" spans="1:17">
      <c r="A584" s="29">
        <v>44305</v>
      </c>
      <c r="B584" s="10">
        <v>2847.43</v>
      </c>
      <c r="C584" s="10">
        <v>2849.26</v>
      </c>
      <c r="D584" s="10">
        <v>2840.52</v>
      </c>
      <c r="E584" s="10">
        <v>2840.8</v>
      </c>
      <c r="F584" s="10">
        <v>2853.1</v>
      </c>
      <c r="G584" s="10">
        <v>2809.1</v>
      </c>
      <c r="H584" s="10">
        <v>2840.47</v>
      </c>
      <c r="J584" s="29">
        <v>44305</v>
      </c>
      <c r="K584" s="10">
        <v>141.88</v>
      </c>
      <c r="L584" s="10">
        <v>143.19</v>
      </c>
      <c r="M584" s="10">
        <v>141.55000000000001</v>
      </c>
      <c r="N584" s="10">
        <v>142.30000000000001</v>
      </c>
      <c r="O584" s="10">
        <v>133.56</v>
      </c>
      <c r="P584" s="10">
        <v>124.39</v>
      </c>
      <c r="Q584" s="10">
        <v>132.71</v>
      </c>
    </row>
    <row r="585" spans="1:17">
      <c r="A585" s="29">
        <v>44302</v>
      </c>
      <c r="B585" s="10">
        <v>2843.51</v>
      </c>
      <c r="C585" s="10">
        <v>2848.02</v>
      </c>
      <c r="D585" s="10">
        <v>2843.51</v>
      </c>
      <c r="E585" s="10">
        <v>2847.43</v>
      </c>
      <c r="F585" s="10">
        <v>2853.93</v>
      </c>
      <c r="G585" s="10">
        <v>2808.85</v>
      </c>
      <c r="H585" s="10">
        <v>2840.07</v>
      </c>
      <c r="J585" s="29">
        <v>44302</v>
      </c>
      <c r="K585" s="10">
        <v>140.91</v>
      </c>
      <c r="L585" s="10">
        <v>142.13999999999999</v>
      </c>
      <c r="M585" s="10">
        <v>140.57</v>
      </c>
      <c r="N585" s="10">
        <v>141.75</v>
      </c>
      <c r="O585" s="10">
        <v>133.47</v>
      </c>
      <c r="P585" s="10">
        <v>124.2</v>
      </c>
      <c r="Q585" s="10">
        <v>132.49</v>
      </c>
    </row>
    <row r="586" spans="1:17">
      <c r="A586" s="29">
        <v>44301</v>
      </c>
      <c r="B586" s="10">
        <v>2840.53</v>
      </c>
      <c r="C586" s="10">
        <v>2846.53</v>
      </c>
      <c r="D586" s="10">
        <v>2840.02</v>
      </c>
      <c r="E586" s="10">
        <v>2843.51</v>
      </c>
      <c r="F586" s="10">
        <v>2854.59</v>
      </c>
      <c r="G586" s="10">
        <v>2808.57</v>
      </c>
      <c r="H586" s="10">
        <v>2839.63</v>
      </c>
      <c r="J586" s="29">
        <v>44301</v>
      </c>
      <c r="K586" s="10">
        <v>140.78</v>
      </c>
      <c r="L586" s="10">
        <v>141.9</v>
      </c>
      <c r="M586" s="10">
        <v>140.41999999999999</v>
      </c>
      <c r="N586" s="10">
        <v>140.91</v>
      </c>
      <c r="O586" s="10">
        <v>133.37</v>
      </c>
      <c r="P586" s="10">
        <v>124.04</v>
      </c>
      <c r="Q586" s="10">
        <v>132.29</v>
      </c>
    </row>
    <row r="587" spans="1:17">
      <c r="A587" s="29">
        <v>44300</v>
      </c>
      <c r="B587" s="10">
        <v>2843.37</v>
      </c>
      <c r="C587" s="10">
        <v>2848.33</v>
      </c>
      <c r="D587" s="10">
        <v>2839.62</v>
      </c>
      <c r="E587" s="10">
        <v>2840.54</v>
      </c>
      <c r="F587" s="10">
        <v>2855.22</v>
      </c>
      <c r="G587" s="10">
        <v>2808.29</v>
      </c>
      <c r="H587" s="10">
        <v>2839.22</v>
      </c>
      <c r="J587" s="29">
        <v>44300</v>
      </c>
      <c r="K587" s="10">
        <v>140.1</v>
      </c>
      <c r="L587" s="10">
        <v>141.38999999999999</v>
      </c>
      <c r="M587" s="10">
        <v>139.44</v>
      </c>
      <c r="N587" s="10">
        <v>140.5</v>
      </c>
      <c r="O587" s="10">
        <v>133.24</v>
      </c>
      <c r="P587" s="10">
        <v>123.87</v>
      </c>
      <c r="Q587" s="10">
        <v>132.09</v>
      </c>
    </row>
    <row r="588" spans="1:17">
      <c r="A588" s="29">
        <v>44299</v>
      </c>
      <c r="B588" s="10">
        <v>2844.93</v>
      </c>
      <c r="C588" s="10">
        <v>2849</v>
      </c>
      <c r="D588" s="10">
        <v>2843.37</v>
      </c>
      <c r="E588" s="10">
        <v>2843.37</v>
      </c>
      <c r="F588" s="10">
        <v>2856</v>
      </c>
      <c r="G588" s="10">
        <v>2808.05</v>
      </c>
      <c r="H588" s="10">
        <v>2838.85</v>
      </c>
      <c r="J588" s="29">
        <v>44299</v>
      </c>
      <c r="K588" s="10">
        <v>139.51</v>
      </c>
      <c r="L588" s="10">
        <v>140.72999999999999</v>
      </c>
      <c r="M588" s="10">
        <v>139.36000000000001</v>
      </c>
      <c r="N588" s="10">
        <v>140.07</v>
      </c>
      <c r="O588" s="10">
        <v>133.03</v>
      </c>
      <c r="P588" s="10">
        <v>123.71</v>
      </c>
      <c r="Q588" s="10">
        <v>131.87</v>
      </c>
    </row>
    <row r="589" spans="1:17">
      <c r="A589" s="29">
        <v>44298</v>
      </c>
      <c r="B589" s="10">
        <v>2849.29</v>
      </c>
      <c r="C589" s="10">
        <v>2851.41</v>
      </c>
      <c r="D589" s="10">
        <v>2844.56</v>
      </c>
      <c r="E589" s="10">
        <v>2845.01</v>
      </c>
      <c r="F589" s="10">
        <v>2856.57</v>
      </c>
      <c r="G589" s="10">
        <v>2807.8</v>
      </c>
      <c r="H589" s="10">
        <v>2838.43</v>
      </c>
      <c r="J589" s="29">
        <v>44298</v>
      </c>
      <c r="K589" s="10">
        <v>139.6</v>
      </c>
      <c r="L589" s="10">
        <v>140.25</v>
      </c>
      <c r="M589" s="10">
        <v>138.51</v>
      </c>
      <c r="N589" s="10">
        <v>140</v>
      </c>
      <c r="O589" s="10">
        <v>132.91</v>
      </c>
      <c r="P589" s="10">
        <v>123.56</v>
      </c>
      <c r="Q589" s="10">
        <v>131.63</v>
      </c>
    </row>
    <row r="590" spans="1:17">
      <c r="A590" s="29">
        <v>44295</v>
      </c>
      <c r="B590" s="10">
        <v>2842.6</v>
      </c>
      <c r="C590" s="10">
        <v>2849.29</v>
      </c>
      <c r="D590" s="10">
        <v>2842.6</v>
      </c>
      <c r="E590" s="10">
        <v>2849.29</v>
      </c>
      <c r="F590" s="10">
        <v>2856.9</v>
      </c>
      <c r="G590" s="10">
        <v>2807.59</v>
      </c>
      <c r="H590" s="10">
        <v>2838.05</v>
      </c>
      <c r="J590" s="29">
        <v>44295</v>
      </c>
      <c r="K590" s="10">
        <v>138</v>
      </c>
      <c r="L590" s="10">
        <v>139.82</v>
      </c>
      <c r="M590" s="10">
        <v>137.43</v>
      </c>
      <c r="N590" s="10">
        <v>138.5</v>
      </c>
      <c r="O590" s="10">
        <v>132.69999999999999</v>
      </c>
      <c r="P590" s="10">
        <v>123.4</v>
      </c>
      <c r="Q590" s="10">
        <v>131.41999999999999</v>
      </c>
    </row>
    <row r="591" spans="1:17">
      <c r="A591" s="29">
        <v>44294</v>
      </c>
      <c r="B591" s="10">
        <v>2843.18</v>
      </c>
      <c r="C591" s="10">
        <v>2851.77</v>
      </c>
      <c r="D591" s="10">
        <v>2841.16</v>
      </c>
      <c r="E591" s="10">
        <v>2842.59</v>
      </c>
      <c r="F591" s="10">
        <v>2857.15</v>
      </c>
      <c r="G591" s="10">
        <v>2807.32</v>
      </c>
      <c r="H591" s="10">
        <v>2837.62</v>
      </c>
      <c r="J591" s="29">
        <v>44294</v>
      </c>
      <c r="K591" s="10">
        <v>137.99</v>
      </c>
      <c r="L591" s="10">
        <v>138.9</v>
      </c>
      <c r="M591" s="10">
        <v>137.11000000000001</v>
      </c>
      <c r="N591" s="10">
        <v>138.19</v>
      </c>
      <c r="O591" s="10">
        <v>132.51</v>
      </c>
      <c r="P591" s="10">
        <v>123.24</v>
      </c>
      <c r="Q591" s="10">
        <v>131.22</v>
      </c>
    </row>
    <row r="592" spans="1:17">
      <c r="A592" s="29">
        <v>44293</v>
      </c>
      <c r="B592" s="10">
        <v>2843.74</v>
      </c>
      <c r="C592" s="10">
        <v>2849.88</v>
      </c>
      <c r="D592" s="10">
        <v>2843.3</v>
      </c>
      <c r="E592" s="10">
        <v>2843.3</v>
      </c>
      <c r="F592" s="10">
        <v>2857.55</v>
      </c>
      <c r="G592" s="10">
        <v>2807.05</v>
      </c>
      <c r="H592" s="10">
        <v>2837.23</v>
      </c>
      <c r="J592" s="29">
        <v>44293</v>
      </c>
      <c r="K592" s="10">
        <v>137.04</v>
      </c>
      <c r="L592" s="10">
        <v>138.43</v>
      </c>
      <c r="M592" s="10">
        <v>136.19999999999999</v>
      </c>
      <c r="N592" s="10">
        <v>137.49</v>
      </c>
      <c r="O592" s="10">
        <v>132.38999999999999</v>
      </c>
      <c r="P592" s="10">
        <v>123.09</v>
      </c>
      <c r="Q592" s="10">
        <v>131.04</v>
      </c>
    </row>
    <row r="593" spans="1:17">
      <c r="A593" s="29">
        <v>44292</v>
      </c>
      <c r="B593" s="10">
        <v>2847.71</v>
      </c>
      <c r="C593" s="10">
        <v>2855.5</v>
      </c>
      <c r="D593" s="10">
        <v>2842.15</v>
      </c>
      <c r="E593" s="10">
        <v>2843.98</v>
      </c>
      <c r="F593" s="10">
        <v>2858.1</v>
      </c>
      <c r="G593" s="10">
        <v>2806.75</v>
      </c>
      <c r="H593" s="10">
        <v>2836.75</v>
      </c>
      <c r="J593" s="29">
        <v>44292</v>
      </c>
      <c r="K593" s="10">
        <v>135.30000000000001</v>
      </c>
      <c r="L593" s="10">
        <v>137.86000000000001</v>
      </c>
      <c r="M593" s="10">
        <v>135.30000000000001</v>
      </c>
      <c r="N593" s="10">
        <v>137.05000000000001</v>
      </c>
      <c r="O593" s="10">
        <v>132.29</v>
      </c>
      <c r="P593" s="10">
        <v>122.92</v>
      </c>
      <c r="Q593" s="10">
        <v>130.84</v>
      </c>
    </row>
    <row r="594" spans="1:17">
      <c r="A594" s="29">
        <v>44291</v>
      </c>
      <c r="B594" s="10">
        <v>2850.01</v>
      </c>
      <c r="C594" s="10">
        <v>2856.18</v>
      </c>
      <c r="D594" s="10">
        <v>2847.51</v>
      </c>
      <c r="E594" s="10">
        <v>2847.64</v>
      </c>
      <c r="F594" s="10">
        <v>2858.62</v>
      </c>
      <c r="G594" s="10">
        <v>2806.42</v>
      </c>
      <c r="H594" s="10">
        <v>2836.17</v>
      </c>
      <c r="J594" s="29">
        <v>44291</v>
      </c>
      <c r="K594" s="10">
        <v>135</v>
      </c>
      <c r="L594" s="10">
        <v>135.88999999999999</v>
      </c>
      <c r="M594" s="10">
        <v>134.19999999999999</v>
      </c>
      <c r="N594" s="10">
        <v>135.30000000000001</v>
      </c>
      <c r="O594" s="10">
        <v>132.24</v>
      </c>
      <c r="P594" s="10">
        <v>122.76</v>
      </c>
      <c r="Q594" s="10">
        <v>130.63</v>
      </c>
    </row>
    <row r="595" spans="1:17">
      <c r="A595" s="29">
        <v>44287</v>
      </c>
      <c r="B595" s="10">
        <v>2846.77</v>
      </c>
      <c r="C595" s="10">
        <v>2853.57</v>
      </c>
      <c r="D595" s="10">
        <v>2845.05</v>
      </c>
      <c r="E595" s="10">
        <v>2850.01</v>
      </c>
      <c r="F595" s="10">
        <v>2859</v>
      </c>
      <c r="G595" s="10">
        <v>2806.1</v>
      </c>
      <c r="H595" s="10">
        <v>2835.41</v>
      </c>
      <c r="J595" s="29">
        <v>44287</v>
      </c>
      <c r="K595" s="10">
        <v>134.46</v>
      </c>
      <c r="L595" s="10">
        <v>135.22</v>
      </c>
      <c r="M595" s="10">
        <v>132.5</v>
      </c>
      <c r="N595" s="10">
        <v>132.5</v>
      </c>
      <c r="O595" s="10">
        <v>132.24</v>
      </c>
      <c r="P595" s="10">
        <v>122.6</v>
      </c>
      <c r="Q595" s="10">
        <v>130.4</v>
      </c>
    </row>
    <row r="596" spans="1:17">
      <c r="A596" s="29">
        <v>44286</v>
      </c>
      <c r="B596" s="10">
        <v>2831.81</v>
      </c>
      <c r="C596" s="10">
        <v>2846.77</v>
      </c>
      <c r="D596" s="10">
        <v>2831.81</v>
      </c>
      <c r="E596" s="10">
        <v>2846.77</v>
      </c>
      <c r="F596" s="10">
        <v>2859.2</v>
      </c>
      <c r="G596" s="10">
        <v>2805.84</v>
      </c>
      <c r="H596" s="10">
        <v>2834.58</v>
      </c>
      <c r="J596" s="29">
        <v>44286</v>
      </c>
      <c r="K596" s="10">
        <v>134.94999999999999</v>
      </c>
      <c r="L596" s="10">
        <v>135.69</v>
      </c>
      <c r="M596" s="10">
        <v>133.22</v>
      </c>
      <c r="N596" s="10">
        <v>134.15</v>
      </c>
      <c r="O596" s="10">
        <v>132.31</v>
      </c>
      <c r="P596" s="10">
        <v>122.48</v>
      </c>
      <c r="Q596" s="10">
        <v>130.16999999999999</v>
      </c>
    </row>
    <row r="597" spans="1:17">
      <c r="A597" s="29">
        <v>44285</v>
      </c>
      <c r="B597" s="10">
        <v>2818.9</v>
      </c>
      <c r="C597" s="10">
        <v>2832.51</v>
      </c>
      <c r="D597" s="10">
        <v>2818.9</v>
      </c>
      <c r="E597" s="10">
        <v>2831.81</v>
      </c>
      <c r="F597" s="10">
        <v>2859.42</v>
      </c>
      <c r="G597" s="10">
        <v>2805.57</v>
      </c>
      <c r="H597" s="10">
        <v>2833.78</v>
      </c>
      <c r="J597" s="29">
        <v>44285</v>
      </c>
      <c r="K597" s="10">
        <v>130.35</v>
      </c>
      <c r="L597" s="10">
        <v>135.07</v>
      </c>
      <c r="M597" s="10">
        <v>130.35</v>
      </c>
      <c r="N597" s="10">
        <v>134.94999999999999</v>
      </c>
      <c r="O597" s="10">
        <v>132.36000000000001</v>
      </c>
      <c r="P597" s="10">
        <v>122.36</v>
      </c>
      <c r="Q597" s="10">
        <v>129.91</v>
      </c>
    </row>
    <row r="598" spans="1:17">
      <c r="A598" s="29">
        <v>44284</v>
      </c>
      <c r="B598" s="10">
        <v>2817.7</v>
      </c>
      <c r="C598" s="10">
        <v>2821</v>
      </c>
      <c r="D598" s="10">
        <v>2815.74</v>
      </c>
      <c r="E598" s="10">
        <v>2818.9</v>
      </c>
      <c r="F598" s="10">
        <v>2859.89</v>
      </c>
      <c r="G598" s="10">
        <v>2805.38</v>
      </c>
      <c r="H598" s="10">
        <v>2833.21</v>
      </c>
      <c r="J598" s="29">
        <v>44284</v>
      </c>
      <c r="K598" s="10">
        <v>131.4</v>
      </c>
      <c r="L598" s="10">
        <v>132.03</v>
      </c>
      <c r="M598" s="10">
        <v>129.83000000000001</v>
      </c>
      <c r="N598" s="10">
        <v>130.35</v>
      </c>
      <c r="O598" s="10">
        <v>132.44999999999999</v>
      </c>
      <c r="P598" s="10">
        <v>122.25</v>
      </c>
      <c r="Q598" s="10">
        <v>129.66</v>
      </c>
    </row>
    <row r="599" spans="1:17">
      <c r="A599" s="29">
        <v>44281</v>
      </c>
      <c r="B599" s="10">
        <v>2813.8</v>
      </c>
      <c r="C599" s="10">
        <v>2820.17</v>
      </c>
      <c r="D599" s="10">
        <v>2813.8</v>
      </c>
      <c r="E599" s="10">
        <v>2817.7</v>
      </c>
      <c r="F599" s="10">
        <v>2860.55</v>
      </c>
      <c r="G599" s="10">
        <v>2805.15</v>
      </c>
      <c r="H599" s="10">
        <v>2832.75</v>
      </c>
      <c r="J599" s="29">
        <v>44281</v>
      </c>
      <c r="K599" s="10">
        <v>131.19999999999999</v>
      </c>
      <c r="L599" s="10">
        <v>132.6</v>
      </c>
      <c r="M599" s="10">
        <v>129.72</v>
      </c>
      <c r="N599" s="10">
        <v>131.80000000000001</v>
      </c>
      <c r="O599" s="10">
        <v>132.57</v>
      </c>
      <c r="P599" s="10">
        <v>122.14</v>
      </c>
      <c r="Q599" s="10">
        <v>129.46</v>
      </c>
    </row>
    <row r="600" spans="1:17">
      <c r="A600" s="29">
        <v>44280</v>
      </c>
      <c r="B600" s="10">
        <v>2814.61</v>
      </c>
      <c r="C600" s="10">
        <v>2819.72</v>
      </c>
      <c r="D600" s="10">
        <v>2810.9</v>
      </c>
      <c r="E600" s="10">
        <v>2813.8</v>
      </c>
      <c r="F600" s="10">
        <v>2861.3</v>
      </c>
      <c r="G600" s="10">
        <v>2804.78</v>
      </c>
      <c r="H600" s="10">
        <v>2832.6</v>
      </c>
      <c r="J600" s="29">
        <v>44280</v>
      </c>
      <c r="K600" s="10">
        <v>129.37</v>
      </c>
      <c r="L600" s="10">
        <v>132.58000000000001</v>
      </c>
      <c r="M600" s="10">
        <v>127.33</v>
      </c>
      <c r="N600" s="10">
        <v>131.1</v>
      </c>
      <c r="O600" s="10">
        <v>132.66999999999999</v>
      </c>
      <c r="P600" s="10">
        <v>122</v>
      </c>
      <c r="Q600" s="10">
        <v>129.29</v>
      </c>
    </row>
    <row r="601" spans="1:17">
      <c r="A601" s="29">
        <v>44279</v>
      </c>
      <c r="B601" s="10">
        <v>2813.96</v>
      </c>
      <c r="C601" s="10">
        <v>2819.43</v>
      </c>
      <c r="D601" s="10">
        <v>2813.42</v>
      </c>
      <c r="E601" s="10">
        <v>2814.61</v>
      </c>
      <c r="F601" s="10">
        <v>2862.3</v>
      </c>
      <c r="G601" s="10">
        <v>2804.37</v>
      </c>
      <c r="H601" s="10">
        <v>2832.56</v>
      </c>
      <c r="J601" s="29">
        <v>44279</v>
      </c>
      <c r="K601" s="10">
        <v>132.6</v>
      </c>
      <c r="L601" s="10">
        <v>132.93</v>
      </c>
      <c r="M601" s="10">
        <v>129.01</v>
      </c>
      <c r="N601" s="10">
        <v>129.01</v>
      </c>
      <c r="O601" s="10">
        <v>132.71</v>
      </c>
      <c r="P601" s="10">
        <v>121.88</v>
      </c>
      <c r="Q601" s="10">
        <v>129.15</v>
      </c>
    </row>
    <row r="602" spans="1:17">
      <c r="A602" s="29">
        <v>44278</v>
      </c>
      <c r="B602" s="10">
        <v>2815.54</v>
      </c>
      <c r="C602" s="10">
        <v>2820.43</v>
      </c>
      <c r="D602" s="10">
        <v>2813.61</v>
      </c>
      <c r="E602" s="10">
        <v>2813.96</v>
      </c>
      <c r="F602" s="10">
        <v>2863.36</v>
      </c>
      <c r="G602" s="10">
        <v>2803.82</v>
      </c>
      <c r="H602" s="10">
        <v>2832.62</v>
      </c>
      <c r="J602" s="29">
        <v>44278</v>
      </c>
      <c r="K602" s="10">
        <v>132.87</v>
      </c>
      <c r="L602" s="10">
        <v>133.94</v>
      </c>
      <c r="M602" s="10">
        <v>131.02000000000001</v>
      </c>
      <c r="N602" s="10">
        <v>131.02000000000001</v>
      </c>
      <c r="O602" s="10">
        <v>132.78</v>
      </c>
      <c r="P602" s="10">
        <v>121.74</v>
      </c>
      <c r="Q602" s="10">
        <v>129.04</v>
      </c>
    </row>
    <row r="603" spans="1:17">
      <c r="A603" s="29">
        <v>44277</v>
      </c>
      <c r="B603" s="10">
        <v>2819.14</v>
      </c>
      <c r="C603" s="10">
        <v>2819.86</v>
      </c>
      <c r="D603" s="10">
        <v>2814.04</v>
      </c>
      <c r="E603" s="10">
        <v>2815.54</v>
      </c>
      <c r="F603" s="10">
        <v>2864.35</v>
      </c>
      <c r="G603" s="10">
        <v>2803.13</v>
      </c>
      <c r="H603" s="10">
        <v>2832.75</v>
      </c>
      <c r="J603" s="29">
        <v>44277</v>
      </c>
      <c r="K603" s="10">
        <v>133.47999999999999</v>
      </c>
      <c r="L603" s="10">
        <v>134.80000000000001</v>
      </c>
      <c r="M603" s="10">
        <v>131.74</v>
      </c>
      <c r="N603" s="10">
        <v>132.9</v>
      </c>
      <c r="O603" s="10">
        <v>132.78</v>
      </c>
      <c r="P603" s="10">
        <v>121.56</v>
      </c>
      <c r="Q603" s="10">
        <v>128.9</v>
      </c>
    </row>
    <row r="604" spans="1:17">
      <c r="A604" s="29">
        <v>44274</v>
      </c>
      <c r="B604" s="10">
        <v>2808.71</v>
      </c>
      <c r="C604" s="10">
        <v>2825.7</v>
      </c>
      <c r="D604" s="10">
        <v>2808.71</v>
      </c>
      <c r="E604" s="10">
        <v>2819.14</v>
      </c>
      <c r="F604" s="10">
        <v>2865.43</v>
      </c>
      <c r="G604" s="10">
        <v>2802.34</v>
      </c>
      <c r="H604" s="10">
        <v>2832.88</v>
      </c>
      <c r="J604" s="29">
        <v>44274</v>
      </c>
      <c r="K604" s="10">
        <v>130.69999999999999</v>
      </c>
      <c r="L604" s="10">
        <v>134.33000000000001</v>
      </c>
      <c r="M604" s="10">
        <v>130.69999999999999</v>
      </c>
      <c r="N604" s="10">
        <v>133.69999999999999</v>
      </c>
      <c r="O604" s="10">
        <v>132.75</v>
      </c>
      <c r="P604" s="10">
        <v>121.37</v>
      </c>
      <c r="Q604" s="10">
        <v>128.75</v>
      </c>
    </row>
    <row r="605" spans="1:17">
      <c r="A605" s="29">
        <v>44273</v>
      </c>
      <c r="B605" s="10">
        <v>2817.2</v>
      </c>
      <c r="C605" s="10">
        <v>2819.58</v>
      </c>
      <c r="D605" s="10">
        <v>2808.71</v>
      </c>
      <c r="E605" s="10">
        <v>2808.71</v>
      </c>
      <c r="F605" s="10">
        <v>2866.4</v>
      </c>
      <c r="G605" s="10">
        <v>2801.45</v>
      </c>
      <c r="H605" s="10">
        <v>2832.93</v>
      </c>
      <c r="J605" s="29">
        <v>44273</v>
      </c>
      <c r="K605" s="10">
        <v>134</v>
      </c>
      <c r="L605" s="10">
        <v>134</v>
      </c>
      <c r="M605" s="10">
        <v>130.04</v>
      </c>
      <c r="N605" s="10">
        <v>130.69999999999999</v>
      </c>
      <c r="O605" s="10">
        <v>132.75</v>
      </c>
      <c r="P605" s="10">
        <v>121.18</v>
      </c>
      <c r="Q605" s="10">
        <v>128.59</v>
      </c>
    </row>
    <row r="606" spans="1:17">
      <c r="A606" s="29">
        <v>44272</v>
      </c>
      <c r="B606" s="10">
        <v>2822.95</v>
      </c>
      <c r="C606" s="10">
        <v>2824.14</v>
      </c>
      <c r="D606" s="10">
        <v>2816.28</v>
      </c>
      <c r="E606" s="10">
        <v>2817.2</v>
      </c>
      <c r="F606" s="10">
        <v>2867.58</v>
      </c>
      <c r="G606" s="10">
        <v>2800.54</v>
      </c>
      <c r="H606" s="10">
        <v>2833.02</v>
      </c>
      <c r="J606" s="29">
        <v>44272</v>
      </c>
      <c r="K606" s="10">
        <v>131.13</v>
      </c>
      <c r="L606" s="10">
        <v>134.74</v>
      </c>
      <c r="M606" s="10">
        <v>130.35</v>
      </c>
      <c r="N606" s="10">
        <v>134</v>
      </c>
      <c r="O606" s="10">
        <v>132.82</v>
      </c>
      <c r="P606" s="10">
        <v>121</v>
      </c>
      <c r="Q606" s="10">
        <v>128.44</v>
      </c>
    </row>
    <row r="607" spans="1:17">
      <c r="A607" s="29">
        <v>44271</v>
      </c>
      <c r="B607" s="10">
        <v>2831.02</v>
      </c>
      <c r="C607" s="10">
        <v>2835.74</v>
      </c>
      <c r="D607" s="10">
        <v>2819.91</v>
      </c>
      <c r="E607" s="10">
        <v>2822.95</v>
      </c>
      <c r="F607" s="10">
        <v>2868.64</v>
      </c>
      <c r="G607" s="10">
        <v>2799.53</v>
      </c>
      <c r="H607" s="10">
        <v>2833.02</v>
      </c>
      <c r="J607" s="29">
        <v>44271</v>
      </c>
      <c r="K607" s="10">
        <v>132.71</v>
      </c>
      <c r="L607" s="10">
        <v>133.57</v>
      </c>
      <c r="M607" s="10">
        <v>130.15</v>
      </c>
      <c r="N607" s="10">
        <v>131.19999999999999</v>
      </c>
      <c r="O607" s="10">
        <v>132.85</v>
      </c>
      <c r="P607" s="10">
        <v>120.79</v>
      </c>
      <c r="Q607" s="10">
        <v>128.26</v>
      </c>
    </row>
    <row r="608" spans="1:17">
      <c r="A608" s="29">
        <v>44270</v>
      </c>
      <c r="B608" s="10">
        <v>2838.26</v>
      </c>
      <c r="C608" s="10">
        <v>2842.49</v>
      </c>
      <c r="D608" s="10">
        <v>2828.73</v>
      </c>
      <c r="E608" s="10">
        <v>2830.93</v>
      </c>
      <c r="F608" s="10">
        <v>2869.28</v>
      </c>
      <c r="G608" s="10">
        <v>2798.44</v>
      </c>
      <c r="H608" s="10">
        <v>2832.92</v>
      </c>
      <c r="J608" s="29">
        <v>44270</v>
      </c>
      <c r="K608" s="10">
        <v>131.05000000000001</v>
      </c>
      <c r="L608" s="10">
        <v>133.65</v>
      </c>
      <c r="M608" s="10">
        <v>130.19999999999999</v>
      </c>
      <c r="N608" s="10">
        <v>132.71</v>
      </c>
      <c r="O608" s="10">
        <v>132.91999999999999</v>
      </c>
      <c r="P608" s="10">
        <v>120.59</v>
      </c>
      <c r="Q608" s="10">
        <v>128.11000000000001</v>
      </c>
    </row>
    <row r="609" spans="1:17">
      <c r="A609" s="29">
        <v>44267</v>
      </c>
      <c r="B609" s="10">
        <v>2837.05</v>
      </c>
      <c r="C609" s="10">
        <v>2838.43</v>
      </c>
      <c r="D609" s="10">
        <v>2833.13</v>
      </c>
      <c r="E609" s="10">
        <v>2838.26</v>
      </c>
      <c r="F609" s="10">
        <v>2869.35</v>
      </c>
      <c r="G609" s="10">
        <v>2797.23</v>
      </c>
      <c r="H609" s="10">
        <v>2832.7</v>
      </c>
      <c r="J609" s="29">
        <v>44267</v>
      </c>
      <c r="K609" s="10">
        <v>130.49</v>
      </c>
      <c r="L609" s="10">
        <v>131.88999999999999</v>
      </c>
      <c r="M609" s="10">
        <v>126.3</v>
      </c>
      <c r="N609" s="10">
        <v>131.05000000000001</v>
      </c>
      <c r="O609" s="10">
        <v>132.94999999999999</v>
      </c>
      <c r="P609" s="10">
        <v>120.38</v>
      </c>
      <c r="Q609" s="10">
        <v>127.94</v>
      </c>
    </row>
    <row r="610" spans="1:17">
      <c r="A610" s="29">
        <v>44266</v>
      </c>
      <c r="B610" s="10">
        <v>2833.63</v>
      </c>
      <c r="C610" s="10">
        <v>2842.1</v>
      </c>
      <c r="D610" s="10">
        <v>2833.63</v>
      </c>
      <c r="E610" s="10">
        <v>2837.05</v>
      </c>
      <c r="F610" s="10">
        <v>2869.15</v>
      </c>
      <c r="G610" s="10">
        <v>2795.91</v>
      </c>
      <c r="H610" s="10">
        <v>2832.4</v>
      </c>
      <c r="J610" s="29">
        <v>44266</v>
      </c>
      <c r="K610" s="10">
        <v>127.48</v>
      </c>
      <c r="L610" s="10">
        <v>131</v>
      </c>
      <c r="M610" s="10">
        <v>126.8</v>
      </c>
      <c r="N610" s="10">
        <v>130.49</v>
      </c>
      <c r="O610" s="10">
        <v>132.97999999999999</v>
      </c>
      <c r="P610" s="10">
        <v>120.17</v>
      </c>
      <c r="Q610" s="10">
        <v>127.77</v>
      </c>
    </row>
    <row r="611" spans="1:17">
      <c r="A611" s="29">
        <v>44265</v>
      </c>
      <c r="B611" s="10">
        <v>2842.75</v>
      </c>
      <c r="C611" s="10">
        <v>2846.98</v>
      </c>
      <c r="D611" s="10">
        <v>2832.82</v>
      </c>
      <c r="E611" s="10">
        <v>2833.63</v>
      </c>
      <c r="F611" s="10">
        <v>2868.56</v>
      </c>
      <c r="G611" s="10">
        <v>2794.58</v>
      </c>
      <c r="H611" s="10">
        <v>2832.11</v>
      </c>
      <c r="J611" s="29">
        <v>44265</v>
      </c>
      <c r="K611" s="10">
        <v>124.5</v>
      </c>
      <c r="L611" s="10">
        <v>127.15</v>
      </c>
      <c r="M611" s="10">
        <v>123.05</v>
      </c>
      <c r="N611" s="10">
        <v>126.5</v>
      </c>
      <c r="O611" s="10">
        <v>132.97999999999999</v>
      </c>
      <c r="P611" s="10">
        <v>119.94</v>
      </c>
      <c r="Q611" s="10">
        <v>127.61</v>
      </c>
    </row>
    <row r="612" spans="1:17">
      <c r="A612" s="29">
        <v>44264</v>
      </c>
      <c r="B612" s="10">
        <v>2845.45</v>
      </c>
      <c r="C612" s="10">
        <v>2854.56</v>
      </c>
      <c r="D612" s="10">
        <v>2841.76</v>
      </c>
      <c r="E612" s="10">
        <v>2842.75</v>
      </c>
      <c r="F612" s="10">
        <v>2867.78</v>
      </c>
      <c r="G612" s="10">
        <v>2793.25</v>
      </c>
      <c r="H612" s="10">
        <v>2831.82</v>
      </c>
      <c r="J612" s="29">
        <v>44264</v>
      </c>
      <c r="K612" s="10">
        <v>124.59</v>
      </c>
      <c r="L612" s="10">
        <v>125.68</v>
      </c>
      <c r="M612" s="10">
        <v>123.12</v>
      </c>
      <c r="N612" s="10">
        <v>124.5</v>
      </c>
      <c r="O612" s="10">
        <v>133.07</v>
      </c>
      <c r="P612" s="10">
        <v>119.73</v>
      </c>
      <c r="Q612" s="10">
        <v>127.49</v>
      </c>
    </row>
    <row r="613" spans="1:17">
      <c r="A613" s="29">
        <v>44263</v>
      </c>
      <c r="B613" s="10">
        <v>2852.72</v>
      </c>
      <c r="C613" s="10">
        <v>2856.84</v>
      </c>
      <c r="D613" s="10">
        <v>2845.42</v>
      </c>
      <c r="E613" s="10">
        <v>2845.42</v>
      </c>
      <c r="F613" s="10">
        <v>2866.81</v>
      </c>
      <c r="G613" s="10">
        <v>2791.85</v>
      </c>
      <c r="H613" s="10">
        <v>2831.39</v>
      </c>
      <c r="J613" s="29">
        <v>44263</v>
      </c>
      <c r="K613" s="10">
        <v>130</v>
      </c>
      <c r="L613" s="10">
        <v>130</v>
      </c>
      <c r="M613" s="10">
        <v>123.1</v>
      </c>
      <c r="N613" s="10">
        <v>123.1</v>
      </c>
      <c r="O613" s="10">
        <v>133.24</v>
      </c>
      <c r="P613" s="10">
        <v>119.54</v>
      </c>
      <c r="Q613" s="10">
        <v>127.36</v>
      </c>
    </row>
    <row r="614" spans="1:17">
      <c r="A614" s="29">
        <v>44260</v>
      </c>
      <c r="B614" s="10">
        <v>2847.79</v>
      </c>
      <c r="C614" s="10">
        <v>2853.75</v>
      </c>
      <c r="D614" s="10">
        <v>2845.18</v>
      </c>
      <c r="E614" s="10">
        <v>2852.68</v>
      </c>
      <c r="F614" s="10">
        <v>2865.42</v>
      </c>
      <c r="G614" s="10">
        <v>2790.44</v>
      </c>
      <c r="H614" s="10">
        <v>2830.88</v>
      </c>
      <c r="J614" s="29">
        <v>44260</v>
      </c>
      <c r="K614" s="10">
        <v>127.5</v>
      </c>
      <c r="L614" s="10">
        <v>131.91999999999999</v>
      </c>
      <c r="M614" s="10">
        <v>126.98</v>
      </c>
      <c r="N614" s="10">
        <v>131.91999999999999</v>
      </c>
      <c r="O614" s="10">
        <v>133.44999999999999</v>
      </c>
      <c r="P614" s="10">
        <v>119.32</v>
      </c>
      <c r="Q614" s="10">
        <v>127.26</v>
      </c>
    </row>
    <row r="615" spans="1:17">
      <c r="A615" s="29">
        <v>44259</v>
      </c>
      <c r="B615" s="10">
        <v>2848.76</v>
      </c>
      <c r="C615" s="10">
        <v>2854.65</v>
      </c>
      <c r="D615" s="10">
        <v>2845.7</v>
      </c>
      <c r="E615" s="10">
        <v>2847.69</v>
      </c>
      <c r="F615" s="10">
        <v>2863.78</v>
      </c>
      <c r="G615" s="10">
        <v>2788.92</v>
      </c>
      <c r="H615" s="10">
        <v>2830.24</v>
      </c>
      <c r="J615" s="29">
        <v>44259</v>
      </c>
      <c r="K615" s="10">
        <v>128</v>
      </c>
      <c r="L615" s="10">
        <v>130.82</v>
      </c>
      <c r="M615" s="10">
        <v>125.93</v>
      </c>
      <c r="N615" s="10">
        <v>127.55</v>
      </c>
      <c r="O615" s="10">
        <v>133.5</v>
      </c>
      <c r="P615" s="10">
        <v>119.06</v>
      </c>
      <c r="Q615" s="10">
        <v>127.07</v>
      </c>
    </row>
    <row r="616" spans="1:17">
      <c r="A616" s="29">
        <v>44258</v>
      </c>
      <c r="B616" s="10">
        <v>2858.83</v>
      </c>
      <c r="C616" s="10">
        <v>2865.3</v>
      </c>
      <c r="D616" s="10">
        <v>2843.38</v>
      </c>
      <c r="E616" s="10">
        <v>2848.75</v>
      </c>
      <c r="F616" s="10">
        <v>2862.17</v>
      </c>
      <c r="G616" s="10">
        <v>2787.47</v>
      </c>
      <c r="H616" s="10">
        <v>2829.72</v>
      </c>
      <c r="J616" s="29">
        <v>44258</v>
      </c>
      <c r="K616" s="10">
        <v>127.49</v>
      </c>
      <c r="L616" s="10">
        <v>128.07</v>
      </c>
      <c r="M616" s="10">
        <v>122.29</v>
      </c>
      <c r="N616" s="10">
        <v>127.3</v>
      </c>
      <c r="O616" s="10">
        <v>133.6</v>
      </c>
      <c r="P616" s="10">
        <v>118.82</v>
      </c>
      <c r="Q616" s="10">
        <v>126.91</v>
      </c>
    </row>
    <row r="617" spans="1:17">
      <c r="A617" s="29">
        <v>44257</v>
      </c>
      <c r="B617" s="10">
        <v>2877.2</v>
      </c>
      <c r="C617" s="10">
        <v>2881.76</v>
      </c>
      <c r="D617" s="10">
        <v>2853.14</v>
      </c>
      <c r="E617" s="10">
        <v>2858.81</v>
      </c>
      <c r="F617" s="10">
        <v>2860.42</v>
      </c>
      <c r="G617" s="10">
        <v>2786.13</v>
      </c>
      <c r="H617" s="10">
        <v>2829.12</v>
      </c>
      <c r="J617" s="29">
        <v>44257</v>
      </c>
      <c r="K617" s="10">
        <v>126.95</v>
      </c>
      <c r="L617" s="10">
        <v>128.1</v>
      </c>
      <c r="M617" s="10">
        <v>123.3</v>
      </c>
      <c r="N617" s="10">
        <v>127.49</v>
      </c>
      <c r="O617" s="10">
        <v>133.69999999999999</v>
      </c>
      <c r="P617" s="10">
        <v>118.59</v>
      </c>
      <c r="Q617" s="10">
        <v>126.76</v>
      </c>
    </row>
    <row r="618" spans="1:17">
      <c r="A618" s="29">
        <v>44256</v>
      </c>
      <c r="B618" s="10">
        <v>2886.67</v>
      </c>
      <c r="C618" s="10">
        <v>2891.76</v>
      </c>
      <c r="D618" s="10">
        <v>2875.45</v>
      </c>
      <c r="E618" s="10">
        <v>2877.22</v>
      </c>
      <c r="F618" s="10">
        <v>2858.62</v>
      </c>
      <c r="G618" s="10">
        <v>2784.78</v>
      </c>
      <c r="H618" s="10">
        <v>2828.48</v>
      </c>
      <c r="J618" s="29">
        <v>44256</v>
      </c>
      <c r="K618" s="10">
        <v>129</v>
      </c>
      <c r="L618" s="10">
        <v>129.99</v>
      </c>
      <c r="M618" s="10">
        <v>126.8</v>
      </c>
      <c r="N618" s="10">
        <v>126.8</v>
      </c>
      <c r="O618" s="10">
        <v>133.80000000000001</v>
      </c>
      <c r="P618" s="10">
        <v>118.36</v>
      </c>
      <c r="Q618" s="10">
        <v>126.59</v>
      </c>
    </row>
    <row r="619" spans="1:17">
      <c r="A619" s="29">
        <v>44253</v>
      </c>
      <c r="B619" s="10">
        <v>2893.8</v>
      </c>
      <c r="C619" s="10">
        <v>2899.9</v>
      </c>
      <c r="D619" s="10">
        <v>2883.81</v>
      </c>
      <c r="E619" s="10">
        <v>2886.53</v>
      </c>
      <c r="F619" s="10">
        <v>2856.43</v>
      </c>
      <c r="G619" s="10">
        <v>2783.31</v>
      </c>
      <c r="H619" s="10">
        <v>2827.55</v>
      </c>
      <c r="J619" s="29">
        <v>44253</v>
      </c>
      <c r="K619" s="10">
        <v>129.62</v>
      </c>
      <c r="L619" s="10">
        <v>132.1</v>
      </c>
      <c r="M619" s="10">
        <v>127.16</v>
      </c>
      <c r="N619" s="10">
        <v>127.16</v>
      </c>
      <c r="O619" s="10">
        <v>133.88999999999999</v>
      </c>
      <c r="P619" s="10">
        <v>118.15</v>
      </c>
      <c r="Q619" s="10">
        <v>126.41</v>
      </c>
    </row>
    <row r="620" spans="1:17">
      <c r="A620" s="29">
        <v>44252</v>
      </c>
      <c r="B620" s="10">
        <v>2892</v>
      </c>
      <c r="C620" s="10">
        <v>2900.23</v>
      </c>
      <c r="D620" s="10">
        <v>2892</v>
      </c>
      <c r="E620" s="10">
        <v>2893.8</v>
      </c>
      <c r="F620" s="10">
        <v>2854.11</v>
      </c>
      <c r="G620" s="10">
        <v>2781.78</v>
      </c>
      <c r="H620" s="10">
        <v>2826.51</v>
      </c>
      <c r="J620" s="29">
        <v>44252</v>
      </c>
      <c r="K620" s="10">
        <v>134.65</v>
      </c>
      <c r="L620" s="10">
        <v>135.27000000000001</v>
      </c>
      <c r="M620" s="10">
        <v>129.47</v>
      </c>
      <c r="N620" s="10">
        <v>129.6</v>
      </c>
      <c r="O620" s="10">
        <v>133.94999999999999</v>
      </c>
      <c r="P620" s="10">
        <v>117.93</v>
      </c>
      <c r="Q620" s="10">
        <v>126.24</v>
      </c>
    </row>
    <row r="621" spans="1:17">
      <c r="A621" s="29">
        <v>44251</v>
      </c>
      <c r="B621" s="10">
        <v>2890.43</v>
      </c>
      <c r="C621" s="10">
        <v>2896.77</v>
      </c>
      <c r="D621" s="10">
        <v>2890.41</v>
      </c>
      <c r="E621" s="10">
        <v>2892</v>
      </c>
      <c r="F621" s="10">
        <v>2851.83</v>
      </c>
      <c r="G621" s="10">
        <v>2780.24</v>
      </c>
      <c r="H621" s="10">
        <v>2825.45</v>
      </c>
      <c r="J621" s="29">
        <v>44251</v>
      </c>
      <c r="K621" s="10">
        <v>133.80000000000001</v>
      </c>
      <c r="L621" s="10">
        <v>135.15</v>
      </c>
      <c r="M621" s="10">
        <v>133.13</v>
      </c>
      <c r="N621" s="10">
        <v>133.99</v>
      </c>
      <c r="O621" s="10">
        <v>133.99</v>
      </c>
      <c r="P621" s="10">
        <v>117.71</v>
      </c>
      <c r="Q621" s="10">
        <v>126.08</v>
      </c>
    </row>
    <row r="622" spans="1:17">
      <c r="A622" s="29">
        <v>44250</v>
      </c>
      <c r="B622" s="10">
        <v>2874.92</v>
      </c>
      <c r="C622" s="10">
        <v>2892.01</v>
      </c>
      <c r="D622" s="10">
        <v>2874.92</v>
      </c>
      <c r="E622" s="10">
        <v>2890.43</v>
      </c>
      <c r="F622" s="10">
        <v>2849.66</v>
      </c>
      <c r="G622" s="10">
        <v>2778.72</v>
      </c>
      <c r="H622" s="10">
        <v>2824.43</v>
      </c>
      <c r="J622" s="29">
        <v>44250</v>
      </c>
      <c r="K622" s="10">
        <v>133.83000000000001</v>
      </c>
      <c r="L622" s="10">
        <v>133.83000000000001</v>
      </c>
      <c r="M622" s="10">
        <v>130.87</v>
      </c>
      <c r="N622" s="10">
        <v>132.99</v>
      </c>
      <c r="O622" s="10">
        <v>133.94999999999999</v>
      </c>
      <c r="P622" s="10">
        <v>117.48</v>
      </c>
      <c r="Q622" s="10">
        <v>125.88</v>
      </c>
    </row>
    <row r="623" spans="1:17">
      <c r="A623" s="29">
        <v>44249</v>
      </c>
      <c r="B623" s="10">
        <v>2893.97</v>
      </c>
      <c r="C623" s="10">
        <v>2893.97</v>
      </c>
      <c r="D623" s="10">
        <v>2864.46</v>
      </c>
      <c r="E623" s="10">
        <v>2874.92</v>
      </c>
      <c r="F623" s="10">
        <v>2847.73</v>
      </c>
      <c r="G623" s="10">
        <v>2777.18</v>
      </c>
      <c r="H623" s="10">
        <v>2823.42</v>
      </c>
      <c r="J623" s="29">
        <v>44249</v>
      </c>
      <c r="K623" s="10">
        <v>130.6</v>
      </c>
      <c r="L623" s="10">
        <v>133.97</v>
      </c>
      <c r="M623" s="10">
        <v>128.1</v>
      </c>
      <c r="N623" s="10">
        <v>132</v>
      </c>
      <c r="O623" s="10">
        <v>133.91999999999999</v>
      </c>
      <c r="P623" s="10">
        <v>117.25</v>
      </c>
      <c r="Q623" s="10">
        <v>125.67</v>
      </c>
    </row>
    <row r="624" spans="1:17">
      <c r="A624" s="29">
        <v>44246</v>
      </c>
      <c r="B624" s="10">
        <v>2890.77</v>
      </c>
      <c r="C624" s="10">
        <v>2894.84</v>
      </c>
      <c r="D624" s="10">
        <v>2890.77</v>
      </c>
      <c r="E624" s="10">
        <v>2893.97</v>
      </c>
      <c r="F624" s="10">
        <v>2846.25</v>
      </c>
      <c r="G624" s="10">
        <v>2775.82</v>
      </c>
      <c r="H624" s="10">
        <v>2822.56</v>
      </c>
      <c r="J624" s="29">
        <v>44246</v>
      </c>
      <c r="K624" s="10">
        <v>135</v>
      </c>
      <c r="L624" s="10">
        <v>136.05000000000001</v>
      </c>
      <c r="M624" s="10">
        <v>134.41</v>
      </c>
      <c r="N624" s="10">
        <v>136</v>
      </c>
      <c r="O624" s="10">
        <v>133.91</v>
      </c>
      <c r="P624" s="10">
        <v>117.05</v>
      </c>
      <c r="Q624" s="10">
        <v>125.49</v>
      </c>
    </row>
    <row r="625" spans="1:17">
      <c r="A625" s="29">
        <v>44245</v>
      </c>
      <c r="B625" s="10">
        <v>2895.4</v>
      </c>
      <c r="C625" s="10">
        <v>2899.22</v>
      </c>
      <c r="D625" s="10">
        <v>2889.05</v>
      </c>
      <c r="E625" s="10">
        <v>2890.77</v>
      </c>
      <c r="F625" s="10">
        <v>2844.32</v>
      </c>
      <c r="G625" s="10">
        <v>2774.32</v>
      </c>
      <c r="H625" s="10">
        <v>2821.49</v>
      </c>
      <c r="J625" s="29">
        <v>44245</v>
      </c>
      <c r="K625" s="10">
        <v>136.05000000000001</v>
      </c>
      <c r="L625" s="10">
        <v>137.32</v>
      </c>
      <c r="M625" s="10">
        <v>135.05000000000001</v>
      </c>
      <c r="N625" s="10">
        <v>135.4</v>
      </c>
      <c r="O625" s="10">
        <v>133.78</v>
      </c>
      <c r="P625" s="10">
        <v>116.84</v>
      </c>
      <c r="Q625" s="10">
        <v>125.26</v>
      </c>
    </row>
    <row r="626" spans="1:17">
      <c r="A626" s="29">
        <v>44244</v>
      </c>
      <c r="B626" s="10">
        <v>2897.16</v>
      </c>
      <c r="C626" s="10">
        <v>2900.31</v>
      </c>
      <c r="D626" s="10">
        <v>2894.42</v>
      </c>
      <c r="E626" s="10">
        <v>2895.4</v>
      </c>
      <c r="F626" s="10">
        <v>2842.58</v>
      </c>
      <c r="G626" s="10">
        <v>2772.73</v>
      </c>
      <c r="H626" s="10">
        <v>2820.57</v>
      </c>
      <c r="J626" s="29">
        <v>44244</v>
      </c>
      <c r="K626" s="10">
        <v>137</v>
      </c>
      <c r="L626" s="10">
        <v>137.97999999999999</v>
      </c>
      <c r="M626" s="10">
        <v>134.79</v>
      </c>
      <c r="N626" s="10">
        <v>136.4</v>
      </c>
      <c r="O626" s="10">
        <v>133.65</v>
      </c>
      <c r="P626" s="10">
        <v>116.62</v>
      </c>
      <c r="Q626" s="10">
        <v>125.05</v>
      </c>
    </row>
    <row r="627" spans="1:17">
      <c r="A627" s="29">
        <v>44239</v>
      </c>
      <c r="B627" s="10">
        <v>2893.98</v>
      </c>
      <c r="C627" s="10">
        <v>2899.02</v>
      </c>
      <c r="D627" s="10">
        <v>2893.98</v>
      </c>
      <c r="E627" s="10">
        <v>2897.24</v>
      </c>
      <c r="F627" s="10">
        <v>2840.84</v>
      </c>
      <c r="G627" s="10">
        <v>2771.04</v>
      </c>
      <c r="H627" s="10">
        <v>2819.61</v>
      </c>
      <c r="J627" s="29">
        <v>44239</v>
      </c>
      <c r="K627" s="10">
        <v>135.1</v>
      </c>
      <c r="L627" s="10">
        <v>136.25</v>
      </c>
      <c r="M627" s="10">
        <v>134.52000000000001</v>
      </c>
      <c r="N627" s="10">
        <v>135.6</v>
      </c>
      <c r="O627" s="10">
        <v>133.44999999999999</v>
      </c>
      <c r="P627" s="10">
        <v>116.38</v>
      </c>
      <c r="Q627" s="10">
        <v>124.87</v>
      </c>
    </row>
    <row r="628" spans="1:17">
      <c r="A628" s="29">
        <v>44238</v>
      </c>
      <c r="B628" s="10">
        <v>2892.15</v>
      </c>
      <c r="C628" s="10">
        <v>2897.71</v>
      </c>
      <c r="D628" s="10">
        <v>2892.15</v>
      </c>
      <c r="E628" s="10">
        <v>2893.98</v>
      </c>
      <c r="F628" s="10">
        <v>2839.13</v>
      </c>
      <c r="G628" s="10">
        <v>2769.19</v>
      </c>
      <c r="H628" s="10">
        <v>2818.67</v>
      </c>
      <c r="J628" s="29">
        <v>44238</v>
      </c>
      <c r="K628" s="10">
        <v>135.29</v>
      </c>
      <c r="L628" s="10">
        <v>136.86000000000001</v>
      </c>
      <c r="M628" s="10">
        <v>134.80000000000001</v>
      </c>
      <c r="N628" s="10">
        <v>135</v>
      </c>
      <c r="O628" s="10">
        <v>133.31</v>
      </c>
      <c r="P628" s="10">
        <v>116.12</v>
      </c>
      <c r="Q628" s="10">
        <v>124.69</v>
      </c>
    </row>
    <row r="629" spans="1:17">
      <c r="A629" s="29">
        <v>44237</v>
      </c>
      <c r="B629" s="10">
        <v>2892.1</v>
      </c>
      <c r="C629" s="10">
        <v>2894.67</v>
      </c>
      <c r="D629" s="10">
        <v>2890.76</v>
      </c>
      <c r="E629" s="10">
        <v>2892.16</v>
      </c>
      <c r="F629" s="10">
        <v>2837.26</v>
      </c>
      <c r="G629" s="10">
        <v>2767.68</v>
      </c>
      <c r="H629" s="10">
        <v>2817.75</v>
      </c>
      <c r="J629" s="29">
        <v>44237</v>
      </c>
      <c r="K629" s="10">
        <v>137.47999999999999</v>
      </c>
      <c r="L629" s="10">
        <v>137.88999999999999</v>
      </c>
      <c r="M629" s="10">
        <v>134.41</v>
      </c>
      <c r="N629" s="10">
        <v>134.62</v>
      </c>
      <c r="O629" s="10">
        <v>133.16</v>
      </c>
      <c r="P629" s="10">
        <v>115.9</v>
      </c>
      <c r="Q629" s="10">
        <v>124.52</v>
      </c>
    </row>
    <row r="630" spans="1:17">
      <c r="A630" s="29">
        <v>44236</v>
      </c>
      <c r="B630" s="10">
        <v>2892.19</v>
      </c>
      <c r="C630" s="10">
        <v>2894.82</v>
      </c>
      <c r="D630" s="10">
        <v>2891.2</v>
      </c>
      <c r="E630" s="10">
        <v>2892.1</v>
      </c>
      <c r="F630" s="10">
        <v>2835.4</v>
      </c>
      <c r="G630" s="10">
        <v>2766.09</v>
      </c>
      <c r="H630" s="10">
        <v>2816.75</v>
      </c>
      <c r="J630" s="29">
        <v>44236</v>
      </c>
      <c r="K630" s="10">
        <v>138.12</v>
      </c>
      <c r="L630" s="10">
        <v>138.85</v>
      </c>
      <c r="M630" s="10">
        <v>136.9</v>
      </c>
      <c r="N630" s="10">
        <v>137.47</v>
      </c>
      <c r="O630" s="10">
        <v>133</v>
      </c>
      <c r="P630" s="10">
        <v>115.68</v>
      </c>
      <c r="Q630" s="10">
        <v>124.35</v>
      </c>
    </row>
    <row r="631" spans="1:17">
      <c r="A631" s="29">
        <v>44235</v>
      </c>
      <c r="B631" s="10">
        <v>2894.78</v>
      </c>
      <c r="C631" s="10">
        <v>2896.05</v>
      </c>
      <c r="D631" s="10">
        <v>2892.05</v>
      </c>
      <c r="E631" s="10">
        <v>2892.19</v>
      </c>
      <c r="F631" s="10">
        <v>2833.49</v>
      </c>
      <c r="G631" s="10">
        <v>2764.41</v>
      </c>
      <c r="H631" s="10">
        <v>2815.75</v>
      </c>
      <c r="J631" s="29">
        <v>44235</v>
      </c>
      <c r="K631" s="10">
        <v>137.79</v>
      </c>
      <c r="L631" s="10">
        <v>139.88999999999999</v>
      </c>
      <c r="M631" s="10">
        <v>137.01</v>
      </c>
      <c r="N631" s="10">
        <v>137.99</v>
      </c>
      <c r="O631" s="10">
        <v>132.75</v>
      </c>
      <c r="P631" s="10">
        <v>115.44</v>
      </c>
      <c r="Q631" s="10">
        <v>124.12</v>
      </c>
    </row>
    <row r="632" spans="1:17">
      <c r="A632" s="29">
        <v>44232</v>
      </c>
      <c r="B632" s="10">
        <v>2883.22</v>
      </c>
      <c r="C632" s="10">
        <v>2894.83</v>
      </c>
      <c r="D632" s="10">
        <v>2883.22</v>
      </c>
      <c r="E632" s="10">
        <v>2894.79</v>
      </c>
      <c r="F632" s="10">
        <v>2831.59</v>
      </c>
      <c r="G632" s="10">
        <v>2762.74</v>
      </c>
      <c r="H632" s="10">
        <v>2814.76</v>
      </c>
      <c r="J632" s="29">
        <v>44232</v>
      </c>
      <c r="K632" s="10">
        <v>137.30000000000001</v>
      </c>
      <c r="L632" s="10">
        <v>138.72999999999999</v>
      </c>
      <c r="M632" s="10">
        <v>137.28</v>
      </c>
      <c r="N632" s="10">
        <v>137.61000000000001</v>
      </c>
      <c r="O632" s="10">
        <v>132.47</v>
      </c>
      <c r="P632" s="10">
        <v>115.19</v>
      </c>
      <c r="Q632" s="10">
        <v>123.9</v>
      </c>
    </row>
    <row r="633" spans="1:17">
      <c r="A633" s="29">
        <v>44231</v>
      </c>
      <c r="B633" s="10">
        <v>2881.84</v>
      </c>
      <c r="C633" s="10">
        <v>2888.58</v>
      </c>
      <c r="D633" s="10">
        <v>2881.84</v>
      </c>
      <c r="E633" s="10">
        <v>2883.22</v>
      </c>
      <c r="F633" s="10">
        <v>2829.61</v>
      </c>
      <c r="G633" s="10">
        <v>2761.02</v>
      </c>
      <c r="H633" s="10">
        <v>2813.7</v>
      </c>
      <c r="J633" s="29">
        <v>44231</v>
      </c>
      <c r="K633" s="10">
        <v>138.38999999999999</v>
      </c>
      <c r="L633" s="10">
        <v>138.96</v>
      </c>
      <c r="M633" s="10">
        <v>136.84</v>
      </c>
      <c r="N633" s="10">
        <v>137.28</v>
      </c>
      <c r="O633" s="10">
        <v>132.16</v>
      </c>
      <c r="P633" s="10">
        <v>114.93</v>
      </c>
      <c r="Q633" s="10">
        <v>123.72</v>
      </c>
    </row>
    <row r="634" spans="1:17">
      <c r="A634" s="29">
        <v>44230</v>
      </c>
      <c r="B634" s="10">
        <v>2880.69</v>
      </c>
      <c r="C634" s="10">
        <v>2885.12</v>
      </c>
      <c r="D634" s="10">
        <v>2880.69</v>
      </c>
      <c r="E634" s="10">
        <v>2881.84</v>
      </c>
      <c r="F634" s="10">
        <v>2827.84</v>
      </c>
      <c r="G634" s="10">
        <v>2759.33</v>
      </c>
      <c r="H634" s="10">
        <v>2812.73</v>
      </c>
      <c r="J634" s="29">
        <v>44230</v>
      </c>
      <c r="K634" s="10">
        <v>137.04</v>
      </c>
      <c r="L634" s="10">
        <v>138.4</v>
      </c>
      <c r="M634" s="10">
        <v>136.47</v>
      </c>
      <c r="N634" s="10">
        <v>138.07</v>
      </c>
      <c r="O634" s="10">
        <v>131.85</v>
      </c>
      <c r="P634" s="10">
        <v>114.68</v>
      </c>
      <c r="Q634" s="10">
        <v>123.54</v>
      </c>
    </row>
    <row r="635" spans="1:17">
      <c r="A635" s="29">
        <v>44229</v>
      </c>
      <c r="B635" s="10">
        <v>2874.88</v>
      </c>
      <c r="C635" s="10">
        <v>2882.05</v>
      </c>
      <c r="D635" s="10">
        <v>2874.88</v>
      </c>
      <c r="E635" s="10">
        <v>2880.7</v>
      </c>
      <c r="F635" s="10">
        <v>2826.22</v>
      </c>
      <c r="G635" s="10">
        <v>2757.66</v>
      </c>
      <c r="H635" s="10">
        <v>2811.81</v>
      </c>
      <c r="J635" s="29">
        <v>44229</v>
      </c>
      <c r="K635" s="10">
        <v>135.08000000000001</v>
      </c>
      <c r="L635" s="10">
        <v>137.79</v>
      </c>
      <c r="M635" s="10">
        <v>135.08000000000001</v>
      </c>
      <c r="N635" s="10">
        <v>136.47</v>
      </c>
      <c r="O635" s="10">
        <v>131.51</v>
      </c>
      <c r="P635" s="10">
        <v>114.43</v>
      </c>
      <c r="Q635" s="10">
        <v>123.34</v>
      </c>
    </row>
    <row r="636" spans="1:17">
      <c r="A636" s="29">
        <v>44228</v>
      </c>
      <c r="B636" s="10">
        <v>2879.45</v>
      </c>
      <c r="C636" s="10">
        <v>2882.77</v>
      </c>
      <c r="D636" s="10">
        <v>2871.83</v>
      </c>
      <c r="E636" s="10">
        <v>2874.91</v>
      </c>
      <c r="F636" s="10">
        <v>2824.66</v>
      </c>
      <c r="G636" s="10">
        <v>2755.9</v>
      </c>
      <c r="H636" s="10">
        <v>2810.79</v>
      </c>
      <c r="J636" s="29">
        <v>44228</v>
      </c>
      <c r="K636" s="10">
        <v>132.85</v>
      </c>
      <c r="L636" s="10">
        <v>134.4</v>
      </c>
      <c r="M636" s="10">
        <v>131.16</v>
      </c>
      <c r="N636" s="10">
        <v>134.4</v>
      </c>
      <c r="O636" s="10">
        <v>131.21</v>
      </c>
      <c r="P636" s="10">
        <v>114.16</v>
      </c>
      <c r="Q636" s="10">
        <v>123.15</v>
      </c>
    </row>
    <row r="637" spans="1:17">
      <c r="A637" s="29">
        <v>44225</v>
      </c>
      <c r="B637" s="10">
        <v>2872.16</v>
      </c>
      <c r="C637" s="10">
        <v>2880.69</v>
      </c>
      <c r="D637" s="10">
        <v>2872.16</v>
      </c>
      <c r="E637" s="10">
        <v>2879.45</v>
      </c>
      <c r="F637" s="10">
        <v>2823.22</v>
      </c>
      <c r="G637" s="10">
        <v>2754.12</v>
      </c>
      <c r="H637" s="10">
        <v>2809.87</v>
      </c>
      <c r="J637" s="29">
        <v>44225</v>
      </c>
      <c r="K637" s="10">
        <v>133.66999999999999</v>
      </c>
      <c r="L637" s="10">
        <v>134.91</v>
      </c>
      <c r="M637" s="10">
        <v>130</v>
      </c>
      <c r="N637" s="10">
        <v>130</v>
      </c>
      <c r="O637" s="10">
        <v>130.94</v>
      </c>
      <c r="P637" s="10">
        <v>113.9</v>
      </c>
      <c r="Q637" s="10">
        <v>123.01</v>
      </c>
    </row>
    <row r="638" spans="1:17">
      <c r="A638" s="29">
        <v>44224</v>
      </c>
      <c r="B638" s="10">
        <v>2861.17</v>
      </c>
      <c r="C638" s="10">
        <v>2874.15</v>
      </c>
      <c r="D638" s="10">
        <v>2861.17</v>
      </c>
      <c r="E638" s="10">
        <v>2872.16</v>
      </c>
      <c r="F638" s="10">
        <v>2821.7</v>
      </c>
      <c r="G638" s="10">
        <v>2752.25</v>
      </c>
      <c r="H638" s="10">
        <v>2808.82</v>
      </c>
      <c r="J638" s="29">
        <v>44224</v>
      </c>
      <c r="K638" s="10">
        <v>129.69</v>
      </c>
      <c r="L638" s="10">
        <v>134.44999999999999</v>
      </c>
      <c r="M638" s="10">
        <v>128.75</v>
      </c>
      <c r="N638" s="10">
        <v>134.19999999999999</v>
      </c>
      <c r="O638" s="10">
        <v>130.72</v>
      </c>
      <c r="P638" s="10">
        <v>113.68</v>
      </c>
      <c r="Q638" s="10">
        <v>122.9</v>
      </c>
    </row>
    <row r="639" spans="1:17">
      <c r="A639" s="29">
        <v>44223</v>
      </c>
      <c r="B639" s="10">
        <v>2861.84</v>
      </c>
      <c r="C639" s="10">
        <v>2864.73</v>
      </c>
      <c r="D639" s="10">
        <v>2859.76</v>
      </c>
      <c r="E639" s="10">
        <v>2861.18</v>
      </c>
      <c r="F639" s="10">
        <v>2820.29</v>
      </c>
      <c r="G639" s="10">
        <v>2750.3</v>
      </c>
      <c r="H639" s="10">
        <v>2807.92</v>
      </c>
      <c r="J639" s="29">
        <v>44223</v>
      </c>
      <c r="K639" s="10">
        <v>128.99</v>
      </c>
      <c r="L639" s="10">
        <v>131.94999999999999</v>
      </c>
      <c r="M639" s="10">
        <v>128.30000000000001</v>
      </c>
      <c r="N639" s="10">
        <v>129.65</v>
      </c>
      <c r="O639" s="10">
        <v>130.34</v>
      </c>
      <c r="P639" s="10">
        <v>113.42</v>
      </c>
      <c r="Q639" s="10">
        <v>122.72</v>
      </c>
    </row>
    <row r="640" spans="1:17">
      <c r="A640" s="29">
        <v>44222</v>
      </c>
      <c r="B640" s="10">
        <v>2862.97</v>
      </c>
      <c r="C640" s="10">
        <v>2864.8</v>
      </c>
      <c r="D640" s="10">
        <v>2858.37</v>
      </c>
      <c r="E640" s="10">
        <v>2861.74</v>
      </c>
      <c r="F640" s="10">
        <v>2819.19</v>
      </c>
      <c r="G640" s="10">
        <v>2748.19</v>
      </c>
      <c r="H640" s="10">
        <v>2807.13</v>
      </c>
      <c r="J640" s="29">
        <v>44222</v>
      </c>
      <c r="K640" s="10">
        <v>131.25</v>
      </c>
      <c r="L640" s="10">
        <v>132.83000000000001</v>
      </c>
      <c r="M640" s="10">
        <v>129</v>
      </c>
      <c r="N640" s="10">
        <v>129</v>
      </c>
      <c r="O640" s="10">
        <v>130.13</v>
      </c>
      <c r="P640" s="10">
        <v>113.16</v>
      </c>
      <c r="Q640" s="10">
        <v>122.61</v>
      </c>
    </row>
    <row r="641" spans="1:17">
      <c r="A641" s="29">
        <v>44218</v>
      </c>
      <c r="B641" s="10">
        <v>2870.34</v>
      </c>
      <c r="C641" s="10">
        <v>2870.98</v>
      </c>
      <c r="D641" s="10">
        <v>2860.6</v>
      </c>
      <c r="E641" s="10">
        <v>2862.97</v>
      </c>
      <c r="F641" s="10">
        <v>2818.1</v>
      </c>
      <c r="G641" s="10">
        <v>2745.97</v>
      </c>
      <c r="H641" s="10">
        <v>2806.29</v>
      </c>
      <c r="J641" s="29">
        <v>44218</v>
      </c>
      <c r="K641" s="10">
        <v>131.69</v>
      </c>
      <c r="L641" s="10">
        <v>131.9</v>
      </c>
      <c r="M641" s="10">
        <v>128</v>
      </c>
      <c r="N641" s="10">
        <v>131.9</v>
      </c>
      <c r="O641" s="10">
        <v>129.93</v>
      </c>
      <c r="P641" s="10">
        <v>112.89</v>
      </c>
      <c r="Q641" s="10">
        <v>122.48</v>
      </c>
    </row>
    <row r="642" spans="1:17">
      <c r="A642" s="29">
        <v>44217</v>
      </c>
      <c r="B642" s="10">
        <v>2870.21</v>
      </c>
      <c r="C642" s="10">
        <v>2876.58</v>
      </c>
      <c r="D642" s="10">
        <v>2867.04</v>
      </c>
      <c r="E642" s="10">
        <v>2870.6</v>
      </c>
      <c r="F642" s="10">
        <v>2816.9</v>
      </c>
      <c r="G642" s="10">
        <v>2743.88</v>
      </c>
      <c r="H642" s="10">
        <v>2805.43</v>
      </c>
      <c r="J642" s="29">
        <v>44217</v>
      </c>
      <c r="K642" s="10">
        <v>134.19999999999999</v>
      </c>
      <c r="L642" s="10">
        <v>134.99</v>
      </c>
      <c r="M642" s="10">
        <v>131.93</v>
      </c>
      <c r="N642" s="10">
        <v>132.6</v>
      </c>
      <c r="O642" s="10">
        <v>129.69</v>
      </c>
      <c r="P642" s="10">
        <v>112.63</v>
      </c>
      <c r="Q642" s="10">
        <v>122.34</v>
      </c>
    </row>
    <row r="643" spans="1:17">
      <c r="A643" s="29">
        <v>44216</v>
      </c>
      <c r="B643" s="10">
        <v>2866.35</v>
      </c>
      <c r="C643" s="10">
        <v>2873.75</v>
      </c>
      <c r="D643" s="10">
        <v>2866.35</v>
      </c>
      <c r="E643" s="10">
        <v>2870.21</v>
      </c>
      <c r="F643" s="10">
        <v>2815.39</v>
      </c>
      <c r="G643" s="10">
        <v>2741.85</v>
      </c>
      <c r="H643" s="10">
        <v>2804.5</v>
      </c>
      <c r="J643" s="29">
        <v>44216</v>
      </c>
      <c r="K643" s="10">
        <v>136</v>
      </c>
      <c r="L643" s="10">
        <v>136</v>
      </c>
      <c r="M643" s="10">
        <v>133.32</v>
      </c>
      <c r="N643" s="10">
        <v>134.30000000000001</v>
      </c>
      <c r="O643" s="10">
        <v>129.38999999999999</v>
      </c>
      <c r="P643" s="10">
        <v>112.35</v>
      </c>
      <c r="Q643" s="10">
        <v>122.22</v>
      </c>
    </row>
    <row r="644" spans="1:17">
      <c r="A644" s="29">
        <v>44215</v>
      </c>
      <c r="B644" s="10">
        <v>2860.12</v>
      </c>
      <c r="C644" s="10">
        <v>2867.45</v>
      </c>
      <c r="D644" s="10">
        <v>2860.12</v>
      </c>
      <c r="E644" s="10">
        <v>2866.3</v>
      </c>
      <c r="F644" s="10">
        <v>2813.71</v>
      </c>
      <c r="G644" s="10">
        <v>2739.97</v>
      </c>
      <c r="H644" s="10">
        <v>2803.6</v>
      </c>
      <c r="J644" s="29">
        <v>44215</v>
      </c>
      <c r="K644" s="10">
        <v>137.75</v>
      </c>
      <c r="L644" s="10">
        <v>137.75</v>
      </c>
      <c r="M644" s="10">
        <v>134.13999999999999</v>
      </c>
      <c r="N644" s="10">
        <v>135.30000000000001</v>
      </c>
      <c r="O644" s="10">
        <v>129.02000000000001</v>
      </c>
      <c r="P644" s="10">
        <v>112.07</v>
      </c>
      <c r="Q644" s="10">
        <v>122.06</v>
      </c>
    </row>
    <row r="645" spans="1:17">
      <c r="A645" s="29">
        <v>44214</v>
      </c>
      <c r="B645" s="10">
        <v>2857.94</v>
      </c>
      <c r="C645" s="10">
        <v>2866.42</v>
      </c>
      <c r="D645" s="10">
        <v>2857.94</v>
      </c>
      <c r="E645" s="10">
        <v>2860.21</v>
      </c>
      <c r="F645" s="10">
        <v>2811.83</v>
      </c>
      <c r="G645" s="10">
        <v>2738.02</v>
      </c>
      <c r="H645" s="10">
        <v>2802.64</v>
      </c>
      <c r="J645" s="29">
        <v>44214</v>
      </c>
      <c r="K645" s="10">
        <v>137.01</v>
      </c>
      <c r="L645" s="10">
        <v>138.85</v>
      </c>
      <c r="M645" s="10">
        <v>136.07</v>
      </c>
      <c r="N645" s="10">
        <v>136.30000000000001</v>
      </c>
      <c r="O645" s="10">
        <v>128.56</v>
      </c>
      <c r="P645" s="10">
        <v>111.81</v>
      </c>
      <c r="Q645" s="10">
        <v>121.89</v>
      </c>
    </row>
    <row r="646" spans="1:17">
      <c r="A646" s="29">
        <v>44211</v>
      </c>
      <c r="B646" s="10">
        <v>2855.02</v>
      </c>
      <c r="C646" s="10">
        <v>2860.26</v>
      </c>
      <c r="D646" s="10">
        <v>2854.39</v>
      </c>
      <c r="E646" s="10">
        <v>2857.94</v>
      </c>
      <c r="F646" s="10">
        <v>2809.96</v>
      </c>
      <c r="G646" s="10">
        <v>2736.07</v>
      </c>
      <c r="H646" s="10">
        <v>2801.65</v>
      </c>
      <c r="J646" s="29">
        <v>44211</v>
      </c>
      <c r="K646" s="10">
        <v>137.85</v>
      </c>
      <c r="L646" s="10">
        <v>138.12</v>
      </c>
      <c r="M646" s="10">
        <v>136</v>
      </c>
      <c r="N646" s="10">
        <v>136.5</v>
      </c>
      <c r="O646" s="10">
        <v>128.03</v>
      </c>
      <c r="P646" s="10">
        <v>111.55</v>
      </c>
      <c r="Q646" s="10">
        <v>121.7</v>
      </c>
    </row>
    <row r="647" spans="1:17">
      <c r="A647" s="29">
        <v>44210</v>
      </c>
      <c r="B647" s="10">
        <v>2851.86</v>
      </c>
      <c r="C647" s="10">
        <v>2858.34</v>
      </c>
      <c r="D647" s="10">
        <v>2851.44</v>
      </c>
      <c r="E647" s="10">
        <v>2854.99</v>
      </c>
      <c r="F647" s="10">
        <v>2808.13</v>
      </c>
      <c r="G647" s="10">
        <v>2733.99</v>
      </c>
      <c r="H647" s="10">
        <v>2800.65</v>
      </c>
      <c r="J647" s="29">
        <v>44210</v>
      </c>
      <c r="K647" s="10">
        <v>136.94999999999999</v>
      </c>
      <c r="L647" s="10">
        <v>139.47</v>
      </c>
      <c r="M647" s="10">
        <v>136.68</v>
      </c>
      <c r="N647" s="10">
        <v>139.47</v>
      </c>
      <c r="O647" s="10">
        <v>127.46</v>
      </c>
      <c r="P647" s="10">
        <v>111.31</v>
      </c>
      <c r="Q647" s="10">
        <v>121.5</v>
      </c>
    </row>
    <row r="648" spans="1:17">
      <c r="A648" s="29">
        <v>44209</v>
      </c>
      <c r="B648" s="10">
        <v>2855.32</v>
      </c>
      <c r="C648" s="10">
        <v>2862.44</v>
      </c>
      <c r="D648" s="10">
        <v>2851.01</v>
      </c>
      <c r="E648" s="10">
        <v>2851.86</v>
      </c>
      <c r="F648" s="10">
        <v>2806.53</v>
      </c>
      <c r="G648" s="10">
        <v>2731.52</v>
      </c>
      <c r="H648" s="10">
        <v>2799.65</v>
      </c>
      <c r="J648" s="29">
        <v>44209</v>
      </c>
      <c r="K648" s="10">
        <v>136.5</v>
      </c>
      <c r="L648" s="10">
        <v>136.65</v>
      </c>
      <c r="M648" s="10">
        <v>134.6</v>
      </c>
      <c r="N648" s="10">
        <v>136.44</v>
      </c>
      <c r="O648" s="10">
        <v>126.88</v>
      </c>
      <c r="P648" s="10">
        <v>111.02</v>
      </c>
      <c r="Q648" s="10">
        <v>121.27</v>
      </c>
    </row>
    <row r="649" spans="1:17">
      <c r="A649" s="29">
        <v>44208</v>
      </c>
      <c r="B649" s="10">
        <v>2863.76</v>
      </c>
      <c r="C649" s="10">
        <v>2868.81</v>
      </c>
      <c r="D649" s="10">
        <v>2855.11</v>
      </c>
      <c r="E649" s="10">
        <v>2855.47</v>
      </c>
      <c r="F649" s="10">
        <v>2804.95</v>
      </c>
      <c r="G649" s="10">
        <v>2728.41</v>
      </c>
      <c r="H649" s="10">
        <v>2798.62</v>
      </c>
      <c r="J649" s="29">
        <v>44208</v>
      </c>
      <c r="K649" s="10">
        <v>133.46</v>
      </c>
      <c r="L649" s="10">
        <v>136.5</v>
      </c>
      <c r="M649" s="10">
        <v>133.46</v>
      </c>
      <c r="N649" s="10">
        <v>136.5</v>
      </c>
      <c r="O649" s="10">
        <v>126.34</v>
      </c>
      <c r="P649" s="10">
        <v>110.72</v>
      </c>
      <c r="Q649" s="10">
        <v>121.04</v>
      </c>
    </row>
    <row r="650" spans="1:17">
      <c r="A650" s="29">
        <v>44207</v>
      </c>
      <c r="B650" s="10">
        <v>2867.4</v>
      </c>
      <c r="C650" s="10">
        <v>2870.71</v>
      </c>
      <c r="D650" s="10">
        <v>2861.8</v>
      </c>
      <c r="E650" s="10">
        <v>2863.8</v>
      </c>
      <c r="F650" s="10">
        <v>2803.9</v>
      </c>
      <c r="G650" s="10">
        <v>2724.98</v>
      </c>
      <c r="H650" s="10">
        <v>2797.62</v>
      </c>
      <c r="J650" s="29">
        <v>44207</v>
      </c>
      <c r="K650" s="10">
        <v>132.5</v>
      </c>
      <c r="L650" s="10">
        <v>135.35</v>
      </c>
      <c r="M650" s="10">
        <v>132.01</v>
      </c>
      <c r="N650" s="10">
        <v>133.4</v>
      </c>
      <c r="O650" s="10">
        <v>125.92</v>
      </c>
      <c r="P650" s="10">
        <v>110.4</v>
      </c>
      <c r="Q650" s="10">
        <v>120.84</v>
      </c>
    </row>
    <row r="651" spans="1:17">
      <c r="A651" s="29">
        <v>44204</v>
      </c>
      <c r="B651" s="10">
        <v>2863.51</v>
      </c>
      <c r="C651" s="10">
        <v>2870.9</v>
      </c>
      <c r="D651" s="10">
        <v>2863.51</v>
      </c>
      <c r="E651" s="10">
        <v>2867.4</v>
      </c>
      <c r="F651" s="10">
        <v>2802.82</v>
      </c>
      <c r="G651" s="10">
        <v>2722.04</v>
      </c>
      <c r="H651" s="10">
        <v>2796.46</v>
      </c>
      <c r="J651" s="29">
        <v>44204</v>
      </c>
      <c r="K651" s="10">
        <v>131.15</v>
      </c>
      <c r="L651" s="10">
        <v>135.33000000000001</v>
      </c>
      <c r="M651" s="10">
        <v>131.15</v>
      </c>
      <c r="N651" s="10">
        <v>132.53</v>
      </c>
      <c r="O651" s="10">
        <v>125.58</v>
      </c>
      <c r="P651" s="10">
        <v>110.11</v>
      </c>
      <c r="Q651" s="10">
        <v>120.65</v>
      </c>
    </row>
    <row r="652" spans="1:17">
      <c r="A652" s="29">
        <v>44203</v>
      </c>
      <c r="B652" s="10">
        <v>2869.82</v>
      </c>
      <c r="C652" s="10">
        <v>2872.7</v>
      </c>
      <c r="D652" s="10">
        <v>2861.9</v>
      </c>
      <c r="E652" s="10">
        <v>2863.51</v>
      </c>
      <c r="F652" s="10">
        <v>2801.88</v>
      </c>
      <c r="G652" s="10">
        <v>2718.74</v>
      </c>
      <c r="H652" s="10">
        <v>2795.19</v>
      </c>
      <c r="J652" s="29">
        <v>44203</v>
      </c>
      <c r="K652" s="10">
        <v>131.6</v>
      </c>
      <c r="L652" s="10">
        <v>132.69</v>
      </c>
      <c r="M652" s="10">
        <v>130.81</v>
      </c>
      <c r="N652" s="10">
        <v>130.94999999999999</v>
      </c>
      <c r="O652" s="10">
        <v>125.29</v>
      </c>
      <c r="P652" s="10">
        <v>109.83</v>
      </c>
      <c r="Q652" s="10">
        <v>120.49</v>
      </c>
    </row>
    <row r="653" spans="1:17">
      <c r="A653" s="29">
        <v>44202</v>
      </c>
      <c r="B653" s="10">
        <v>2867.52</v>
      </c>
      <c r="C653" s="10">
        <v>2874.2</v>
      </c>
      <c r="D653" s="10">
        <v>2867.48</v>
      </c>
      <c r="E653" s="10">
        <v>2869.74</v>
      </c>
      <c r="F653" s="10">
        <v>2801.15</v>
      </c>
      <c r="G653" s="10">
        <v>2715.36</v>
      </c>
      <c r="H653" s="10">
        <v>2794.01</v>
      </c>
      <c r="J653" s="29">
        <v>44202</v>
      </c>
      <c r="K653" s="10">
        <v>133.69999999999999</v>
      </c>
      <c r="L653" s="10">
        <v>134.30000000000001</v>
      </c>
      <c r="M653" s="10">
        <v>131</v>
      </c>
      <c r="N653" s="10">
        <v>131.6</v>
      </c>
      <c r="O653" s="10">
        <v>125.02</v>
      </c>
      <c r="P653" s="10">
        <v>109.54</v>
      </c>
      <c r="Q653" s="10">
        <v>120.37</v>
      </c>
    </row>
    <row r="654" spans="1:17">
      <c r="A654" s="29">
        <v>44201</v>
      </c>
      <c r="B654" s="10">
        <v>2867.5</v>
      </c>
      <c r="C654" s="10">
        <v>2874.05</v>
      </c>
      <c r="D654" s="10">
        <v>2867.5</v>
      </c>
      <c r="E654" s="10">
        <v>2867.53</v>
      </c>
      <c r="F654" s="10">
        <v>2800.33</v>
      </c>
      <c r="G654" s="10">
        <v>2713.62</v>
      </c>
      <c r="H654" s="10">
        <v>2792.77</v>
      </c>
      <c r="J654" s="29">
        <v>44201</v>
      </c>
      <c r="K654" s="10">
        <v>133.5</v>
      </c>
      <c r="L654" s="10">
        <v>134.76</v>
      </c>
      <c r="M654" s="10">
        <v>131.1</v>
      </c>
      <c r="N654" s="10">
        <v>133.69999999999999</v>
      </c>
      <c r="O654" s="10">
        <v>124.75</v>
      </c>
      <c r="P654" s="10">
        <v>109.31</v>
      </c>
      <c r="Q654" s="10">
        <v>120.23</v>
      </c>
    </row>
    <row r="655" spans="1:17">
      <c r="A655" s="29">
        <v>44200</v>
      </c>
      <c r="B655" s="10">
        <v>2870.15</v>
      </c>
      <c r="C655" s="10">
        <v>2879.63</v>
      </c>
      <c r="D655" s="10">
        <v>2867.45</v>
      </c>
      <c r="E655" s="10">
        <v>2867.47</v>
      </c>
      <c r="F655" s="10">
        <v>2799.45</v>
      </c>
      <c r="G655" s="10">
        <v>2712.16</v>
      </c>
      <c r="H655" s="10">
        <v>2791.42</v>
      </c>
      <c r="J655" s="29">
        <v>44200</v>
      </c>
      <c r="K655" s="10">
        <v>136.99</v>
      </c>
      <c r="L655" s="10">
        <v>137</v>
      </c>
      <c r="M655" s="10">
        <v>133.21</v>
      </c>
      <c r="N655" s="10">
        <v>134</v>
      </c>
      <c r="O655" s="10">
        <v>124.42</v>
      </c>
      <c r="P655" s="10">
        <v>109.04</v>
      </c>
      <c r="Q655" s="10">
        <v>120.07</v>
      </c>
    </row>
    <row r="656" spans="1:17">
      <c r="A656" s="29">
        <v>44195</v>
      </c>
      <c r="B656" s="10">
        <v>2855.04</v>
      </c>
      <c r="C656" s="10">
        <v>2873.55</v>
      </c>
      <c r="D656" s="10">
        <v>2855.04</v>
      </c>
      <c r="E656" s="10">
        <v>2870.15</v>
      </c>
      <c r="F656" s="10">
        <v>2798.47</v>
      </c>
      <c r="G656" s="10">
        <v>2711.33</v>
      </c>
      <c r="H656" s="10">
        <v>2789.87</v>
      </c>
      <c r="J656" s="29">
        <v>44195</v>
      </c>
      <c r="K656" s="10">
        <v>135</v>
      </c>
      <c r="L656" s="10">
        <v>135.94999999999999</v>
      </c>
      <c r="M656" s="10">
        <v>134.82</v>
      </c>
      <c r="N656" s="10">
        <v>135.30000000000001</v>
      </c>
      <c r="O656" s="10">
        <v>124.06</v>
      </c>
      <c r="P656" s="10">
        <v>108.86</v>
      </c>
      <c r="Q656" s="10">
        <v>119.92</v>
      </c>
    </row>
    <row r="657" spans="1:17">
      <c r="A657" s="29">
        <v>44194</v>
      </c>
      <c r="B657" s="10">
        <v>2834.64</v>
      </c>
      <c r="C657" s="10">
        <v>2855.33</v>
      </c>
      <c r="D657" s="10">
        <v>2834.64</v>
      </c>
      <c r="E657" s="10">
        <v>2855.04</v>
      </c>
      <c r="F657" s="10">
        <v>2797.4</v>
      </c>
      <c r="G657" s="10">
        <v>2710.28</v>
      </c>
      <c r="H657" s="10">
        <v>2788.37</v>
      </c>
      <c r="J657" s="29">
        <v>44194</v>
      </c>
      <c r="K657" s="10">
        <v>135</v>
      </c>
      <c r="L657" s="10">
        <v>135.35</v>
      </c>
      <c r="M657" s="10">
        <v>134.15</v>
      </c>
      <c r="N657" s="10">
        <v>135</v>
      </c>
      <c r="O657" s="10">
        <v>123.66</v>
      </c>
      <c r="P657" s="10">
        <v>108.62</v>
      </c>
      <c r="Q657" s="10">
        <v>119.74</v>
      </c>
    </row>
    <row r="658" spans="1:17">
      <c r="A658" s="29">
        <v>44193</v>
      </c>
      <c r="B658" s="10">
        <v>2828.44</v>
      </c>
      <c r="C658" s="10">
        <v>2838.46</v>
      </c>
      <c r="D658" s="10">
        <v>2827.67</v>
      </c>
      <c r="E658" s="10">
        <v>2834.64</v>
      </c>
      <c r="F658" s="10">
        <v>2796.55</v>
      </c>
      <c r="G658" s="10">
        <v>2710.25</v>
      </c>
      <c r="H658" s="10">
        <v>2786.97</v>
      </c>
      <c r="J658" s="29">
        <v>44193</v>
      </c>
      <c r="K658" s="10">
        <v>134.1</v>
      </c>
      <c r="L658" s="10">
        <v>134.87</v>
      </c>
      <c r="M658" s="10">
        <v>132.97</v>
      </c>
      <c r="N658" s="10">
        <v>134</v>
      </c>
      <c r="O658" s="10">
        <v>123.29</v>
      </c>
      <c r="P658" s="10">
        <v>108.46</v>
      </c>
      <c r="Q658" s="10">
        <v>119.55</v>
      </c>
    </row>
    <row r="659" spans="1:17">
      <c r="A659" s="29">
        <v>44188</v>
      </c>
      <c r="B659" s="10">
        <v>2807.15</v>
      </c>
      <c r="C659" s="10">
        <v>2828.44</v>
      </c>
      <c r="D659" s="10">
        <v>2807.15</v>
      </c>
      <c r="E659" s="10">
        <v>2828.44</v>
      </c>
      <c r="F659" s="10">
        <v>2796.05</v>
      </c>
      <c r="G659" s="10">
        <v>2710.59</v>
      </c>
      <c r="H659" s="10">
        <v>2785.76</v>
      </c>
      <c r="J659" s="29">
        <v>44188</v>
      </c>
      <c r="K659" s="10">
        <v>130.1</v>
      </c>
      <c r="L659" s="10">
        <v>133.03</v>
      </c>
      <c r="M659" s="10">
        <v>130.1</v>
      </c>
      <c r="N659" s="10">
        <v>132.51</v>
      </c>
      <c r="O659" s="10">
        <v>122.92</v>
      </c>
      <c r="P659" s="10">
        <v>108.34</v>
      </c>
      <c r="Q659" s="10">
        <v>119.38</v>
      </c>
    </row>
    <row r="660" spans="1:17">
      <c r="A660" s="29">
        <v>44187</v>
      </c>
      <c r="B660" s="10">
        <v>2794.57</v>
      </c>
      <c r="C660" s="10">
        <v>2812.64</v>
      </c>
      <c r="D660" s="10">
        <v>2794.57</v>
      </c>
      <c r="E660" s="10">
        <v>2807.15</v>
      </c>
      <c r="F660" s="10">
        <v>2795.65</v>
      </c>
      <c r="G660" s="10">
        <v>2710.75</v>
      </c>
      <c r="H660" s="10">
        <v>2784.81</v>
      </c>
      <c r="J660" s="29">
        <v>44187</v>
      </c>
      <c r="K660" s="10">
        <v>131.1</v>
      </c>
      <c r="L660" s="10">
        <v>132.99</v>
      </c>
      <c r="M660" s="10">
        <v>130.02000000000001</v>
      </c>
      <c r="N660" s="10">
        <v>130.44999999999999</v>
      </c>
      <c r="O660" s="10">
        <v>122.57</v>
      </c>
      <c r="P660" s="10">
        <v>108.19</v>
      </c>
      <c r="Q660" s="10">
        <v>119.24</v>
      </c>
    </row>
    <row r="661" spans="1:17">
      <c r="A661" s="29">
        <v>44186</v>
      </c>
      <c r="B661" s="10">
        <v>2794.43</v>
      </c>
      <c r="C661" s="10">
        <v>2795.38</v>
      </c>
      <c r="D661" s="10">
        <v>2781.69</v>
      </c>
      <c r="E661" s="10">
        <v>2794.56</v>
      </c>
      <c r="F661" s="10">
        <v>2795.66</v>
      </c>
      <c r="G661" s="10">
        <v>2711.54</v>
      </c>
      <c r="H661" s="10">
        <v>2784.08</v>
      </c>
      <c r="J661" s="29">
        <v>44186</v>
      </c>
      <c r="K661" s="10">
        <v>130</v>
      </c>
      <c r="L661" s="10">
        <v>132.69</v>
      </c>
      <c r="M661" s="10">
        <v>128.71</v>
      </c>
      <c r="N661" s="10">
        <v>130.97</v>
      </c>
      <c r="O661" s="10">
        <v>122.25</v>
      </c>
      <c r="P661" s="10">
        <v>108.14</v>
      </c>
      <c r="Q661" s="10">
        <v>119.14</v>
      </c>
    </row>
    <row r="662" spans="1:17">
      <c r="A662" s="29">
        <v>44183</v>
      </c>
      <c r="B662" s="10">
        <v>2775.77</v>
      </c>
      <c r="C662" s="10">
        <v>2795.36</v>
      </c>
      <c r="D662" s="10">
        <v>2775.77</v>
      </c>
      <c r="E662" s="10">
        <v>2794.43</v>
      </c>
      <c r="F662" s="10">
        <v>2795.87</v>
      </c>
      <c r="G662" s="10">
        <v>2712.54</v>
      </c>
      <c r="H662" s="10">
        <v>2783.36</v>
      </c>
      <c r="J662" s="29">
        <v>44183</v>
      </c>
      <c r="K662" s="10">
        <v>133.88999999999999</v>
      </c>
      <c r="L662" s="10">
        <v>135.35</v>
      </c>
      <c r="M662" s="10">
        <v>133.08000000000001</v>
      </c>
      <c r="N662" s="10">
        <v>133.1</v>
      </c>
      <c r="O662" s="10">
        <v>121.91</v>
      </c>
      <c r="P662" s="10">
        <v>108.1</v>
      </c>
      <c r="Q662" s="10">
        <v>119.03</v>
      </c>
    </row>
    <row r="663" spans="1:17">
      <c r="A663" s="29">
        <v>44182</v>
      </c>
      <c r="B663" s="10">
        <v>2770.72</v>
      </c>
      <c r="C663" s="10">
        <v>2779.37</v>
      </c>
      <c r="D663" s="10">
        <v>2770.72</v>
      </c>
      <c r="E663" s="10">
        <v>2775.78</v>
      </c>
      <c r="F663" s="10">
        <v>2795.97</v>
      </c>
      <c r="G663" s="10">
        <v>2713.58</v>
      </c>
      <c r="H663" s="10">
        <v>2782.64</v>
      </c>
      <c r="J663" s="29">
        <v>44182</v>
      </c>
      <c r="K663" s="10">
        <v>135</v>
      </c>
      <c r="L663" s="10">
        <v>135.44</v>
      </c>
      <c r="M663" s="10">
        <v>133.53</v>
      </c>
      <c r="N663" s="10">
        <v>133.88999999999999</v>
      </c>
      <c r="O663" s="10">
        <v>121.49</v>
      </c>
      <c r="P663" s="10">
        <v>108.1</v>
      </c>
      <c r="Q663" s="10">
        <v>118.88</v>
      </c>
    </row>
    <row r="664" spans="1:17">
      <c r="A664" s="29">
        <v>44181</v>
      </c>
      <c r="B664" s="10">
        <v>2767.49</v>
      </c>
      <c r="C664" s="10">
        <v>2773.95</v>
      </c>
      <c r="D664" s="10">
        <v>2767.49</v>
      </c>
      <c r="E664" s="10">
        <v>2770.64</v>
      </c>
      <c r="F664" s="10">
        <v>2796.35</v>
      </c>
      <c r="G664" s="10">
        <v>2714.7</v>
      </c>
      <c r="H664" s="10">
        <v>2782.11</v>
      </c>
      <c r="J664" s="29">
        <v>44181</v>
      </c>
      <c r="K664" s="10">
        <v>133.13</v>
      </c>
      <c r="L664" s="10">
        <v>134.5</v>
      </c>
      <c r="M664" s="10">
        <v>131.72999999999999</v>
      </c>
      <c r="N664" s="10">
        <v>134.4</v>
      </c>
      <c r="O664" s="10">
        <v>121.06</v>
      </c>
      <c r="P664" s="10">
        <v>108.07</v>
      </c>
      <c r="Q664" s="10">
        <v>118.72</v>
      </c>
    </row>
    <row r="665" spans="1:17">
      <c r="A665" s="29">
        <v>44180</v>
      </c>
      <c r="B665" s="10">
        <v>2761.4</v>
      </c>
      <c r="C665" s="10">
        <v>2768.65</v>
      </c>
      <c r="D665" s="10">
        <v>2761.4</v>
      </c>
      <c r="E665" s="10">
        <v>2767.43</v>
      </c>
      <c r="F665" s="10">
        <v>2796.71</v>
      </c>
      <c r="G665" s="10">
        <v>2715.77</v>
      </c>
      <c r="H665" s="10">
        <v>2781.72</v>
      </c>
      <c r="J665" s="29">
        <v>44180</v>
      </c>
      <c r="K665" s="10">
        <v>133</v>
      </c>
      <c r="L665" s="10">
        <v>133.63999999999999</v>
      </c>
      <c r="M665" s="10">
        <v>132.19999999999999</v>
      </c>
      <c r="N665" s="10">
        <v>132.46</v>
      </c>
      <c r="O665" s="10">
        <v>120.63</v>
      </c>
      <c r="P665" s="10">
        <v>108.05</v>
      </c>
      <c r="Q665" s="10">
        <v>118.55</v>
      </c>
    </row>
    <row r="666" spans="1:17">
      <c r="A666" s="29">
        <v>44179</v>
      </c>
      <c r="B666" s="10">
        <v>2768.59</v>
      </c>
      <c r="C666" s="10">
        <v>2771.63</v>
      </c>
      <c r="D666" s="10">
        <v>2761.08</v>
      </c>
      <c r="E666" s="10">
        <v>2761.41</v>
      </c>
      <c r="F666" s="10">
        <v>2797.26</v>
      </c>
      <c r="G666" s="10">
        <v>2716.76</v>
      </c>
      <c r="H666" s="10">
        <v>2781.37</v>
      </c>
      <c r="J666" s="29">
        <v>44179</v>
      </c>
      <c r="K666" s="10">
        <v>132.58000000000001</v>
      </c>
      <c r="L666" s="10">
        <v>133.88999999999999</v>
      </c>
      <c r="M666" s="10">
        <v>132.25</v>
      </c>
      <c r="N666" s="10">
        <v>132.30000000000001</v>
      </c>
      <c r="O666" s="10">
        <v>120.21</v>
      </c>
      <c r="P666" s="10">
        <v>108.02</v>
      </c>
      <c r="Q666" s="10">
        <v>118.41</v>
      </c>
    </row>
    <row r="667" spans="1:17">
      <c r="A667" s="29">
        <v>44176</v>
      </c>
      <c r="B667" s="10">
        <v>2767.58</v>
      </c>
      <c r="C667" s="10">
        <v>2772.32</v>
      </c>
      <c r="D667" s="10">
        <v>2766.09</v>
      </c>
      <c r="E667" s="10">
        <v>2768.67</v>
      </c>
      <c r="F667" s="10">
        <v>2797.81</v>
      </c>
      <c r="G667" s="10">
        <v>2717.81</v>
      </c>
      <c r="H667" s="10">
        <v>2781.11</v>
      </c>
      <c r="J667" s="29">
        <v>44176</v>
      </c>
      <c r="K667" s="10">
        <v>131.49</v>
      </c>
      <c r="L667" s="10">
        <v>133.04</v>
      </c>
      <c r="M667" s="10">
        <v>130.11000000000001</v>
      </c>
      <c r="N667" s="10">
        <v>132.30000000000001</v>
      </c>
      <c r="O667" s="10">
        <v>119.82</v>
      </c>
      <c r="P667" s="10">
        <v>107.98</v>
      </c>
      <c r="Q667" s="10">
        <v>118.3</v>
      </c>
    </row>
    <row r="668" spans="1:17">
      <c r="A668" s="29">
        <v>44175</v>
      </c>
      <c r="B668" s="10">
        <v>2770.65</v>
      </c>
      <c r="C668" s="10">
        <v>2772.6</v>
      </c>
      <c r="D668" s="10">
        <v>2762</v>
      </c>
      <c r="E668" s="10">
        <v>2767.58</v>
      </c>
      <c r="F668" s="10">
        <v>2798.34</v>
      </c>
      <c r="G668" s="10">
        <v>2718.83</v>
      </c>
      <c r="H668" s="10">
        <v>2780.75</v>
      </c>
      <c r="J668" s="29">
        <v>44175</v>
      </c>
      <c r="K668" s="10">
        <v>130.4</v>
      </c>
      <c r="L668" s="10">
        <v>132.54</v>
      </c>
      <c r="M668" s="10">
        <v>128.32</v>
      </c>
      <c r="N668" s="10">
        <v>131.5</v>
      </c>
      <c r="O668" s="10">
        <v>119.38</v>
      </c>
      <c r="P668" s="10">
        <v>107.97</v>
      </c>
      <c r="Q668" s="10">
        <v>118.2</v>
      </c>
    </row>
    <row r="669" spans="1:17">
      <c r="A669" s="29">
        <v>44174</v>
      </c>
      <c r="B669" s="10">
        <v>2780</v>
      </c>
      <c r="C669" s="10">
        <v>2783.19</v>
      </c>
      <c r="D669" s="10">
        <v>2769.53</v>
      </c>
      <c r="E669" s="10">
        <v>2770.66</v>
      </c>
      <c r="F669" s="10">
        <v>2798.67</v>
      </c>
      <c r="G669" s="10">
        <v>2720.08</v>
      </c>
      <c r="H669" s="10">
        <v>2780.32</v>
      </c>
      <c r="J669" s="29">
        <v>44174</v>
      </c>
      <c r="K669" s="10">
        <v>131.85</v>
      </c>
      <c r="L669" s="10">
        <v>132.88999999999999</v>
      </c>
      <c r="M669" s="10">
        <v>129.97999999999999</v>
      </c>
      <c r="N669" s="10">
        <v>130</v>
      </c>
      <c r="O669" s="10">
        <v>118.93</v>
      </c>
      <c r="P669" s="10">
        <v>108.01</v>
      </c>
      <c r="Q669" s="10">
        <v>118.11</v>
      </c>
    </row>
    <row r="670" spans="1:17">
      <c r="A670" s="29">
        <v>44173</v>
      </c>
      <c r="B670" s="10">
        <v>2783.17</v>
      </c>
      <c r="C670" s="10">
        <v>2787.51</v>
      </c>
      <c r="D670" s="10">
        <v>2778</v>
      </c>
      <c r="E670" s="10">
        <v>2780</v>
      </c>
      <c r="F670" s="10">
        <v>2798.9</v>
      </c>
      <c r="G670" s="10">
        <v>2721.29</v>
      </c>
      <c r="H670" s="10">
        <v>2780.03</v>
      </c>
      <c r="J670" s="29">
        <v>44173</v>
      </c>
      <c r="K670" s="10">
        <v>131.9</v>
      </c>
      <c r="L670" s="10">
        <v>132.85</v>
      </c>
      <c r="M670" s="10">
        <v>130.51</v>
      </c>
      <c r="N670" s="10">
        <v>131.83000000000001</v>
      </c>
      <c r="O670" s="10">
        <v>118.54</v>
      </c>
      <c r="P670" s="10">
        <v>108.05</v>
      </c>
      <c r="Q670" s="10">
        <v>118.01</v>
      </c>
    </row>
    <row r="671" spans="1:17">
      <c r="A671" s="29">
        <v>44172</v>
      </c>
      <c r="B671" s="10">
        <v>2794.18</v>
      </c>
      <c r="C671" s="10">
        <v>2796.29</v>
      </c>
      <c r="D671" s="10">
        <v>2783.24</v>
      </c>
      <c r="E671" s="10">
        <v>2783.24</v>
      </c>
      <c r="F671" s="10">
        <v>2799.06</v>
      </c>
      <c r="G671" s="10">
        <v>2722.46</v>
      </c>
      <c r="H671" s="10">
        <v>2779.66</v>
      </c>
      <c r="J671" s="29">
        <v>44172</v>
      </c>
      <c r="K671" s="10">
        <v>131.77000000000001</v>
      </c>
      <c r="L671" s="10">
        <v>133</v>
      </c>
      <c r="M671" s="10">
        <v>130.66</v>
      </c>
      <c r="N671" s="10">
        <v>132.07</v>
      </c>
      <c r="O671" s="10">
        <v>118.16</v>
      </c>
      <c r="P671" s="10">
        <v>108.1</v>
      </c>
      <c r="Q671" s="10">
        <v>117.87</v>
      </c>
    </row>
    <row r="672" spans="1:17">
      <c r="A672" s="29">
        <v>44169</v>
      </c>
      <c r="B672" s="10">
        <v>2800.62</v>
      </c>
      <c r="C672" s="10">
        <v>2802.63</v>
      </c>
      <c r="D672" s="10">
        <v>2792.72</v>
      </c>
      <c r="E672" s="10">
        <v>2794.18</v>
      </c>
      <c r="F672" s="10">
        <v>2799.19</v>
      </c>
      <c r="G672" s="10">
        <v>2723.67</v>
      </c>
      <c r="H672" s="10">
        <v>2779.29</v>
      </c>
      <c r="J672" s="29">
        <v>44169</v>
      </c>
      <c r="K672" s="10">
        <v>132.11000000000001</v>
      </c>
      <c r="L672" s="10">
        <v>133</v>
      </c>
      <c r="M672" s="10">
        <v>130.88</v>
      </c>
      <c r="N672" s="10">
        <v>131.5</v>
      </c>
      <c r="O672" s="10">
        <v>117.8</v>
      </c>
      <c r="P672" s="10">
        <v>108.13</v>
      </c>
      <c r="Q672" s="10">
        <v>117.73</v>
      </c>
    </row>
    <row r="673" spans="1:17">
      <c r="A673" s="29">
        <v>44168</v>
      </c>
      <c r="B673" s="10">
        <v>2797.73</v>
      </c>
      <c r="C673" s="10">
        <v>2801.71</v>
      </c>
      <c r="D673" s="10">
        <v>2797.73</v>
      </c>
      <c r="E673" s="10">
        <v>2800.62</v>
      </c>
      <c r="F673" s="10">
        <v>2799.11</v>
      </c>
      <c r="G673" s="10">
        <v>2724.93</v>
      </c>
      <c r="H673" s="10">
        <v>2778.78</v>
      </c>
      <c r="J673" s="29">
        <v>44168</v>
      </c>
      <c r="K673" s="10">
        <v>129.99</v>
      </c>
      <c r="L673" s="10">
        <v>132.65</v>
      </c>
      <c r="M673" s="10">
        <v>129.47</v>
      </c>
      <c r="N673" s="10">
        <v>131.30000000000001</v>
      </c>
      <c r="O673" s="10">
        <v>117.42</v>
      </c>
      <c r="P673" s="10">
        <v>108.17</v>
      </c>
      <c r="Q673" s="10">
        <v>117.59</v>
      </c>
    </row>
    <row r="674" spans="1:17">
      <c r="A674" s="29">
        <v>44167</v>
      </c>
      <c r="B674" s="10">
        <v>2803.51</v>
      </c>
      <c r="C674" s="10">
        <v>2806.13</v>
      </c>
      <c r="D674" s="10">
        <v>2796.37</v>
      </c>
      <c r="E674" s="10">
        <v>2797.73</v>
      </c>
      <c r="F674" s="10">
        <v>2798.87</v>
      </c>
      <c r="G674" s="10">
        <v>2726.17</v>
      </c>
      <c r="H674" s="10">
        <v>2778.28</v>
      </c>
      <c r="J674" s="29">
        <v>44167</v>
      </c>
      <c r="K674" s="10">
        <v>128.76</v>
      </c>
      <c r="L674" s="10">
        <v>129.76</v>
      </c>
      <c r="M674" s="10">
        <v>128.37</v>
      </c>
      <c r="N674" s="10">
        <v>129.30000000000001</v>
      </c>
      <c r="O674" s="10">
        <v>117.06</v>
      </c>
      <c r="P674" s="10">
        <v>108.2</v>
      </c>
      <c r="Q674" s="10">
        <v>117.43</v>
      </c>
    </row>
    <row r="675" spans="1:17">
      <c r="A675" s="29">
        <v>44166</v>
      </c>
      <c r="B675" s="10">
        <v>2808.89</v>
      </c>
      <c r="C675" s="10">
        <v>2816.98</v>
      </c>
      <c r="D675" s="10">
        <v>2803.41</v>
      </c>
      <c r="E675" s="10">
        <v>2803.51</v>
      </c>
      <c r="F675" s="10">
        <v>2798.67</v>
      </c>
      <c r="G675" s="10">
        <v>2727.38</v>
      </c>
      <c r="H675" s="10">
        <v>2777.98</v>
      </c>
      <c r="J675" s="29">
        <v>44166</v>
      </c>
      <c r="K675" s="10">
        <v>127.29</v>
      </c>
      <c r="L675" s="10">
        <v>129</v>
      </c>
      <c r="M675" s="10">
        <v>127.29</v>
      </c>
      <c r="N675" s="10">
        <v>129</v>
      </c>
      <c r="O675" s="10">
        <v>116.74</v>
      </c>
      <c r="P675" s="10">
        <v>108.25</v>
      </c>
      <c r="Q675" s="10">
        <v>117.31</v>
      </c>
    </row>
    <row r="676" spans="1:17">
      <c r="A676" s="29">
        <v>44165</v>
      </c>
      <c r="B676" s="10">
        <v>2811.53</v>
      </c>
      <c r="C676" s="10">
        <v>2813.55</v>
      </c>
      <c r="D676" s="10">
        <v>2807.66</v>
      </c>
      <c r="E676" s="10">
        <v>2808.56</v>
      </c>
      <c r="F676" s="10">
        <v>2798.55</v>
      </c>
      <c r="G676" s="10">
        <v>2728.54</v>
      </c>
      <c r="H676" s="10">
        <v>2777.6</v>
      </c>
      <c r="J676" s="29">
        <v>44165</v>
      </c>
      <c r="K676" s="10">
        <v>128.19999999999999</v>
      </c>
      <c r="L676" s="10">
        <v>129.35</v>
      </c>
      <c r="M676" s="10">
        <v>126.01</v>
      </c>
      <c r="N676" s="10">
        <v>126.7</v>
      </c>
      <c r="O676" s="10">
        <v>116.46</v>
      </c>
      <c r="P676" s="10">
        <v>108.29</v>
      </c>
      <c r="Q676" s="10">
        <v>117.18</v>
      </c>
    </row>
    <row r="677" spans="1:17">
      <c r="A677" s="29">
        <v>44162</v>
      </c>
      <c r="B677" s="10">
        <v>2800.38</v>
      </c>
      <c r="C677" s="10">
        <v>2811.72</v>
      </c>
      <c r="D677" s="10">
        <v>2800.23</v>
      </c>
      <c r="E677" s="10">
        <v>2811.53</v>
      </c>
      <c r="F677" s="10">
        <v>2798.38</v>
      </c>
      <c r="G677" s="10">
        <v>2729.59</v>
      </c>
      <c r="H677" s="10">
        <v>2777.31</v>
      </c>
      <c r="J677" s="29">
        <v>44162</v>
      </c>
      <c r="K677" s="10">
        <v>127.81</v>
      </c>
      <c r="L677" s="10">
        <v>128.72999999999999</v>
      </c>
      <c r="M677" s="10">
        <v>127.31</v>
      </c>
      <c r="N677" s="10">
        <v>128.30000000000001</v>
      </c>
      <c r="O677" s="10">
        <v>116.28</v>
      </c>
      <c r="P677" s="10">
        <v>108.34</v>
      </c>
      <c r="Q677" s="10">
        <v>117.06</v>
      </c>
    </row>
    <row r="678" spans="1:17">
      <c r="A678" s="29">
        <v>44161</v>
      </c>
      <c r="B678" s="10">
        <v>2799.88</v>
      </c>
      <c r="C678" s="10">
        <v>2804.17</v>
      </c>
      <c r="D678" s="10">
        <v>2797.41</v>
      </c>
      <c r="E678" s="10">
        <v>2800.38</v>
      </c>
      <c r="F678" s="10">
        <v>2798.21</v>
      </c>
      <c r="G678" s="10">
        <v>2730.56</v>
      </c>
      <c r="H678" s="10">
        <v>2777.18</v>
      </c>
      <c r="J678" s="29">
        <v>44161</v>
      </c>
      <c r="K678" s="10">
        <v>126.39</v>
      </c>
      <c r="L678" s="10">
        <v>127.78</v>
      </c>
      <c r="M678" s="10">
        <v>125.61</v>
      </c>
      <c r="N678" s="10">
        <v>127.5</v>
      </c>
      <c r="O678" s="10">
        <v>116.07</v>
      </c>
      <c r="P678" s="10">
        <v>108.36</v>
      </c>
      <c r="Q678" s="10">
        <v>116.91</v>
      </c>
    </row>
    <row r="679" spans="1:17">
      <c r="A679" s="29">
        <v>44160</v>
      </c>
      <c r="B679" s="10">
        <v>2796.5</v>
      </c>
      <c r="C679" s="10">
        <v>2803.68</v>
      </c>
      <c r="D679" s="10">
        <v>2796.5</v>
      </c>
      <c r="E679" s="10">
        <v>2799.5</v>
      </c>
      <c r="F679" s="10">
        <v>2798.24</v>
      </c>
      <c r="G679" s="10">
        <v>2731.7</v>
      </c>
      <c r="H679" s="10">
        <v>2777.2</v>
      </c>
      <c r="J679" s="29">
        <v>44160</v>
      </c>
      <c r="K679" s="10">
        <v>124.75</v>
      </c>
      <c r="L679" s="10">
        <v>126.93</v>
      </c>
      <c r="M679" s="10">
        <v>123.88</v>
      </c>
      <c r="N679" s="10">
        <v>126.9</v>
      </c>
      <c r="O679" s="10">
        <v>115.88</v>
      </c>
      <c r="P679" s="10">
        <v>108.4</v>
      </c>
      <c r="Q679" s="10">
        <v>116.78</v>
      </c>
    </row>
    <row r="680" spans="1:17">
      <c r="A680" s="29">
        <v>44159</v>
      </c>
      <c r="B680" s="10">
        <v>2796.93</v>
      </c>
      <c r="C680" s="10">
        <v>2800.27</v>
      </c>
      <c r="D680" s="10">
        <v>2796.24</v>
      </c>
      <c r="E680" s="10">
        <v>2796.51</v>
      </c>
      <c r="F680" s="10">
        <v>2798.11</v>
      </c>
      <c r="G680" s="10">
        <v>2732.92</v>
      </c>
      <c r="H680" s="10">
        <v>2777.34</v>
      </c>
      <c r="J680" s="29">
        <v>44159</v>
      </c>
      <c r="K680" s="10">
        <v>123.79</v>
      </c>
      <c r="L680" s="10">
        <v>125.62</v>
      </c>
      <c r="M680" s="10">
        <v>122.68</v>
      </c>
      <c r="N680" s="10">
        <v>124.74</v>
      </c>
      <c r="O680" s="10">
        <v>115.7</v>
      </c>
      <c r="P680" s="10">
        <v>108.46</v>
      </c>
      <c r="Q680" s="10">
        <v>116.63</v>
      </c>
    </row>
    <row r="681" spans="1:17">
      <c r="A681" s="29">
        <v>44158</v>
      </c>
      <c r="B681" s="10">
        <v>2796.04</v>
      </c>
      <c r="C681" s="10">
        <v>2800.76</v>
      </c>
      <c r="D681" s="10">
        <v>2796.04</v>
      </c>
      <c r="E681" s="10">
        <v>2796.93</v>
      </c>
      <c r="F681" s="10">
        <v>2798.01</v>
      </c>
      <c r="G681" s="10">
        <v>2734.18</v>
      </c>
      <c r="H681" s="10">
        <v>2777.5</v>
      </c>
      <c r="J681" s="29">
        <v>44158</v>
      </c>
      <c r="K681" s="10">
        <v>123</v>
      </c>
      <c r="L681" s="10">
        <v>123.79</v>
      </c>
      <c r="M681" s="10">
        <v>122.31</v>
      </c>
      <c r="N681" s="10">
        <v>123.79</v>
      </c>
      <c r="O681" s="10">
        <v>115.49</v>
      </c>
      <c r="P681" s="10">
        <v>108.55</v>
      </c>
      <c r="Q681" s="10">
        <v>116.49</v>
      </c>
    </row>
    <row r="682" spans="1:17">
      <c r="A682" s="29">
        <v>44155</v>
      </c>
      <c r="B682" s="10">
        <v>2794.79</v>
      </c>
      <c r="C682" s="10">
        <v>2798.04</v>
      </c>
      <c r="D682" s="10">
        <v>2791.96</v>
      </c>
      <c r="E682" s="10">
        <v>2796.04</v>
      </c>
      <c r="F682" s="10">
        <v>2797.93</v>
      </c>
      <c r="G682" s="10">
        <v>2735.48</v>
      </c>
      <c r="H682" s="10">
        <v>2777.69</v>
      </c>
      <c r="J682" s="29">
        <v>44155</v>
      </c>
      <c r="K682" s="10">
        <v>121.86</v>
      </c>
      <c r="L682" s="10">
        <v>123</v>
      </c>
      <c r="M682" s="10">
        <v>121.59</v>
      </c>
      <c r="N682" s="10">
        <v>122.49</v>
      </c>
      <c r="O682" s="10">
        <v>115.34</v>
      </c>
      <c r="P682" s="10">
        <v>108.64</v>
      </c>
      <c r="Q682" s="10">
        <v>116.35</v>
      </c>
    </row>
    <row r="683" spans="1:17">
      <c r="A683" s="29">
        <v>44154</v>
      </c>
      <c r="B683" s="10">
        <v>2801.01</v>
      </c>
      <c r="C683" s="10">
        <v>2804.98</v>
      </c>
      <c r="D683" s="10">
        <v>2794.79</v>
      </c>
      <c r="E683" s="10">
        <v>2794.79</v>
      </c>
      <c r="F683" s="10">
        <v>2797.78</v>
      </c>
      <c r="G683" s="10">
        <v>2736.78</v>
      </c>
      <c r="H683" s="10">
        <v>2777.8</v>
      </c>
      <c r="J683" s="29">
        <v>44154</v>
      </c>
      <c r="K683" s="10">
        <v>120.6</v>
      </c>
      <c r="L683" s="10">
        <v>122.7</v>
      </c>
      <c r="M683" s="10">
        <v>120.59</v>
      </c>
      <c r="N683" s="10">
        <v>121.86</v>
      </c>
      <c r="O683" s="10">
        <v>115.28</v>
      </c>
      <c r="P683" s="10">
        <v>108.72</v>
      </c>
      <c r="Q683" s="10">
        <v>116.21</v>
      </c>
    </row>
    <row r="684" spans="1:17">
      <c r="A684" s="29">
        <v>44153</v>
      </c>
      <c r="B684" s="10">
        <v>2802.81</v>
      </c>
      <c r="C684" s="10">
        <v>2807.7</v>
      </c>
      <c r="D684" s="10">
        <v>2800.89</v>
      </c>
      <c r="E684" s="10">
        <v>2800.89</v>
      </c>
      <c r="F684" s="10">
        <v>2797.63</v>
      </c>
      <c r="G684" s="10">
        <v>2738.2</v>
      </c>
      <c r="H684" s="10">
        <v>2777.72</v>
      </c>
      <c r="J684" s="29">
        <v>44153</v>
      </c>
      <c r="K684" s="10">
        <v>121.78</v>
      </c>
      <c r="L684" s="10">
        <v>122.94</v>
      </c>
      <c r="M684" s="10">
        <v>120.61</v>
      </c>
      <c r="N684" s="10">
        <v>120.61</v>
      </c>
      <c r="O684" s="10">
        <v>115.22</v>
      </c>
      <c r="P684" s="10">
        <v>108.8</v>
      </c>
      <c r="Q684" s="10">
        <v>116.06</v>
      </c>
    </row>
    <row r="685" spans="1:17">
      <c r="A685" s="29">
        <v>44152</v>
      </c>
      <c r="B685" s="10">
        <v>2802.89</v>
      </c>
      <c r="C685" s="10">
        <v>2809.07</v>
      </c>
      <c r="D685" s="10">
        <v>2802.47</v>
      </c>
      <c r="E685" s="10">
        <v>2802.81</v>
      </c>
      <c r="F685" s="10">
        <v>2797.39</v>
      </c>
      <c r="G685" s="10">
        <v>2739.57</v>
      </c>
      <c r="H685" s="10">
        <v>2777.62</v>
      </c>
      <c r="J685" s="29">
        <v>44152</v>
      </c>
      <c r="K685" s="10">
        <v>120.88</v>
      </c>
      <c r="L685" s="10">
        <v>122.4</v>
      </c>
      <c r="M685" s="10">
        <v>120.34</v>
      </c>
      <c r="N685" s="10">
        <v>121.6</v>
      </c>
      <c r="O685" s="10">
        <v>115.17</v>
      </c>
      <c r="P685" s="10">
        <v>108.89</v>
      </c>
      <c r="Q685" s="10">
        <v>115.91</v>
      </c>
    </row>
    <row r="686" spans="1:17">
      <c r="A686" s="29">
        <v>44151</v>
      </c>
      <c r="B686" s="10">
        <v>2803.4</v>
      </c>
      <c r="C686" s="10">
        <v>2809.17</v>
      </c>
      <c r="D686" s="10">
        <v>2802.01</v>
      </c>
      <c r="E686" s="10">
        <v>2802.89</v>
      </c>
      <c r="F686" s="10">
        <v>2796.92</v>
      </c>
      <c r="G686" s="10">
        <v>2741</v>
      </c>
      <c r="H686" s="10">
        <v>2777.52</v>
      </c>
      <c r="J686" s="29">
        <v>44151</v>
      </c>
      <c r="K686" s="10">
        <v>121</v>
      </c>
      <c r="L686" s="10">
        <v>121.33</v>
      </c>
      <c r="M686" s="10">
        <v>118.93</v>
      </c>
      <c r="N686" s="10">
        <v>120.88</v>
      </c>
      <c r="O686" s="10">
        <v>115.1</v>
      </c>
      <c r="P686" s="10">
        <v>108.99</v>
      </c>
      <c r="Q686" s="10">
        <v>115.78</v>
      </c>
    </row>
    <row r="687" spans="1:17">
      <c r="A687" s="29">
        <v>44148</v>
      </c>
      <c r="B687" s="10">
        <v>2801.26</v>
      </c>
      <c r="C687" s="10">
        <v>2808.34</v>
      </c>
      <c r="D687" s="10">
        <v>2800.68</v>
      </c>
      <c r="E687" s="10">
        <v>2803.4</v>
      </c>
      <c r="F687" s="10">
        <v>2796.52</v>
      </c>
      <c r="G687" s="10">
        <v>2742.48</v>
      </c>
      <c r="H687" s="10">
        <v>2777.36</v>
      </c>
      <c r="J687" s="29">
        <v>44148</v>
      </c>
      <c r="K687" s="10">
        <v>115.7</v>
      </c>
      <c r="L687" s="10">
        <v>119.85</v>
      </c>
      <c r="M687" s="10">
        <v>115.7</v>
      </c>
      <c r="N687" s="10">
        <v>119</v>
      </c>
      <c r="O687" s="10">
        <v>115.09</v>
      </c>
      <c r="P687" s="10">
        <v>109.1</v>
      </c>
      <c r="Q687" s="10">
        <v>115.64</v>
      </c>
    </row>
    <row r="688" spans="1:17">
      <c r="A688" s="29">
        <v>44147</v>
      </c>
      <c r="B688" s="10">
        <v>2806.69</v>
      </c>
      <c r="C688" s="10">
        <v>2812.76</v>
      </c>
      <c r="D688" s="10">
        <v>2800.8</v>
      </c>
      <c r="E688" s="10">
        <v>2801.26</v>
      </c>
      <c r="F688" s="10">
        <v>2795.95</v>
      </c>
      <c r="G688" s="10">
        <v>2743.93</v>
      </c>
      <c r="H688" s="10">
        <v>2777.26</v>
      </c>
      <c r="J688" s="29">
        <v>44147</v>
      </c>
      <c r="K688" s="10">
        <v>118.7</v>
      </c>
      <c r="L688" s="10">
        <v>119.3</v>
      </c>
      <c r="M688" s="10">
        <v>115.3</v>
      </c>
      <c r="N688" s="10">
        <v>115.4</v>
      </c>
      <c r="O688" s="10">
        <v>115.08</v>
      </c>
      <c r="P688" s="10">
        <v>109.2</v>
      </c>
      <c r="Q688" s="10">
        <v>115.56</v>
      </c>
    </row>
    <row r="689" spans="1:17">
      <c r="A689" s="29">
        <v>44146</v>
      </c>
      <c r="B689" s="10">
        <v>2807.2</v>
      </c>
      <c r="C689" s="10">
        <v>2811.18</v>
      </c>
      <c r="D689" s="10">
        <v>2805.33</v>
      </c>
      <c r="E689" s="10">
        <v>2806.66</v>
      </c>
      <c r="F689" s="10">
        <v>2795.56</v>
      </c>
      <c r="G689" s="10">
        <v>2745.52</v>
      </c>
      <c r="H689" s="10">
        <v>2777.17</v>
      </c>
      <c r="J689" s="29">
        <v>44146</v>
      </c>
      <c r="K689" s="10">
        <v>119.17</v>
      </c>
      <c r="L689" s="10">
        <v>119.83</v>
      </c>
      <c r="M689" s="10">
        <v>117.8</v>
      </c>
      <c r="N689" s="10">
        <v>119</v>
      </c>
      <c r="O689" s="10">
        <v>115.1</v>
      </c>
      <c r="P689" s="10">
        <v>109.35</v>
      </c>
      <c r="Q689" s="10">
        <v>115.49</v>
      </c>
    </row>
    <row r="690" spans="1:17">
      <c r="A690" s="29">
        <v>44145</v>
      </c>
      <c r="B690" s="10">
        <v>2802.94</v>
      </c>
      <c r="C690" s="10">
        <v>2808.6</v>
      </c>
      <c r="D690" s="10">
        <v>2802.87</v>
      </c>
      <c r="E690" s="10">
        <v>2807.15</v>
      </c>
      <c r="F690" s="10">
        <v>2795.07</v>
      </c>
      <c r="G690" s="10">
        <v>2747.09</v>
      </c>
      <c r="H690" s="10">
        <v>2777.14</v>
      </c>
      <c r="J690" s="29">
        <v>44145</v>
      </c>
      <c r="K690" s="10">
        <v>120</v>
      </c>
      <c r="L690" s="10">
        <v>121.4</v>
      </c>
      <c r="M690" s="10">
        <v>119.17</v>
      </c>
      <c r="N690" s="10">
        <v>119.17</v>
      </c>
      <c r="O690" s="10">
        <v>115.09</v>
      </c>
      <c r="P690" s="10">
        <v>109.49</v>
      </c>
      <c r="Q690" s="10">
        <v>115.38</v>
      </c>
    </row>
    <row r="691" spans="1:17">
      <c r="A691" s="29">
        <v>44144</v>
      </c>
      <c r="B691" s="10">
        <v>2795.03</v>
      </c>
      <c r="C691" s="10">
        <v>2812.39</v>
      </c>
      <c r="D691" s="10">
        <v>2795.03</v>
      </c>
      <c r="E691" s="10">
        <v>2802.95</v>
      </c>
      <c r="F691" s="10">
        <v>2794.48</v>
      </c>
      <c r="G691" s="10">
        <v>2748.66</v>
      </c>
      <c r="H691" s="10">
        <v>2777.02</v>
      </c>
      <c r="J691" s="29">
        <v>44144</v>
      </c>
      <c r="K691" s="10">
        <v>120.02</v>
      </c>
      <c r="L691" s="10">
        <v>121.99</v>
      </c>
      <c r="M691" s="10">
        <v>119.61</v>
      </c>
      <c r="N691" s="10">
        <v>120</v>
      </c>
      <c r="O691" s="10">
        <v>115.04</v>
      </c>
      <c r="P691" s="10">
        <v>109.63</v>
      </c>
      <c r="Q691" s="10">
        <v>115.26</v>
      </c>
    </row>
    <row r="692" spans="1:17">
      <c r="A692" s="29">
        <v>44141</v>
      </c>
      <c r="B692" s="10">
        <v>2785.99</v>
      </c>
      <c r="C692" s="10">
        <v>2795.03</v>
      </c>
      <c r="D692" s="10">
        <v>2785.99</v>
      </c>
      <c r="E692" s="10">
        <v>2795.03</v>
      </c>
      <c r="F692" s="10">
        <v>2793.95</v>
      </c>
      <c r="G692" s="10">
        <v>2750.28</v>
      </c>
      <c r="H692" s="10">
        <v>2776.88</v>
      </c>
      <c r="J692" s="29">
        <v>44141</v>
      </c>
      <c r="K692" s="10">
        <v>115.29</v>
      </c>
      <c r="L692" s="10">
        <v>118.13</v>
      </c>
      <c r="M692" s="10">
        <v>114.12</v>
      </c>
      <c r="N692" s="10">
        <v>117.51</v>
      </c>
      <c r="O692" s="10">
        <v>114.99</v>
      </c>
      <c r="P692" s="10">
        <v>109.75</v>
      </c>
      <c r="Q692" s="10">
        <v>115.13</v>
      </c>
    </row>
    <row r="693" spans="1:17">
      <c r="A693" s="29">
        <v>44140</v>
      </c>
      <c r="B693" s="10">
        <v>2772.49</v>
      </c>
      <c r="C693" s="10">
        <v>2788.29</v>
      </c>
      <c r="D693" s="10">
        <v>2772.49</v>
      </c>
      <c r="E693" s="10">
        <v>2785.99</v>
      </c>
      <c r="F693" s="10">
        <v>2793.6</v>
      </c>
      <c r="G693" s="10">
        <v>2752</v>
      </c>
      <c r="H693" s="10">
        <v>2776.76</v>
      </c>
      <c r="J693" s="29">
        <v>44140</v>
      </c>
      <c r="K693" s="10">
        <v>113.2</v>
      </c>
      <c r="L693" s="10">
        <v>116.44</v>
      </c>
      <c r="M693" s="10">
        <v>113.2</v>
      </c>
      <c r="N693" s="10">
        <v>115.9</v>
      </c>
      <c r="O693" s="10">
        <v>115.04</v>
      </c>
      <c r="P693" s="10">
        <v>109.89</v>
      </c>
      <c r="Q693" s="10">
        <v>115</v>
      </c>
    </row>
    <row r="694" spans="1:17">
      <c r="A694" s="29">
        <v>44139</v>
      </c>
      <c r="B694" s="10">
        <v>2766.56</v>
      </c>
      <c r="C694" s="10">
        <v>2780.65</v>
      </c>
      <c r="D694" s="10">
        <v>2766.56</v>
      </c>
      <c r="E694" s="10">
        <v>2772.49</v>
      </c>
      <c r="F694" s="10">
        <v>2793.49</v>
      </c>
      <c r="G694" s="10">
        <v>2753.82</v>
      </c>
      <c r="H694" s="10">
        <v>2776.68</v>
      </c>
      <c r="J694" s="29">
        <v>44139</v>
      </c>
      <c r="K694" s="10">
        <v>110.5</v>
      </c>
      <c r="L694" s="10">
        <v>112.8</v>
      </c>
      <c r="M694" s="10">
        <v>109.86</v>
      </c>
      <c r="N694" s="10">
        <v>112</v>
      </c>
      <c r="O694" s="10">
        <v>115.09</v>
      </c>
      <c r="P694" s="10">
        <v>110.02</v>
      </c>
      <c r="Q694" s="10">
        <v>114.89</v>
      </c>
    </row>
    <row r="695" spans="1:17">
      <c r="A695" s="29">
        <v>44138</v>
      </c>
      <c r="B695" s="10">
        <v>2766.76</v>
      </c>
      <c r="C695" s="10">
        <v>2779.44</v>
      </c>
      <c r="D695" s="10">
        <v>2766.55</v>
      </c>
      <c r="E695" s="10">
        <v>2766.55</v>
      </c>
      <c r="F695" s="10">
        <v>2793.45</v>
      </c>
      <c r="G695" s="10">
        <v>2755.77</v>
      </c>
      <c r="H695" s="10">
        <v>2776.78</v>
      </c>
      <c r="J695" s="29">
        <v>44138</v>
      </c>
      <c r="K695" s="10">
        <v>109.95</v>
      </c>
      <c r="L695" s="10">
        <v>111.04</v>
      </c>
      <c r="M695" s="10">
        <v>108.53</v>
      </c>
      <c r="N695" s="10">
        <v>109.98</v>
      </c>
      <c r="O695" s="10">
        <v>115.22</v>
      </c>
      <c r="P695" s="10">
        <v>110.18</v>
      </c>
      <c r="Q695" s="10">
        <v>114.81</v>
      </c>
    </row>
    <row r="696" spans="1:17">
      <c r="A696" s="29">
        <v>44134</v>
      </c>
      <c r="B696" s="10">
        <v>2774.52</v>
      </c>
      <c r="C696" s="10">
        <v>2785.95</v>
      </c>
      <c r="D696" s="10">
        <v>2763.48</v>
      </c>
      <c r="E696" s="10">
        <v>2766.76</v>
      </c>
      <c r="F696" s="10">
        <v>2793.33</v>
      </c>
      <c r="G696" s="10">
        <v>2757.81</v>
      </c>
      <c r="H696" s="10">
        <v>2777.11</v>
      </c>
      <c r="J696" s="29">
        <v>44134</v>
      </c>
      <c r="K696" s="10">
        <v>110.06</v>
      </c>
      <c r="L696" s="10">
        <v>110.49</v>
      </c>
      <c r="M696" s="10">
        <v>107.22</v>
      </c>
      <c r="N696" s="10">
        <v>107.8</v>
      </c>
      <c r="O696" s="10">
        <v>115.37</v>
      </c>
      <c r="P696" s="10">
        <v>110.34</v>
      </c>
      <c r="Q696" s="10">
        <v>114.78</v>
      </c>
    </row>
    <row r="697" spans="1:17">
      <c r="A697" s="29">
        <v>44133</v>
      </c>
      <c r="B697" s="10">
        <v>2772.92</v>
      </c>
      <c r="C697" s="10">
        <v>2777.68</v>
      </c>
      <c r="D697" s="10">
        <v>2738.87</v>
      </c>
      <c r="E697" s="10">
        <v>2774.58</v>
      </c>
      <c r="F697" s="10">
        <v>2793.17</v>
      </c>
      <c r="G697" s="10">
        <v>2759.89</v>
      </c>
      <c r="H697" s="10">
        <v>2777.36</v>
      </c>
      <c r="J697" s="29">
        <v>44133</v>
      </c>
      <c r="K697" s="10">
        <v>109.74</v>
      </c>
      <c r="L697" s="10">
        <v>110.98</v>
      </c>
      <c r="M697" s="10">
        <v>106.82</v>
      </c>
      <c r="N697" s="10">
        <v>110.49</v>
      </c>
      <c r="O697" s="10">
        <v>115.54</v>
      </c>
      <c r="P697" s="10">
        <v>110.52</v>
      </c>
      <c r="Q697" s="10">
        <v>114.81</v>
      </c>
    </row>
    <row r="698" spans="1:17">
      <c r="A698" s="29">
        <v>44132</v>
      </c>
      <c r="B698" s="10">
        <v>2803.01</v>
      </c>
      <c r="C698" s="10">
        <v>2804.77</v>
      </c>
      <c r="D698" s="10">
        <v>2772.8</v>
      </c>
      <c r="E698" s="10">
        <v>2772.92</v>
      </c>
      <c r="F698" s="10">
        <v>2792.78</v>
      </c>
      <c r="G698" s="10">
        <v>2761.92</v>
      </c>
      <c r="H698" s="10">
        <v>2777.55</v>
      </c>
      <c r="J698" s="29">
        <v>44132</v>
      </c>
      <c r="K698" s="10">
        <v>112.03</v>
      </c>
      <c r="L698" s="10">
        <v>113.32</v>
      </c>
      <c r="M698" s="10">
        <v>109.7</v>
      </c>
      <c r="N698" s="10">
        <v>109.7</v>
      </c>
      <c r="O698" s="10">
        <v>115.67</v>
      </c>
      <c r="P698" s="10">
        <v>110.67</v>
      </c>
      <c r="Q698" s="10">
        <v>114.84</v>
      </c>
    </row>
    <row r="699" spans="1:17">
      <c r="A699" s="29">
        <v>44131</v>
      </c>
      <c r="B699" s="10">
        <v>2809.81</v>
      </c>
      <c r="C699" s="10">
        <v>2813.42</v>
      </c>
      <c r="D699" s="10">
        <v>2803.01</v>
      </c>
      <c r="E699" s="10">
        <v>2803.01</v>
      </c>
      <c r="F699" s="10">
        <v>2792.29</v>
      </c>
      <c r="G699" s="10">
        <v>2763.93</v>
      </c>
      <c r="H699" s="10">
        <v>2777.55</v>
      </c>
      <c r="J699" s="29">
        <v>44131</v>
      </c>
      <c r="K699" s="10">
        <v>116.85</v>
      </c>
      <c r="L699" s="10">
        <v>117.29</v>
      </c>
      <c r="M699" s="10">
        <v>115.5</v>
      </c>
      <c r="N699" s="10">
        <v>115.5</v>
      </c>
      <c r="O699" s="10">
        <v>115.73</v>
      </c>
      <c r="P699" s="10">
        <v>110.82</v>
      </c>
      <c r="Q699" s="10">
        <v>114.82</v>
      </c>
    </row>
    <row r="700" spans="1:17">
      <c r="A700" s="29">
        <v>44130</v>
      </c>
      <c r="B700" s="10">
        <v>2820.43</v>
      </c>
      <c r="C700" s="10">
        <v>2823.03</v>
      </c>
      <c r="D700" s="10">
        <v>2809.77</v>
      </c>
      <c r="E700" s="10">
        <v>2809.86</v>
      </c>
      <c r="F700" s="10">
        <v>2791.35</v>
      </c>
      <c r="G700" s="10">
        <v>2765.75</v>
      </c>
      <c r="H700" s="10">
        <v>2776.97</v>
      </c>
      <c r="J700" s="29">
        <v>44130</v>
      </c>
      <c r="K700" s="10">
        <v>117.75</v>
      </c>
      <c r="L700" s="10">
        <v>118.26</v>
      </c>
      <c r="M700" s="10">
        <v>115.51</v>
      </c>
      <c r="N700" s="10">
        <v>116.44</v>
      </c>
      <c r="O700" s="10">
        <v>115.75</v>
      </c>
      <c r="P700" s="10">
        <v>110.94</v>
      </c>
      <c r="Q700" s="10">
        <v>114.72</v>
      </c>
    </row>
    <row r="701" spans="1:17">
      <c r="A701" s="29">
        <v>44127</v>
      </c>
      <c r="B701" s="10">
        <v>2827</v>
      </c>
      <c r="C701" s="10">
        <v>2830.29</v>
      </c>
      <c r="D701" s="10">
        <v>2820.36</v>
      </c>
      <c r="E701" s="10">
        <v>2820.44</v>
      </c>
      <c r="F701" s="10">
        <v>2790.1</v>
      </c>
      <c r="G701" s="10">
        <v>2767.62</v>
      </c>
      <c r="H701" s="10">
        <v>2776.17</v>
      </c>
      <c r="J701" s="29">
        <v>44127</v>
      </c>
      <c r="K701" s="10">
        <v>118.15</v>
      </c>
      <c r="L701" s="10">
        <v>118.79</v>
      </c>
      <c r="M701" s="10">
        <v>117.45</v>
      </c>
      <c r="N701" s="10">
        <v>117.75</v>
      </c>
      <c r="O701" s="10">
        <v>115.72</v>
      </c>
      <c r="P701" s="10">
        <v>111.05</v>
      </c>
      <c r="Q701" s="10">
        <v>114.6</v>
      </c>
    </row>
    <row r="702" spans="1:17">
      <c r="A702" s="29">
        <v>44126</v>
      </c>
      <c r="B702" s="10">
        <v>2828.74</v>
      </c>
      <c r="C702" s="10">
        <v>2830.99</v>
      </c>
      <c r="D702" s="10">
        <v>2825.58</v>
      </c>
      <c r="E702" s="10">
        <v>2826.99</v>
      </c>
      <c r="F702" s="10">
        <v>2788.51</v>
      </c>
      <c r="G702" s="10">
        <v>2769.72</v>
      </c>
      <c r="H702" s="10">
        <v>2775.02</v>
      </c>
      <c r="J702" s="29">
        <v>44126</v>
      </c>
      <c r="K702" s="10">
        <v>118</v>
      </c>
      <c r="L702" s="10">
        <v>118.5</v>
      </c>
      <c r="M702" s="10">
        <v>117.18</v>
      </c>
      <c r="N702" s="10">
        <v>117.7</v>
      </c>
      <c r="O702" s="10">
        <v>115.69</v>
      </c>
      <c r="P702" s="10">
        <v>111.16</v>
      </c>
      <c r="Q702" s="10">
        <v>114.44</v>
      </c>
    </row>
    <row r="703" spans="1:17">
      <c r="A703" s="29">
        <v>44125</v>
      </c>
      <c r="B703" s="10">
        <v>2823.75</v>
      </c>
      <c r="C703" s="10">
        <v>2831.4</v>
      </c>
      <c r="D703" s="10">
        <v>2823.75</v>
      </c>
      <c r="E703" s="10">
        <v>2828.75</v>
      </c>
      <c r="F703" s="10">
        <v>2786.88</v>
      </c>
      <c r="G703" s="10">
        <v>2771.83</v>
      </c>
      <c r="H703" s="10">
        <v>2773.51</v>
      </c>
      <c r="J703" s="29">
        <v>44125</v>
      </c>
      <c r="K703" s="10">
        <v>117.5</v>
      </c>
      <c r="L703" s="10">
        <v>118.63</v>
      </c>
      <c r="M703" s="10">
        <v>117.11</v>
      </c>
      <c r="N703" s="10">
        <v>117.75</v>
      </c>
      <c r="O703" s="10">
        <v>115.71</v>
      </c>
      <c r="P703" s="10">
        <v>111.26</v>
      </c>
      <c r="Q703" s="10">
        <v>114.23</v>
      </c>
    </row>
    <row r="704" spans="1:17">
      <c r="A704" s="29">
        <v>44124</v>
      </c>
      <c r="B704" s="10">
        <v>2818.1</v>
      </c>
      <c r="C704" s="10">
        <v>2825.52</v>
      </c>
      <c r="D704" s="10">
        <v>2818.1</v>
      </c>
      <c r="E704" s="10">
        <v>2823.75</v>
      </c>
      <c r="F704" s="10">
        <v>2785.21</v>
      </c>
      <c r="G704" s="10">
        <v>2773.95</v>
      </c>
      <c r="H704" s="10">
        <v>2771.8</v>
      </c>
      <c r="J704" s="29">
        <v>44124</v>
      </c>
      <c r="K704" s="10">
        <v>117</v>
      </c>
      <c r="L704" s="10">
        <v>117.86</v>
      </c>
      <c r="M704" s="10">
        <v>116.19</v>
      </c>
      <c r="N704" s="10">
        <v>117.5</v>
      </c>
      <c r="O704" s="10">
        <v>115.72</v>
      </c>
      <c r="P704" s="10">
        <v>111.38</v>
      </c>
      <c r="Q704" s="10">
        <v>114</v>
      </c>
    </row>
    <row r="705" spans="1:17">
      <c r="A705" s="29">
        <v>44123</v>
      </c>
      <c r="B705" s="10">
        <v>2816.83</v>
      </c>
      <c r="C705" s="10">
        <v>2821.8</v>
      </c>
      <c r="D705" s="10">
        <v>2816.83</v>
      </c>
      <c r="E705" s="10">
        <v>2818.1</v>
      </c>
      <c r="F705" s="10">
        <v>2783.39</v>
      </c>
      <c r="G705" s="10">
        <v>2775.96</v>
      </c>
      <c r="H705" s="10">
        <v>2769.97</v>
      </c>
      <c r="J705" s="29">
        <v>44123</v>
      </c>
      <c r="K705" s="10">
        <v>116</v>
      </c>
      <c r="L705" s="10">
        <v>117.86</v>
      </c>
      <c r="M705" s="10">
        <v>115.33</v>
      </c>
      <c r="N705" s="10">
        <v>116</v>
      </c>
      <c r="O705" s="10">
        <v>115.72</v>
      </c>
      <c r="P705" s="10">
        <v>111.49</v>
      </c>
      <c r="Q705" s="10">
        <v>113.77</v>
      </c>
    </row>
    <row r="706" spans="1:17">
      <c r="A706" s="29">
        <v>44120</v>
      </c>
      <c r="B706" s="10">
        <v>2812.67</v>
      </c>
      <c r="C706" s="10">
        <v>2821.05</v>
      </c>
      <c r="D706" s="10">
        <v>2812.67</v>
      </c>
      <c r="E706" s="10">
        <v>2816.83</v>
      </c>
      <c r="F706" s="10">
        <v>2781.28</v>
      </c>
      <c r="G706" s="10">
        <v>2777.86</v>
      </c>
      <c r="H706" s="10">
        <v>2768.06</v>
      </c>
      <c r="J706" s="29">
        <v>44120</v>
      </c>
      <c r="K706" s="10">
        <v>116.09</v>
      </c>
      <c r="L706" s="10">
        <v>116.54</v>
      </c>
      <c r="M706" s="10">
        <v>115.4</v>
      </c>
      <c r="N706" s="10">
        <v>115.4</v>
      </c>
      <c r="O706" s="10">
        <v>115.78</v>
      </c>
      <c r="P706" s="10">
        <v>111.59</v>
      </c>
      <c r="Q706" s="10">
        <v>113.56</v>
      </c>
    </row>
    <row r="707" spans="1:17">
      <c r="A707" s="29">
        <v>44119</v>
      </c>
      <c r="B707" s="10">
        <v>2809.73</v>
      </c>
      <c r="C707" s="10">
        <v>2813.81</v>
      </c>
      <c r="D707" s="10">
        <v>2809.51</v>
      </c>
      <c r="E707" s="10">
        <v>2812.68</v>
      </c>
      <c r="F707" s="10">
        <v>2779.35</v>
      </c>
      <c r="G707" s="10">
        <v>2779.62</v>
      </c>
      <c r="H707" s="10">
        <v>2766.05</v>
      </c>
      <c r="J707" s="29">
        <v>44119</v>
      </c>
      <c r="K707" s="10">
        <v>114.95</v>
      </c>
      <c r="L707" s="10">
        <v>116.65</v>
      </c>
      <c r="M707" s="10">
        <v>114.07</v>
      </c>
      <c r="N707" s="10">
        <v>116.29</v>
      </c>
      <c r="O707" s="10">
        <v>115.82</v>
      </c>
      <c r="P707" s="10">
        <v>111.7</v>
      </c>
      <c r="Q707" s="10">
        <v>113.33</v>
      </c>
    </row>
    <row r="708" spans="1:17">
      <c r="A708" s="29">
        <v>44118</v>
      </c>
      <c r="B708" s="10">
        <v>2808.27</v>
      </c>
      <c r="C708" s="10">
        <v>2813.24</v>
      </c>
      <c r="D708" s="10">
        <v>2808.27</v>
      </c>
      <c r="E708" s="10">
        <v>2809.74</v>
      </c>
      <c r="F708" s="10">
        <v>2777.38</v>
      </c>
      <c r="G708" s="10">
        <v>2781.23</v>
      </c>
      <c r="H708" s="10">
        <v>2763.97</v>
      </c>
      <c r="J708" s="29">
        <v>44118</v>
      </c>
      <c r="K708" s="10">
        <v>114.7</v>
      </c>
      <c r="L708" s="10">
        <v>116.21</v>
      </c>
      <c r="M708" s="10">
        <v>114.7</v>
      </c>
      <c r="N708" s="10">
        <v>115.7</v>
      </c>
      <c r="O708" s="10">
        <v>115.8</v>
      </c>
      <c r="P708" s="10">
        <v>111.8</v>
      </c>
      <c r="Q708" s="10">
        <v>113.08</v>
      </c>
    </row>
    <row r="709" spans="1:17">
      <c r="A709" s="29">
        <v>44117</v>
      </c>
      <c r="B709" s="10">
        <v>2807.77</v>
      </c>
      <c r="C709" s="10">
        <v>2811.95</v>
      </c>
      <c r="D709" s="10">
        <v>2806.21</v>
      </c>
      <c r="E709" s="10">
        <v>2808.27</v>
      </c>
      <c r="F709" s="10">
        <v>2775.47</v>
      </c>
      <c r="G709" s="10">
        <v>2782.61</v>
      </c>
      <c r="H709" s="10">
        <v>2761.75</v>
      </c>
      <c r="J709" s="29">
        <v>44117</v>
      </c>
      <c r="K709" s="10">
        <v>114.73</v>
      </c>
      <c r="L709" s="10">
        <v>115.83</v>
      </c>
      <c r="M709" s="10">
        <v>114.04</v>
      </c>
      <c r="N709" s="10">
        <v>114.62</v>
      </c>
      <c r="O709" s="10">
        <v>115.84</v>
      </c>
      <c r="P709" s="10">
        <v>111.9</v>
      </c>
      <c r="Q709" s="10">
        <v>112.82</v>
      </c>
    </row>
    <row r="710" spans="1:17">
      <c r="A710" s="29">
        <v>44113</v>
      </c>
      <c r="B710" s="10">
        <v>2804.81</v>
      </c>
      <c r="C710" s="10">
        <v>2809.77</v>
      </c>
      <c r="D710" s="10">
        <v>2804.81</v>
      </c>
      <c r="E710" s="10">
        <v>2807.77</v>
      </c>
      <c r="F710" s="10">
        <v>2773.97</v>
      </c>
      <c r="G710" s="10">
        <v>2783.83</v>
      </c>
      <c r="H710" s="10">
        <v>2759.42</v>
      </c>
      <c r="J710" s="29">
        <v>44113</v>
      </c>
      <c r="K710" s="10">
        <v>114.1</v>
      </c>
      <c r="L710" s="10">
        <v>116.05</v>
      </c>
      <c r="M710" s="10">
        <v>113.38</v>
      </c>
      <c r="N710" s="10">
        <v>114.42</v>
      </c>
      <c r="O710" s="10">
        <v>115.9</v>
      </c>
      <c r="P710" s="10">
        <v>111.99</v>
      </c>
      <c r="Q710" s="10">
        <v>112.56</v>
      </c>
    </row>
    <row r="711" spans="1:17">
      <c r="A711" s="29">
        <v>44112</v>
      </c>
      <c r="B711" s="10">
        <v>2799.27</v>
      </c>
      <c r="C711" s="10">
        <v>2805.31</v>
      </c>
      <c r="D711" s="10">
        <v>2799.27</v>
      </c>
      <c r="E711" s="10">
        <v>2804.78</v>
      </c>
      <c r="F711" s="10">
        <v>2772.49</v>
      </c>
      <c r="G711" s="10">
        <v>2784.92</v>
      </c>
      <c r="H711" s="10">
        <v>2757.05</v>
      </c>
      <c r="J711" s="29">
        <v>44112</v>
      </c>
      <c r="K711" s="10">
        <v>112.01</v>
      </c>
      <c r="L711" s="10">
        <v>114.32</v>
      </c>
      <c r="M711" s="10">
        <v>112.01</v>
      </c>
      <c r="N711" s="10">
        <v>114.1</v>
      </c>
      <c r="O711" s="10">
        <v>116.04</v>
      </c>
      <c r="P711" s="10">
        <v>112.08</v>
      </c>
      <c r="Q711" s="10">
        <v>112.27</v>
      </c>
    </row>
    <row r="712" spans="1:17">
      <c r="A712" s="29">
        <v>44111</v>
      </c>
      <c r="B712" s="10">
        <v>2795.05</v>
      </c>
      <c r="C712" s="10">
        <v>2801.88</v>
      </c>
      <c r="D712" s="10">
        <v>2795.05</v>
      </c>
      <c r="E712" s="10">
        <v>2799.27</v>
      </c>
      <c r="F712" s="10">
        <v>2770.86</v>
      </c>
      <c r="G712" s="10">
        <v>2785.96</v>
      </c>
      <c r="H712" s="10">
        <v>2754.67</v>
      </c>
      <c r="J712" s="29">
        <v>44111</v>
      </c>
      <c r="K712" s="10">
        <v>113.25</v>
      </c>
      <c r="L712" s="10">
        <v>113.45</v>
      </c>
      <c r="M712" s="10">
        <v>111.36</v>
      </c>
      <c r="N712" s="10">
        <v>112</v>
      </c>
      <c r="O712" s="10">
        <v>116.14</v>
      </c>
      <c r="P712" s="10">
        <v>112.16</v>
      </c>
      <c r="Q712" s="10">
        <v>111.98</v>
      </c>
    </row>
    <row r="713" spans="1:17">
      <c r="A713" s="29">
        <v>44110</v>
      </c>
      <c r="B713" s="10">
        <v>2788.65</v>
      </c>
      <c r="C713" s="10">
        <v>2798.05</v>
      </c>
      <c r="D713" s="10">
        <v>2788.65</v>
      </c>
      <c r="E713" s="10">
        <v>2795.05</v>
      </c>
      <c r="F713" s="10">
        <v>2769.32</v>
      </c>
      <c r="G713" s="10">
        <v>2786.94</v>
      </c>
      <c r="H713" s="10">
        <v>2752.32</v>
      </c>
      <c r="J713" s="29">
        <v>44110</v>
      </c>
      <c r="K713" s="10">
        <v>113.5</v>
      </c>
      <c r="L713" s="10">
        <v>114.79</v>
      </c>
      <c r="M713" s="10">
        <v>112.13</v>
      </c>
      <c r="N713" s="10">
        <v>112.55</v>
      </c>
      <c r="O713" s="10">
        <v>116.28</v>
      </c>
      <c r="P713" s="10">
        <v>112.25</v>
      </c>
      <c r="Q713" s="10">
        <v>111.71</v>
      </c>
    </row>
    <row r="714" spans="1:17">
      <c r="A714" s="29">
        <v>44109</v>
      </c>
      <c r="B714" s="10">
        <v>2794.91</v>
      </c>
      <c r="C714" s="10">
        <v>2799.95</v>
      </c>
      <c r="D714" s="10">
        <v>2788.64</v>
      </c>
      <c r="E714" s="10">
        <v>2788.64</v>
      </c>
      <c r="F714" s="10">
        <v>2767.88</v>
      </c>
      <c r="G714" s="10">
        <v>2787.92</v>
      </c>
      <c r="H714" s="10">
        <v>2750</v>
      </c>
      <c r="J714" s="29">
        <v>44109</v>
      </c>
      <c r="K714" s="10">
        <v>112</v>
      </c>
      <c r="L714" s="10">
        <v>113.25</v>
      </c>
      <c r="M714" s="10">
        <v>111.22</v>
      </c>
      <c r="N714" s="10">
        <v>112.85</v>
      </c>
      <c r="O714" s="10">
        <v>116.39</v>
      </c>
      <c r="P714" s="10">
        <v>112.34</v>
      </c>
      <c r="Q714" s="10">
        <v>111.39</v>
      </c>
    </row>
    <row r="715" spans="1:17">
      <c r="A715" s="29">
        <v>44106</v>
      </c>
      <c r="B715" s="10">
        <v>2789.18</v>
      </c>
      <c r="C715" s="10">
        <v>2795.71</v>
      </c>
      <c r="D715" s="10">
        <v>2789.18</v>
      </c>
      <c r="E715" s="10">
        <v>2794.91</v>
      </c>
      <c r="F715" s="10">
        <v>2766.72</v>
      </c>
      <c r="G715" s="10">
        <v>2788.88</v>
      </c>
      <c r="H715" s="10">
        <v>2747.59</v>
      </c>
      <c r="J715" s="29">
        <v>44106</v>
      </c>
      <c r="K715" s="10">
        <v>113.61</v>
      </c>
      <c r="L715" s="10">
        <v>113.61</v>
      </c>
      <c r="M715" s="10">
        <v>111.01</v>
      </c>
      <c r="N715" s="10">
        <v>111.51</v>
      </c>
      <c r="O715" s="10">
        <v>116.47</v>
      </c>
      <c r="P715" s="10">
        <v>112.42</v>
      </c>
      <c r="Q715" s="10">
        <v>111.06</v>
      </c>
    </row>
    <row r="716" spans="1:17">
      <c r="A716" s="29">
        <v>44105</v>
      </c>
      <c r="B716" s="10">
        <v>2794.92</v>
      </c>
      <c r="C716" s="10">
        <v>2799.98</v>
      </c>
      <c r="D716" s="10">
        <v>2785.75</v>
      </c>
      <c r="E716" s="10">
        <v>2789.15</v>
      </c>
      <c r="F716" s="10">
        <v>2765.48</v>
      </c>
      <c r="G716" s="10">
        <v>2789.76</v>
      </c>
      <c r="H716" s="10">
        <v>2745.23</v>
      </c>
      <c r="J716" s="29">
        <v>44105</v>
      </c>
      <c r="K716" s="10">
        <v>110.51</v>
      </c>
      <c r="L716" s="10">
        <v>113.23</v>
      </c>
      <c r="M716" s="10">
        <v>110.31</v>
      </c>
      <c r="N716" s="10">
        <v>113</v>
      </c>
      <c r="O716" s="10">
        <v>116.6</v>
      </c>
      <c r="P716" s="10">
        <v>112.51</v>
      </c>
      <c r="Q716" s="10">
        <v>110.73</v>
      </c>
    </row>
    <row r="717" spans="1:17">
      <c r="A717" s="29">
        <v>44104</v>
      </c>
      <c r="B717" s="10">
        <v>2784.37</v>
      </c>
      <c r="C717" s="10">
        <v>2794.88</v>
      </c>
      <c r="D717" s="10">
        <v>2784.37</v>
      </c>
      <c r="E717" s="10">
        <v>2794.88</v>
      </c>
      <c r="F717" s="10">
        <v>2764.41</v>
      </c>
      <c r="G717" s="10">
        <v>2790.61</v>
      </c>
      <c r="H717" s="10">
        <v>2743.15</v>
      </c>
      <c r="J717" s="29">
        <v>44104</v>
      </c>
      <c r="K717" s="10">
        <v>109.33</v>
      </c>
      <c r="L717" s="10">
        <v>110.88</v>
      </c>
      <c r="M717" s="10">
        <v>109.33</v>
      </c>
      <c r="N717" s="10">
        <v>110.35</v>
      </c>
      <c r="O717" s="10">
        <v>116.78</v>
      </c>
      <c r="P717" s="10">
        <v>112.57</v>
      </c>
      <c r="Q717" s="10">
        <v>110.41</v>
      </c>
    </row>
    <row r="718" spans="1:17">
      <c r="A718" s="29">
        <v>44103</v>
      </c>
      <c r="B718" s="10">
        <v>2782.2</v>
      </c>
      <c r="C718" s="10">
        <v>2787.27</v>
      </c>
      <c r="D718" s="10">
        <v>2781.87</v>
      </c>
      <c r="E718" s="10">
        <v>2784.2</v>
      </c>
      <c r="F718" s="10">
        <v>2763.16</v>
      </c>
      <c r="G718" s="10">
        <v>2791.37</v>
      </c>
      <c r="H718" s="10">
        <v>2741.08</v>
      </c>
      <c r="J718" s="29">
        <v>44103</v>
      </c>
      <c r="K718" s="10">
        <v>110.01</v>
      </c>
      <c r="L718" s="10">
        <v>111.05</v>
      </c>
      <c r="M718" s="10">
        <v>108.85</v>
      </c>
      <c r="N718" s="10">
        <v>108.85</v>
      </c>
      <c r="O718" s="10">
        <v>117.01</v>
      </c>
      <c r="P718" s="10">
        <v>112.64</v>
      </c>
      <c r="Q718" s="10">
        <v>110.14</v>
      </c>
    </row>
    <row r="719" spans="1:17">
      <c r="A719" s="29">
        <v>44102</v>
      </c>
      <c r="B719" s="10">
        <v>2788.11</v>
      </c>
      <c r="C719" s="10">
        <v>2792.08</v>
      </c>
      <c r="D719" s="10">
        <v>2781.92</v>
      </c>
      <c r="E719" s="10">
        <v>2782.18</v>
      </c>
      <c r="F719" s="10">
        <v>2761.97</v>
      </c>
      <c r="G719" s="10">
        <v>2792.12</v>
      </c>
      <c r="H719" s="10">
        <v>2739.07</v>
      </c>
      <c r="J719" s="29">
        <v>44102</v>
      </c>
      <c r="K719" s="10">
        <v>114.49</v>
      </c>
      <c r="L719" s="10">
        <v>115.32</v>
      </c>
      <c r="M719" s="10">
        <v>109.94</v>
      </c>
      <c r="N719" s="10">
        <v>110.31</v>
      </c>
      <c r="O719" s="10">
        <v>117.29</v>
      </c>
      <c r="P719" s="10">
        <v>112.72</v>
      </c>
      <c r="Q719" s="10">
        <v>109.89</v>
      </c>
    </row>
    <row r="720" spans="1:17">
      <c r="A720" s="29">
        <v>44099</v>
      </c>
      <c r="B720" s="10">
        <v>2789.57</v>
      </c>
      <c r="C720" s="10">
        <v>2792.24</v>
      </c>
      <c r="D720" s="10">
        <v>2788.11</v>
      </c>
      <c r="E720" s="10">
        <v>2788.11</v>
      </c>
      <c r="F720" s="10">
        <v>2761.16</v>
      </c>
      <c r="G720" s="10">
        <v>2792.87</v>
      </c>
      <c r="H720" s="10">
        <v>2737.05</v>
      </c>
      <c r="J720" s="29">
        <v>44099</v>
      </c>
      <c r="K720" s="10">
        <v>113.09</v>
      </c>
      <c r="L720" s="10">
        <v>113.75</v>
      </c>
      <c r="M720" s="10">
        <v>112.22</v>
      </c>
      <c r="N720" s="10">
        <v>113.15</v>
      </c>
      <c r="O720" s="10">
        <v>117.48</v>
      </c>
      <c r="P720" s="10">
        <v>112.79</v>
      </c>
      <c r="Q720" s="10">
        <v>109.62</v>
      </c>
    </row>
    <row r="721" spans="1:17">
      <c r="A721" s="29">
        <v>44098</v>
      </c>
      <c r="B721" s="10">
        <v>2790.14</v>
      </c>
      <c r="C721" s="10">
        <v>2791.5</v>
      </c>
      <c r="D721" s="10">
        <v>2788.32</v>
      </c>
      <c r="E721" s="10">
        <v>2789.57</v>
      </c>
      <c r="F721" s="10">
        <v>2760.26</v>
      </c>
      <c r="G721" s="10">
        <v>2793.52</v>
      </c>
      <c r="H721" s="10">
        <v>2735.03</v>
      </c>
      <c r="J721" s="29">
        <v>44098</v>
      </c>
      <c r="K721" s="10">
        <v>112.41</v>
      </c>
      <c r="L721" s="10">
        <v>115</v>
      </c>
      <c r="M721" s="10">
        <v>111.81</v>
      </c>
      <c r="N721" s="10">
        <v>113.87</v>
      </c>
      <c r="O721" s="10">
        <v>117.58</v>
      </c>
      <c r="P721" s="10">
        <v>112.83</v>
      </c>
      <c r="Q721" s="10">
        <v>109.35</v>
      </c>
    </row>
    <row r="722" spans="1:17">
      <c r="A722" s="29">
        <v>44097</v>
      </c>
      <c r="B722" s="10">
        <v>2788.81</v>
      </c>
      <c r="C722" s="10">
        <v>2795.52</v>
      </c>
      <c r="D722" s="10">
        <v>2788.81</v>
      </c>
      <c r="E722" s="10">
        <v>2790.19</v>
      </c>
      <c r="F722" s="10">
        <v>2759.4</v>
      </c>
      <c r="G722" s="10">
        <v>2794.15</v>
      </c>
      <c r="H722" s="10">
        <v>2733.01</v>
      </c>
      <c r="J722" s="29">
        <v>44097</v>
      </c>
      <c r="K722" s="10">
        <v>114</v>
      </c>
      <c r="L722" s="10">
        <v>114.8</v>
      </c>
      <c r="M722" s="10">
        <v>112.13</v>
      </c>
      <c r="N722" s="10">
        <v>112.4</v>
      </c>
      <c r="O722" s="10">
        <v>117.67</v>
      </c>
      <c r="P722" s="10">
        <v>112.87</v>
      </c>
      <c r="Q722" s="10">
        <v>109.08</v>
      </c>
    </row>
    <row r="723" spans="1:17">
      <c r="A723" s="29">
        <v>44096</v>
      </c>
      <c r="B723" s="10">
        <v>2787.2</v>
      </c>
      <c r="C723" s="10">
        <v>2795.58</v>
      </c>
      <c r="D723" s="10">
        <v>2787.2</v>
      </c>
      <c r="E723" s="10">
        <v>2788.81</v>
      </c>
      <c r="F723" s="10">
        <v>2758.45</v>
      </c>
      <c r="G723" s="10">
        <v>2794.74</v>
      </c>
      <c r="H723" s="10">
        <v>2730.93</v>
      </c>
      <c r="J723" s="29">
        <v>44096</v>
      </c>
      <c r="K723" s="10">
        <v>113.02</v>
      </c>
      <c r="L723" s="10">
        <v>113.99</v>
      </c>
      <c r="M723" s="10">
        <v>112.1</v>
      </c>
      <c r="N723" s="10">
        <v>113.59</v>
      </c>
      <c r="O723" s="10">
        <v>117.75</v>
      </c>
      <c r="P723" s="10">
        <v>112.92</v>
      </c>
      <c r="Q723" s="10">
        <v>108.84</v>
      </c>
    </row>
    <row r="724" spans="1:17">
      <c r="A724" s="29">
        <v>44095</v>
      </c>
      <c r="B724" s="10">
        <v>2797.77</v>
      </c>
      <c r="C724" s="10">
        <v>2800.18</v>
      </c>
      <c r="D724" s="10">
        <v>2781.44</v>
      </c>
      <c r="E724" s="10">
        <v>2787.27</v>
      </c>
      <c r="F724" s="10">
        <v>2757.69</v>
      </c>
      <c r="G724" s="10">
        <v>2795.26</v>
      </c>
      <c r="H724" s="10">
        <v>2729.08</v>
      </c>
      <c r="J724" s="29">
        <v>44095</v>
      </c>
      <c r="K724" s="10">
        <v>113.01</v>
      </c>
      <c r="L724" s="10">
        <v>113.49</v>
      </c>
      <c r="M724" s="10">
        <v>111.68</v>
      </c>
      <c r="N724" s="10">
        <v>113.02</v>
      </c>
      <c r="O724" s="10">
        <v>117.8</v>
      </c>
      <c r="P724" s="10">
        <v>112.95</v>
      </c>
      <c r="Q724" s="10">
        <v>108.6</v>
      </c>
    </row>
    <row r="725" spans="1:17">
      <c r="A725" s="29">
        <v>44092</v>
      </c>
      <c r="B725" s="10">
        <v>2799.83</v>
      </c>
      <c r="C725" s="10">
        <v>2805.71</v>
      </c>
      <c r="D725" s="10">
        <v>2797.82</v>
      </c>
      <c r="E725" s="10">
        <v>2797.82</v>
      </c>
      <c r="F725" s="10">
        <v>2757.29</v>
      </c>
      <c r="G725" s="10">
        <v>2795.77</v>
      </c>
      <c r="H725" s="10">
        <v>2727.14</v>
      </c>
      <c r="J725" s="29">
        <v>44092</v>
      </c>
      <c r="K725" s="10">
        <v>116.7</v>
      </c>
      <c r="L725" s="10">
        <v>117.81</v>
      </c>
      <c r="M725" s="10">
        <v>114.73</v>
      </c>
      <c r="N725" s="10">
        <v>115</v>
      </c>
      <c r="O725" s="10">
        <v>117.89</v>
      </c>
      <c r="P725" s="10">
        <v>113</v>
      </c>
      <c r="Q725" s="10">
        <v>108.42</v>
      </c>
    </row>
    <row r="726" spans="1:17">
      <c r="A726" s="29">
        <v>44091</v>
      </c>
      <c r="B726" s="10">
        <v>2802.8</v>
      </c>
      <c r="C726" s="10">
        <v>2805.72</v>
      </c>
      <c r="D726" s="10">
        <v>2800.04</v>
      </c>
      <c r="E726" s="10">
        <v>2800.04</v>
      </c>
      <c r="F726" s="10">
        <v>2756.65</v>
      </c>
      <c r="G726" s="10">
        <v>2796.2</v>
      </c>
      <c r="H726" s="10">
        <v>2724.89</v>
      </c>
      <c r="J726" s="29">
        <v>44091</v>
      </c>
      <c r="K726" s="10">
        <v>117.75</v>
      </c>
      <c r="L726" s="10">
        <v>117.99</v>
      </c>
      <c r="M726" s="10">
        <v>116.25</v>
      </c>
      <c r="N726" s="10">
        <v>117.99</v>
      </c>
      <c r="O726" s="10">
        <v>117.89</v>
      </c>
      <c r="P726" s="10">
        <v>113.03</v>
      </c>
      <c r="Q726" s="10">
        <v>108.18</v>
      </c>
    </row>
    <row r="727" spans="1:17">
      <c r="A727" s="29">
        <v>44090</v>
      </c>
      <c r="B727" s="10">
        <v>2802.19</v>
      </c>
      <c r="C727" s="10">
        <v>2806.79</v>
      </c>
      <c r="D727" s="10">
        <v>2801.56</v>
      </c>
      <c r="E727" s="10">
        <v>2802.76</v>
      </c>
      <c r="F727" s="10">
        <v>2756.24</v>
      </c>
      <c r="G727" s="10">
        <v>2796.59</v>
      </c>
      <c r="H727" s="10">
        <v>2722.46</v>
      </c>
      <c r="J727" s="29">
        <v>44090</v>
      </c>
      <c r="K727" s="10">
        <v>118</v>
      </c>
      <c r="L727" s="10">
        <v>118.98</v>
      </c>
      <c r="M727" s="10">
        <v>117.79</v>
      </c>
      <c r="N727" s="10">
        <v>117.81</v>
      </c>
      <c r="O727" s="10">
        <v>117.84</v>
      </c>
      <c r="P727" s="10">
        <v>113.03</v>
      </c>
      <c r="Q727" s="10">
        <v>107.89</v>
      </c>
    </row>
    <row r="728" spans="1:17">
      <c r="A728" s="29">
        <v>44089</v>
      </c>
      <c r="B728" s="10">
        <v>2792.96</v>
      </c>
      <c r="C728" s="10">
        <v>2802.44</v>
      </c>
      <c r="D728" s="10">
        <v>2792.96</v>
      </c>
      <c r="E728" s="10">
        <v>2802.19</v>
      </c>
      <c r="F728" s="10">
        <v>2756.15</v>
      </c>
      <c r="G728" s="10">
        <v>2796.96</v>
      </c>
      <c r="H728" s="10">
        <v>2719.72</v>
      </c>
      <c r="J728" s="29">
        <v>44089</v>
      </c>
      <c r="K728" s="10">
        <v>118.9</v>
      </c>
      <c r="L728" s="10">
        <v>119</v>
      </c>
      <c r="M728" s="10">
        <v>116.84</v>
      </c>
      <c r="N728" s="10">
        <v>117.7</v>
      </c>
      <c r="O728" s="10">
        <v>117.74</v>
      </c>
      <c r="P728" s="10">
        <v>113.04</v>
      </c>
      <c r="Q728" s="10">
        <v>107.55</v>
      </c>
    </row>
    <row r="729" spans="1:17">
      <c r="A729" s="29">
        <v>44088</v>
      </c>
      <c r="B729" s="10">
        <v>2791.75</v>
      </c>
      <c r="C729" s="10">
        <v>2798.18</v>
      </c>
      <c r="D729" s="10">
        <v>2790.5</v>
      </c>
      <c r="E729" s="10">
        <v>2792.76</v>
      </c>
      <c r="F729" s="10">
        <v>2756.16</v>
      </c>
      <c r="G729" s="10">
        <v>2797.31</v>
      </c>
      <c r="H729" s="10">
        <v>2717.62</v>
      </c>
      <c r="J729" s="29">
        <v>44088</v>
      </c>
      <c r="K729" s="10">
        <v>114.58</v>
      </c>
      <c r="L729" s="10">
        <v>118.27</v>
      </c>
      <c r="M729" s="10">
        <v>114.58</v>
      </c>
      <c r="N729" s="10">
        <v>117.8</v>
      </c>
      <c r="O729" s="10">
        <v>117.68</v>
      </c>
      <c r="P729" s="10">
        <v>113.05</v>
      </c>
      <c r="Q729" s="10">
        <v>107.28</v>
      </c>
    </row>
    <row r="730" spans="1:17">
      <c r="A730" s="29">
        <v>44085</v>
      </c>
      <c r="B730" s="10">
        <v>2793.03</v>
      </c>
      <c r="C730" s="10">
        <v>2799.59</v>
      </c>
      <c r="D730" s="10">
        <v>2788.81</v>
      </c>
      <c r="E730" s="10">
        <v>2791.8</v>
      </c>
      <c r="F730" s="10">
        <v>2756.57</v>
      </c>
      <c r="G730" s="10">
        <v>2797.71</v>
      </c>
      <c r="H730" s="10">
        <v>2715.42</v>
      </c>
      <c r="J730" s="29">
        <v>44085</v>
      </c>
      <c r="K730" s="10">
        <v>116.75</v>
      </c>
      <c r="L730" s="10">
        <v>117.3</v>
      </c>
      <c r="M730" s="10">
        <v>113.4</v>
      </c>
      <c r="N730" s="10">
        <v>114.2</v>
      </c>
      <c r="O730" s="10">
        <v>117.56</v>
      </c>
      <c r="P730" s="10">
        <v>113.06</v>
      </c>
      <c r="Q730" s="10">
        <v>107.02</v>
      </c>
    </row>
    <row r="731" spans="1:17">
      <c r="A731" s="29">
        <v>44084</v>
      </c>
      <c r="B731" s="10">
        <v>2788.52</v>
      </c>
      <c r="C731" s="10">
        <v>2799.41</v>
      </c>
      <c r="D731" s="10">
        <v>2787.39</v>
      </c>
      <c r="E731" s="10">
        <v>2793.01</v>
      </c>
      <c r="F731" s="10">
        <v>2756.99</v>
      </c>
      <c r="G731" s="10">
        <v>2798.04</v>
      </c>
      <c r="H731" s="10">
        <v>2713.06</v>
      </c>
      <c r="J731" s="29">
        <v>44084</v>
      </c>
      <c r="K731" s="10">
        <v>119.8</v>
      </c>
      <c r="L731" s="10">
        <v>119.8</v>
      </c>
      <c r="M731" s="10">
        <v>116.27</v>
      </c>
      <c r="N731" s="10">
        <v>116.29</v>
      </c>
      <c r="O731" s="10">
        <v>117.49</v>
      </c>
      <c r="P731" s="10">
        <v>113.08</v>
      </c>
      <c r="Q731" s="10">
        <v>106.76</v>
      </c>
    </row>
    <row r="732" spans="1:17">
      <c r="A732" s="29">
        <v>44083</v>
      </c>
      <c r="B732" s="10">
        <v>2786.85</v>
      </c>
      <c r="C732" s="10">
        <v>2790.66</v>
      </c>
      <c r="D732" s="10">
        <v>2785.89</v>
      </c>
      <c r="E732" s="10">
        <v>2788.53</v>
      </c>
      <c r="F732" s="10">
        <v>2757.45</v>
      </c>
      <c r="G732" s="10">
        <v>2798.34</v>
      </c>
      <c r="H732" s="10">
        <v>2710.73</v>
      </c>
      <c r="J732" s="29">
        <v>44083</v>
      </c>
      <c r="K732" s="10">
        <v>119.2</v>
      </c>
      <c r="L732" s="10">
        <v>120.23</v>
      </c>
      <c r="M732" s="10">
        <v>118.15</v>
      </c>
      <c r="N732" s="10">
        <v>119.8</v>
      </c>
      <c r="O732" s="10">
        <v>117.37</v>
      </c>
      <c r="P732" s="10">
        <v>113.08</v>
      </c>
      <c r="Q732" s="10">
        <v>106.47</v>
      </c>
    </row>
    <row r="733" spans="1:17">
      <c r="A733" s="29">
        <v>44082</v>
      </c>
      <c r="B733" s="10">
        <v>2789.38</v>
      </c>
      <c r="C733" s="10">
        <v>2791.83</v>
      </c>
      <c r="D733" s="10">
        <v>2785.77</v>
      </c>
      <c r="E733" s="10">
        <v>2786.82</v>
      </c>
      <c r="F733" s="10">
        <v>2757.81</v>
      </c>
      <c r="G733" s="10">
        <v>2798.59</v>
      </c>
      <c r="H733" s="10">
        <v>2708.34</v>
      </c>
      <c r="J733" s="29">
        <v>44082</v>
      </c>
      <c r="K733" s="10">
        <v>117.3</v>
      </c>
      <c r="L733" s="10">
        <v>119.65</v>
      </c>
      <c r="M733" s="10">
        <v>116.4</v>
      </c>
      <c r="N733" s="10">
        <v>118.69</v>
      </c>
      <c r="O733" s="10">
        <v>117.13</v>
      </c>
      <c r="P733" s="10">
        <v>113.07</v>
      </c>
      <c r="Q733" s="10">
        <v>106.14</v>
      </c>
    </row>
    <row r="734" spans="1:17">
      <c r="A734" s="29">
        <v>44078</v>
      </c>
      <c r="B734" s="10">
        <v>2779.62</v>
      </c>
      <c r="C734" s="10">
        <v>2790.64</v>
      </c>
      <c r="D734" s="10">
        <v>2779.62</v>
      </c>
      <c r="E734" s="10">
        <v>2789.02</v>
      </c>
      <c r="F734" s="10">
        <v>2757.82</v>
      </c>
      <c r="G734" s="10">
        <v>2798.8</v>
      </c>
      <c r="H734" s="10">
        <v>2705.92</v>
      </c>
      <c r="J734" s="29">
        <v>44078</v>
      </c>
      <c r="K734" s="10">
        <v>117.91</v>
      </c>
      <c r="L734" s="10">
        <v>118.75</v>
      </c>
      <c r="M734" s="10">
        <v>114.91</v>
      </c>
      <c r="N734" s="10">
        <v>118.3</v>
      </c>
      <c r="O734" s="10">
        <v>116.91</v>
      </c>
      <c r="P734" s="10">
        <v>113.06</v>
      </c>
      <c r="Q734" s="10">
        <v>105.83</v>
      </c>
    </row>
    <row r="735" spans="1:17">
      <c r="A735" s="29">
        <v>44077</v>
      </c>
      <c r="B735" s="10">
        <v>2782.69</v>
      </c>
      <c r="C735" s="10">
        <v>2787.72</v>
      </c>
      <c r="D735" s="10">
        <v>2777.89</v>
      </c>
      <c r="E735" s="10">
        <v>2779.62</v>
      </c>
      <c r="F735" s="10">
        <v>2757.84</v>
      </c>
      <c r="G735" s="10">
        <v>2798.98</v>
      </c>
      <c r="H735" s="10">
        <v>2703.52</v>
      </c>
      <c r="J735" s="29">
        <v>44077</v>
      </c>
      <c r="K735" s="10">
        <v>120.25</v>
      </c>
      <c r="L735" s="10">
        <v>120.73</v>
      </c>
      <c r="M735" s="10">
        <v>116.64</v>
      </c>
      <c r="N735" s="10">
        <v>117.86</v>
      </c>
      <c r="O735" s="10">
        <v>116.65</v>
      </c>
      <c r="P735" s="10">
        <v>113.04</v>
      </c>
      <c r="Q735" s="10">
        <v>105.51</v>
      </c>
    </row>
    <row r="736" spans="1:17">
      <c r="A736" s="29">
        <v>44076</v>
      </c>
      <c r="B736" s="10">
        <v>2774.66</v>
      </c>
      <c r="C736" s="10">
        <v>2784.49</v>
      </c>
      <c r="D736" s="10">
        <v>2774.66</v>
      </c>
      <c r="E736" s="10">
        <v>2782.69</v>
      </c>
      <c r="F736" s="10">
        <v>2758.11</v>
      </c>
      <c r="G736" s="10">
        <v>2799.22</v>
      </c>
      <c r="H736" s="10">
        <v>2701</v>
      </c>
      <c r="J736" s="29">
        <v>44076</v>
      </c>
      <c r="K736" s="10">
        <v>119.35</v>
      </c>
      <c r="L736" s="10">
        <v>120.35</v>
      </c>
      <c r="M736" s="10">
        <v>118.76</v>
      </c>
      <c r="N736" s="10">
        <v>120.25</v>
      </c>
      <c r="O736" s="10">
        <v>116.47</v>
      </c>
      <c r="P736" s="10">
        <v>113.02</v>
      </c>
      <c r="Q736" s="10">
        <v>105.17</v>
      </c>
    </row>
    <row r="737" spans="1:17">
      <c r="A737" s="29">
        <v>44075</v>
      </c>
      <c r="B737" s="10">
        <v>2782.1</v>
      </c>
      <c r="C737" s="10">
        <v>2789.57</v>
      </c>
      <c r="D737" s="10">
        <v>2766.5</v>
      </c>
      <c r="E737" s="10">
        <v>2774.66</v>
      </c>
      <c r="F737" s="10">
        <v>2758.19</v>
      </c>
      <c r="G737" s="10">
        <v>2799.45</v>
      </c>
      <c r="H737" s="10">
        <v>2698.37</v>
      </c>
      <c r="J737" s="29">
        <v>44075</v>
      </c>
      <c r="K737" s="10">
        <v>116.05</v>
      </c>
      <c r="L737" s="10">
        <v>119.17</v>
      </c>
      <c r="M737" s="10">
        <v>116.05</v>
      </c>
      <c r="N737" s="10">
        <v>118.99</v>
      </c>
      <c r="O737" s="10">
        <v>116.2</v>
      </c>
      <c r="P737" s="10">
        <v>113</v>
      </c>
      <c r="Q737" s="10">
        <v>104.8</v>
      </c>
    </row>
    <row r="738" spans="1:17">
      <c r="A738" s="29">
        <v>44074</v>
      </c>
      <c r="B738" s="10">
        <v>2781.84</v>
      </c>
      <c r="C738" s="10">
        <v>2787.18</v>
      </c>
      <c r="D738" s="10">
        <v>2778.66</v>
      </c>
      <c r="E738" s="10">
        <v>2782.1</v>
      </c>
      <c r="F738" s="10">
        <v>2758.57</v>
      </c>
      <c r="G738" s="10">
        <v>2799.75</v>
      </c>
      <c r="H738" s="10">
        <v>2695.67</v>
      </c>
      <c r="J738" s="29">
        <v>44074</v>
      </c>
      <c r="K738" s="10">
        <v>118.45</v>
      </c>
      <c r="L738" s="10">
        <v>118.91</v>
      </c>
      <c r="M738" s="10">
        <v>116</v>
      </c>
      <c r="N738" s="10">
        <v>116</v>
      </c>
      <c r="O738" s="10">
        <v>116.03</v>
      </c>
      <c r="P738" s="10">
        <v>112.99</v>
      </c>
      <c r="Q738" s="10">
        <v>104.45</v>
      </c>
    </row>
    <row r="739" spans="1:17">
      <c r="A739" s="29">
        <v>44071</v>
      </c>
      <c r="B739" s="10">
        <v>2777.87</v>
      </c>
      <c r="C739" s="10">
        <v>2785.03</v>
      </c>
      <c r="D739" s="10">
        <v>2777.87</v>
      </c>
      <c r="E739" s="10">
        <v>2781.84</v>
      </c>
      <c r="F739" s="10">
        <v>2758.78</v>
      </c>
      <c r="G739" s="10">
        <v>2799.97</v>
      </c>
      <c r="H739" s="10">
        <v>2692.68</v>
      </c>
      <c r="J739" s="29">
        <v>44071</v>
      </c>
      <c r="K739" s="10">
        <v>117.9</v>
      </c>
      <c r="L739" s="10">
        <v>119.11</v>
      </c>
      <c r="M739" s="10">
        <v>117.2</v>
      </c>
      <c r="N739" s="10">
        <v>118.5</v>
      </c>
      <c r="O739" s="10">
        <v>115.88</v>
      </c>
      <c r="P739" s="10">
        <v>113.01</v>
      </c>
      <c r="Q739" s="10">
        <v>104.11</v>
      </c>
    </row>
    <row r="740" spans="1:17">
      <c r="A740" s="29">
        <v>44070</v>
      </c>
      <c r="B740" s="10">
        <v>2776.67</v>
      </c>
      <c r="C740" s="10">
        <v>2782.77</v>
      </c>
      <c r="D740" s="10">
        <v>2775.9</v>
      </c>
      <c r="E740" s="10">
        <v>2777.87</v>
      </c>
      <c r="F740" s="10">
        <v>2759.22</v>
      </c>
      <c r="G740" s="10">
        <v>2800.13</v>
      </c>
      <c r="H740" s="10">
        <v>2689.24</v>
      </c>
      <c r="J740" s="29">
        <v>44070</v>
      </c>
      <c r="K740" s="10">
        <v>117.83</v>
      </c>
      <c r="L740" s="10">
        <v>118.34</v>
      </c>
      <c r="M740" s="10">
        <v>116.38</v>
      </c>
      <c r="N740" s="10">
        <v>116.7</v>
      </c>
      <c r="O740" s="10">
        <v>115.68</v>
      </c>
      <c r="P740" s="10">
        <v>113</v>
      </c>
      <c r="Q740" s="10">
        <v>103.72</v>
      </c>
    </row>
    <row r="741" spans="1:17">
      <c r="A741" s="29">
        <v>44069</v>
      </c>
      <c r="B741" s="10">
        <v>2777.4</v>
      </c>
      <c r="C741" s="10">
        <v>2786.7</v>
      </c>
      <c r="D741" s="10">
        <v>2776.23</v>
      </c>
      <c r="E741" s="10">
        <v>2776.67</v>
      </c>
      <c r="F741" s="10">
        <v>2759.56</v>
      </c>
      <c r="G741" s="10">
        <v>2800.25</v>
      </c>
      <c r="H741" s="10">
        <v>2685.64</v>
      </c>
      <c r="J741" s="29">
        <v>44069</v>
      </c>
      <c r="K741" s="10">
        <v>119.5</v>
      </c>
      <c r="L741" s="10">
        <v>120.5</v>
      </c>
      <c r="M741" s="10">
        <v>115.8</v>
      </c>
      <c r="N741" s="10">
        <v>117.85</v>
      </c>
      <c r="O741" s="10">
        <v>115.49</v>
      </c>
      <c r="P741" s="10">
        <v>113</v>
      </c>
      <c r="Q741" s="10">
        <v>103.31</v>
      </c>
    </row>
    <row r="742" spans="1:17">
      <c r="A742" s="29">
        <v>44068</v>
      </c>
      <c r="B742" s="10">
        <v>2780.18</v>
      </c>
      <c r="C742" s="10">
        <v>2787.29</v>
      </c>
      <c r="D742" s="10">
        <v>2777.4</v>
      </c>
      <c r="E742" s="10">
        <v>2777.4</v>
      </c>
      <c r="F742" s="10">
        <v>2759.8</v>
      </c>
      <c r="G742" s="10">
        <v>2800.39</v>
      </c>
      <c r="H742" s="10">
        <v>2682.33</v>
      </c>
      <c r="J742" s="29">
        <v>44068</v>
      </c>
      <c r="K742" s="10">
        <v>118.6</v>
      </c>
      <c r="L742" s="10">
        <v>120.94</v>
      </c>
      <c r="M742" s="10">
        <v>118.22</v>
      </c>
      <c r="N742" s="10">
        <v>119.8</v>
      </c>
      <c r="O742" s="10">
        <v>115.27</v>
      </c>
      <c r="P742" s="10">
        <v>113</v>
      </c>
      <c r="Q742" s="10">
        <v>102.91</v>
      </c>
    </row>
    <row r="743" spans="1:17">
      <c r="A743" s="29">
        <v>44067</v>
      </c>
      <c r="B743" s="10">
        <v>2770.66</v>
      </c>
      <c r="C743" s="10">
        <v>2784.18</v>
      </c>
      <c r="D743" s="10">
        <v>2770.66</v>
      </c>
      <c r="E743" s="10">
        <v>2780.18</v>
      </c>
      <c r="F743" s="10">
        <v>2759.93</v>
      </c>
      <c r="G743" s="10">
        <v>2800.48</v>
      </c>
      <c r="H743" s="10">
        <v>2679.2</v>
      </c>
      <c r="J743" s="29">
        <v>44067</v>
      </c>
      <c r="K743" s="10">
        <v>119.5</v>
      </c>
      <c r="L743" s="10">
        <v>119.99</v>
      </c>
      <c r="M743" s="10">
        <v>117.74</v>
      </c>
      <c r="N743" s="10">
        <v>118.35</v>
      </c>
      <c r="O743" s="10">
        <v>114.97</v>
      </c>
      <c r="P743" s="10">
        <v>112.99</v>
      </c>
      <c r="Q743" s="10">
        <v>102.48</v>
      </c>
    </row>
    <row r="744" spans="1:17">
      <c r="A744" s="29">
        <v>44064</v>
      </c>
      <c r="B744" s="10">
        <v>2760.77</v>
      </c>
      <c r="C744" s="10">
        <v>2770.88</v>
      </c>
      <c r="D744" s="10">
        <v>2760.77</v>
      </c>
      <c r="E744" s="10">
        <v>2770.66</v>
      </c>
      <c r="F744" s="10">
        <v>2759.88</v>
      </c>
      <c r="G744" s="10">
        <v>2800.54</v>
      </c>
      <c r="H744" s="10">
        <v>2676.34</v>
      </c>
      <c r="J744" s="29">
        <v>44064</v>
      </c>
      <c r="K744" s="10">
        <v>117.48</v>
      </c>
      <c r="L744" s="10">
        <v>118.72</v>
      </c>
      <c r="M744" s="10">
        <v>116.52</v>
      </c>
      <c r="N744" s="10">
        <v>118.5</v>
      </c>
      <c r="O744" s="10">
        <v>114.69</v>
      </c>
      <c r="P744" s="10">
        <v>112.98</v>
      </c>
      <c r="Q744" s="10">
        <v>102.09</v>
      </c>
    </row>
    <row r="745" spans="1:17">
      <c r="A745" s="29">
        <v>44063</v>
      </c>
      <c r="B745" s="10">
        <v>2758.49</v>
      </c>
      <c r="C745" s="10">
        <v>2762.07</v>
      </c>
      <c r="D745" s="10">
        <v>2755.87</v>
      </c>
      <c r="E745" s="10">
        <v>2760.78</v>
      </c>
      <c r="F745" s="10">
        <v>2760.11</v>
      </c>
      <c r="G745" s="10">
        <v>2800.58</v>
      </c>
      <c r="H745" s="10">
        <v>2673.41</v>
      </c>
      <c r="J745" s="29">
        <v>44063</v>
      </c>
      <c r="K745" s="10">
        <v>114</v>
      </c>
      <c r="L745" s="10">
        <v>119.95</v>
      </c>
      <c r="M745" s="10">
        <v>113.51</v>
      </c>
      <c r="N745" s="10">
        <v>117.72</v>
      </c>
      <c r="O745" s="10">
        <v>114.41</v>
      </c>
      <c r="P745" s="10">
        <v>112.97</v>
      </c>
      <c r="Q745" s="10">
        <v>101.74</v>
      </c>
    </row>
    <row r="746" spans="1:17">
      <c r="A746" s="29">
        <v>44062</v>
      </c>
      <c r="B746" s="10">
        <v>2755.33</v>
      </c>
      <c r="C746" s="10">
        <v>2759.61</v>
      </c>
      <c r="D746" s="10">
        <v>2753.47</v>
      </c>
      <c r="E746" s="10">
        <v>2758.46</v>
      </c>
      <c r="F746" s="10">
        <v>2760.88</v>
      </c>
      <c r="G746" s="10">
        <v>2800.62</v>
      </c>
      <c r="H746" s="10">
        <v>2670.49</v>
      </c>
      <c r="J746" s="29">
        <v>44062</v>
      </c>
      <c r="K746" s="10">
        <v>117</v>
      </c>
      <c r="L746" s="10">
        <v>117.49</v>
      </c>
      <c r="M746" s="10">
        <v>115.73</v>
      </c>
      <c r="N746" s="10">
        <v>115.91</v>
      </c>
      <c r="O746" s="10">
        <v>114.19</v>
      </c>
      <c r="P746" s="10">
        <v>112.95</v>
      </c>
      <c r="Q746" s="10">
        <v>101.4</v>
      </c>
    </row>
    <row r="747" spans="1:17">
      <c r="A747" s="29">
        <v>44061</v>
      </c>
      <c r="B747" s="10">
        <v>2748.6</v>
      </c>
      <c r="C747" s="10">
        <v>2759.01</v>
      </c>
      <c r="D747" s="10">
        <v>2748.6</v>
      </c>
      <c r="E747" s="10">
        <v>2755.25</v>
      </c>
      <c r="F747" s="10">
        <v>2761.56</v>
      </c>
      <c r="G747" s="10">
        <v>2800.68</v>
      </c>
      <c r="H747" s="10">
        <v>2667.33</v>
      </c>
      <c r="J747" s="29">
        <v>44061</v>
      </c>
      <c r="K747" s="10">
        <v>114.41</v>
      </c>
      <c r="L747" s="10">
        <v>117.2</v>
      </c>
      <c r="M747" s="10">
        <v>114.38</v>
      </c>
      <c r="N747" s="10">
        <v>117</v>
      </c>
      <c r="O747" s="10">
        <v>114.09</v>
      </c>
      <c r="P747" s="10">
        <v>112.95</v>
      </c>
      <c r="Q747" s="10">
        <v>101.13</v>
      </c>
    </row>
    <row r="748" spans="1:17">
      <c r="A748" s="29">
        <v>44060</v>
      </c>
      <c r="B748" s="10">
        <v>2755.56</v>
      </c>
      <c r="C748" s="10">
        <v>2761.86</v>
      </c>
      <c r="D748" s="10">
        <v>2746.3</v>
      </c>
      <c r="E748" s="10">
        <v>2748.6</v>
      </c>
      <c r="F748" s="10">
        <v>2762.32</v>
      </c>
      <c r="G748" s="10">
        <v>2800.73</v>
      </c>
      <c r="H748" s="10">
        <v>2663.38</v>
      </c>
      <c r="J748" s="29">
        <v>44060</v>
      </c>
      <c r="K748" s="10">
        <v>115.51</v>
      </c>
      <c r="L748" s="10">
        <v>116.98</v>
      </c>
      <c r="M748" s="10">
        <v>112</v>
      </c>
      <c r="N748" s="10">
        <v>113</v>
      </c>
      <c r="O748" s="10">
        <v>114.01</v>
      </c>
      <c r="P748" s="10">
        <v>112.93</v>
      </c>
      <c r="Q748" s="10">
        <v>100.77</v>
      </c>
    </row>
    <row r="749" spans="1:17">
      <c r="A749" s="29">
        <v>44057</v>
      </c>
      <c r="B749" s="10">
        <v>2747.56</v>
      </c>
      <c r="C749" s="10">
        <v>2756.1</v>
      </c>
      <c r="D749" s="10">
        <v>2747.56</v>
      </c>
      <c r="E749" s="10">
        <v>2755.67</v>
      </c>
      <c r="F749" s="10">
        <v>2762.81</v>
      </c>
      <c r="G749" s="10">
        <v>2800.78</v>
      </c>
      <c r="H749" s="10">
        <v>2658.2</v>
      </c>
      <c r="J749" s="29">
        <v>44057</v>
      </c>
      <c r="K749" s="10">
        <v>115.16</v>
      </c>
      <c r="L749" s="10">
        <v>116.8</v>
      </c>
      <c r="M749" s="10">
        <v>112.41</v>
      </c>
      <c r="N749" s="10">
        <v>116.55</v>
      </c>
      <c r="O749" s="10">
        <v>113.91</v>
      </c>
      <c r="P749" s="10">
        <v>112.94</v>
      </c>
      <c r="Q749" s="10">
        <v>100.4</v>
      </c>
    </row>
    <row r="750" spans="1:17">
      <c r="A750" s="29">
        <v>44056</v>
      </c>
      <c r="B750" s="10">
        <v>2740.76</v>
      </c>
      <c r="C750" s="10">
        <v>2750.47</v>
      </c>
      <c r="D750" s="10">
        <v>2740.76</v>
      </c>
      <c r="E750" s="10">
        <v>2747.56</v>
      </c>
      <c r="F750" s="10">
        <v>2762.59</v>
      </c>
      <c r="G750" s="10">
        <v>2800.78</v>
      </c>
      <c r="H750" s="10">
        <v>2652.33</v>
      </c>
      <c r="J750" s="29">
        <v>44056</v>
      </c>
      <c r="K750" s="10">
        <v>117.41</v>
      </c>
      <c r="L750" s="10">
        <v>118.3</v>
      </c>
      <c r="M750" s="10">
        <v>114.9</v>
      </c>
      <c r="N750" s="10">
        <v>114.9</v>
      </c>
      <c r="O750" s="10">
        <v>113.68</v>
      </c>
      <c r="P750" s="10">
        <v>112.93</v>
      </c>
      <c r="Q750" s="10">
        <v>99.96</v>
      </c>
    </row>
    <row r="751" spans="1:17">
      <c r="A751" s="29">
        <v>44055</v>
      </c>
      <c r="B751" s="10">
        <v>2745.38</v>
      </c>
      <c r="C751" s="10">
        <v>2752.04</v>
      </c>
      <c r="D751" s="10">
        <v>2739.49</v>
      </c>
      <c r="E751" s="10">
        <v>2740.77</v>
      </c>
      <c r="F751" s="10">
        <v>2762.25</v>
      </c>
      <c r="G751" s="10">
        <v>2800.78</v>
      </c>
      <c r="H751" s="10">
        <v>2647.63</v>
      </c>
      <c r="J751" s="29">
        <v>44055</v>
      </c>
      <c r="K751" s="10">
        <v>118.8</v>
      </c>
      <c r="L751" s="10">
        <v>119.65</v>
      </c>
      <c r="M751" s="10">
        <v>115.23</v>
      </c>
      <c r="N751" s="10">
        <v>116.3</v>
      </c>
      <c r="O751" s="10">
        <v>113.48</v>
      </c>
      <c r="P751" s="10">
        <v>112.94</v>
      </c>
      <c r="Q751" s="10">
        <v>99.57</v>
      </c>
    </row>
    <row r="752" spans="1:17">
      <c r="A752" s="29">
        <v>44054</v>
      </c>
      <c r="B752" s="10">
        <v>2745.66</v>
      </c>
      <c r="C752" s="10">
        <v>2752.32</v>
      </c>
      <c r="D752" s="10">
        <v>2745.38</v>
      </c>
      <c r="E752" s="10">
        <v>2745.38</v>
      </c>
      <c r="F752" s="10">
        <v>2761.53</v>
      </c>
      <c r="G752" s="10">
        <v>2800.78</v>
      </c>
      <c r="H752" s="10">
        <v>2642.29</v>
      </c>
      <c r="J752" s="29">
        <v>44054</v>
      </c>
      <c r="K752" s="10">
        <v>118.22</v>
      </c>
      <c r="L752" s="10">
        <v>120.47</v>
      </c>
      <c r="M752" s="10">
        <v>118.22</v>
      </c>
      <c r="N752" s="10">
        <v>118.49</v>
      </c>
      <c r="O752" s="10">
        <v>113.18</v>
      </c>
      <c r="P752" s="10">
        <v>112.93</v>
      </c>
      <c r="Q752" s="10">
        <v>99.16</v>
      </c>
    </row>
    <row r="753" spans="1:17">
      <c r="A753" s="29">
        <v>44053</v>
      </c>
      <c r="B753" s="10">
        <v>2732.44</v>
      </c>
      <c r="C753" s="10">
        <v>2746.09</v>
      </c>
      <c r="D753" s="10">
        <v>2732.43</v>
      </c>
      <c r="E753" s="10">
        <v>2745.67</v>
      </c>
      <c r="F753" s="10">
        <v>2760.14</v>
      </c>
      <c r="G753" s="10">
        <v>2800.69</v>
      </c>
      <c r="H753" s="10">
        <v>2636.71</v>
      </c>
      <c r="J753" s="29">
        <v>44053</v>
      </c>
      <c r="K753" s="10">
        <v>118</v>
      </c>
      <c r="L753" s="10">
        <v>118.61</v>
      </c>
      <c r="M753" s="10">
        <v>116.5</v>
      </c>
      <c r="N753" s="10">
        <v>118.1</v>
      </c>
      <c r="O753" s="10">
        <v>112.74</v>
      </c>
      <c r="P753" s="10">
        <v>112.91</v>
      </c>
      <c r="Q753" s="10">
        <v>98.71</v>
      </c>
    </row>
    <row r="754" spans="1:17">
      <c r="A754" s="29">
        <v>44050</v>
      </c>
      <c r="B754" s="10">
        <v>2712.55</v>
      </c>
      <c r="C754" s="10">
        <v>2733.35</v>
      </c>
      <c r="D754" s="10">
        <v>2712.55</v>
      </c>
      <c r="E754" s="10">
        <v>2732.44</v>
      </c>
      <c r="F754" s="10">
        <v>2758.38</v>
      </c>
      <c r="G754" s="10">
        <v>2800.55</v>
      </c>
      <c r="H754" s="10">
        <v>2634.46</v>
      </c>
      <c r="J754" s="29">
        <v>44050</v>
      </c>
      <c r="K754" s="10">
        <v>118.39</v>
      </c>
      <c r="L754" s="10">
        <v>119.32</v>
      </c>
      <c r="M754" s="10">
        <v>116.2</v>
      </c>
      <c r="N754" s="10">
        <v>117.75</v>
      </c>
      <c r="O754" s="10">
        <v>112.28</v>
      </c>
      <c r="P754" s="10">
        <v>112.89</v>
      </c>
      <c r="Q754" s="10">
        <v>98.38</v>
      </c>
    </row>
    <row r="755" spans="1:17">
      <c r="A755" s="29">
        <v>44049</v>
      </c>
      <c r="B755" s="10">
        <v>2720.47</v>
      </c>
      <c r="C755" s="10">
        <v>2726.13</v>
      </c>
      <c r="D755" s="10">
        <v>2710.95</v>
      </c>
      <c r="E755" s="10">
        <v>2712.45</v>
      </c>
      <c r="F755" s="10">
        <v>2756.54</v>
      </c>
      <c r="G755" s="10">
        <v>2800.46</v>
      </c>
      <c r="H755" s="10">
        <v>2632.9</v>
      </c>
      <c r="J755" s="29">
        <v>44049</v>
      </c>
      <c r="K755" s="10">
        <v>117.4</v>
      </c>
      <c r="L755" s="10">
        <v>120.99</v>
      </c>
      <c r="M755" s="10">
        <v>117.25</v>
      </c>
      <c r="N755" s="10">
        <v>119</v>
      </c>
      <c r="O755" s="10">
        <v>111.81</v>
      </c>
      <c r="P755" s="10">
        <v>112.87</v>
      </c>
      <c r="Q755" s="10">
        <v>98.01</v>
      </c>
    </row>
    <row r="756" spans="1:17">
      <c r="A756" s="29">
        <v>44048</v>
      </c>
      <c r="B756" s="10">
        <v>2714.29</v>
      </c>
      <c r="C756" s="10">
        <v>2725.69</v>
      </c>
      <c r="D756" s="10">
        <v>2714.29</v>
      </c>
      <c r="E756" s="10">
        <v>2720.52</v>
      </c>
      <c r="F756" s="10">
        <v>2754.85</v>
      </c>
      <c r="G756" s="10">
        <v>2800.43</v>
      </c>
      <c r="H756" s="10">
        <v>2632.78</v>
      </c>
      <c r="J756" s="29">
        <v>44048</v>
      </c>
      <c r="K756" s="10">
        <v>116.18</v>
      </c>
      <c r="L756" s="10">
        <v>118.17</v>
      </c>
      <c r="M756" s="10">
        <v>116.18</v>
      </c>
      <c r="N756" s="10">
        <v>117.3</v>
      </c>
      <c r="O756" s="10">
        <v>111.35</v>
      </c>
      <c r="P756" s="10">
        <v>112.84</v>
      </c>
      <c r="Q756" s="10">
        <v>97.79</v>
      </c>
    </row>
    <row r="757" spans="1:17">
      <c r="A757" s="29">
        <v>44047</v>
      </c>
      <c r="B757" s="10">
        <v>2714.33</v>
      </c>
      <c r="C757" s="10">
        <v>2723.19</v>
      </c>
      <c r="D757" s="10">
        <v>2713.33</v>
      </c>
      <c r="E757" s="10">
        <v>2714.29</v>
      </c>
      <c r="F757" s="10">
        <v>2752.75</v>
      </c>
      <c r="G757" s="10">
        <v>2800.32</v>
      </c>
      <c r="H757" s="10">
        <v>2632.19</v>
      </c>
      <c r="J757" s="29">
        <v>44047</v>
      </c>
      <c r="K757" s="10">
        <v>117</v>
      </c>
      <c r="L757" s="10">
        <v>118.44</v>
      </c>
      <c r="M757" s="10">
        <v>114.63</v>
      </c>
      <c r="N757" s="10">
        <v>115.3</v>
      </c>
      <c r="O757" s="10">
        <v>110.84</v>
      </c>
      <c r="P757" s="10">
        <v>112.81</v>
      </c>
      <c r="Q757" s="10">
        <v>97.49</v>
      </c>
    </row>
    <row r="758" spans="1:17">
      <c r="A758" s="29">
        <v>44046</v>
      </c>
      <c r="B758" s="10">
        <v>2733.22</v>
      </c>
      <c r="C758" s="10">
        <v>2738.34</v>
      </c>
      <c r="D758" s="10">
        <v>2714.27</v>
      </c>
      <c r="E758" s="10">
        <v>2714.27</v>
      </c>
      <c r="F758" s="10">
        <v>2750.55</v>
      </c>
      <c r="G758" s="10">
        <v>2800.23</v>
      </c>
      <c r="H758" s="10">
        <v>2633.53</v>
      </c>
      <c r="J758" s="29">
        <v>44046</v>
      </c>
      <c r="K758" s="10">
        <v>119.2</v>
      </c>
      <c r="L758" s="10">
        <v>119.33</v>
      </c>
      <c r="M758" s="10">
        <v>117.1</v>
      </c>
      <c r="N758" s="10">
        <v>117.51</v>
      </c>
      <c r="O758" s="10">
        <v>110.37</v>
      </c>
      <c r="P758" s="10">
        <v>112.8</v>
      </c>
      <c r="Q758" s="10">
        <v>97.37</v>
      </c>
    </row>
    <row r="759" spans="1:17">
      <c r="A759" s="29">
        <v>44043</v>
      </c>
      <c r="B759" s="10">
        <v>2733.68</v>
      </c>
      <c r="C759" s="10">
        <v>2741.02</v>
      </c>
      <c r="D759" s="10">
        <v>2731.47</v>
      </c>
      <c r="E759" s="10">
        <v>2733.12</v>
      </c>
      <c r="F759" s="10">
        <v>2748.03</v>
      </c>
      <c r="G759" s="10">
        <v>2800.1</v>
      </c>
      <c r="H759" s="10">
        <v>2635.41</v>
      </c>
      <c r="J759" s="29">
        <v>44043</v>
      </c>
      <c r="K759" s="10">
        <v>121.01</v>
      </c>
      <c r="L759" s="10">
        <v>121.81</v>
      </c>
      <c r="M759" s="10">
        <v>117.85</v>
      </c>
      <c r="N759" s="10">
        <v>118</v>
      </c>
      <c r="O759" s="10">
        <v>109.81</v>
      </c>
      <c r="P759" s="10">
        <v>112.77</v>
      </c>
      <c r="Q759" s="10">
        <v>97.3</v>
      </c>
    </row>
    <row r="760" spans="1:17">
      <c r="A760" s="29">
        <v>44042</v>
      </c>
      <c r="B760" s="10">
        <v>2723.2</v>
      </c>
      <c r="C760" s="10">
        <v>2733.69</v>
      </c>
      <c r="D760" s="10">
        <v>2722.29</v>
      </c>
      <c r="E760" s="10">
        <v>2733.65</v>
      </c>
      <c r="F760" s="10">
        <v>2744.88</v>
      </c>
      <c r="G760" s="10">
        <v>2799.86</v>
      </c>
      <c r="H760" s="10">
        <v>2636.69</v>
      </c>
      <c r="J760" s="29">
        <v>44042</v>
      </c>
      <c r="K760" s="10">
        <v>118</v>
      </c>
      <c r="L760" s="10">
        <v>121.01</v>
      </c>
      <c r="M760" s="10">
        <v>117.96</v>
      </c>
      <c r="N760" s="10">
        <v>121.01</v>
      </c>
      <c r="O760" s="10">
        <v>109.22</v>
      </c>
      <c r="P760" s="10">
        <v>112.73</v>
      </c>
      <c r="Q760" s="10">
        <v>97.15</v>
      </c>
    </row>
    <row r="761" spans="1:17">
      <c r="A761" s="29">
        <v>44041</v>
      </c>
      <c r="B761" s="10">
        <v>2722.7</v>
      </c>
      <c r="C761" s="10">
        <v>2727.8</v>
      </c>
      <c r="D761" s="10">
        <v>2719.42</v>
      </c>
      <c r="E761" s="10">
        <v>2723.24</v>
      </c>
      <c r="F761" s="10">
        <v>2741.61</v>
      </c>
      <c r="G761" s="10">
        <v>2799.61</v>
      </c>
      <c r="H761" s="10">
        <v>2639.01</v>
      </c>
      <c r="J761" s="29">
        <v>44041</v>
      </c>
      <c r="K761" s="10">
        <v>119</v>
      </c>
      <c r="L761" s="10">
        <v>120.2</v>
      </c>
      <c r="M761" s="10">
        <v>118.7</v>
      </c>
      <c r="N761" s="10">
        <v>119.5</v>
      </c>
      <c r="O761" s="10">
        <v>108.5</v>
      </c>
      <c r="P761" s="10">
        <v>112.67</v>
      </c>
      <c r="Q761" s="10">
        <v>97.14</v>
      </c>
    </row>
    <row r="762" spans="1:17">
      <c r="A762" s="29">
        <v>44040</v>
      </c>
      <c r="B762" s="10">
        <v>2722.74</v>
      </c>
      <c r="C762" s="10">
        <v>2725.38</v>
      </c>
      <c r="D762" s="10">
        <v>2717.41</v>
      </c>
      <c r="E762" s="10">
        <v>2722.71</v>
      </c>
      <c r="F762" s="10">
        <v>2738.49</v>
      </c>
      <c r="G762" s="10">
        <v>2799.4</v>
      </c>
      <c r="H762" s="10">
        <v>2641.72</v>
      </c>
      <c r="J762" s="29">
        <v>44040</v>
      </c>
      <c r="K762" s="10">
        <v>118</v>
      </c>
      <c r="L762" s="10">
        <v>118.95</v>
      </c>
      <c r="M762" s="10">
        <v>116.45</v>
      </c>
      <c r="N762" s="10">
        <v>118.65</v>
      </c>
      <c r="O762" s="10">
        <v>107.81</v>
      </c>
      <c r="P762" s="10">
        <v>112.63</v>
      </c>
      <c r="Q762" s="10">
        <v>97.18</v>
      </c>
    </row>
    <row r="763" spans="1:17">
      <c r="A763" s="29">
        <v>44039</v>
      </c>
      <c r="B763" s="10">
        <v>2730.89</v>
      </c>
      <c r="C763" s="10">
        <v>2734.05</v>
      </c>
      <c r="D763" s="10">
        <v>2722.77</v>
      </c>
      <c r="E763" s="10">
        <v>2722.77</v>
      </c>
      <c r="F763" s="10">
        <v>2735.31</v>
      </c>
      <c r="G763" s="10">
        <v>2799.2</v>
      </c>
      <c r="H763" s="10">
        <v>2644.52</v>
      </c>
      <c r="J763" s="29">
        <v>44039</v>
      </c>
      <c r="K763" s="10">
        <v>118</v>
      </c>
      <c r="L763" s="10">
        <v>118.91</v>
      </c>
      <c r="M763" s="10">
        <v>116.94</v>
      </c>
      <c r="N763" s="10">
        <v>118</v>
      </c>
      <c r="O763" s="10">
        <v>107.15</v>
      </c>
      <c r="P763" s="10">
        <v>112.6</v>
      </c>
      <c r="Q763" s="10">
        <v>97.32</v>
      </c>
    </row>
    <row r="764" spans="1:17">
      <c r="A764" s="29">
        <v>44036</v>
      </c>
      <c r="B764" s="10">
        <v>2732.84</v>
      </c>
      <c r="C764" s="10">
        <v>2735.95</v>
      </c>
      <c r="D764" s="10">
        <v>2724.81</v>
      </c>
      <c r="E764" s="10">
        <v>2730.92</v>
      </c>
      <c r="F764" s="10">
        <v>2732.12</v>
      </c>
      <c r="G764" s="10">
        <v>2798.96</v>
      </c>
      <c r="H764" s="10">
        <v>2647.28</v>
      </c>
      <c r="J764" s="29">
        <v>44036</v>
      </c>
      <c r="K764" s="10">
        <v>116.71</v>
      </c>
      <c r="L764" s="10">
        <v>117.08</v>
      </c>
      <c r="M764" s="10">
        <v>114.24</v>
      </c>
      <c r="N764" s="10">
        <v>117</v>
      </c>
      <c r="O764" s="10">
        <v>106.39</v>
      </c>
      <c r="P764" s="10">
        <v>112.56</v>
      </c>
      <c r="Q764" s="10">
        <v>97.42</v>
      </c>
    </row>
    <row r="765" spans="1:17">
      <c r="A765" s="29">
        <v>44035</v>
      </c>
      <c r="B765" s="10">
        <v>2735.69</v>
      </c>
      <c r="C765" s="10">
        <v>2740.97</v>
      </c>
      <c r="D765" s="10">
        <v>2732.19</v>
      </c>
      <c r="E765" s="10">
        <v>2732.84</v>
      </c>
      <c r="F765" s="10">
        <v>2728.46</v>
      </c>
      <c r="G765" s="10">
        <v>2798.69</v>
      </c>
      <c r="H765" s="10">
        <v>2649.83</v>
      </c>
      <c r="J765" s="29">
        <v>44035</v>
      </c>
      <c r="K765" s="10">
        <v>122.25</v>
      </c>
      <c r="L765" s="10">
        <v>122.72</v>
      </c>
      <c r="M765" s="10">
        <v>117.68</v>
      </c>
      <c r="N765" s="10">
        <v>118.33</v>
      </c>
      <c r="O765" s="10">
        <v>105.66</v>
      </c>
      <c r="P765" s="10">
        <v>112.53</v>
      </c>
      <c r="Q765" s="10">
        <v>97.55</v>
      </c>
    </row>
    <row r="766" spans="1:17">
      <c r="A766" s="29">
        <v>44034</v>
      </c>
      <c r="B766" s="10">
        <v>2732.18</v>
      </c>
      <c r="C766" s="10">
        <v>2736.82</v>
      </c>
      <c r="D766" s="10">
        <v>2730.54</v>
      </c>
      <c r="E766" s="10">
        <v>2735.69</v>
      </c>
      <c r="F766" s="10">
        <v>2724.98</v>
      </c>
      <c r="G766" s="10">
        <v>2798.41</v>
      </c>
      <c r="H766" s="10">
        <v>2652.14</v>
      </c>
      <c r="J766" s="29">
        <v>44034</v>
      </c>
      <c r="K766" s="10">
        <v>121.86</v>
      </c>
      <c r="L766" s="10">
        <v>122.62</v>
      </c>
      <c r="M766" s="10">
        <v>120.17</v>
      </c>
      <c r="N766" s="10">
        <v>121.99</v>
      </c>
      <c r="O766" s="10">
        <v>104.86</v>
      </c>
      <c r="P766" s="10">
        <v>112.5</v>
      </c>
      <c r="Q766" s="10">
        <v>97.63</v>
      </c>
    </row>
    <row r="767" spans="1:17">
      <c r="A767" s="29">
        <v>44033</v>
      </c>
      <c r="B767" s="10">
        <v>2724.51</v>
      </c>
      <c r="C767" s="10">
        <v>2732.82</v>
      </c>
      <c r="D767" s="10">
        <v>2724.51</v>
      </c>
      <c r="E767" s="10">
        <v>2732.19</v>
      </c>
      <c r="F767" s="10">
        <v>2721.89</v>
      </c>
      <c r="G767" s="10">
        <v>2798.16</v>
      </c>
      <c r="H767" s="10">
        <v>2654.51</v>
      </c>
      <c r="J767" s="29">
        <v>44033</v>
      </c>
      <c r="K767" s="10">
        <v>123.69</v>
      </c>
      <c r="L767" s="10">
        <v>124.3</v>
      </c>
      <c r="M767" s="10">
        <v>120.08</v>
      </c>
      <c r="N767" s="10">
        <v>121.85</v>
      </c>
      <c r="O767" s="10">
        <v>104.04</v>
      </c>
      <c r="P767" s="10">
        <v>112.46</v>
      </c>
      <c r="Q767" s="10">
        <v>97.66</v>
      </c>
    </row>
    <row r="768" spans="1:17">
      <c r="A768" s="29">
        <v>44032</v>
      </c>
      <c r="B768" s="10">
        <v>2741.64</v>
      </c>
      <c r="C768" s="10">
        <v>2746.16</v>
      </c>
      <c r="D768" s="10">
        <v>2723.67</v>
      </c>
      <c r="E768" s="10">
        <v>2724.51</v>
      </c>
      <c r="F768" s="10">
        <v>2719</v>
      </c>
      <c r="G768" s="10">
        <v>2797.88</v>
      </c>
      <c r="H768" s="10">
        <v>2656.91</v>
      </c>
      <c r="J768" s="29">
        <v>44032</v>
      </c>
      <c r="K768" s="10">
        <v>120.21</v>
      </c>
      <c r="L768" s="10">
        <v>122.66</v>
      </c>
      <c r="M768" s="10">
        <v>120.21</v>
      </c>
      <c r="N768" s="10">
        <v>122.4</v>
      </c>
      <c r="O768" s="10">
        <v>103.26</v>
      </c>
      <c r="P768" s="10">
        <v>112.4</v>
      </c>
      <c r="Q768" s="10">
        <v>97.73</v>
      </c>
    </row>
    <row r="769" spans="1:17">
      <c r="A769" s="29">
        <v>44029</v>
      </c>
      <c r="B769" s="10">
        <v>2743.61</v>
      </c>
      <c r="C769" s="10">
        <v>2749.93</v>
      </c>
      <c r="D769" s="10">
        <v>2741.25</v>
      </c>
      <c r="E769" s="10">
        <v>2741.64</v>
      </c>
      <c r="F769" s="10">
        <v>2716.17</v>
      </c>
      <c r="G769" s="10">
        <v>2797.61</v>
      </c>
      <c r="H769" s="10">
        <v>2659.84</v>
      </c>
      <c r="J769" s="29">
        <v>44029</v>
      </c>
      <c r="K769" s="10">
        <v>118.54</v>
      </c>
      <c r="L769" s="10">
        <v>120.51</v>
      </c>
      <c r="M769" s="10">
        <v>118.54</v>
      </c>
      <c r="N769" s="10">
        <v>120.2</v>
      </c>
      <c r="O769" s="10">
        <v>102.49</v>
      </c>
      <c r="P769" s="10">
        <v>112.35</v>
      </c>
      <c r="Q769" s="10">
        <v>97.9</v>
      </c>
    </row>
    <row r="770" spans="1:17">
      <c r="A770" s="29">
        <v>44028</v>
      </c>
      <c r="B770" s="10">
        <v>2746.23</v>
      </c>
      <c r="C770" s="10">
        <v>2749.1</v>
      </c>
      <c r="D770" s="10">
        <v>2741.45</v>
      </c>
      <c r="E770" s="10">
        <v>2743.44</v>
      </c>
      <c r="F770" s="10">
        <v>2712.94</v>
      </c>
      <c r="G770" s="10">
        <v>2797.26</v>
      </c>
      <c r="H770" s="10">
        <v>2662.56</v>
      </c>
      <c r="J770" s="29">
        <v>44028</v>
      </c>
      <c r="K770" s="10">
        <v>117.69</v>
      </c>
      <c r="L770" s="10">
        <v>118.38</v>
      </c>
      <c r="M770" s="10">
        <v>117.01</v>
      </c>
      <c r="N770" s="10">
        <v>118.08</v>
      </c>
      <c r="O770" s="10">
        <v>101.77</v>
      </c>
      <c r="P770" s="10">
        <v>112.31</v>
      </c>
      <c r="Q770" s="10">
        <v>98.1</v>
      </c>
    </row>
    <row r="771" spans="1:17">
      <c r="A771" s="29">
        <v>44027</v>
      </c>
      <c r="B771" s="10">
        <v>2742.7</v>
      </c>
      <c r="C771" s="10">
        <v>2749.53</v>
      </c>
      <c r="D771" s="10">
        <v>2742.7</v>
      </c>
      <c r="E771" s="10">
        <v>2746.23</v>
      </c>
      <c r="F771" s="10">
        <v>2709.79</v>
      </c>
      <c r="G771" s="10">
        <v>2796.88</v>
      </c>
      <c r="H771" s="10">
        <v>2665.25</v>
      </c>
      <c r="J771" s="29">
        <v>44027</v>
      </c>
      <c r="K771" s="10">
        <v>119.4</v>
      </c>
      <c r="L771" s="10">
        <v>119.4</v>
      </c>
      <c r="M771" s="10">
        <v>117.45</v>
      </c>
      <c r="N771" s="10">
        <v>118.06</v>
      </c>
      <c r="O771" s="10">
        <v>101.12</v>
      </c>
      <c r="P771" s="10">
        <v>112.27</v>
      </c>
      <c r="Q771" s="10">
        <v>98.33</v>
      </c>
    </row>
    <row r="772" spans="1:17">
      <c r="A772" s="29">
        <v>44026</v>
      </c>
      <c r="B772" s="10">
        <v>2751.19</v>
      </c>
      <c r="C772" s="10">
        <v>2753.77</v>
      </c>
      <c r="D772" s="10">
        <v>2741.75</v>
      </c>
      <c r="E772" s="10">
        <v>2742.7</v>
      </c>
      <c r="F772" s="10">
        <v>2706.62</v>
      </c>
      <c r="G772" s="10">
        <v>2796.49</v>
      </c>
      <c r="H772" s="10">
        <v>2668.04</v>
      </c>
      <c r="J772" s="29">
        <v>44026</v>
      </c>
      <c r="K772" s="10">
        <v>116.54</v>
      </c>
      <c r="L772" s="10">
        <v>119.35</v>
      </c>
      <c r="M772" s="10">
        <v>114.72</v>
      </c>
      <c r="N772" s="10">
        <v>116.85</v>
      </c>
      <c r="O772" s="10">
        <v>100.5</v>
      </c>
      <c r="P772" s="10">
        <v>112.24</v>
      </c>
      <c r="Q772" s="10">
        <v>98.53</v>
      </c>
    </row>
    <row r="773" spans="1:17">
      <c r="A773" s="29">
        <v>44025</v>
      </c>
      <c r="B773" s="10">
        <v>2766.87</v>
      </c>
      <c r="C773" s="10">
        <v>2769.97</v>
      </c>
      <c r="D773" s="10">
        <v>2751.08</v>
      </c>
      <c r="E773" s="10">
        <v>2751.18</v>
      </c>
      <c r="F773" s="10">
        <v>2703.42</v>
      </c>
      <c r="G773" s="10">
        <v>2796.11</v>
      </c>
      <c r="H773" s="10">
        <v>2671.08</v>
      </c>
      <c r="J773" s="29">
        <v>44025</v>
      </c>
      <c r="K773" s="10">
        <v>118.5</v>
      </c>
      <c r="L773" s="10">
        <v>119.75</v>
      </c>
      <c r="M773" s="10">
        <v>116</v>
      </c>
      <c r="N773" s="10">
        <v>116</v>
      </c>
      <c r="O773" s="10">
        <v>99.92</v>
      </c>
      <c r="P773" s="10">
        <v>112.22</v>
      </c>
      <c r="Q773" s="10">
        <v>98.75</v>
      </c>
    </row>
    <row r="774" spans="1:17">
      <c r="A774" s="29">
        <v>44022</v>
      </c>
      <c r="B774" s="10">
        <v>2766.1</v>
      </c>
      <c r="C774" s="10">
        <v>2767.15</v>
      </c>
      <c r="D774" s="10">
        <v>2757.14</v>
      </c>
      <c r="E774" s="10">
        <v>2766.91</v>
      </c>
      <c r="F774" s="10">
        <v>2700.47</v>
      </c>
      <c r="G774" s="10">
        <v>2795.68</v>
      </c>
      <c r="H774" s="10">
        <v>2674.06</v>
      </c>
      <c r="J774" s="29">
        <v>44022</v>
      </c>
      <c r="K774" s="10">
        <v>115.6</v>
      </c>
      <c r="L774" s="10">
        <v>117.58</v>
      </c>
      <c r="M774" s="10">
        <v>115.31</v>
      </c>
      <c r="N774" s="10">
        <v>117.4</v>
      </c>
      <c r="O774" s="10">
        <v>99.41</v>
      </c>
      <c r="P774" s="10">
        <v>112.2</v>
      </c>
      <c r="Q774" s="10">
        <v>98.97</v>
      </c>
    </row>
    <row r="775" spans="1:17">
      <c r="A775" s="29">
        <v>44021</v>
      </c>
      <c r="B775" s="10">
        <v>2779.58</v>
      </c>
      <c r="C775" s="10">
        <v>2781.76</v>
      </c>
      <c r="D775" s="10">
        <v>2762.61</v>
      </c>
      <c r="E775" s="10">
        <v>2766.1</v>
      </c>
      <c r="F775" s="10">
        <v>2696.99</v>
      </c>
      <c r="G775" s="10">
        <v>2795.14</v>
      </c>
      <c r="H775" s="10">
        <v>2676.79</v>
      </c>
      <c r="J775" s="29">
        <v>44021</v>
      </c>
      <c r="K775" s="10">
        <v>115.4</v>
      </c>
      <c r="L775" s="10">
        <v>116.17</v>
      </c>
      <c r="M775" s="10">
        <v>114.48</v>
      </c>
      <c r="N775" s="10">
        <v>115.04</v>
      </c>
      <c r="O775" s="10">
        <v>98.95</v>
      </c>
      <c r="P775" s="10">
        <v>112.17</v>
      </c>
      <c r="Q775" s="10">
        <v>99.18</v>
      </c>
    </row>
    <row r="776" spans="1:17">
      <c r="A776" s="29">
        <v>44020</v>
      </c>
      <c r="B776" s="10">
        <v>2798.33</v>
      </c>
      <c r="C776" s="10">
        <v>2798.81</v>
      </c>
      <c r="D776" s="10">
        <v>2771.68</v>
      </c>
      <c r="E776" s="10">
        <v>2779.58</v>
      </c>
      <c r="F776" s="10">
        <v>2693.13</v>
      </c>
      <c r="G776" s="10">
        <v>2794.6</v>
      </c>
      <c r="H776" s="10">
        <v>2679.47</v>
      </c>
      <c r="J776" s="29">
        <v>44020</v>
      </c>
      <c r="K776" s="10">
        <v>114</v>
      </c>
      <c r="L776" s="10">
        <v>115.64</v>
      </c>
      <c r="M776" s="10">
        <v>114</v>
      </c>
      <c r="N776" s="10">
        <v>115.21</v>
      </c>
      <c r="O776" s="10">
        <v>98.48</v>
      </c>
      <c r="P776" s="10">
        <v>112.15</v>
      </c>
      <c r="Q776" s="10">
        <v>99.41</v>
      </c>
    </row>
    <row r="777" spans="1:17">
      <c r="A777" s="29">
        <v>44019</v>
      </c>
      <c r="B777" s="10">
        <v>2802.39</v>
      </c>
      <c r="C777" s="10">
        <v>2808.18</v>
      </c>
      <c r="D777" s="10">
        <v>2796.48</v>
      </c>
      <c r="E777" s="10">
        <v>2798.33</v>
      </c>
      <c r="F777" s="10">
        <v>2688.67</v>
      </c>
      <c r="G777" s="10">
        <v>2793.98</v>
      </c>
      <c r="H777" s="10">
        <v>2681.88</v>
      </c>
      <c r="J777" s="29">
        <v>44019</v>
      </c>
      <c r="K777" s="10">
        <v>114.29</v>
      </c>
      <c r="L777" s="10">
        <v>114.76</v>
      </c>
      <c r="M777" s="10">
        <v>112.8</v>
      </c>
      <c r="N777" s="10">
        <v>113.25</v>
      </c>
      <c r="O777" s="10">
        <v>97.94</v>
      </c>
      <c r="P777" s="10">
        <v>112.11</v>
      </c>
      <c r="Q777" s="10">
        <v>99.62</v>
      </c>
    </row>
    <row r="778" spans="1:17">
      <c r="A778" s="29">
        <v>44018</v>
      </c>
      <c r="B778" s="10">
        <v>2813.16</v>
      </c>
      <c r="C778" s="10">
        <v>2816.59</v>
      </c>
      <c r="D778" s="10">
        <v>2802.17</v>
      </c>
      <c r="E778" s="10">
        <v>2802.41</v>
      </c>
      <c r="F778" s="10">
        <v>2683.28</v>
      </c>
      <c r="G778" s="10">
        <v>2793.28</v>
      </c>
      <c r="H778" s="10">
        <v>2683.94</v>
      </c>
      <c r="J778" s="29">
        <v>44018</v>
      </c>
      <c r="K778" s="10">
        <v>113.61</v>
      </c>
      <c r="L778" s="10">
        <v>114.57</v>
      </c>
      <c r="M778" s="10">
        <v>113.5</v>
      </c>
      <c r="N778" s="10">
        <v>114.43</v>
      </c>
      <c r="O778" s="10">
        <v>97.35</v>
      </c>
      <c r="P778" s="10">
        <v>112.09</v>
      </c>
      <c r="Q778" s="10">
        <v>99.81</v>
      </c>
    </row>
    <row r="779" spans="1:17">
      <c r="A779" s="29">
        <v>44015</v>
      </c>
      <c r="B779" s="10">
        <v>2813.15</v>
      </c>
      <c r="C779" s="10">
        <v>2817.24</v>
      </c>
      <c r="D779" s="10">
        <v>2811.13</v>
      </c>
      <c r="E779" s="10">
        <v>2813.16</v>
      </c>
      <c r="F779" s="10">
        <v>2679.08</v>
      </c>
      <c r="G779" s="10">
        <v>2792.55</v>
      </c>
      <c r="H779" s="10">
        <v>2686.2</v>
      </c>
      <c r="J779" s="29">
        <v>44015</v>
      </c>
      <c r="K779" s="10">
        <v>110.98</v>
      </c>
      <c r="L779" s="10">
        <v>111.94</v>
      </c>
      <c r="M779" s="10">
        <v>109.68</v>
      </c>
      <c r="N779" s="10">
        <v>111.94</v>
      </c>
      <c r="O779" s="10">
        <v>96.87</v>
      </c>
      <c r="P779" s="10">
        <v>112.07</v>
      </c>
      <c r="Q779" s="10">
        <v>100.02</v>
      </c>
    </row>
    <row r="780" spans="1:17">
      <c r="A780" s="29">
        <v>44014</v>
      </c>
      <c r="B780" s="10">
        <v>2816.04</v>
      </c>
      <c r="C780" s="10">
        <v>2823.17</v>
      </c>
      <c r="D780" s="10">
        <v>2812.81</v>
      </c>
      <c r="E780" s="10">
        <v>2813.15</v>
      </c>
      <c r="F780" s="10">
        <v>2674.28</v>
      </c>
      <c r="G780" s="10">
        <v>2791.74</v>
      </c>
      <c r="H780" s="10">
        <v>2688.5</v>
      </c>
      <c r="J780" s="29">
        <v>44014</v>
      </c>
      <c r="K780" s="10">
        <v>112.2</v>
      </c>
      <c r="L780" s="10">
        <v>113.51</v>
      </c>
      <c r="M780" s="10">
        <v>110.38</v>
      </c>
      <c r="N780" s="10">
        <v>110.38</v>
      </c>
      <c r="O780" s="10">
        <v>96.47</v>
      </c>
      <c r="P780" s="10">
        <v>112.07</v>
      </c>
      <c r="Q780" s="10">
        <v>100.29</v>
      </c>
    </row>
    <row r="781" spans="1:17">
      <c r="A781" s="29">
        <v>44013</v>
      </c>
      <c r="B781" s="10">
        <v>2806.3</v>
      </c>
      <c r="C781" s="10">
        <v>2818.84</v>
      </c>
      <c r="D781" s="10">
        <v>2806.17</v>
      </c>
      <c r="E781" s="10">
        <v>2816.04</v>
      </c>
      <c r="F781" s="10">
        <v>2669.13</v>
      </c>
      <c r="G781" s="10">
        <v>2790.97</v>
      </c>
      <c r="H781" s="10">
        <v>2690.85</v>
      </c>
      <c r="J781" s="29">
        <v>44013</v>
      </c>
      <c r="K781" s="10">
        <v>108.21</v>
      </c>
      <c r="L781" s="10">
        <v>110.91</v>
      </c>
      <c r="M781" s="10">
        <v>108.21</v>
      </c>
      <c r="N781" s="10">
        <v>110.51</v>
      </c>
      <c r="O781" s="10">
        <v>96.04</v>
      </c>
      <c r="P781" s="10">
        <v>112.05</v>
      </c>
      <c r="Q781" s="10">
        <v>100.61</v>
      </c>
    </row>
    <row r="782" spans="1:17">
      <c r="A782" s="29">
        <v>44012</v>
      </c>
      <c r="B782" s="10">
        <v>2787.24</v>
      </c>
      <c r="C782" s="10">
        <v>2806.28</v>
      </c>
      <c r="D782" s="10">
        <v>2787.24</v>
      </c>
      <c r="E782" s="10">
        <v>2806.28</v>
      </c>
      <c r="F782" s="10">
        <v>2664</v>
      </c>
      <c r="G782" s="10">
        <v>2790.18</v>
      </c>
      <c r="H782" s="10">
        <v>2693.27</v>
      </c>
      <c r="J782" s="29">
        <v>44012</v>
      </c>
      <c r="K782" s="10">
        <v>106.62</v>
      </c>
      <c r="L782" s="10">
        <v>109.5</v>
      </c>
      <c r="M782" s="10">
        <v>105.82</v>
      </c>
      <c r="N782" s="10">
        <v>107.8</v>
      </c>
      <c r="O782" s="10">
        <v>95.57</v>
      </c>
      <c r="P782" s="10">
        <v>112.04</v>
      </c>
      <c r="Q782" s="10">
        <v>100.92</v>
      </c>
    </row>
    <row r="783" spans="1:17">
      <c r="A783" s="29">
        <v>44011</v>
      </c>
      <c r="B783" s="10">
        <v>2790.38</v>
      </c>
      <c r="C783" s="10">
        <v>2795.71</v>
      </c>
      <c r="D783" s="10">
        <v>2786.37</v>
      </c>
      <c r="E783" s="10">
        <v>2787.24</v>
      </c>
      <c r="F783" s="10">
        <v>2658.87</v>
      </c>
      <c r="G783" s="10">
        <v>2789.44</v>
      </c>
      <c r="H783" s="10">
        <v>2695.77</v>
      </c>
      <c r="J783" s="29">
        <v>44011</v>
      </c>
      <c r="K783" s="10">
        <v>105.9</v>
      </c>
      <c r="L783" s="10">
        <v>107.73</v>
      </c>
      <c r="M783" s="10">
        <v>104.15</v>
      </c>
      <c r="N783" s="10">
        <v>107.7</v>
      </c>
      <c r="O783" s="10">
        <v>95.15</v>
      </c>
      <c r="P783" s="10">
        <v>112.04</v>
      </c>
      <c r="Q783" s="10">
        <v>101.24</v>
      </c>
    </row>
    <row r="784" spans="1:17">
      <c r="A784" s="29">
        <v>44008</v>
      </c>
      <c r="B784" s="10">
        <v>2793.05</v>
      </c>
      <c r="C784" s="10">
        <v>2798.2</v>
      </c>
      <c r="D784" s="10">
        <v>2789.09</v>
      </c>
      <c r="E784" s="10">
        <v>2790.38</v>
      </c>
      <c r="F784" s="10">
        <v>2654.02</v>
      </c>
      <c r="G784" s="10">
        <v>2788.81</v>
      </c>
      <c r="H784" s="10">
        <v>2698.67</v>
      </c>
      <c r="J784" s="29">
        <v>44008</v>
      </c>
      <c r="K784" s="10">
        <v>107.4</v>
      </c>
      <c r="L784" s="10">
        <v>108.53</v>
      </c>
      <c r="M784" s="10">
        <v>104.58</v>
      </c>
      <c r="N784" s="10">
        <v>105.45</v>
      </c>
      <c r="O784" s="10">
        <v>94.74</v>
      </c>
      <c r="P784" s="10">
        <v>112.05</v>
      </c>
      <c r="Q784" s="10">
        <v>101.53</v>
      </c>
    </row>
    <row r="785" spans="1:17">
      <c r="A785" s="29">
        <v>44007</v>
      </c>
      <c r="B785" s="10">
        <v>2786.81</v>
      </c>
      <c r="C785" s="10">
        <v>2793.74</v>
      </c>
      <c r="D785" s="10">
        <v>2786.81</v>
      </c>
      <c r="E785" s="10">
        <v>2793.05</v>
      </c>
      <c r="F785" s="10">
        <v>2649.19</v>
      </c>
      <c r="G785" s="10">
        <v>2788.17</v>
      </c>
      <c r="H785" s="10">
        <v>2701.53</v>
      </c>
      <c r="J785" s="29">
        <v>44007</v>
      </c>
      <c r="K785" s="10">
        <v>107.03</v>
      </c>
      <c r="L785" s="10">
        <v>108.64</v>
      </c>
      <c r="M785" s="10">
        <v>106.18</v>
      </c>
      <c r="N785" s="10">
        <v>108.48</v>
      </c>
      <c r="O785" s="10">
        <v>94.37</v>
      </c>
      <c r="P785" s="10">
        <v>112.07</v>
      </c>
      <c r="Q785" s="10">
        <v>101.86</v>
      </c>
    </row>
    <row r="786" spans="1:17">
      <c r="A786" s="29">
        <v>44006</v>
      </c>
      <c r="B786" s="10">
        <v>2793.51</v>
      </c>
      <c r="C786" s="10">
        <v>2796.36</v>
      </c>
      <c r="D786" s="10">
        <v>2783.32</v>
      </c>
      <c r="E786" s="10">
        <v>2786.72</v>
      </c>
      <c r="F786" s="10">
        <v>2643.89</v>
      </c>
      <c r="G786" s="10">
        <v>2787.49</v>
      </c>
      <c r="H786" s="10">
        <v>2704.48</v>
      </c>
      <c r="J786" s="29">
        <v>44006</v>
      </c>
      <c r="K786" s="10">
        <v>109.51</v>
      </c>
      <c r="L786" s="10">
        <v>109.89</v>
      </c>
      <c r="M786" s="10">
        <v>105.58</v>
      </c>
      <c r="N786" s="10">
        <v>107.01</v>
      </c>
      <c r="O786" s="10">
        <v>93.87</v>
      </c>
      <c r="P786" s="10">
        <v>112.08</v>
      </c>
      <c r="Q786" s="10">
        <v>102.19</v>
      </c>
    </row>
    <row r="787" spans="1:17">
      <c r="A787" s="29">
        <v>44005</v>
      </c>
      <c r="B787" s="10">
        <v>2792.44</v>
      </c>
      <c r="C787" s="10">
        <v>2800.16</v>
      </c>
      <c r="D787" s="10">
        <v>2791.75</v>
      </c>
      <c r="E787" s="10">
        <v>2793.51</v>
      </c>
      <c r="F787" s="10">
        <v>2638.56</v>
      </c>
      <c r="G787" s="10">
        <v>2786.84</v>
      </c>
      <c r="H787" s="10">
        <v>2707.61</v>
      </c>
      <c r="J787" s="29">
        <v>44005</v>
      </c>
      <c r="K787" s="10">
        <v>110.35</v>
      </c>
      <c r="L787" s="10">
        <v>111</v>
      </c>
      <c r="M787" s="10">
        <v>109.07</v>
      </c>
      <c r="N787" s="10">
        <v>110.33</v>
      </c>
      <c r="O787" s="10">
        <v>93.39</v>
      </c>
      <c r="P787" s="10">
        <v>112.1</v>
      </c>
      <c r="Q787" s="10">
        <v>102.55</v>
      </c>
    </row>
    <row r="788" spans="1:17">
      <c r="A788" s="29">
        <v>44004</v>
      </c>
      <c r="B788" s="10">
        <v>2804.07</v>
      </c>
      <c r="C788" s="10">
        <v>2806.98</v>
      </c>
      <c r="D788" s="10">
        <v>2792.42</v>
      </c>
      <c r="E788" s="10">
        <v>2792.42</v>
      </c>
      <c r="F788" s="10">
        <v>2632.76</v>
      </c>
      <c r="G788" s="10">
        <v>2786.16</v>
      </c>
      <c r="H788" s="10">
        <v>2710.6</v>
      </c>
      <c r="J788" s="29">
        <v>44004</v>
      </c>
      <c r="K788" s="10">
        <v>108.53</v>
      </c>
      <c r="L788" s="10">
        <v>110</v>
      </c>
      <c r="M788" s="10">
        <v>108.18</v>
      </c>
      <c r="N788" s="10">
        <v>108.6</v>
      </c>
      <c r="O788" s="10">
        <v>92.88</v>
      </c>
      <c r="P788" s="10">
        <v>112.11</v>
      </c>
      <c r="Q788" s="10">
        <v>102.85</v>
      </c>
    </row>
    <row r="789" spans="1:17">
      <c r="A789" s="29">
        <v>44001</v>
      </c>
      <c r="B789" s="10">
        <v>2794.62</v>
      </c>
      <c r="C789" s="10">
        <v>2808.14</v>
      </c>
      <c r="D789" s="10">
        <v>2794.62</v>
      </c>
      <c r="E789" s="10">
        <v>2804.01</v>
      </c>
      <c r="F789" s="10">
        <v>2626.58</v>
      </c>
      <c r="G789" s="10">
        <v>2785.39</v>
      </c>
      <c r="H789" s="10">
        <v>2713.87</v>
      </c>
      <c r="J789" s="29">
        <v>44001</v>
      </c>
      <c r="K789" s="10">
        <v>109</v>
      </c>
      <c r="L789" s="10">
        <v>109.77</v>
      </c>
      <c r="M789" s="10">
        <v>107.8</v>
      </c>
      <c r="N789" s="10">
        <v>108.4</v>
      </c>
      <c r="O789" s="10">
        <v>92.34</v>
      </c>
      <c r="P789" s="10">
        <v>112.11</v>
      </c>
      <c r="Q789" s="10">
        <v>103.22</v>
      </c>
    </row>
    <row r="790" spans="1:17">
      <c r="A790" s="29">
        <v>44000</v>
      </c>
      <c r="B790" s="10">
        <v>2789.07</v>
      </c>
      <c r="C790" s="10">
        <v>2799.74</v>
      </c>
      <c r="D790" s="10">
        <v>2789.07</v>
      </c>
      <c r="E790" s="10">
        <v>2794.67</v>
      </c>
      <c r="F790" s="10">
        <v>2619.2600000000002</v>
      </c>
      <c r="G790" s="10">
        <v>2784.53</v>
      </c>
      <c r="H790" s="10">
        <v>2717.04</v>
      </c>
      <c r="J790" s="29">
        <v>44000</v>
      </c>
      <c r="K790" s="10">
        <v>107</v>
      </c>
      <c r="L790" s="10">
        <v>109.18</v>
      </c>
      <c r="M790" s="10">
        <v>105.49</v>
      </c>
      <c r="N790" s="10">
        <v>107.41</v>
      </c>
      <c r="O790" s="10">
        <v>91.77</v>
      </c>
      <c r="P790" s="10">
        <v>112.11</v>
      </c>
      <c r="Q790" s="10">
        <v>103.6</v>
      </c>
    </row>
    <row r="791" spans="1:17">
      <c r="A791" s="29">
        <v>43999</v>
      </c>
      <c r="B791" s="10">
        <v>2783.5</v>
      </c>
      <c r="C791" s="10">
        <v>2792.1</v>
      </c>
      <c r="D791" s="10">
        <v>2783.5</v>
      </c>
      <c r="E791" s="10">
        <v>2789.07</v>
      </c>
      <c r="F791" s="10">
        <v>2611.73</v>
      </c>
      <c r="G791" s="10">
        <v>2783.68</v>
      </c>
      <c r="H791" s="10">
        <v>2720.3</v>
      </c>
      <c r="J791" s="29">
        <v>43999</v>
      </c>
      <c r="K791" s="10">
        <v>105.65</v>
      </c>
      <c r="L791" s="10">
        <v>108.07</v>
      </c>
      <c r="M791" s="10">
        <v>104.24</v>
      </c>
      <c r="N791" s="10">
        <v>107</v>
      </c>
      <c r="O791" s="10">
        <v>91.12</v>
      </c>
      <c r="P791" s="10">
        <v>112.11</v>
      </c>
      <c r="Q791" s="10">
        <v>103.99</v>
      </c>
    </row>
    <row r="792" spans="1:17">
      <c r="A792" s="29">
        <v>43998</v>
      </c>
      <c r="B792" s="10">
        <v>2777.82</v>
      </c>
      <c r="C792" s="10">
        <v>2793.78</v>
      </c>
      <c r="D792" s="10">
        <v>2777.82</v>
      </c>
      <c r="E792" s="10">
        <v>2783.49</v>
      </c>
      <c r="F792" s="10">
        <v>2604.86</v>
      </c>
      <c r="G792" s="10">
        <v>2782.84</v>
      </c>
      <c r="H792" s="10">
        <v>2723.67</v>
      </c>
      <c r="J792" s="29">
        <v>43998</v>
      </c>
      <c r="K792" s="10">
        <v>108.84</v>
      </c>
      <c r="L792" s="10">
        <v>109</v>
      </c>
      <c r="M792" s="10">
        <v>104.24</v>
      </c>
      <c r="N792" s="10">
        <v>104.45</v>
      </c>
      <c r="O792" s="10">
        <v>90.55</v>
      </c>
      <c r="P792" s="10">
        <v>112.1</v>
      </c>
      <c r="Q792" s="10">
        <v>104.36</v>
      </c>
    </row>
    <row r="793" spans="1:17">
      <c r="A793" s="29">
        <v>43997</v>
      </c>
      <c r="B793" s="10">
        <v>2782.02</v>
      </c>
      <c r="C793" s="10">
        <v>2783.03</v>
      </c>
      <c r="D793" s="10">
        <v>2752.29</v>
      </c>
      <c r="E793" s="10">
        <v>2777.82</v>
      </c>
      <c r="F793" s="10">
        <v>2598.4699999999998</v>
      </c>
      <c r="G793" s="10">
        <v>2782.06</v>
      </c>
      <c r="H793" s="10">
        <v>2727.23</v>
      </c>
      <c r="J793" s="29">
        <v>43997</v>
      </c>
      <c r="K793" s="10">
        <v>102</v>
      </c>
      <c r="L793" s="10">
        <v>105.5</v>
      </c>
      <c r="M793" s="10">
        <v>100.09</v>
      </c>
      <c r="N793" s="10">
        <v>104.5</v>
      </c>
      <c r="O793" s="10">
        <v>90</v>
      </c>
      <c r="P793" s="10">
        <v>112.12</v>
      </c>
      <c r="Q793" s="10">
        <v>104.77</v>
      </c>
    </row>
    <row r="794" spans="1:17">
      <c r="A794" s="29">
        <v>43994</v>
      </c>
      <c r="B794" s="10">
        <v>2799.33</v>
      </c>
      <c r="C794" s="10">
        <v>2799.33</v>
      </c>
      <c r="D794" s="10">
        <v>2750.29</v>
      </c>
      <c r="E794" s="10">
        <v>2782.02</v>
      </c>
      <c r="F794" s="10">
        <v>2592.8000000000002</v>
      </c>
      <c r="G794" s="10">
        <v>2781.3</v>
      </c>
      <c r="H794" s="10">
        <v>2730.96</v>
      </c>
      <c r="J794" s="29">
        <v>43994</v>
      </c>
      <c r="K794" s="10">
        <v>103.2</v>
      </c>
      <c r="L794" s="10">
        <v>105.93</v>
      </c>
      <c r="M794" s="10">
        <v>102</v>
      </c>
      <c r="N794" s="10">
        <v>104.25</v>
      </c>
      <c r="O794" s="10">
        <v>89.48</v>
      </c>
      <c r="P794" s="10">
        <v>112.14</v>
      </c>
      <c r="Q794" s="10">
        <v>105.16</v>
      </c>
    </row>
    <row r="795" spans="1:17">
      <c r="A795" s="29">
        <v>43992</v>
      </c>
      <c r="B795" s="10">
        <v>2792.45</v>
      </c>
      <c r="C795" s="10">
        <v>2804.66</v>
      </c>
      <c r="D795" s="10">
        <v>2792.45</v>
      </c>
      <c r="E795" s="10">
        <v>2799.38</v>
      </c>
      <c r="F795" s="10">
        <v>2586.71</v>
      </c>
      <c r="G795" s="10">
        <v>2780.52</v>
      </c>
      <c r="H795" s="10">
        <v>2734.76</v>
      </c>
      <c r="J795" s="29">
        <v>43992</v>
      </c>
      <c r="K795" s="10">
        <v>112</v>
      </c>
      <c r="L795" s="10">
        <v>113.38</v>
      </c>
      <c r="M795" s="10">
        <v>107.1</v>
      </c>
      <c r="N795" s="10">
        <v>107.1</v>
      </c>
      <c r="O795" s="10">
        <v>89.07</v>
      </c>
      <c r="P795" s="10">
        <v>112.18</v>
      </c>
      <c r="Q795" s="10">
        <v>105.54</v>
      </c>
    </row>
    <row r="796" spans="1:17">
      <c r="A796" s="29">
        <v>43991</v>
      </c>
      <c r="B796" s="10">
        <v>2793.48</v>
      </c>
      <c r="C796" s="10">
        <v>2799.52</v>
      </c>
      <c r="D796" s="10">
        <v>2792.2</v>
      </c>
      <c r="E796" s="10">
        <v>2792.45</v>
      </c>
      <c r="F796" s="10">
        <v>2580.1</v>
      </c>
      <c r="G796" s="10">
        <v>2779.64</v>
      </c>
      <c r="H796" s="10">
        <v>2738.52</v>
      </c>
      <c r="J796" s="29">
        <v>43991</v>
      </c>
      <c r="K796" s="10">
        <v>110.5</v>
      </c>
      <c r="L796" s="10">
        <v>112.22</v>
      </c>
      <c r="M796" s="10">
        <v>108.5</v>
      </c>
      <c r="N796" s="10">
        <v>110.81</v>
      </c>
      <c r="O796" s="10">
        <v>88.61</v>
      </c>
      <c r="P796" s="10">
        <v>112.18</v>
      </c>
      <c r="Q796" s="10">
        <v>105.9</v>
      </c>
    </row>
    <row r="797" spans="1:17">
      <c r="A797" s="29">
        <v>43990</v>
      </c>
      <c r="B797" s="10">
        <v>2772.83</v>
      </c>
      <c r="C797" s="10">
        <v>2800.78</v>
      </c>
      <c r="D797" s="10">
        <v>2772.83</v>
      </c>
      <c r="E797" s="10">
        <v>2793.52</v>
      </c>
      <c r="F797" s="10">
        <v>2573.11</v>
      </c>
      <c r="G797" s="10">
        <v>2778.85</v>
      </c>
      <c r="H797" s="10">
        <v>2742.42</v>
      </c>
      <c r="J797" s="29">
        <v>43990</v>
      </c>
      <c r="K797" s="10">
        <v>109.1</v>
      </c>
      <c r="L797" s="10">
        <v>112.98</v>
      </c>
      <c r="M797" s="10">
        <v>109</v>
      </c>
      <c r="N797" s="10">
        <v>112.98</v>
      </c>
      <c r="O797" s="10">
        <v>88.16</v>
      </c>
      <c r="P797" s="10">
        <v>112.17</v>
      </c>
      <c r="Q797" s="10">
        <v>106.22</v>
      </c>
    </row>
    <row r="798" spans="1:17">
      <c r="A798" s="29">
        <v>43987</v>
      </c>
      <c r="B798" s="10">
        <v>2744.66</v>
      </c>
      <c r="C798" s="10">
        <v>2774.15</v>
      </c>
      <c r="D798" s="10">
        <v>2744.66</v>
      </c>
      <c r="E798" s="10">
        <v>2772.83</v>
      </c>
      <c r="F798" s="10">
        <v>2564.44</v>
      </c>
      <c r="G798" s="10">
        <v>2778.07</v>
      </c>
      <c r="H798" s="10">
        <v>2746.28</v>
      </c>
      <c r="J798" s="29">
        <v>43987</v>
      </c>
      <c r="K798" s="10">
        <v>109.1</v>
      </c>
      <c r="L798" s="10">
        <v>110.36</v>
      </c>
      <c r="M798" s="10">
        <v>107.57</v>
      </c>
      <c r="N798" s="10">
        <v>107.79</v>
      </c>
      <c r="O798" s="10">
        <v>87.54</v>
      </c>
      <c r="P798" s="10">
        <v>112.15</v>
      </c>
      <c r="Q798" s="10">
        <v>106.51</v>
      </c>
    </row>
    <row r="799" spans="1:17">
      <c r="A799" s="29">
        <v>43986</v>
      </c>
      <c r="B799" s="10">
        <v>2730.48</v>
      </c>
      <c r="C799" s="10">
        <v>2745.75</v>
      </c>
      <c r="D799" s="10">
        <v>2730.48</v>
      </c>
      <c r="E799" s="10">
        <v>2744.8</v>
      </c>
      <c r="F799" s="10">
        <v>2553.59</v>
      </c>
      <c r="G799" s="10">
        <v>2777.34</v>
      </c>
      <c r="H799" s="10">
        <v>2750.3</v>
      </c>
      <c r="J799" s="29">
        <v>43986</v>
      </c>
      <c r="K799" s="10">
        <v>104.75</v>
      </c>
      <c r="L799" s="10">
        <v>106.6</v>
      </c>
      <c r="M799" s="10">
        <v>103.5</v>
      </c>
      <c r="N799" s="10">
        <v>105.03</v>
      </c>
      <c r="O799" s="10">
        <v>86.9</v>
      </c>
      <c r="P799" s="10">
        <v>112.16</v>
      </c>
      <c r="Q799" s="10">
        <v>106.83</v>
      </c>
    </row>
    <row r="800" spans="1:17">
      <c r="A800" s="29">
        <v>43985</v>
      </c>
      <c r="B800" s="10">
        <v>2704.72</v>
      </c>
      <c r="C800" s="10">
        <v>2732.16</v>
      </c>
      <c r="D800" s="10">
        <v>2704.72</v>
      </c>
      <c r="E800" s="10">
        <v>2730.43</v>
      </c>
      <c r="F800" s="10">
        <v>2542.08</v>
      </c>
      <c r="G800" s="10">
        <v>2776.76</v>
      </c>
      <c r="H800" s="10">
        <v>2754.53</v>
      </c>
      <c r="J800" s="29">
        <v>43985</v>
      </c>
      <c r="K800" s="10">
        <v>104.01</v>
      </c>
      <c r="L800" s="10">
        <v>105.8</v>
      </c>
      <c r="M800" s="10">
        <v>103.8</v>
      </c>
      <c r="N800" s="10">
        <v>105.2</v>
      </c>
      <c r="O800" s="10">
        <v>86.23</v>
      </c>
      <c r="P800" s="10">
        <v>112.19</v>
      </c>
      <c r="Q800" s="10">
        <v>107.16</v>
      </c>
    </row>
    <row r="801" spans="1:17">
      <c r="A801" s="29">
        <v>43984</v>
      </c>
      <c r="B801" s="10">
        <v>2676.23</v>
      </c>
      <c r="C801" s="10">
        <v>2708.94</v>
      </c>
      <c r="D801" s="10">
        <v>2676.23</v>
      </c>
      <c r="E801" s="10">
        <v>2704.72</v>
      </c>
      <c r="F801" s="10">
        <v>2533</v>
      </c>
      <c r="G801" s="10">
        <v>2776.29</v>
      </c>
      <c r="H801" s="10">
        <v>2759.07</v>
      </c>
      <c r="J801" s="29">
        <v>43984</v>
      </c>
      <c r="K801" s="10">
        <v>98.1</v>
      </c>
      <c r="L801" s="10">
        <v>101.49</v>
      </c>
      <c r="M801" s="10">
        <v>98.1</v>
      </c>
      <c r="N801" s="10">
        <v>101.05</v>
      </c>
      <c r="O801" s="10">
        <v>85.65</v>
      </c>
      <c r="P801" s="10">
        <v>112.23</v>
      </c>
      <c r="Q801" s="10">
        <v>107.49</v>
      </c>
    </row>
    <row r="802" spans="1:17">
      <c r="A802" s="29">
        <v>43983</v>
      </c>
      <c r="B802" s="10">
        <v>2657.77</v>
      </c>
      <c r="C802" s="10">
        <v>2677.16</v>
      </c>
      <c r="D802" s="10">
        <v>2657.58</v>
      </c>
      <c r="E802" s="10">
        <v>2676.23</v>
      </c>
      <c r="F802" s="10">
        <v>2523.0500000000002</v>
      </c>
      <c r="G802" s="10">
        <v>2775.91</v>
      </c>
      <c r="H802" s="10">
        <v>2764.42</v>
      </c>
      <c r="J802" s="29">
        <v>43983</v>
      </c>
      <c r="K802" s="10">
        <v>94.01</v>
      </c>
      <c r="L802" s="10">
        <v>97.59</v>
      </c>
      <c r="M802" s="10">
        <v>94.01</v>
      </c>
      <c r="N802" s="10">
        <v>96.83</v>
      </c>
      <c r="O802" s="10">
        <v>85.15</v>
      </c>
      <c r="P802" s="10">
        <v>112.3</v>
      </c>
      <c r="Q802" s="10">
        <v>107.88</v>
      </c>
    </row>
    <row r="803" spans="1:17">
      <c r="A803" s="29">
        <v>43980</v>
      </c>
      <c r="B803" s="10">
        <v>2640.53</v>
      </c>
      <c r="C803" s="10">
        <v>2658.83</v>
      </c>
      <c r="D803" s="10">
        <v>2640.53</v>
      </c>
      <c r="E803" s="10">
        <v>2657.68</v>
      </c>
      <c r="F803" s="10">
        <v>2513.2800000000002</v>
      </c>
      <c r="G803" s="10">
        <v>2775.72</v>
      </c>
      <c r="H803" s="10">
        <v>2770.15</v>
      </c>
      <c r="J803" s="29">
        <v>43980</v>
      </c>
      <c r="K803" s="10">
        <v>94.01</v>
      </c>
      <c r="L803" s="10">
        <v>95.24</v>
      </c>
      <c r="M803" s="10">
        <v>93.41</v>
      </c>
      <c r="N803" s="10">
        <v>94.65</v>
      </c>
      <c r="O803" s="10">
        <v>84.67</v>
      </c>
      <c r="P803" s="10">
        <v>112.39</v>
      </c>
      <c r="Q803" s="10">
        <v>108.3</v>
      </c>
    </row>
    <row r="804" spans="1:17">
      <c r="A804" s="29">
        <v>43979</v>
      </c>
      <c r="B804" s="10">
        <v>2627.95</v>
      </c>
      <c r="C804" s="10">
        <v>2641.95</v>
      </c>
      <c r="D804" s="10">
        <v>2627.95</v>
      </c>
      <c r="E804" s="10">
        <v>2640.32</v>
      </c>
      <c r="F804" s="10">
        <v>2510.54</v>
      </c>
      <c r="G804" s="10">
        <v>2775.69</v>
      </c>
      <c r="H804" s="10">
        <v>2776.11</v>
      </c>
      <c r="J804" s="29">
        <v>43979</v>
      </c>
      <c r="K804" s="10">
        <v>95.5</v>
      </c>
      <c r="L804" s="10">
        <v>96.42</v>
      </c>
      <c r="M804" s="10">
        <v>94.48</v>
      </c>
      <c r="N804" s="10">
        <v>94.58</v>
      </c>
      <c r="O804" s="10">
        <v>84.49</v>
      </c>
      <c r="P804" s="10">
        <v>112.49</v>
      </c>
      <c r="Q804" s="10">
        <v>108.76</v>
      </c>
    </row>
    <row r="805" spans="1:17">
      <c r="A805" s="29">
        <v>43978</v>
      </c>
      <c r="B805" s="10">
        <v>2615.54</v>
      </c>
      <c r="C805" s="10">
        <v>2632.3</v>
      </c>
      <c r="D805" s="10">
        <v>2615.54</v>
      </c>
      <c r="E805" s="10">
        <v>2627.96</v>
      </c>
      <c r="F805" s="10">
        <v>2509.25</v>
      </c>
      <c r="G805" s="10">
        <v>2775.75</v>
      </c>
      <c r="H805" s="10">
        <v>2781.96</v>
      </c>
      <c r="J805" s="29">
        <v>43978</v>
      </c>
      <c r="K805" s="10">
        <v>93.12</v>
      </c>
      <c r="L805" s="10">
        <v>95.97</v>
      </c>
      <c r="M805" s="10">
        <v>92.79</v>
      </c>
      <c r="N805" s="10">
        <v>95.8</v>
      </c>
      <c r="O805" s="10">
        <v>84.21</v>
      </c>
      <c r="P805" s="10">
        <v>112.58</v>
      </c>
      <c r="Q805" s="10">
        <v>109.21</v>
      </c>
    </row>
    <row r="806" spans="1:17">
      <c r="A806" s="29">
        <v>43977</v>
      </c>
      <c r="B806" s="10">
        <v>2604.4</v>
      </c>
      <c r="C806" s="10">
        <v>2619.19</v>
      </c>
      <c r="D806" s="10">
        <v>2602.7800000000002</v>
      </c>
      <c r="E806" s="10">
        <v>2615.54</v>
      </c>
      <c r="F806" s="10">
        <v>2510.71</v>
      </c>
      <c r="G806" s="10">
        <v>2775.86</v>
      </c>
      <c r="H806" s="10">
        <v>2787.65</v>
      </c>
      <c r="J806" s="29">
        <v>43977</v>
      </c>
      <c r="K806" s="10">
        <v>92.51</v>
      </c>
      <c r="L806" s="10">
        <v>94.77</v>
      </c>
      <c r="M806" s="10">
        <v>91.84</v>
      </c>
      <c r="N806" s="10">
        <v>91.9</v>
      </c>
      <c r="O806" s="10">
        <v>84.24</v>
      </c>
      <c r="P806" s="10">
        <v>112.66</v>
      </c>
      <c r="Q806" s="10">
        <v>109.62</v>
      </c>
    </row>
    <row r="807" spans="1:17">
      <c r="A807" s="29">
        <v>43976</v>
      </c>
      <c r="B807" s="10">
        <v>2588.11</v>
      </c>
      <c r="C807" s="10">
        <v>2608.0300000000002</v>
      </c>
      <c r="D807" s="10">
        <v>2588.11</v>
      </c>
      <c r="E807" s="10">
        <v>2604.3200000000002</v>
      </c>
      <c r="F807" s="10">
        <v>2511.63</v>
      </c>
      <c r="G807" s="10">
        <v>2776.02</v>
      </c>
      <c r="H807" s="10">
        <v>2793.19</v>
      </c>
      <c r="J807" s="29">
        <v>43976</v>
      </c>
      <c r="K807" s="10">
        <v>91.8</v>
      </c>
      <c r="L807" s="10">
        <v>92.36</v>
      </c>
      <c r="M807" s="10">
        <v>90.78</v>
      </c>
      <c r="N807" s="10">
        <v>91.62</v>
      </c>
      <c r="O807" s="10">
        <v>84.15</v>
      </c>
      <c r="P807" s="10">
        <v>112.75</v>
      </c>
      <c r="Q807" s="10">
        <v>110.07</v>
      </c>
    </row>
    <row r="808" spans="1:17">
      <c r="A808" s="29">
        <v>43973</v>
      </c>
      <c r="B808" s="10">
        <v>2575.66</v>
      </c>
      <c r="C808" s="10">
        <v>2588.92</v>
      </c>
      <c r="D808" s="10">
        <v>2572.89</v>
      </c>
      <c r="E808" s="10">
        <v>2588.1</v>
      </c>
      <c r="F808" s="10">
        <v>2516.5100000000002</v>
      </c>
      <c r="G808" s="10">
        <v>2776.31</v>
      </c>
      <c r="H808" s="10">
        <v>2798.5</v>
      </c>
      <c r="J808" s="29">
        <v>43973</v>
      </c>
      <c r="K808" s="10">
        <v>87.35</v>
      </c>
      <c r="L808" s="10">
        <v>89.6</v>
      </c>
      <c r="M808" s="10">
        <v>86.38</v>
      </c>
      <c r="N808" s="10">
        <v>89.6</v>
      </c>
      <c r="O808" s="10">
        <v>84.37</v>
      </c>
      <c r="P808" s="10">
        <v>112.85</v>
      </c>
      <c r="Q808" s="10">
        <v>110.52</v>
      </c>
    </row>
    <row r="809" spans="1:17">
      <c r="A809" s="29">
        <v>43972</v>
      </c>
      <c r="B809" s="10">
        <v>2569.91</v>
      </c>
      <c r="C809" s="10">
        <v>2576.9</v>
      </c>
      <c r="D809" s="10">
        <v>2569.91</v>
      </c>
      <c r="E809" s="10">
        <v>2575.66</v>
      </c>
      <c r="F809" s="10">
        <v>2522.79</v>
      </c>
      <c r="G809" s="10">
        <v>2776.63</v>
      </c>
      <c r="H809" s="10">
        <v>2803.47</v>
      </c>
      <c r="J809" s="29">
        <v>43972</v>
      </c>
      <c r="K809" s="10">
        <v>86.1</v>
      </c>
      <c r="L809" s="10">
        <v>88.79</v>
      </c>
      <c r="M809" s="10">
        <v>86.1</v>
      </c>
      <c r="N809" s="10">
        <v>88.5</v>
      </c>
      <c r="O809" s="10">
        <v>84.79</v>
      </c>
      <c r="P809" s="10">
        <v>112.96</v>
      </c>
      <c r="Q809" s="10">
        <v>110.97</v>
      </c>
    </row>
    <row r="810" spans="1:17">
      <c r="A810" s="29">
        <v>43971</v>
      </c>
      <c r="B810" s="10">
        <v>2567.44</v>
      </c>
      <c r="C810" s="10">
        <v>2574.84</v>
      </c>
      <c r="D810" s="10">
        <v>2567.44</v>
      </c>
      <c r="E810" s="10">
        <v>2569.9</v>
      </c>
      <c r="F810" s="10">
        <v>2528.4899999999998</v>
      </c>
      <c r="G810" s="10">
        <v>2777.05</v>
      </c>
      <c r="H810" s="10">
        <v>2808.24</v>
      </c>
      <c r="J810" s="29">
        <v>43971</v>
      </c>
      <c r="K810" s="10">
        <v>85.1</v>
      </c>
      <c r="L810" s="10">
        <v>87.48</v>
      </c>
      <c r="M810" s="10">
        <v>85.1</v>
      </c>
      <c r="N810" s="10">
        <v>85.12</v>
      </c>
      <c r="O810" s="10">
        <v>85.09</v>
      </c>
      <c r="P810" s="10">
        <v>113.07</v>
      </c>
      <c r="Q810" s="10">
        <v>111.42</v>
      </c>
    </row>
    <row r="811" spans="1:17">
      <c r="A811" s="29">
        <v>43970</v>
      </c>
      <c r="B811" s="10">
        <v>2563.83</v>
      </c>
      <c r="C811" s="10">
        <v>2574.9899999999998</v>
      </c>
      <c r="D811" s="10">
        <v>2563.83</v>
      </c>
      <c r="E811" s="10">
        <v>2567.31</v>
      </c>
      <c r="F811" s="10">
        <v>2536.42</v>
      </c>
      <c r="G811" s="10">
        <v>2777.45</v>
      </c>
      <c r="H811" s="10">
        <v>2812.8</v>
      </c>
      <c r="J811" s="29">
        <v>43970</v>
      </c>
      <c r="K811" s="10">
        <v>85.45</v>
      </c>
      <c r="L811" s="10">
        <v>86.93</v>
      </c>
      <c r="M811" s="10">
        <v>84.05</v>
      </c>
      <c r="N811" s="10">
        <v>85</v>
      </c>
      <c r="O811" s="10">
        <v>85.77</v>
      </c>
      <c r="P811" s="10">
        <v>113.2</v>
      </c>
      <c r="Q811" s="10">
        <v>111.89</v>
      </c>
    </row>
    <row r="812" spans="1:17">
      <c r="A812" s="29">
        <v>43969</v>
      </c>
      <c r="B812" s="10">
        <v>2563.29</v>
      </c>
      <c r="C812" s="10">
        <v>2577.1</v>
      </c>
      <c r="D812" s="10">
        <v>2560.0500000000002</v>
      </c>
      <c r="E812" s="10">
        <v>2563.83</v>
      </c>
      <c r="F812" s="10">
        <v>2544.9499999999998</v>
      </c>
      <c r="G812" s="10">
        <v>2777.84</v>
      </c>
      <c r="H812" s="10">
        <v>2817.24</v>
      </c>
      <c r="J812" s="29">
        <v>43969</v>
      </c>
      <c r="K812" s="10">
        <v>82.48</v>
      </c>
      <c r="L812" s="10">
        <v>85.48</v>
      </c>
      <c r="M812" s="10">
        <v>82.39</v>
      </c>
      <c r="N812" s="10">
        <v>85.4</v>
      </c>
      <c r="O812" s="10">
        <v>86.56</v>
      </c>
      <c r="P812" s="10">
        <v>113.32</v>
      </c>
      <c r="Q812" s="10">
        <v>112.34</v>
      </c>
    </row>
    <row r="813" spans="1:17">
      <c r="A813" s="29">
        <v>43966</v>
      </c>
      <c r="B813" s="10">
        <v>2548.17</v>
      </c>
      <c r="C813" s="10">
        <v>2565.96</v>
      </c>
      <c r="D813" s="10">
        <v>2548.17</v>
      </c>
      <c r="E813" s="10">
        <v>2563.3000000000002</v>
      </c>
      <c r="F813" s="10">
        <v>2553.73</v>
      </c>
      <c r="G813" s="10">
        <v>2778.19</v>
      </c>
      <c r="H813" s="10">
        <v>2821.57</v>
      </c>
      <c r="J813" s="29">
        <v>43966</v>
      </c>
      <c r="K813" s="10">
        <v>80</v>
      </c>
      <c r="L813" s="10">
        <v>81.94</v>
      </c>
      <c r="M813" s="10">
        <v>79.3</v>
      </c>
      <c r="N813" s="10">
        <v>80</v>
      </c>
      <c r="O813" s="10">
        <v>87.49</v>
      </c>
      <c r="P813" s="10">
        <v>113.44</v>
      </c>
      <c r="Q813" s="10">
        <v>112.79</v>
      </c>
    </row>
    <row r="814" spans="1:17">
      <c r="A814" s="29">
        <v>43965</v>
      </c>
      <c r="B814" s="10">
        <v>2558.7800000000002</v>
      </c>
      <c r="C814" s="10">
        <v>2558.7800000000002</v>
      </c>
      <c r="D814" s="10">
        <v>2533.7800000000002</v>
      </c>
      <c r="E814" s="10">
        <v>2548.0300000000002</v>
      </c>
      <c r="F814" s="10">
        <v>2562.4499999999998</v>
      </c>
      <c r="G814" s="10">
        <v>2778.5</v>
      </c>
      <c r="H814" s="10">
        <v>2825.84</v>
      </c>
      <c r="J814" s="29">
        <v>43965</v>
      </c>
      <c r="K814" s="10">
        <v>77.61</v>
      </c>
      <c r="L814" s="10">
        <v>82.01</v>
      </c>
      <c r="M814" s="10">
        <v>77.38</v>
      </c>
      <c r="N814" s="10">
        <v>80.5</v>
      </c>
      <c r="O814" s="10">
        <v>88.46</v>
      </c>
      <c r="P814" s="10">
        <v>113.57</v>
      </c>
      <c r="Q814" s="10">
        <v>113.3</v>
      </c>
    </row>
    <row r="815" spans="1:17">
      <c r="A815" s="29">
        <v>43964</v>
      </c>
      <c r="B815" s="10">
        <v>2581.2199999999998</v>
      </c>
      <c r="C815" s="10">
        <v>2587.6799999999998</v>
      </c>
      <c r="D815" s="10">
        <v>2554.7600000000002</v>
      </c>
      <c r="E815" s="10">
        <v>2558.59</v>
      </c>
      <c r="F815" s="10">
        <v>2571.1999999999998</v>
      </c>
      <c r="G815" s="10">
        <v>2778.9</v>
      </c>
      <c r="H815" s="10">
        <v>2830.17</v>
      </c>
      <c r="J815" s="29">
        <v>43964</v>
      </c>
      <c r="K815" s="10">
        <v>81.599999999999994</v>
      </c>
      <c r="L815" s="10">
        <v>82.1</v>
      </c>
      <c r="M815" s="10">
        <v>78.39</v>
      </c>
      <c r="N815" s="10">
        <v>78.81</v>
      </c>
      <c r="O815" s="10">
        <v>89.45</v>
      </c>
      <c r="P815" s="10">
        <v>113.71</v>
      </c>
      <c r="Q815" s="10">
        <v>113.79</v>
      </c>
    </row>
    <row r="816" spans="1:17">
      <c r="A816" s="29">
        <v>43963</v>
      </c>
      <c r="B816" s="10">
        <v>2588</v>
      </c>
      <c r="C816" s="10">
        <v>2594.65</v>
      </c>
      <c r="D816" s="10">
        <v>2580.8200000000002</v>
      </c>
      <c r="E816" s="10">
        <v>2581.1799999999998</v>
      </c>
      <c r="F816" s="10">
        <v>2579.3000000000002</v>
      </c>
      <c r="G816" s="10">
        <v>2779.24</v>
      </c>
      <c r="H816" s="10">
        <v>2834.3</v>
      </c>
      <c r="J816" s="29">
        <v>43963</v>
      </c>
      <c r="K816" s="10">
        <v>83</v>
      </c>
      <c r="L816" s="10">
        <v>84.4</v>
      </c>
      <c r="M816" s="10">
        <v>80.900000000000006</v>
      </c>
      <c r="N816" s="10">
        <v>80.900000000000006</v>
      </c>
      <c r="O816" s="10">
        <v>90.4</v>
      </c>
      <c r="P816" s="10">
        <v>113.86</v>
      </c>
      <c r="Q816" s="10">
        <v>114.28</v>
      </c>
    </row>
    <row r="817" spans="1:17">
      <c r="A817" s="29">
        <v>43962</v>
      </c>
      <c r="B817" s="10">
        <v>2582.7800000000002</v>
      </c>
      <c r="C817" s="10">
        <v>2592</v>
      </c>
      <c r="D817" s="10">
        <v>2582.7800000000002</v>
      </c>
      <c r="E817" s="10">
        <v>2588.09</v>
      </c>
      <c r="F817" s="10">
        <v>2587.13</v>
      </c>
      <c r="G817" s="10">
        <v>2779.45</v>
      </c>
      <c r="H817" s="10">
        <v>2838.08</v>
      </c>
      <c r="J817" s="29">
        <v>43962</v>
      </c>
      <c r="K817" s="10">
        <v>83.97</v>
      </c>
      <c r="L817" s="10">
        <v>84.95</v>
      </c>
      <c r="M817" s="10">
        <v>82.48</v>
      </c>
      <c r="N817" s="10">
        <v>82.5</v>
      </c>
      <c r="O817" s="10">
        <v>91.28</v>
      </c>
      <c r="P817" s="10">
        <v>114</v>
      </c>
      <c r="Q817" s="10">
        <v>114.73</v>
      </c>
    </row>
    <row r="818" spans="1:17">
      <c r="A818" s="29">
        <v>43959</v>
      </c>
      <c r="B818" s="10">
        <v>2580</v>
      </c>
      <c r="C818" s="10">
        <v>2591.58</v>
      </c>
      <c r="D818" s="10">
        <v>2580</v>
      </c>
      <c r="E818" s="10">
        <v>2582.7800000000002</v>
      </c>
      <c r="F818" s="10">
        <v>2594.8200000000002</v>
      </c>
      <c r="G818" s="10">
        <v>2779.63</v>
      </c>
      <c r="H818" s="10">
        <v>2841.65</v>
      </c>
      <c r="J818" s="29">
        <v>43959</v>
      </c>
      <c r="K818" s="10">
        <v>85</v>
      </c>
      <c r="L818" s="10">
        <v>86.15</v>
      </c>
      <c r="M818" s="10">
        <v>83.24</v>
      </c>
      <c r="N818" s="10">
        <v>84.1</v>
      </c>
      <c r="O818" s="10">
        <v>92.21</v>
      </c>
      <c r="P818" s="10">
        <v>114.13</v>
      </c>
      <c r="Q818" s="10">
        <v>115.15</v>
      </c>
    </row>
    <row r="819" spans="1:17">
      <c r="A819" s="29">
        <v>43958</v>
      </c>
      <c r="B819" s="10">
        <v>2586.36</v>
      </c>
      <c r="C819" s="10">
        <v>2601.29</v>
      </c>
      <c r="D819" s="10">
        <v>2579.6799999999998</v>
      </c>
      <c r="E819" s="10">
        <v>2579.9699999999998</v>
      </c>
      <c r="F819" s="10">
        <v>2603.5100000000002</v>
      </c>
      <c r="G819" s="10">
        <v>2779.86</v>
      </c>
      <c r="H819" s="10">
        <v>2845.17</v>
      </c>
      <c r="J819" s="29">
        <v>43958</v>
      </c>
      <c r="K819" s="10">
        <v>86.51</v>
      </c>
      <c r="L819" s="10">
        <v>88.5</v>
      </c>
      <c r="M819" s="10">
        <v>83.76</v>
      </c>
      <c r="N819" s="10">
        <v>84</v>
      </c>
      <c r="O819" s="10">
        <v>93.32</v>
      </c>
      <c r="P819" s="10">
        <v>114.26</v>
      </c>
      <c r="Q819" s="10">
        <v>115.56</v>
      </c>
    </row>
    <row r="820" spans="1:17">
      <c r="A820" s="29">
        <v>43957</v>
      </c>
      <c r="B820" s="10">
        <v>2587.5500000000002</v>
      </c>
      <c r="C820" s="10">
        <v>2599.63</v>
      </c>
      <c r="D820" s="10">
        <v>2584.41</v>
      </c>
      <c r="E820" s="10">
        <v>2586.36</v>
      </c>
      <c r="F820" s="10">
        <v>2612.1799999999998</v>
      </c>
      <c r="G820" s="10">
        <v>2780.1</v>
      </c>
      <c r="H820" s="10">
        <v>2848.69</v>
      </c>
      <c r="J820" s="29">
        <v>43957</v>
      </c>
      <c r="K820" s="10">
        <v>86.99</v>
      </c>
      <c r="L820" s="10">
        <v>87.9</v>
      </c>
      <c r="M820" s="10">
        <v>85.01</v>
      </c>
      <c r="N820" s="10">
        <v>85.8</v>
      </c>
      <c r="O820" s="10">
        <v>94.43</v>
      </c>
      <c r="P820" s="10">
        <v>114.39</v>
      </c>
      <c r="Q820" s="10">
        <v>115.95</v>
      </c>
    </row>
    <row r="821" spans="1:17">
      <c r="A821" s="29">
        <v>43956</v>
      </c>
      <c r="B821" s="10">
        <v>2582.54</v>
      </c>
      <c r="C821" s="10">
        <v>2600.12</v>
      </c>
      <c r="D821" s="10">
        <v>2582.54</v>
      </c>
      <c r="E821" s="10">
        <v>2587.5500000000002</v>
      </c>
      <c r="F821" s="10">
        <v>2620.71</v>
      </c>
      <c r="G821" s="10">
        <v>2780.29</v>
      </c>
      <c r="H821" s="10">
        <v>2852.01</v>
      </c>
      <c r="J821" s="29">
        <v>43956</v>
      </c>
      <c r="K821" s="10">
        <v>88.7</v>
      </c>
      <c r="L821" s="10">
        <v>89.7</v>
      </c>
      <c r="M821" s="10">
        <v>86.8</v>
      </c>
      <c r="N821" s="10">
        <v>86.8</v>
      </c>
      <c r="O821" s="10">
        <v>95.53</v>
      </c>
      <c r="P821" s="10">
        <v>114.51</v>
      </c>
      <c r="Q821" s="10">
        <v>116.32</v>
      </c>
    </row>
    <row r="822" spans="1:17">
      <c r="A822" s="29">
        <v>43955</v>
      </c>
      <c r="B822" s="10">
        <v>2603.5500000000002</v>
      </c>
      <c r="C822" s="10">
        <v>2603.5500000000002</v>
      </c>
      <c r="D822" s="10">
        <v>2571.0300000000002</v>
      </c>
      <c r="E822" s="10">
        <v>2582.4899999999998</v>
      </c>
      <c r="F822" s="10">
        <v>2629.46</v>
      </c>
      <c r="G822" s="10">
        <v>2780.45</v>
      </c>
      <c r="H822" s="10">
        <v>2855.3</v>
      </c>
      <c r="J822" s="29">
        <v>43955</v>
      </c>
      <c r="K822" s="10">
        <v>86.15</v>
      </c>
      <c r="L822" s="10">
        <v>88.31</v>
      </c>
      <c r="M822" s="10">
        <v>85.96</v>
      </c>
      <c r="N822" s="10">
        <v>88.01</v>
      </c>
      <c r="O822" s="10">
        <v>96.57</v>
      </c>
      <c r="P822" s="10">
        <v>114.62</v>
      </c>
      <c r="Q822" s="10">
        <v>116.67</v>
      </c>
    </row>
    <row r="823" spans="1:17">
      <c r="A823" s="29">
        <v>43951</v>
      </c>
      <c r="B823" s="10">
        <v>2593.33</v>
      </c>
      <c r="C823" s="10">
        <v>2604.5</v>
      </c>
      <c r="D823" s="10">
        <v>2591.13</v>
      </c>
      <c r="E823" s="10">
        <v>2603.62</v>
      </c>
      <c r="F823" s="10">
        <v>2638.75</v>
      </c>
      <c r="G823" s="10">
        <v>2780.66</v>
      </c>
      <c r="H823" s="10">
        <v>2858.55</v>
      </c>
      <c r="J823" s="29">
        <v>43951</v>
      </c>
      <c r="K823" s="10">
        <v>93.15</v>
      </c>
      <c r="L823" s="10">
        <v>93.47</v>
      </c>
      <c r="M823" s="10">
        <v>89.85</v>
      </c>
      <c r="N823" s="10">
        <v>90.42</v>
      </c>
      <c r="O823" s="10">
        <v>97.59</v>
      </c>
      <c r="P823" s="10">
        <v>114.72</v>
      </c>
      <c r="Q823" s="10">
        <v>117</v>
      </c>
    </row>
    <row r="824" spans="1:17">
      <c r="A824" s="29">
        <v>43950</v>
      </c>
      <c r="B824" s="10">
        <v>2572.87</v>
      </c>
      <c r="C824" s="10">
        <v>2594.7399999999998</v>
      </c>
      <c r="D824" s="10">
        <v>2572.87</v>
      </c>
      <c r="E824" s="10">
        <v>2593.2600000000002</v>
      </c>
      <c r="F824" s="10">
        <v>2647.66</v>
      </c>
      <c r="G824" s="10">
        <v>2780.77</v>
      </c>
      <c r="H824" s="10">
        <v>2861.43</v>
      </c>
      <c r="J824" s="29">
        <v>43950</v>
      </c>
      <c r="K824" s="10">
        <v>93.56</v>
      </c>
      <c r="L824" s="10">
        <v>94.5</v>
      </c>
      <c r="M824" s="10">
        <v>92.27</v>
      </c>
      <c r="N824" s="10">
        <v>94.5</v>
      </c>
      <c r="O824" s="10">
        <v>98.53</v>
      </c>
      <c r="P824" s="10">
        <v>114.82</v>
      </c>
      <c r="Q824" s="10">
        <v>117.3</v>
      </c>
    </row>
    <row r="825" spans="1:17">
      <c r="A825" s="29">
        <v>43949</v>
      </c>
      <c r="B825" s="10">
        <v>2556.91</v>
      </c>
      <c r="C825" s="10">
        <v>2576.0500000000002</v>
      </c>
      <c r="D825" s="10">
        <v>2556.91</v>
      </c>
      <c r="E825" s="10">
        <v>2572.87</v>
      </c>
      <c r="F825" s="10">
        <v>2656.59</v>
      </c>
      <c r="G825" s="10">
        <v>2780.95</v>
      </c>
      <c r="H825" s="10">
        <v>2864.4</v>
      </c>
      <c r="J825" s="29">
        <v>43949</v>
      </c>
      <c r="K825" s="10">
        <v>90.42</v>
      </c>
      <c r="L825" s="10">
        <v>92.43</v>
      </c>
      <c r="M825" s="10">
        <v>90.02</v>
      </c>
      <c r="N825" s="10">
        <v>91.5</v>
      </c>
      <c r="O825" s="10">
        <v>99.4</v>
      </c>
      <c r="P825" s="10">
        <v>114.91</v>
      </c>
      <c r="Q825" s="10">
        <v>117.57</v>
      </c>
    </row>
    <row r="826" spans="1:17">
      <c r="A826" s="29">
        <v>43948</v>
      </c>
      <c r="B826" s="10">
        <v>2528.5300000000002</v>
      </c>
      <c r="C826" s="10">
        <v>2563.0100000000002</v>
      </c>
      <c r="D826" s="10">
        <v>2528.5300000000002</v>
      </c>
      <c r="E826" s="10">
        <v>2556.91</v>
      </c>
      <c r="F826" s="10">
        <v>2665.81</v>
      </c>
      <c r="G826" s="10">
        <v>2781.27</v>
      </c>
      <c r="H826" s="10">
        <v>2867.52</v>
      </c>
      <c r="J826" s="29">
        <v>43948</v>
      </c>
      <c r="K826" s="10">
        <v>86.05</v>
      </c>
      <c r="L826" s="10">
        <v>88.53</v>
      </c>
      <c r="M826" s="10">
        <v>85.6</v>
      </c>
      <c r="N826" s="10">
        <v>88.17</v>
      </c>
      <c r="O826" s="10">
        <v>100.34</v>
      </c>
      <c r="P826" s="10">
        <v>115</v>
      </c>
      <c r="Q826" s="10">
        <v>117.87</v>
      </c>
    </row>
    <row r="827" spans="1:17">
      <c r="A827" s="29">
        <v>43945</v>
      </c>
      <c r="B827" s="10">
        <v>2592.54</v>
      </c>
      <c r="C827" s="10">
        <v>2597.5100000000002</v>
      </c>
      <c r="D827" s="10">
        <v>2526.2399999999998</v>
      </c>
      <c r="E827" s="10">
        <v>2528.5300000000002</v>
      </c>
      <c r="F827" s="10">
        <v>2675.08</v>
      </c>
      <c r="G827" s="10">
        <v>2781.69</v>
      </c>
      <c r="H827" s="10">
        <v>2870.72</v>
      </c>
      <c r="J827" s="29">
        <v>43945</v>
      </c>
      <c r="K827" s="10">
        <v>89.8</v>
      </c>
      <c r="L827" s="10">
        <v>89.8</v>
      </c>
      <c r="M827" s="10">
        <v>80.900000000000006</v>
      </c>
      <c r="N827" s="10">
        <v>83.99</v>
      </c>
      <c r="O827" s="10">
        <v>101.29</v>
      </c>
      <c r="P827" s="10">
        <v>115.1</v>
      </c>
      <c r="Q827" s="10">
        <v>118.18</v>
      </c>
    </row>
    <row r="828" spans="1:17">
      <c r="A828" s="29">
        <v>43944</v>
      </c>
      <c r="B828" s="10">
        <v>2573.11</v>
      </c>
      <c r="C828" s="10">
        <v>2599.5700000000002</v>
      </c>
      <c r="D828" s="10">
        <v>2573.11</v>
      </c>
      <c r="E828" s="10">
        <v>2592.54</v>
      </c>
      <c r="F828" s="10">
        <v>2684.6</v>
      </c>
      <c r="G828" s="10">
        <v>2782.22</v>
      </c>
      <c r="H828" s="10">
        <v>2874.2</v>
      </c>
      <c r="J828" s="29">
        <v>43944</v>
      </c>
      <c r="K828" s="10">
        <v>93.25</v>
      </c>
      <c r="L828" s="10">
        <v>94.4</v>
      </c>
      <c r="M828" s="10">
        <v>89.66</v>
      </c>
      <c r="N828" s="10">
        <v>90.51</v>
      </c>
      <c r="O828" s="10">
        <v>102.26</v>
      </c>
      <c r="P828" s="10">
        <v>115.21</v>
      </c>
      <c r="Q828" s="10">
        <v>118.54</v>
      </c>
    </row>
    <row r="829" spans="1:17">
      <c r="A829" s="29">
        <v>43943</v>
      </c>
      <c r="B829" s="10">
        <v>2555.5500000000002</v>
      </c>
      <c r="C829" s="10">
        <v>2577.5500000000002</v>
      </c>
      <c r="D829" s="10">
        <v>2555.5500000000002</v>
      </c>
      <c r="E829" s="10">
        <v>2573.06</v>
      </c>
      <c r="F829" s="10">
        <v>2693.32</v>
      </c>
      <c r="G829" s="10">
        <v>2782.46</v>
      </c>
      <c r="H829" s="10">
        <v>2877</v>
      </c>
      <c r="J829" s="29">
        <v>43943</v>
      </c>
      <c r="K829" s="10">
        <v>89.95</v>
      </c>
      <c r="L829" s="10">
        <v>92.59</v>
      </c>
      <c r="M829" s="10">
        <v>89.75</v>
      </c>
      <c r="N829" s="10">
        <v>91.99</v>
      </c>
      <c r="O829" s="10">
        <v>103.17</v>
      </c>
      <c r="P829" s="10">
        <v>115.28</v>
      </c>
      <c r="Q829" s="10">
        <v>118.83</v>
      </c>
    </row>
    <row r="830" spans="1:17">
      <c r="A830" s="29">
        <v>43941</v>
      </c>
      <c r="B830" s="10">
        <v>2559.4699999999998</v>
      </c>
      <c r="C830" s="10">
        <v>2563.27</v>
      </c>
      <c r="D830" s="10">
        <v>2551.4699999999998</v>
      </c>
      <c r="E830" s="10">
        <v>2555.5500000000002</v>
      </c>
      <c r="F830" s="10">
        <v>2702.71</v>
      </c>
      <c r="G830" s="10">
        <v>2782.75</v>
      </c>
      <c r="H830" s="10">
        <v>2879.99</v>
      </c>
      <c r="J830" s="29">
        <v>43941</v>
      </c>
      <c r="K830" s="10">
        <v>85.64</v>
      </c>
      <c r="L830" s="10">
        <v>89.99</v>
      </c>
      <c r="M830" s="10">
        <v>85.08</v>
      </c>
      <c r="N830" s="10">
        <v>88.85</v>
      </c>
      <c r="O830" s="10">
        <v>104.12</v>
      </c>
      <c r="P830" s="10">
        <v>115.33</v>
      </c>
      <c r="Q830" s="10">
        <v>119.1</v>
      </c>
    </row>
    <row r="831" spans="1:17">
      <c r="A831" s="29">
        <v>43938</v>
      </c>
      <c r="B831" s="10">
        <v>2550.1799999999998</v>
      </c>
      <c r="C831" s="10">
        <v>2571.1999999999998</v>
      </c>
      <c r="D831" s="10">
        <v>2550.1799999999998</v>
      </c>
      <c r="E831" s="10">
        <v>2559.48</v>
      </c>
      <c r="F831" s="10">
        <v>2712.57</v>
      </c>
      <c r="G831" s="10">
        <v>2783.11</v>
      </c>
      <c r="H831" s="10">
        <v>2883.03</v>
      </c>
      <c r="J831" s="29">
        <v>43938</v>
      </c>
      <c r="K831" s="10">
        <v>88.5</v>
      </c>
      <c r="L831" s="10">
        <v>89.95</v>
      </c>
      <c r="M831" s="10">
        <v>86.68</v>
      </c>
      <c r="N831" s="10">
        <v>87</v>
      </c>
      <c r="O831" s="10">
        <v>105.18</v>
      </c>
      <c r="P831" s="10">
        <v>115.4</v>
      </c>
      <c r="Q831" s="10">
        <v>119.4</v>
      </c>
    </row>
    <row r="832" spans="1:17">
      <c r="A832" s="29">
        <v>43937</v>
      </c>
      <c r="B832" s="10">
        <v>2544.44</v>
      </c>
      <c r="C832" s="10">
        <v>2557.1</v>
      </c>
      <c r="D832" s="10">
        <v>2544.44</v>
      </c>
      <c r="E832" s="10">
        <v>2550.1799999999998</v>
      </c>
      <c r="F832" s="10">
        <v>2722.55</v>
      </c>
      <c r="G832" s="10">
        <v>2783.44</v>
      </c>
      <c r="H832" s="10">
        <v>2885.96</v>
      </c>
      <c r="J832" s="29">
        <v>43937</v>
      </c>
      <c r="K832" s="10">
        <v>88.6</v>
      </c>
      <c r="L832" s="10">
        <v>89.86</v>
      </c>
      <c r="M832" s="10">
        <v>86.1</v>
      </c>
      <c r="N832" s="10">
        <v>86.5</v>
      </c>
      <c r="O832" s="10">
        <v>106.26</v>
      </c>
      <c r="P832" s="10">
        <v>115.49</v>
      </c>
      <c r="Q832" s="10">
        <v>119.69</v>
      </c>
    </row>
    <row r="833" spans="1:17">
      <c r="A833" s="29">
        <v>43936</v>
      </c>
      <c r="B833" s="10">
        <v>2549.17</v>
      </c>
      <c r="C833" s="10">
        <v>2549.7399999999998</v>
      </c>
      <c r="D833" s="10">
        <v>2542.36</v>
      </c>
      <c r="E833" s="10">
        <v>2544.44</v>
      </c>
      <c r="F833" s="10">
        <v>2732.67</v>
      </c>
      <c r="G833" s="10">
        <v>2783.74</v>
      </c>
      <c r="H833" s="10">
        <v>2888.84</v>
      </c>
      <c r="J833" s="29">
        <v>43936</v>
      </c>
      <c r="K833" s="10">
        <v>85.5</v>
      </c>
      <c r="L833" s="10">
        <v>88.54</v>
      </c>
      <c r="M833" s="10">
        <v>84.04</v>
      </c>
      <c r="N833" s="10">
        <v>87.35</v>
      </c>
      <c r="O833" s="10">
        <v>107.33</v>
      </c>
      <c r="P833" s="10">
        <v>115.57</v>
      </c>
      <c r="Q833" s="10">
        <v>120</v>
      </c>
    </row>
    <row r="834" spans="1:17">
      <c r="A834" s="29">
        <v>43935</v>
      </c>
      <c r="B834" s="10">
        <v>2527.66</v>
      </c>
      <c r="C834" s="10">
        <v>2556.33</v>
      </c>
      <c r="D834" s="10">
        <v>2527.66</v>
      </c>
      <c r="E834" s="10">
        <v>2549.17</v>
      </c>
      <c r="F834" s="10">
        <v>2743.32</v>
      </c>
      <c r="G834" s="10">
        <v>2784.04</v>
      </c>
      <c r="H834" s="10">
        <v>2891.69</v>
      </c>
      <c r="J834" s="29">
        <v>43935</v>
      </c>
      <c r="K834" s="10">
        <v>86.25</v>
      </c>
      <c r="L834" s="10">
        <v>88.4</v>
      </c>
      <c r="M834" s="10">
        <v>86.25</v>
      </c>
      <c r="N834" s="10">
        <v>87</v>
      </c>
      <c r="O834" s="10">
        <v>108.32</v>
      </c>
      <c r="P834" s="10">
        <v>115.64</v>
      </c>
      <c r="Q834" s="10">
        <v>120.29</v>
      </c>
    </row>
    <row r="835" spans="1:17">
      <c r="A835" s="29">
        <v>43934</v>
      </c>
      <c r="B835" s="10">
        <v>2520.1999999999998</v>
      </c>
      <c r="C835" s="10">
        <v>2529.1799999999998</v>
      </c>
      <c r="D835" s="10">
        <v>2514.66</v>
      </c>
      <c r="E835" s="10">
        <v>2527.66</v>
      </c>
      <c r="F835" s="10">
        <v>2753.86</v>
      </c>
      <c r="G835" s="10">
        <v>2784.29</v>
      </c>
      <c r="H835" s="10">
        <v>2894.45</v>
      </c>
      <c r="J835" s="29">
        <v>43934</v>
      </c>
      <c r="K835" s="10">
        <v>83</v>
      </c>
      <c r="L835" s="10">
        <v>85.2</v>
      </c>
      <c r="M835" s="10">
        <v>82.95</v>
      </c>
      <c r="N835" s="10">
        <v>83.37</v>
      </c>
      <c r="O835" s="10">
        <v>109.36</v>
      </c>
      <c r="P835" s="10">
        <v>115.71</v>
      </c>
      <c r="Q835" s="10">
        <v>120.56</v>
      </c>
    </row>
    <row r="836" spans="1:17">
      <c r="A836" s="29">
        <v>43930</v>
      </c>
      <c r="B836" s="10">
        <v>2503.8200000000002</v>
      </c>
      <c r="C836" s="10">
        <v>2524.5700000000002</v>
      </c>
      <c r="D836" s="10">
        <v>2503.8200000000002</v>
      </c>
      <c r="E836" s="10">
        <v>2520.21</v>
      </c>
      <c r="F836" s="10">
        <v>2765.07</v>
      </c>
      <c r="G836" s="10">
        <v>2784.64</v>
      </c>
      <c r="H836" s="10">
        <v>2897.45</v>
      </c>
      <c r="J836" s="29">
        <v>43930</v>
      </c>
      <c r="K836" s="10">
        <v>84.6</v>
      </c>
      <c r="L836" s="10">
        <v>87</v>
      </c>
      <c r="M836" s="10">
        <v>83.27</v>
      </c>
      <c r="N836" s="10">
        <v>83.27</v>
      </c>
      <c r="O836" s="10">
        <v>110.52</v>
      </c>
      <c r="P836" s="10">
        <v>115.81</v>
      </c>
      <c r="Q836" s="10">
        <v>120.88</v>
      </c>
    </row>
    <row r="837" spans="1:17">
      <c r="A837" s="29">
        <v>43929</v>
      </c>
      <c r="B837" s="10">
        <v>2484.54</v>
      </c>
      <c r="C837" s="10">
        <v>2505.15</v>
      </c>
      <c r="D837" s="10">
        <v>2480.69</v>
      </c>
      <c r="E837" s="10">
        <v>2503.81</v>
      </c>
      <c r="F837" s="10">
        <v>2776.66</v>
      </c>
      <c r="G837" s="10">
        <v>2785</v>
      </c>
      <c r="H837" s="10">
        <v>2900.53</v>
      </c>
      <c r="J837" s="29">
        <v>43929</v>
      </c>
      <c r="K837" s="10">
        <v>82.02</v>
      </c>
      <c r="L837" s="10">
        <v>85.45</v>
      </c>
      <c r="M837" s="10">
        <v>81.55</v>
      </c>
      <c r="N837" s="10">
        <v>84.35</v>
      </c>
      <c r="O837" s="10">
        <v>111.7</v>
      </c>
      <c r="P837" s="10">
        <v>115.91</v>
      </c>
      <c r="Q837" s="10">
        <v>121.21</v>
      </c>
    </row>
    <row r="838" spans="1:17">
      <c r="A838" s="29">
        <v>43928</v>
      </c>
      <c r="B838" s="10">
        <v>2438.1</v>
      </c>
      <c r="C838" s="10">
        <v>2484.02</v>
      </c>
      <c r="D838" s="10">
        <v>2438.1</v>
      </c>
      <c r="E838" s="10">
        <v>2483.42</v>
      </c>
      <c r="F838" s="10">
        <v>2788.43</v>
      </c>
      <c r="G838" s="10">
        <v>2785.38</v>
      </c>
      <c r="H838" s="10">
        <v>2903.82</v>
      </c>
      <c r="J838" s="29">
        <v>43928</v>
      </c>
      <c r="K838" s="10">
        <v>83.33</v>
      </c>
      <c r="L838" s="10">
        <v>85.8</v>
      </c>
      <c r="M838" s="10">
        <v>82.02</v>
      </c>
      <c r="N838" s="10">
        <v>82.02</v>
      </c>
      <c r="O838" s="10">
        <v>112.82</v>
      </c>
      <c r="P838" s="10">
        <v>116</v>
      </c>
      <c r="Q838" s="10">
        <v>121.53</v>
      </c>
    </row>
    <row r="839" spans="1:17">
      <c r="A839" s="29">
        <v>43927</v>
      </c>
      <c r="B839" s="10">
        <v>2417.7399999999998</v>
      </c>
      <c r="C839" s="10">
        <v>2460.63</v>
      </c>
      <c r="D839" s="10">
        <v>2417.7399999999998</v>
      </c>
      <c r="E839" s="10">
        <v>2438.11</v>
      </c>
      <c r="F839" s="10">
        <v>2801.16</v>
      </c>
      <c r="G839" s="10">
        <v>2785.83</v>
      </c>
      <c r="H839" s="10">
        <v>2907.25</v>
      </c>
      <c r="J839" s="29">
        <v>43927</v>
      </c>
      <c r="K839" s="10">
        <v>80.010000000000005</v>
      </c>
      <c r="L839" s="10">
        <v>81.489999999999995</v>
      </c>
      <c r="M839" s="10">
        <v>78.489999999999995</v>
      </c>
      <c r="N839" s="10">
        <v>79.52</v>
      </c>
      <c r="O839" s="10">
        <v>114.09</v>
      </c>
      <c r="P839" s="10">
        <v>116.1</v>
      </c>
      <c r="Q839" s="10">
        <v>121.9</v>
      </c>
    </row>
    <row r="840" spans="1:17">
      <c r="A840" s="29">
        <v>43924</v>
      </c>
      <c r="B840" s="10">
        <v>2445.81</v>
      </c>
      <c r="C840" s="10">
        <v>2458.0500000000002</v>
      </c>
      <c r="D840" s="10">
        <v>2413.29</v>
      </c>
      <c r="E840" s="10">
        <v>2417.7399999999998</v>
      </c>
      <c r="F840" s="10">
        <v>2814.82</v>
      </c>
      <c r="G840" s="10">
        <v>2786.46</v>
      </c>
      <c r="H840" s="10">
        <v>2911.01</v>
      </c>
      <c r="J840" s="29">
        <v>43924</v>
      </c>
      <c r="K840" s="10">
        <v>78.5</v>
      </c>
      <c r="L840" s="10">
        <v>79</v>
      </c>
      <c r="M840" s="10">
        <v>73.91</v>
      </c>
      <c r="N840" s="10">
        <v>75.02</v>
      </c>
      <c r="O840" s="10">
        <v>115.43</v>
      </c>
      <c r="P840" s="10">
        <v>116.2</v>
      </c>
      <c r="Q840" s="10">
        <v>122.28</v>
      </c>
    </row>
    <row r="841" spans="1:17">
      <c r="A841" s="29">
        <v>43923</v>
      </c>
      <c r="B841" s="10">
        <v>2464.3000000000002</v>
      </c>
      <c r="C841" s="10">
        <v>2481.64</v>
      </c>
      <c r="D841" s="10">
        <v>2445.7399999999998</v>
      </c>
      <c r="E841" s="10">
        <v>2445.7399999999998</v>
      </c>
      <c r="F841" s="10">
        <v>2828.88</v>
      </c>
      <c r="G841" s="10">
        <v>2787.18</v>
      </c>
      <c r="H841" s="10">
        <v>2914.86</v>
      </c>
      <c r="J841" s="29">
        <v>43923</v>
      </c>
      <c r="K841" s="10">
        <v>79.78</v>
      </c>
      <c r="L841" s="10">
        <v>80.37</v>
      </c>
      <c r="M841" s="10">
        <v>77.13</v>
      </c>
      <c r="N841" s="10">
        <v>78.400000000000006</v>
      </c>
      <c r="O841" s="10">
        <v>116.86</v>
      </c>
      <c r="P841" s="10">
        <v>116.33</v>
      </c>
      <c r="Q841" s="10">
        <v>122.7</v>
      </c>
    </row>
    <row r="842" spans="1:17">
      <c r="A842" s="29">
        <v>43922</v>
      </c>
      <c r="B842" s="10">
        <v>2494.1799999999998</v>
      </c>
      <c r="C842" s="10">
        <v>2494.19</v>
      </c>
      <c r="D842" s="10">
        <v>2427.09</v>
      </c>
      <c r="E842" s="10">
        <v>2464.29</v>
      </c>
      <c r="F842" s="10">
        <v>2842.48</v>
      </c>
      <c r="G842" s="10">
        <v>2787.75</v>
      </c>
      <c r="H842" s="10">
        <v>2918.45</v>
      </c>
      <c r="J842" s="29">
        <v>43922</v>
      </c>
      <c r="K842" s="10">
        <v>77.709999999999994</v>
      </c>
      <c r="L842" s="10">
        <v>78.900000000000006</v>
      </c>
      <c r="M842" s="10">
        <v>76.69</v>
      </c>
      <c r="N842" s="10">
        <v>77.069999999999993</v>
      </c>
      <c r="O842" s="10">
        <v>118.17</v>
      </c>
      <c r="P842" s="10">
        <v>116.44</v>
      </c>
      <c r="Q842" s="10">
        <v>123.1</v>
      </c>
    </row>
    <row r="843" spans="1:17">
      <c r="A843" s="29">
        <v>43921</v>
      </c>
      <c r="B843" s="10">
        <v>2477.2600000000002</v>
      </c>
      <c r="C843" s="10">
        <v>2503.9899999999998</v>
      </c>
      <c r="D843" s="10">
        <v>2477.2600000000002</v>
      </c>
      <c r="E843" s="10">
        <v>2494.1</v>
      </c>
      <c r="F843" s="10">
        <v>2855.98</v>
      </c>
      <c r="G843" s="10">
        <v>2788.22</v>
      </c>
      <c r="H843" s="10">
        <v>2921.76</v>
      </c>
      <c r="J843" s="29">
        <v>43921</v>
      </c>
      <c r="K843" s="10">
        <v>84.3</v>
      </c>
      <c r="L843" s="10">
        <v>85.6</v>
      </c>
      <c r="M843" s="10">
        <v>78.709999999999994</v>
      </c>
      <c r="N843" s="10">
        <v>78.709999999999994</v>
      </c>
      <c r="O843" s="10">
        <v>119.54</v>
      </c>
      <c r="P843" s="10">
        <v>116.55</v>
      </c>
      <c r="Q843" s="10">
        <v>123.5</v>
      </c>
    </row>
    <row r="844" spans="1:17">
      <c r="A844" s="29">
        <v>43920</v>
      </c>
      <c r="B844" s="10">
        <v>2468.84</v>
      </c>
      <c r="C844" s="10">
        <v>2485.35</v>
      </c>
      <c r="D844" s="10">
        <v>2459.33</v>
      </c>
      <c r="E844" s="10">
        <v>2477.3000000000002</v>
      </c>
      <c r="F844" s="10">
        <v>2869.12</v>
      </c>
      <c r="G844" s="10">
        <v>2788.55</v>
      </c>
      <c r="H844" s="10">
        <v>2924.74</v>
      </c>
      <c r="J844" s="29">
        <v>43920</v>
      </c>
      <c r="K844" s="10">
        <v>84.1</v>
      </c>
      <c r="L844" s="10">
        <v>88.72</v>
      </c>
      <c r="M844" s="10">
        <v>83.51</v>
      </c>
      <c r="N844" s="10">
        <v>83.51</v>
      </c>
      <c r="O844" s="10">
        <v>120.84</v>
      </c>
      <c r="P844" s="10">
        <v>116.65</v>
      </c>
      <c r="Q844" s="10">
        <v>123.87</v>
      </c>
    </row>
    <row r="845" spans="1:17">
      <c r="A845" s="29">
        <v>43917</v>
      </c>
      <c r="B845" s="10">
        <v>2443.1</v>
      </c>
      <c r="C845" s="10">
        <v>2469.58</v>
      </c>
      <c r="D845" s="10">
        <v>2404.11</v>
      </c>
      <c r="E845" s="10">
        <v>2468.85</v>
      </c>
      <c r="F845" s="10">
        <v>2882.82</v>
      </c>
      <c r="G845" s="10">
        <v>2788.99</v>
      </c>
      <c r="H845" s="10">
        <v>2927.75</v>
      </c>
      <c r="J845" s="29">
        <v>43917</v>
      </c>
      <c r="K845" s="10">
        <v>85.72</v>
      </c>
      <c r="L845" s="10">
        <v>87.45</v>
      </c>
      <c r="M845" s="10">
        <v>82.31</v>
      </c>
      <c r="N845" s="10">
        <v>84.01</v>
      </c>
      <c r="O845" s="10">
        <v>122.02</v>
      </c>
      <c r="P845" s="10">
        <v>116.73</v>
      </c>
      <c r="Q845" s="10">
        <v>124.19</v>
      </c>
    </row>
    <row r="846" spans="1:17">
      <c r="A846" s="29">
        <v>43916</v>
      </c>
      <c r="B846" s="10">
        <v>2360.0500000000002</v>
      </c>
      <c r="C846" s="10">
        <v>2460.71</v>
      </c>
      <c r="D846" s="10">
        <v>2353.56</v>
      </c>
      <c r="E846" s="10">
        <v>2443.2399999999998</v>
      </c>
      <c r="F846" s="10">
        <v>2896.95</v>
      </c>
      <c r="G846" s="10">
        <v>2789.49</v>
      </c>
      <c r="H846" s="10">
        <v>2930.76</v>
      </c>
      <c r="J846" s="29">
        <v>43916</v>
      </c>
      <c r="K846" s="10">
        <v>82.61</v>
      </c>
      <c r="L846" s="10">
        <v>90.56</v>
      </c>
      <c r="M846" s="10">
        <v>82.61</v>
      </c>
      <c r="N846" s="10">
        <v>88.7</v>
      </c>
      <c r="O846" s="10">
        <v>123.19</v>
      </c>
      <c r="P846" s="10">
        <v>116.8</v>
      </c>
      <c r="Q846" s="10">
        <v>124.51</v>
      </c>
    </row>
    <row r="847" spans="1:17">
      <c r="A847" s="29">
        <v>43915</v>
      </c>
      <c r="B847" s="10">
        <v>2231.36</v>
      </c>
      <c r="C847" s="10">
        <v>2362.2399999999998</v>
      </c>
      <c r="D847" s="10">
        <v>2231.36</v>
      </c>
      <c r="E847" s="10">
        <v>2360.0500000000002</v>
      </c>
      <c r="F847" s="10">
        <v>2911.74</v>
      </c>
      <c r="G847" s="10">
        <v>2790.07</v>
      </c>
      <c r="H847" s="10">
        <v>2934.02</v>
      </c>
      <c r="J847" s="29">
        <v>43915</v>
      </c>
      <c r="K847" s="10">
        <v>76</v>
      </c>
      <c r="L847" s="10">
        <v>85</v>
      </c>
      <c r="M847" s="10">
        <v>76</v>
      </c>
      <c r="N847" s="10">
        <v>81.55</v>
      </c>
      <c r="O847" s="10">
        <v>124.28</v>
      </c>
      <c r="P847" s="10">
        <v>116.85</v>
      </c>
      <c r="Q847" s="10">
        <v>124.76</v>
      </c>
    </row>
    <row r="848" spans="1:17">
      <c r="A848" s="29">
        <v>43914</v>
      </c>
      <c r="B848" s="10">
        <v>2169.2600000000002</v>
      </c>
      <c r="C848" s="10">
        <v>2248.9299999999998</v>
      </c>
      <c r="D848" s="10">
        <v>2169.2600000000002</v>
      </c>
      <c r="E848" s="10">
        <v>2230.21</v>
      </c>
      <c r="F848" s="10">
        <v>2928.12</v>
      </c>
      <c r="G848" s="10">
        <v>2791.07</v>
      </c>
      <c r="H848" s="10">
        <v>2938.08</v>
      </c>
      <c r="J848" s="29">
        <v>43914</v>
      </c>
      <c r="K848" s="10">
        <v>76.569999999999993</v>
      </c>
      <c r="L848" s="10">
        <v>78.709999999999994</v>
      </c>
      <c r="M848" s="10">
        <v>75.180000000000007</v>
      </c>
      <c r="N848" s="10">
        <v>75.95</v>
      </c>
      <c r="O848" s="10">
        <v>125.48</v>
      </c>
      <c r="P848" s="10">
        <v>116.93</v>
      </c>
      <c r="Q848" s="10">
        <v>125.09</v>
      </c>
    </row>
    <row r="849" spans="1:17">
      <c r="A849" s="29">
        <v>43913</v>
      </c>
      <c r="B849" s="10">
        <v>2276.59</v>
      </c>
      <c r="C849" s="10">
        <v>2276.59</v>
      </c>
      <c r="D849" s="10">
        <v>2103.79</v>
      </c>
      <c r="E849" s="10">
        <v>2169.2600000000002</v>
      </c>
      <c r="F849" s="10">
        <v>2947.02</v>
      </c>
      <c r="G849" s="10">
        <v>2792.7</v>
      </c>
      <c r="H849" s="10">
        <v>2943.37</v>
      </c>
      <c r="J849" s="29">
        <v>43913</v>
      </c>
      <c r="K849" s="10">
        <v>74.5</v>
      </c>
      <c r="L849" s="10">
        <v>74.5</v>
      </c>
      <c r="M849" s="10">
        <v>69.849999999999994</v>
      </c>
      <c r="N849" s="10">
        <v>71.8</v>
      </c>
      <c r="O849" s="10">
        <v>126.75</v>
      </c>
      <c r="P849" s="10">
        <v>117.03</v>
      </c>
      <c r="Q849" s="10">
        <v>125.47</v>
      </c>
    </row>
    <row r="850" spans="1:17">
      <c r="A850" s="29">
        <v>43910</v>
      </c>
      <c r="B850" s="10">
        <v>2207.27</v>
      </c>
      <c r="C850" s="10">
        <v>2377.4699999999998</v>
      </c>
      <c r="D850" s="10">
        <v>2207.27</v>
      </c>
      <c r="E850" s="10">
        <v>2276.6</v>
      </c>
      <c r="F850" s="10">
        <v>2966.98</v>
      </c>
      <c r="G850" s="10">
        <v>2794.64</v>
      </c>
      <c r="H850" s="10">
        <v>2949.23</v>
      </c>
      <c r="J850" s="29">
        <v>43910</v>
      </c>
      <c r="K850" s="10">
        <v>81</v>
      </c>
      <c r="L850" s="10">
        <v>82.44</v>
      </c>
      <c r="M850" s="10">
        <v>74.489999999999995</v>
      </c>
      <c r="N850" s="10">
        <v>75.900000000000006</v>
      </c>
      <c r="O850" s="10">
        <v>128.09</v>
      </c>
      <c r="P850" s="10">
        <v>117.16</v>
      </c>
      <c r="Q850" s="10">
        <v>125.91</v>
      </c>
    </row>
    <row r="851" spans="1:17">
      <c r="A851" s="29">
        <v>43909</v>
      </c>
      <c r="B851" s="10">
        <v>2187.38</v>
      </c>
      <c r="C851" s="10">
        <v>2223.1</v>
      </c>
      <c r="D851" s="10">
        <v>1883.17</v>
      </c>
      <c r="E851" s="10">
        <v>2207.27</v>
      </c>
      <c r="F851" s="10">
        <v>2985.13</v>
      </c>
      <c r="G851" s="10">
        <v>2796.02</v>
      </c>
      <c r="H851" s="10">
        <v>2953.94</v>
      </c>
      <c r="J851" s="29">
        <v>43909</v>
      </c>
      <c r="K851" s="10">
        <v>68.3</v>
      </c>
      <c r="L851" s="10">
        <v>79</v>
      </c>
      <c r="M851" s="10">
        <v>64.599999999999994</v>
      </c>
      <c r="N851" s="10">
        <v>75.989999999999995</v>
      </c>
      <c r="O851" s="10">
        <v>129.34</v>
      </c>
      <c r="P851" s="10">
        <v>117.26</v>
      </c>
      <c r="Q851" s="10">
        <v>126.31</v>
      </c>
    </row>
    <row r="852" spans="1:17">
      <c r="A852" s="29">
        <v>43908</v>
      </c>
      <c r="B852" s="10">
        <v>2520.96</v>
      </c>
      <c r="C852" s="10">
        <v>2520.96</v>
      </c>
      <c r="D852" s="10">
        <v>2161.4299999999998</v>
      </c>
      <c r="E852" s="10">
        <v>2187.38</v>
      </c>
      <c r="F852" s="10">
        <v>3005.78</v>
      </c>
      <c r="G852" s="10">
        <v>2797.71</v>
      </c>
      <c r="H852" s="10">
        <v>2959.28</v>
      </c>
      <c r="J852" s="29">
        <v>43908</v>
      </c>
      <c r="K852" s="10">
        <v>75.33</v>
      </c>
      <c r="L852" s="10">
        <v>79.989999999999995</v>
      </c>
      <c r="M852" s="10">
        <v>67.92</v>
      </c>
      <c r="N852" s="10">
        <v>72.8</v>
      </c>
      <c r="O852" s="10">
        <v>130.61000000000001</v>
      </c>
      <c r="P852" s="10">
        <v>117.36</v>
      </c>
      <c r="Q852" s="10">
        <v>126.7</v>
      </c>
    </row>
    <row r="853" spans="1:17">
      <c r="A853" s="29">
        <v>43907</v>
      </c>
      <c r="B853" s="10">
        <v>2575.92</v>
      </c>
      <c r="C853" s="10">
        <v>2587.41</v>
      </c>
      <c r="D853" s="10">
        <v>2511.64</v>
      </c>
      <c r="E853" s="10">
        <v>2520.9</v>
      </c>
      <c r="F853" s="10">
        <v>3027.02</v>
      </c>
      <c r="G853" s="10">
        <v>2799.41</v>
      </c>
      <c r="H853" s="10">
        <v>2964.67</v>
      </c>
      <c r="J853" s="29">
        <v>43907</v>
      </c>
      <c r="K853" s="10">
        <v>86.01</v>
      </c>
      <c r="L853" s="10">
        <v>87.96</v>
      </c>
      <c r="M853" s="10">
        <v>82.01</v>
      </c>
      <c r="N853" s="10">
        <v>85.7</v>
      </c>
      <c r="O853" s="10">
        <v>131.93</v>
      </c>
      <c r="P853" s="10">
        <v>117.48</v>
      </c>
      <c r="Q853" s="10">
        <v>127.11</v>
      </c>
    </row>
    <row r="854" spans="1:17">
      <c r="A854" s="29">
        <v>43906</v>
      </c>
      <c r="B854" s="10">
        <v>2701.07</v>
      </c>
      <c r="C854" s="10">
        <v>2701.07</v>
      </c>
      <c r="D854" s="10">
        <v>2546.34</v>
      </c>
      <c r="E854" s="10">
        <v>2575.81</v>
      </c>
      <c r="F854" s="10">
        <v>3041.68</v>
      </c>
      <c r="G854" s="10">
        <v>2799.42</v>
      </c>
      <c r="H854" s="10">
        <v>2966.63</v>
      </c>
      <c r="J854" s="29">
        <v>43906</v>
      </c>
      <c r="K854" s="10">
        <v>83.49</v>
      </c>
      <c r="L854" s="10">
        <v>89.56</v>
      </c>
      <c r="M854" s="10">
        <v>80.5</v>
      </c>
      <c r="N854" s="10">
        <v>80.5</v>
      </c>
      <c r="O854" s="10">
        <v>133.04</v>
      </c>
      <c r="P854" s="10">
        <v>117.52</v>
      </c>
      <c r="Q854" s="10">
        <v>127.39</v>
      </c>
    </row>
    <row r="855" spans="1:17">
      <c r="A855" s="29">
        <v>43903</v>
      </c>
      <c r="B855" s="10">
        <v>2661.68</v>
      </c>
      <c r="C855" s="10">
        <v>2769.38</v>
      </c>
      <c r="D855" s="10">
        <v>2661.68</v>
      </c>
      <c r="E855" s="10">
        <v>2701.07</v>
      </c>
      <c r="F855" s="10">
        <v>3054.67</v>
      </c>
      <c r="G855" s="10">
        <v>2799.14</v>
      </c>
      <c r="H855" s="10">
        <v>2968.03</v>
      </c>
      <c r="J855" s="29">
        <v>43903</v>
      </c>
      <c r="K855" s="10">
        <v>104.01</v>
      </c>
      <c r="L855" s="10">
        <v>105</v>
      </c>
      <c r="M855" s="10">
        <v>85.5</v>
      </c>
      <c r="N855" s="10">
        <v>97.5</v>
      </c>
      <c r="O855" s="10">
        <v>134.22</v>
      </c>
      <c r="P855" s="10">
        <v>117.58</v>
      </c>
      <c r="Q855" s="10">
        <v>127.73</v>
      </c>
    </row>
    <row r="856" spans="1:17">
      <c r="A856" s="29">
        <v>43902</v>
      </c>
      <c r="B856" s="10">
        <v>2848.48</v>
      </c>
      <c r="C856" s="10">
        <v>2848.48</v>
      </c>
      <c r="D856" s="10">
        <v>2602.06</v>
      </c>
      <c r="E856" s="10">
        <v>2661.41</v>
      </c>
      <c r="F856" s="10">
        <v>3064.6</v>
      </c>
      <c r="G856" s="10">
        <v>2798.22</v>
      </c>
      <c r="H856" s="10">
        <v>2968.08</v>
      </c>
      <c r="J856" s="29">
        <v>43902</v>
      </c>
      <c r="K856" s="10">
        <v>88</v>
      </c>
      <c r="L856" s="10">
        <v>94</v>
      </c>
      <c r="M856" s="10">
        <v>85</v>
      </c>
      <c r="N856" s="10">
        <v>87.4</v>
      </c>
      <c r="O856" s="10">
        <v>134.99</v>
      </c>
      <c r="P856" s="10">
        <v>117.55</v>
      </c>
      <c r="Q856" s="10">
        <v>127.88</v>
      </c>
    </row>
    <row r="857" spans="1:17">
      <c r="A857" s="29">
        <v>43901</v>
      </c>
      <c r="B857" s="10">
        <v>2901.82</v>
      </c>
      <c r="C857" s="10">
        <v>2912.48</v>
      </c>
      <c r="D857" s="10">
        <v>2843.4</v>
      </c>
      <c r="E857" s="10">
        <v>2848.51</v>
      </c>
      <c r="F857" s="10">
        <v>3074.75</v>
      </c>
      <c r="G857" s="10">
        <v>2797.46</v>
      </c>
      <c r="H857" s="10">
        <v>2968.44</v>
      </c>
      <c r="J857" s="29">
        <v>43901</v>
      </c>
      <c r="K857" s="10">
        <v>108</v>
      </c>
      <c r="L857" s="10">
        <v>110.65</v>
      </c>
      <c r="M857" s="10">
        <v>97.51</v>
      </c>
      <c r="N857" s="10">
        <v>102.5</v>
      </c>
      <c r="O857" s="10">
        <v>135.99</v>
      </c>
      <c r="P857" s="10">
        <v>117.58</v>
      </c>
      <c r="Q857" s="10">
        <v>128.13999999999999</v>
      </c>
    </row>
    <row r="858" spans="1:17">
      <c r="A858" s="29">
        <v>43900</v>
      </c>
      <c r="B858" s="10">
        <v>2860.99</v>
      </c>
      <c r="C858" s="10">
        <v>2911.16</v>
      </c>
      <c r="D858" s="10">
        <v>2860.99</v>
      </c>
      <c r="E858" s="10">
        <v>2901.68</v>
      </c>
      <c r="F858" s="10">
        <v>3080.48</v>
      </c>
      <c r="G858" s="10">
        <v>2795.77</v>
      </c>
      <c r="H858" s="10">
        <v>2966.92</v>
      </c>
      <c r="J858" s="29">
        <v>43900</v>
      </c>
      <c r="K858" s="10">
        <v>110.54</v>
      </c>
      <c r="L858" s="10">
        <v>112.82</v>
      </c>
      <c r="M858" s="10">
        <v>106.5</v>
      </c>
      <c r="N858" s="10">
        <v>110.5</v>
      </c>
      <c r="O858" s="10">
        <v>136.66999999999999</v>
      </c>
      <c r="P858" s="10">
        <v>117.53</v>
      </c>
      <c r="Q858" s="10">
        <v>128.24</v>
      </c>
    </row>
    <row r="859" spans="1:17">
      <c r="A859" s="29">
        <v>43899</v>
      </c>
      <c r="B859" s="10">
        <v>2966.37</v>
      </c>
      <c r="C859" s="10">
        <v>2966.37</v>
      </c>
      <c r="D859" s="10">
        <v>2826.56</v>
      </c>
      <c r="E859" s="10">
        <v>2861.03</v>
      </c>
      <c r="F859" s="10">
        <v>3084.16</v>
      </c>
      <c r="G859" s="10">
        <v>2793.78</v>
      </c>
      <c r="H859" s="10">
        <v>2964.8</v>
      </c>
      <c r="J859" s="29">
        <v>43899</v>
      </c>
      <c r="K859" s="10">
        <v>106.85</v>
      </c>
      <c r="L859" s="10">
        <v>109.79</v>
      </c>
      <c r="M859" s="10">
        <v>102.02</v>
      </c>
      <c r="N859" s="10">
        <v>103.77</v>
      </c>
      <c r="O859" s="10">
        <v>137.15</v>
      </c>
      <c r="P859" s="10">
        <v>117.44</v>
      </c>
      <c r="Q859" s="10">
        <v>128.24</v>
      </c>
    </row>
    <row r="860" spans="1:17">
      <c r="A860" s="29">
        <v>43896</v>
      </c>
      <c r="B860" s="10">
        <v>2993.94</v>
      </c>
      <c r="C860" s="10">
        <v>2993.94</v>
      </c>
      <c r="D860" s="10">
        <v>2960.49</v>
      </c>
      <c r="E860" s="10">
        <v>2966.33</v>
      </c>
      <c r="F860" s="10">
        <v>3087.98</v>
      </c>
      <c r="G860" s="10">
        <v>2791.96</v>
      </c>
      <c r="H860" s="10">
        <v>2963.03</v>
      </c>
      <c r="J860" s="29">
        <v>43896</v>
      </c>
      <c r="K860" s="10">
        <v>119.8</v>
      </c>
      <c r="L860" s="10">
        <v>120.38</v>
      </c>
      <c r="M860" s="10">
        <v>116.76</v>
      </c>
      <c r="N860" s="10">
        <v>119.22</v>
      </c>
      <c r="O860" s="10">
        <v>137.74</v>
      </c>
      <c r="P860" s="10">
        <v>117.37</v>
      </c>
      <c r="Q860" s="10">
        <v>128.30000000000001</v>
      </c>
    </row>
    <row r="861" spans="1:17">
      <c r="A861" s="29">
        <v>43895</v>
      </c>
      <c r="B861" s="10">
        <v>3002.8</v>
      </c>
      <c r="C861" s="10">
        <v>3007.95</v>
      </c>
      <c r="D861" s="10">
        <v>2992.01</v>
      </c>
      <c r="E861" s="10">
        <v>2993.95</v>
      </c>
      <c r="F861" s="10">
        <v>3089.18</v>
      </c>
      <c r="G861" s="10">
        <v>2789.62</v>
      </c>
      <c r="H861" s="10">
        <v>2960.2</v>
      </c>
      <c r="J861" s="29">
        <v>43895</v>
      </c>
      <c r="K861" s="10">
        <v>130</v>
      </c>
      <c r="L861" s="10">
        <v>130.87</v>
      </c>
      <c r="M861" s="10">
        <v>122.06</v>
      </c>
      <c r="N861" s="10">
        <v>124.25</v>
      </c>
      <c r="O861" s="10">
        <v>138.01</v>
      </c>
      <c r="P861" s="10">
        <v>117.22</v>
      </c>
      <c r="Q861" s="10">
        <v>128.21</v>
      </c>
    </row>
    <row r="862" spans="1:17">
      <c r="A862" s="29">
        <v>43894</v>
      </c>
      <c r="B862" s="10">
        <v>2999.09</v>
      </c>
      <c r="C862" s="10">
        <v>3008.86</v>
      </c>
      <c r="D862" s="10">
        <v>2999.09</v>
      </c>
      <c r="E862" s="10">
        <v>3002.8</v>
      </c>
      <c r="F862" s="10">
        <v>3089.53</v>
      </c>
      <c r="G862" s="10">
        <v>2787.13</v>
      </c>
      <c r="H862" s="10">
        <v>2957.07</v>
      </c>
      <c r="J862" s="29">
        <v>43894</v>
      </c>
      <c r="K862" s="10">
        <v>131.51</v>
      </c>
      <c r="L862" s="10">
        <v>132.94999999999999</v>
      </c>
      <c r="M862" s="10">
        <v>129.55000000000001</v>
      </c>
      <c r="N862" s="10">
        <v>131.82</v>
      </c>
      <c r="O862" s="10">
        <v>138.13</v>
      </c>
      <c r="P862" s="10">
        <v>117.04</v>
      </c>
      <c r="Q862" s="10">
        <v>128.07</v>
      </c>
    </row>
    <row r="863" spans="1:17">
      <c r="A863" s="29">
        <v>43893</v>
      </c>
      <c r="B863" s="10">
        <v>2985.36</v>
      </c>
      <c r="C863" s="10">
        <v>3007.25</v>
      </c>
      <c r="D863" s="10">
        <v>2985.36</v>
      </c>
      <c r="E863" s="10">
        <v>2999.09</v>
      </c>
      <c r="F863" s="10">
        <v>3089.41</v>
      </c>
      <c r="G863" s="10">
        <v>2784.57</v>
      </c>
      <c r="H863" s="10">
        <v>2953.87</v>
      </c>
      <c r="J863" s="29">
        <v>43893</v>
      </c>
      <c r="K863" s="10">
        <v>130.9</v>
      </c>
      <c r="L863" s="10">
        <v>133.72</v>
      </c>
      <c r="M863" s="10">
        <v>128</v>
      </c>
      <c r="N863" s="10">
        <v>128.91</v>
      </c>
      <c r="O863" s="10">
        <v>138.08000000000001</v>
      </c>
      <c r="P863" s="10">
        <v>116.84</v>
      </c>
      <c r="Q863" s="10">
        <v>127.88</v>
      </c>
    </row>
    <row r="864" spans="1:17">
      <c r="A864" s="29">
        <v>43892</v>
      </c>
      <c r="B864" s="10">
        <v>2963.81</v>
      </c>
      <c r="C864" s="10">
        <v>2986.65</v>
      </c>
      <c r="D864" s="10">
        <v>2963.81</v>
      </c>
      <c r="E864" s="10">
        <v>2985.33</v>
      </c>
      <c r="F864" s="10">
        <v>3089.22</v>
      </c>
      <c r="G864" s="10">
        <v>2782.02</v>
      </c>
      <c r="H864" s="10">
        <v>2950.64</v>
      </c>
      <c r="J864" s="29">
        <v>43892</v>
      </c>
      <c r="K864" s="10">
        <v>125.9</v>
      </c>
      <c r="L864" s="10">
        <v>130.97999999999999</v>
      </c>
      <c r="M864" s="10">
        <v>125.9</v>
      </c>
      <c r="N864" s="10">
        <v>130</v>
      </c>
      <c r="O864" s="10">
        <v>138.13</v>
      </c>
      <c r="P864" s="10">
        <v>116.66</v>
      </c>
      <c r="Q864" s="10">
        <v>127.7</v>
      </c>
    </row>
    <row r="865" spans="1:17">
      <c r="A865" s="29">
        <v>43889</v>
      </c>
      <c r="B865" s="10">
        <v>2972.36</v>
      </c>
      <c r="C865" s="10">
        <v>2974.45</v>
      </c>
      <c r="D865" s="10">
        <v>2957.86</v>
      </c>
      <c r="E865" s="10">
        <v>2963.81</v>
      </c>
      <c r="F865" s="10">
        <v>3089.14</v>
      </c>
      <c r="G865" s="10">
        <v>2779.52</v>
      </c>
      <c r="H865" s="10">
        <v>2947.56</v>
      </c>
      <c r="J865" s="29">
        <v>43889</v>
      </c>
      <c r="K865" s="10">
        <v>124</v>
      </c>
      <c r="L865" s="10">
        <v>125.9</v>
      </c>
      <c r="M865" s="10">
        <v>119.91</v>
      </c>
      <c r="N865" s="10">
        <v>125.9</v>
      </c>
      <c r="O865" s="10">
        <v>138.12</v>
      </c>
      <c r="P865" s="10">
        <v>116.47</v>
      </c>
      <c r="Q865" s="10">
        <v>127.51</v>
      </c>
    </row>
    <row r="866" spans="1:17">
      <c r="A866" s="29">
        <v>43888</v>
      </c>
      <c r="B866" s="10">
        <v>2972.82</v>
      </c>
      <c r="C866" s="10">
        <v>2977.21</v>
      </c>
      <c r="D866" s="10">
        <v>2962.51</v>
      </c>
      <c r="E866" s="10">
        <v>2972.46</v>
      </c>
      <c r="F866" s="10">
        <v>3089.3</v>
      </c>
      <c r="G866" s="10">
        <v>2777.16</v>
      </c>
      <c r="H866" s="10">
        <v>2944.69</v>
      </c>
      <c r="J866" s="29">
        <v>43888</v>
      </c>
      <c r="K866" s="10">
        <v>128.99</v>
      </c>
      <c r="L866" s="10">
        <v>130.11000000000001</v>
      </c>
      <c r="M866" s="10">
        <v>124.22</v>
      </c>
      <c r="N866" s="10">
        <v>125.07</v>
      </c>
      <c r="O866" s="10">
        <v>138.15</v>
      </c>
      <c r="P866" s="10">
        <v>116.31</v>
      </c>
      <c r="Q866" s="10">
        <v>127.37</v>
      </c>
    </row>
    <row r="867" spans="1:17">
      <c r="A867" s="29">
        <v>43887</v>
      </c>
      <c r="B867" s="10">
        <v>3017.56</v>
      </c>
      <c r="C867" s="10">
        <v>3017.56</v>
      </c>
      <c r="D867" s="10">
        <v>2941.22</v>
      </c>
      <c r="E867" s="10">
        <v>2972.68</v>
      </c>
      <c r="F867" s="10">
        <v>3089.02</v>
      </c>
      <c r="G867" s="10">
        <v>2774.76</v>
      </c>
      <c r="H867" s="10">
        <v>2941.81</v>
      </c>
      <c r="J867" s="29">
        <v>43887</v>
      </c>
      <c r="K867" s="10">
        <v>132.9</v>
      </c>
      <c r="L867" s="10">
        <v>132.9</v>
      </c>
      <c r="M867" s="10">
        <v>128.25</v>
      </c>
      <c r="N867" s="10">
        <v>129.11000000000001</v>
      </c>
      <c r="O867" s="10">
        <v>138.18</v>
      </c>
      <c r="P867" s="10">
        <v>116.16</v>
      </c>
      <c r="Q867" s="10">
        <v>127.25</v>
      </c>
    </row>
    <row r="868" spans="1:17">
      <c r="A868" s="29">
        <v>43882</v>
      </c>
      <c r="B868" s="10">
        <v>3013.12</v>
      </c>
      <c r="C868" s="10">
        <v>3021.79</v>
      </c>
      <c r="D868" s="10">
        <v>3013.09</v>
      </c>
      <c r="E868" s="10">
        <v>3017.57</v>
      </c>
      <c r="F868" s="10">
        <v>3088.49</v>
      </c>
      <c r="G868" s="10">
        <v>2772.38</v>
      </c>
      <c r="H868" s="10">
        <v>2938.86</v>
      </c>
      <c r="J868" s="29">
        <v>43882</v>
      </c>
      <c r="K868" s="10">
        <v>139.38</v>
      </c>
      <c r="L868" s="10">
        <v>139.38</v>
      </c>
      <c r="M868" s="10">
        <v>137.57</v>
      </c>
      <c r="N868" s="10">
        <v>139.29</v>
      </c>
      <c r="O868" s="10">
        <v>138.09</v>
      </c>
      <c r="P868" s="10">
        <v>115.99</v>
      </c>
      <c r="Q868" s="10">
        <v>127.08</v>
      </c>
    </row>
    <row r="869" spans="1:17">
      <c r="A869" s="29">
        <v>43881</v>
      </c>
      <c r="B869" s="10">
        <v>3012.92</v>
      </c>
      <c r="C869" s="10">
        <v>3019.39</v>
      </c>
      <c r="D869" s="10">
        <v>3012.55</v>
      </c>
      <c r="E869" s="10">
        <v>3013.12</v>
      </c>
      <c r="F869" s="10">
        <v>3086.83</v>
      </c>
      <c r="G869" s="10">
        <v>2769.77</v>
      </c>
      <c r="H869" s="10">
        <v>2935.38</v>
      </c>
      <c r="J869" s="29">
        <v>43881</v>
      </c>
      <c r="K869" s="10">
        <v>141.38</v>
      </c>
      <c r="L869" s="10">
        <v>141.85</v>
      </c>
      <c r="M869" s="10">
        <v>139.28</v>
      </c>
      <c r="N869" s="10">
        <v>139.55000000000001</v>
      </c>
      <c r="O869" s="10">
        <v>137.80000000000001</v>
      </c>
      <c r="P869" s="10">
        <v>115.76</v>
      </c>
      <c r="Q869" s="10">
        <v>126.8</v>
      </c>
    </row>
    <row r="870" spans="1:17">
      <c r="A870" s="29">
        <v>43880</v>
      </c>
      <c r="B870" s="10">
        <v>3025.35</v>
      </c>
      <c r="C870" s="10">
        <v>3030.25</v>
      </c>
      <c r="D870" s="10">
        <v>3011.98</v>
      </c>
      <c r="E870" s="10">
        <v>3012.92</v>
      </c>
      <c r="F870" s="10">
        <v>3085.19</v>
      </c>
      <c r="G870" s="10">
        <v>2767.19</v>
      </c>
      <c r="H870" s="10">
        <v>2931.97</v>
      </c>
      <c r="J870" s="29">
        <v>43880</v>
      </c>
      <c r="K870" s="10">
        <v>139.30000000000001</v>
      </c>
      <c r="L870" s="10">
        <v>141.88999999999999</v>
      </c>
      <c r="M870" s="10">
        <v>138.85</v>
      </c>
      <c r="N870" s="10">
        <v>141</v>
      </c>
      <c r="O870" s="10">
        <v>137.47999999999999</v>
      </c>
      <c r="P870" s="10">
        <v>115.54</v>
      </c>
      <c r="Q870" s="10">
        <v>126.52</v>
      </c>
    </row>
    <row r="871" spans="1:17">
      <c r="A871" s="29">
        <v>43879</v>
      </c>
      <c r="B871" s="10">
        <v>3046.93</v>
      </c>
      <c r="C871" s="10">
        <v>3050.73</v>
      </c>
      <c r="D871" s="10">
        <v>3023.95</v>
      </c>
      <c r="E871" s="10">
        <v>3025.36</v>
      </c>
      <c r="F871" s="10">
        <v>3083.32</v>
      </c>
      <c r="G871" s="10">
        <v>2764.65</v>
      </c>
      <c r="H871" s="10">
        <v>2928.52</v>
      </c>
      <c r="J871" s="29">
        <v>43879</v>
      </c>
      <c r="K871" s="10">
        <v>138</v>
      </c>
      <c r="L871" s="10">
        <v>139.41</v>
      </c>
      <c r="M871" s="10">
        <v>137.47</v>
      </c>
      <c r="N871" s="10">
        <v>138.80000000000001</v>
      </c>
      <c r="O871" s="10">
        <v>137.1</v>
      </c>
      <c r="P871" s="10">
        <v>115.31</v>
      </c>
      <c r="Q871" s="10">
        <v>126.22</v>
      </c>
    </row>
    <row r="872" spans="1:17">
      <c r="A872" s="29">
        <v>43878</v>
      </c>
      <c r="B872" s="10">
        <v>3049.03</v>
      </c>
      <c r="C872" s="10">
        <v>3053.1</v>
      </c>
      <c r="D872" s="10">
        <v>3039.44</v>
      </c>
      <c r="E872" s="10">
        <v>3046.95</v>
      </c>
      <c r="F872" s="10">
        <v>3081.14</v>
      </c>
      <c r="G872" s="10">
        <v>2762.04</v>
      </c>
      <c r="H872" s="10">
        <v>2924.93</v>
      </c>
      <c r="J872" s="29">
        <v>43878</v>
      </c>
      <c r="K872" s="10">
        <v>138.62</v>
      </c>
      <c r="L872" s="10">
        <v>139.03</v>
      </c>
      <c r="M872" s="10">
        <v>137.43</v>
      </c>
      <c r="N872" s="10">
        <v>138.94999999999999</v>
      </c>
      <c r="O872" s="10">
        <v>136.76</v>
      </c>
      <c r="P872" s="10">
        <v>115.09</v>
      </c>
      <c r="Q872" s="10">
        <v>125.96</v>
      </c>
    </row>
    <row r="873" spans="1:17">
      <c r="A873" s="29">
        <v>43875</v>
      </c>
      <c r="B873" s="10">
        <v>3039.53</v>
      </c>
      <c r="C873" s="10">
        <v>3052.55</v>
      </c>
      <c r="D873" s="10">
        <v>3039.33</v>
      </c>
      <c r="E873" s="10">
        <v>3048.93</v>
      </c>
      <c r="F873" s="10">
        <v>3078.35</v>
      </c>
      <c r="G873" s="10">
        <v>2759.35</v>
      </c>
      <c r="H873" s="10">
        <v>2921.14</v>
      </c>
      <c r="J873" s="29">
        <v>43875</v>
      </c>
      <c r="K873" s="10">
        <v>138.1</v>
      </c>
      <c r="L873" s="10">
        <v>139.44999999999999</v>
      </c>
      <c r="M873" s="10">
        <v>136.76</v>
      </c>
      <c r="N873" s="10">
        <v>137.5</v>
      </c>
      <c r="O873" s="10">
        <v>136.41</v>
      </c>
      <c r="P873" s="10">
        <v>114.87</v>
      </c>
      <c r="Q873" s="10">
        <v>125.69</v>
      </c>
    </row>
    <row r="874" spans="1:17">
      <c r="A874" s="29">
        <v>43874</v>
      </c>
      <c r="B874" s="10">
        <v>3034.07</v>
      </c>
      <c r="C874" s="10">
        <v>3041.95</v>
      </c>
      <c r="D874" s="10">
        <v>3032.25</v>
      </c>
      <c r="E874" s="10">
        <v>3039.6</v>
      </c>
      <c r="F874" s="10">
        <v>3075.21</v>
      </c>
      <c r="G874" s="10">
        <v>2756.6</v>
      </c>
      <c r="H874" s="10">
        <v>2917.29</v>
      </c>
      <c r="J874" s="29">
        <v>43874</v>
      </c>
      <c r="K874" s="10">
        <v>136.4</v>
      </c>
      <c r="L874" s="10">
        <v>138.31</v>
      </c>
      <c r="M874" s="10">
        <v>135.51</v>
      </c>
      <c r="N874" s="10">
        <v>138.15</v>
      </c>
      <c r="O874" s="10">
        <v>136.08000000000001</v>
      </c>
      <c r="P874" s="10">
        <v>114.65</v>
      </c>
      <c r="Q874" s="10">
        <v>125.44</v>
      </c>
    </row>
    <row r="875" spans="1:17">
      <c r="A875" s="29">
        <v>43873</v>
      </c>
      <c r="B875" s="10">
        <v>3020.38</v>
      </c>
      <c r="C875" s="10">
        <v>3036.7</v>
      </c>
      <c r="D875" s="10">
        <v>3020.38</v>
      </c>
      <c r="E875" s="10">
        <v>3034.2</v>
      </c>
      <c r="F875" s="10">
        <v>3072.22</v>
      </c>
      <c r="G875" s="10">
        <v>2753.89</v>
      </c>
      <c r="H875" s="10">
        <v>2913.49</v>
      </c>
      <c r="J875" s="29">
        <v>43873</v>
      </c>
      <c r="K875" s="10">
        <v>137</v>
      </c>
      <c r="L875" s="10">
        <v>139.32</v>
      </c>
      <c r="M875" s="10">
        <v>136.80000000000001</v>
      </c>
      <c r="N875" s="10">
        <v>138.1</v>
      </c>
      <c r="O875" s="10">
        <v>135.74</v>
      </c>
      <c r="P875" s="10">
        <v>114.44</v>
      </c>
      <c r="Q875" s="10">
        <v>125.17</v>
      </c>
    </row>
    <row r="876" spans="1:17">
      <c r="A876" s="29">
        <v>43872</v>
      </c>
      <c r="B876" s="10">
        <v>3004.6</v>
      </c>
      <c r="C876" s="10">
        <v>3022.02</v>
      </c>
      <c r="D876" s="10">
        <v>3004.6</v>
      </c>
      <c r="E876" s="10">
        <v>3020.31</v>
      </c>
      <c r="F876" s="10">
        <v>3069.22</v>
      </c>
      <c r="G876" s="10">
        <v>2751.18</v>
      </c>
      <c r="H876" s="10">
        <v>2909.73</v>
      </c>
      <c r="J876" s="29">
        <v>43872</v>
      </c>
      <c r="K876" s="10">
        <v>133.94999999999999</v>
      </c>
      <c r="L876" s="10">
        <v>136.84</v>
      </c>
      <c r="M876" s="10">
        <v>133.44</v>
      </c>
      <c r="N876" s="10">
        <v>136.12</v>
      </c>
      <c r="O876" s="10">
        <v>135.4</v>
      </c>
      <c r="P876" s="10">
        <v>114.22</v>
      </c>
      <c r="Q876" s="10">
        <v>124.89</v>
      </c>
    </row>
    <row r="877" spans="1:17">
      <c r="A877" s="29">
        <v>43871</v>
      </c>
      <c r="B877" s="10">
        <v>3028.28</v>
      </c>
      <c r="C877" s="10">
        <v>3029.12</v>
      </c>
      <c r="D877" s="10">
        <v>3004.57</v>
      </c>
      <c r="E877" s="10">
        <v>3004.57</v>
      </c>
      <c r="F877" s="10">
        <v>3066.36</v>
      </c>
      <c r="G877" s="10">
        <v>2748.54</v>
      </c>
      <c r="H877" s="10">
        <v>2906.09</v>
      </c>
      <c r="J877" s="29">
        <v>43871</v>
      </c>
      <c r="K877" s="10">
        <v>135.69999999999999</v>
      </c>
      <c r="L877" s="10">
        <v>136.86000000000001</v>
      </c>
      <c r="M877" s="10">
        <v>131.79</v>
      </c>
      <c r="N877" s="10">
        <v>132.19999999999999</v>
      </c>
      <c r="O877" s="10">
        <v>135.07</v>
      </c>
      <c r="P877" s="10">
        <v>114.01</v>
      </c>
      <c r="Q877" s="10">
        <v>124.61</v>
      </c>
    </row>
    <row r="878" spans="1:17">
      <c r="A878" s="29">
        <v>43868</v>
      </c>
      <c r="B878" s="10">
        <v>3042.86</v>
      </c>
      <c r="C878" s="10">
        <v>3049.24</v>
      </c>
      <c r="D878" s="10">
        <v>3027.64</v>
      </c>
      <c r="E878" s="10">
        <v>3028.28</v>
      </c>
      <c r="F878" s="10">
        <v>3063.8</v>
      </c>
      <c r="G878" s="10">
        <v>2745.99</v>
      </c>
      <c r="H878" s="10">
        <v>2902.62</v>
      </c>
      <c r="J878" s="29">
        <v>43868</v>
      </c>
      <c r="K878" s="10">
        <v>137.30000000000001</v>
      </c>
      <c r="L878" s="10">
        <v>139.4</v>
      </c>
      <c r="M878" s="10">
        <v>135.9</v>
      </c>
      <c r="N878" s="10">
        <v>135.9</v>
      </c>
      <c r="O878" s="10">
        <v>134.82</v>
      </c>
      <c r="P878" s="10">
        <v>113.82</v>
      </c>
      <c r="Q878" s="10">
        <v>124.38</v>
      </c>
    </row>
    <row r="879" spans="1:17">
      <c r="A879" s="29">
        <v>43867</v>
      </c>
      <c r="B879" s="10">
        <v>3048.46</v>
      </c>
      <c r="C879" s="10">
        <v>3059.48</v>
      </c>
      <c r="D879" s="10">
        <v>3042.26</v>
      </c>
      <c r="E879" s="10">
        <v>3042.87</v>
      </c>
      <c r="F879" s="10">
        <v>3060.69</v>
      </c>
      <c r="G879" s="10">
        <v>2743.3</v>
      </c>
      <c r="H879" s="10">
        <v>2898.9</v>
      </c>
      <c r="J879" s="29">
        <v>43867</v>
      </c>
      <c r="K879" s="10">
        <v>142.80000000000001</v>
      </c>
      <c r="L879" s="10">
        <v>143.47</v>
      </c>
      <c r="M879" s="10">
        <v>139.31</v>
      </c>
      <c r="N879" s="10">
        <v>139.4</v>
      </c>
      <c r="O879" s="10">
        <v>134.49</v>
      </c>
      <c r="P879" s="10">
        <v>113.61</v>
      </c>
      <c r="Q879" s="10">
        <v>124.13</v>
      </c>
    </row>
    <row r="880" spans="1:17">
      <c r="A880" s="29">
        <v>43866</v>
      </c>
      <c r="B880" s="10">
        <v>3058.68</v>
      </c>
      <c r="C880" s="10">
        <v>3061.85</v>
      </c>
      <c r="D880" s="10">
        <v>3047.66</v>
      </c>
      <c r="E880" s="10">
        <v>3048.45</v>
      </c>
      <c r="F880" s="10">
        <v>3057.27</v>
      </c>
      <c r="G880" s="10">
        <v>2740.55</v>
      </c>
      <c r="H880" s="10">
        <v>2894.99</v>
      </c>
      <c r="J880" s="29">
        <v>43866</v>
      </c>
      <c r="K880" s="10">
        <v>143</v>
      </c>
      <c r="L880" s="10">
        <v>143.63999999999999</v>
      </c>
      <c r="M880" s="10">
        <v>141.71</v>
      </c>
      <c r="N880" s="10">
        <v>141.9</v>
      </c>
      <c r="O880" s="10">
        <v>134.09</v>
      </c>
      <c r="P880" s="10">
        <v>113.37</v>
      </c>
      <c r="Q880" s="10">
        <v>123.84</v>
      </c>
    </row>
    <row r="881" spans="1:17">
      <c r="A881" s="29">
        <v>43865</v>
      </c>
      <c r="B881" s="10">
        <v>3055.99</v>
      </c>
      <c r="C881" s="10">
        <v>3068.46</v>
      </c>
      <c r="D881" s="10">
        <v>3055.48</v>
      </c>
      <c r="E881" s="10">
        <v>3058.55</v>
      </c>
      <c r="F881" s="10">
        <v>3053.49</v>
      </c>
      <c r="G881" s="10">
        <v>2737.74</v>
      </c>
      <c r="H881" s="10">
        <v>2891.08</v>
      </c>
      <c r="J881" s="29">
        <v>43865</v>
      </c>
      <c r="K881" s="10">
        <v>141.84</v>
      </c>
      <c r="L881" s="10">
        <v>144.49</v>
      </c>
      <c r="M881" s="10">
        <v>141.22</v>
      </c>
      <c r="N881" s="10">
        <v>141.43</v>
      </c>
      <c r="O881" s="10">
        <v>133.62</v>
      </c>
      <c r="P881" s="10">
        <v>113.13</v>
      </c>
      <c r="Q881" s="10">
        <v>123.49</v>
      </c>
    </row>
    <row r="882" spans="1:17">
      <c r="A882" s="29">
        <v>43864</v>
      </c>
      <c r="B882" s="10">
        <v>3077.32</v>
      </c>
      <c r="C882" s="10">
        <v>3078.7</v>
      </c>
      <c r="D882" s="10">
        <v>3056</v>
      </c>
      <c r="E882" s="10">
        <v>3056</v>
      </c>
      <c r="F882" s="10">
        <v>3049.36</v>
      </c>
      <c r="G882" s="10">
        <v>2734.87</v>
      </c>
      <c r="H882" s="10">
        <v>2887.08</v>
      </c>
      <c r="J882" s="29">
        <v>43864</v>
      </c>
      <c r="K882" s="10">
        <v>136.9</v>
      </c>
      <c r="L882" s="10">
        <v>140.33000000000001</v>
      </c>
      <c r="M882" s="10">
        <v>136.61000000000001</v>
      </c>
      <c r="N882" s="10">
        <v>139.59</v>
      </c>
      <c r="O882" s="10">
        <v>133.12</v>
      </c>
      <c r="P882" s="10">
        <v>112.89</v>
      </c>
      <c r="Q882" s="10">
        <v>123.15</v>
      </c>
    </row>
    <row r="883" spans="1:17">
      <c r="A883" s="29">
        <v>43861</v>
      </c>
      <c r="B883" s="10">
        <v>3076.05</v>
      </c>
      <c r="C883" s="10">
        <v>3087.08</v>
      </c>
      <c r="D883" s="10">
        <v>3076.05</v>
      </c>
      <c r="E883" s="10">
        <v>3077.28</v>
      </c>
      <c r="F883" s="10">
        <v>3045.01</v>
      </c>
      <c r="G883" s="10">
        <v>2732.03</v>
      </c>
      <c r="H883" s="10">
        <v>2883.12</v>
      </c>
      <c r="J883" s="29">
        <v>43861</v>
      </c>
      <c r="K883" s="10">
        <v>137.77000000000001</v>
      </c>
      <c r="L883" s="10">
        <v>138.99</v>
      </c>
      <c r="M883" s="10">
        <v>136.55000000000001</v>
      </c>
      <c r="N883" s="10">
        <v>136.91</v>
      </c>
      <c r="O883" s="10">
        <v>132.66999999999999</v>
      </c>
      <c r="P883" s="10">
        <v>112.65</v>
      </c>
      <c r="Q883" s="10">
        <v>122.85</v>
      </c>
    </row>
    <row r="884" spans="1:17">
      <c r="A884" s="29">
        <v>43860</v>
      </c>
      <c r="B884" s="10">
        <v>3087.9</v>
      </c>
      <c r="C884" s="10">
        <v>3089.14</v>
      </c>
      <c r="D884" s="10">
        <v>3067.87</v>
      </c>
      <c r="E884" s="10">
        <v>3076.05</v>
      </c>
      <c r="F884" s="10">
        <v>3040.05</v>
      </c>
      <c r="G884" s="10">
        <v>2729.06</v>
      </c>
      <c r="H884" s="10">
        <v>2878.95</v>
      </c>
      <c r="J884" s="29">
        <v>43860</v>
      </c>
      <c r="K884" s="10">
        <v>139.6</v>
      </c>
      <c r="L884" s="10">
        <v>139.79</v>
      </c>
      <c r="M884" s="10">
        <v>136.12</v>
      </c>
      <c r="N884" s="10">
        <v>138.91</v>
      </c>
      <c r="O884" s="10">
        <v>132.25</v>
      </c>
      <c r="P884" s="10">
        <v>112.43</v>
      </c>
      <c r="Q884" s="10">
        <v>122.58</v>
      </c>
    </row>
    <row r="885" spans="1:17">
      <c r="A885" s="29">
        <v>43859</v>
      </c>
      <c r="B885" s="10">
        <v>3100.09</v>
      </c>
      <c r="C885" s="10">
        <v>3108.45</v>
      </c>
      <c r="D885" s="10">
        <v>3085.1</v>
      </c>
      <c r="E885" s="10">
        <v>3087.9</v>
      </c>
      <c r="F885" s="10">
        <v>3035.03</v>
      </c>
      <c r="G885" s="10">
        <v>2726.11</v>
      </c>
      <c r="H885" s="10">
        <v>2874.81</v>
      </c>
      <c r="J885" s="29">
        <v>43859</v>
      </c>
      <c r="K885" s="10">
        <v>143.44999999999999</v>
      </c>
      <c r="L885" s="10">
        <v>144.35</v>
      </c>
      <c r="M885" s="10">
        <v>141.03</v>
      </c>
      <c r="N885" s="10">
        <v>141.37</v>
      </c>
      <c r="O885" s="10">
        <v>131.77000000000001</v>
      </c>
      <c r="P885" s="10">
        <v>112.2</v>
      </c>
      <c r="Q885" s="10">
        <v>122.29</v>
      </c>
    </row>
    <row r="886" spans="1:17">
      <c r="A886" s="29">
        <v>43858</v>
      </c>
      <c r="B886" s="10">
        <v>3092.24</v>
      </c>
      <c r="C886" s="10">
        <v>3104.16</v>
      </c>
      <c r="D886" s="10">
        <v>3090.48</v>
      </c>
      <c r="E886" s="10">
        <v>3100.09</v>
      </c>
      <c r="F886" s="10">
        <v>3029.83</v>
      </c>
      <c r="G886" s="10">
        <v>2723.08</v>
      </c>
      <c r="H886" s="10">
        <v>2870.5</v>
      </c>
      <c r="J886" s="29">
        <v>43858</v>
      </c>
      <c r="K886" s="10">
        <v>141.19999999999999</v>
      </c>
      <c r="L886" s="10">
        <v>143.65</v>
      </c>
      <c r="M886" s="10">
        <v>141.19999999999999</v>
      </c>
      <c r="N886" s="10">
        <v>142.6</v>
      </c>
      <c r="O886" s="10">
        <v>131.24</v>
      </c>
      <c r="P886" s="10">
        <v>111.97</v>
      </c>
      <c r="Q886" s="10">
        <v>121.97</v>
      </c>
    </row>
    <row r="887" spans="1:17">
      <c r="A887" s="29">
        <v>43857</v>
      </c>
      <c r="B887" s="10">
        <v>3119.8</v>
      </c>
      <c r="C887" s="10">
        <v>3120.27</v>
      </c>
      <c r="D887" s="10">
        <v>3091.67</v>
      </c>
      <c r="E887" s="10">
        <v>3092.23</v>
      </c>
      <c r="F887" s="10">
        <v>3024.4</v>
      </c>
      <c r="G887" s="10">
        <v>2719.99</v>
      </c>
      <c r="H887" s="10">
        <v>2866.07</v>
      </c>
      <c r="J887" s="29">
        <v>43857</v>
      </c>
      <c r="K887" s="10">
        <v>142.38999999999999</v>
      </c>
      <c r="L887" s="10">
        <v>142.9</v>
      </c>
      <c r="M887" s="10">
        <v>140.01</v>
      </c>
      <c r="N887" s="10">
        <v>140.47</v>
      </c>
      <c r="O887" s="10">
        <v>130.72</v>
      </c>
      <c r="P887" s="10">
        <v>111.73</v>
      </c>
      <c r="Q887" s="10">
        <v>121.66</v>
      </c>
    </row>
    <row r="888" spans="1:17">
      <c r="A888" s="29">
        <v>43854</v>
      </c>
      <c r="B888" s="10">
        <v>3121.2</v>
      </c>
      <c r="C888" s="10">
        <v>3129.06</v>
      </c>
      <c r="D888" s="10">
        <v>3119.62</v>
      </c>
      <c r="E888" s="10">
        <v>3119.91</v>
      </c>
      <c r="F888" s="10">
        <v>3019.21</v>
      </c>
      <c r="G888" s="10">
        <v>2716.93</v>
      </c>
      <c r="H888" s="10">
        <v>2861.71</v>
      </c>
      <c r="J888" s="29">
        <v>43854</v>
      </c>
      <c r="K888" s="10">
        <v>146.9</v>
      </c>
      <c r="L888" s="10">
        <v>147.66999999999999</v>
      </c>
      <c r="M888" s="10">
        <v>145.15</v>
      </c>
      <c r="N888" s="10">
        <v>145.15</v>
      </c>
      <c r="O888" s="10">
        <v>130.24</v>
      </c>
      <c r="P888" s="10">
        <v>111.5</v>
      </c>
      <c r="Q888" s="10">
        <v>121.37</v>
      </c>
    </row>
    <row r="889" spans="1:17">
      <c r="A889" s="29">
        <v>43853</v>
      </c>
      <c r="B889" s="10">
        <v>3120.39</v>
      </c>
      <c r="C889" s="10">
        <v>3123.71</v>
      </c>
      <c r="D889" s="10">
        <v>3117.28</v>
      </c>
      <c r="E889" s="10">
        <v>3121.21</v>
      </c>
      <c r="F889" s="10">
        <v>3013.35</v>
      </c>
      <c r="G889" s="10">
        <v>2713.75</v>
      </c>
      <c r="H889" s="10">
        <v>2856.91</v>
      </c>
      <c r="J889" s="29">
        <v>43853</v>
      </c>
      <c r="K889" s="10">
        <v>145.44999999999999</v>
      </c>
      <c r="L889" s="10">
        <v>147.30000000000001</v>
      </c>
      <c r="M889" s="10">
        <v>144</v>
      </c>
      <c r="N889" s="10">
        <v>146.69999999999999</v>
      </c>
      <c r="O889" s="10">
        <v>129.71</v>
      </c>
      <c r="P889" s="10">
        <v>111.25</v>
      </c>
      <c r="Q889" s="10">
        <v>121.01</v>
      </c>
    </row>
    <row r="890" spans="1:17">
      <c r="A890" s="29">
        <v>43852</v>
      </c>
      <c r="B890" s="10">
        <v>3126.06</v>
      </c>
      <c r="C890" s="10">
        <v>3133.89</v>
      </c>
      <c r="D890" s="10">
        <v>3119.44</v>
      </c>
      <c r="E890" s="10">
        <v>3120.4</v>
      </c>
      <c r="F890" s="10">
        <v>3007.2</v>
      </c>
      <c r="G890" s="10">
        <v>2710.58</v>
      </c>
      <c r="H890" s="10">
        <v>2852.02</v>
      </c>
      <c r="J890" s="29">
        <v>43852</v>
      </c>
      <c r="K890" s="10">
        <v>145.77000000000001</v>
      </c>
      <c r="L890" s="10">
        <v>146.29</v>
      </c>
      <c r="M890" s="10">
        <v>144.38</v>
      </c>
      <c r="N890" s="10">
        <v>146.29</v>
      </c>
      <c r="O890" s="10">
        <v>129.13999999999999</v>
      </c>
      <c r="P890" s="10">
        <v>110.99</v>
      </c>
      <c r="Q890" s="10">
        <v>120.62</v>
      </c>
    </row>
    <row r="891" spans="1:17">
      <c r="A891" s="29">
        <v>43851</v>
      </c>
      <c r="B891" s="10">
        <v>3139.26</v>
      </c>
      <c r="C891" s="10">
        <v>3142.33</v>
      </c>
      <c r="D891" s="10">
        <v>3126.06</v>
      </c>
      <c r="E891" s="10">
        <v>3126.08</v>
      </c>
      <c r="F891" s="10">
        <v>3000.84</v>
      </c>
      <c r="G891" s="10">
        <v>2707.41</v>
      </c>
      <c r="H891" s="10">
        <v>2847.06</v>
      </c>
      <c r="J891" s="29">
        <v>43851</v>
      </c>
      <c r="K891" s="10">
        <v>145</v>
      </c>
      <c r="L891" s="10">
        <v>145.72</v>
      </c>
      <c r="M891" s="10">
        <v>144.03</v>
      </c>
      <c r="N891" s="10">
        <v>144.03</v>
      </c>
      <c r="O891" s="10">
        <v>128.54</v>
      </c>
      <c r="P891" s="10">
        <v>110.73</v>
      </c>
      <c r="Q891" s="10">
        <v>120.23</v>
      </c>
    </row>
    <row r="892" spans="1:17">
      <c r="A892" s="29">
        <v>43850</v>
      </c>
      <c r="B892" s="10">
        <v>3151.02</v>
      </c>
      <c r="C892" s="10">
        <v>3153.9</v>
      </c>
      <c r="D892" s="10">
        <v>3137.85</v>
      </c>
      <c r="E892" s="10">
        <v>3139.22</v>
      </c>
      <c r="F892" s="10">
        <v>2994.41</v>
      </c>
      <c r="G892" s="10">
        <v>2704.19</v>
      </c>
      <c r="H892" s="10">
        <v>2842.01</v>
      </c>
      <c r="J892" s="29">
        <v>43850</v>
      </c>
      <c r="K892" s="10">
        <v>143.4</v>
      </c>
      <c r="L892" s="10">
        <v>145.72</v>
      </c>
      <c r="M892" s="10">
        <v>143.01</v>
      </c>
      <c r="N892" s="10">
        <v>145.72</v>
      </c>
      <c r="O892" s="10">
        <v>128.03</v>
      </c>
      <c r="P892" s="10">
        <v>110.48</v>
      </c>
      <c r="Q892" s="10">
        <v>119.84</v>
      </c>
    </row>
    <row r="893" spans="1:17">
      <c r="A893" s="29">
        <v>43847</v>
      </c>
      <c r="B893" s="10">
        <v>3162.31</v>
      </c>
      <c r="C893" s="10">
        <v>3167.13</v>
      </c>
      <c r="D893" s="10">
        <v>3149.17</v>
      </c>
      <c r="E893" s="10">
        <v>3151.07</v>
      </c>
      <c r="F893" s="10">
        <v>2987.54</v>
      </c>
      <c r="G893" s="10">
        <v>2700.9</v>
      </c>
      <c r="H893" s="10">
        <v>2836.89</v>
      </c>
      <c r="J893" s="29">
        <v>43847</v>
      </c>
      <c r="K893" s="10">
        <v>143.65</v>
      </c>
      <c r="L893" s="10">
        <v>144</v>
      </c>
      <c r="M893" s="10">
        <v>142.35</v>
      </c>
      <c r="N893" s="10">
        <v>143.4</v>
      </c>
      <c r="O893" s="10">
        <v>127.46</v>
      </c>
      <c r="P893" s="10">
        <v>110.23</v>
      </c>
      <c r="Q893" s="10">
        <v>119.46</v>
      </c>
    </row>
    <row r="894" spans="1:17">
      <c r="A894" s="29">
        <v>43846</v>
      </c>
      <c r="B894" s="10">
        <v>3175.14</v>
      </c>
      <c r="C894" s="10">
        <v>3180.99</v>
      </c>
      <c r="D894" s="10">
        <v>3161.9</v>
      </c>
      <c r="E894" s="10">
        <v>3162.3</v>
      </c>
      <c r="F894" s="10">
        <v>2980.36</v>
      </c>
      <c r="G894" s="10">
        <v>2697.56</v>
      </c>
      <c r="H894" s="10">
        <v>2831.64</v>
      </c>
      <c r="J894" s="29">
        <v>43846</v>
      </c>
      <c r="K894" s="10">
        <v>143</v>
      </c>
      <c r="L894" s="10">
        <v>144</v>
      </c>
      <c r="M894" s="10">
        <v>142.02000000000001</v>
      </c>
      <c r="N894" s="10">
        <v>142.5</v>
      </c>
      <c r="O894" s="10">
        <v>126.9</v>
      </c>
      <c r="P894" s="10">
        <v>109.98</v>
      </c>
      <c r="Q894" s="10">
        <v>119.13</v>
      </c>
    </row>
    <row r="895" spans="1:17">
      <c r="A895" s="29">
        <v>43845</v>
      </c>
      <c r="B895" s="10">
        <v>3182.49</v>
      </c>
      <c r="C895" s="10">
        <v>3187.44</v>
      </c>
      <c r="D895" s="10">
        <v>3173.22</v>
      </c>
      <c r="E895" s="10">
        <v>3175.2</v>
      </c>
      <c r="F895" s="10">
        <v>2972.68</v>
      </c>
      <c r="G895" s="10">
        <v>2694.13</v>
      </c>
      <c r="H895" s="10">
        <v>2826.28</v>
      </c>
      <c r="J895" s="29">
        <v>43845</v>
      </c>
      <c r="K895" s="10">
        <v>143.5</v>
      </c>
      <c r="L895" s="10">
        <v>143.68</v>
      </c>
      <c r="M895" s="10">
        <v>142.11000000000001</v>
      </c>
      <c r="N895" s="10">
        <v>142.5</v>
      </c>
      <c r="O895" s="10">
        <v>126.37</v>
      </c>
      <c r="P895" s="10">
        <v>109.73</v>
      </c>
      <c r="Q895" s="10">
        <v>118.81</v>
      </c>
    </row>
    <row r="896" spans="1:17">
      <c r="A896" s="29">
        <v>43844</v>
      </c>
      <c r="B896" s="10">
        <v>3179.43</v>
      </c>
      <c r="C896" s="10">
        <v>3186.47</v>
      </c>
      <c r="D896" s="10">
        <v>3177.68</v>
      </c>
      <c r="E896" s="10">
        <v>3182.53</v>
      </c>
      <c r="F896" s="10">
        <v>2964.57</v>
      </c>
      <c r="G896" s="10">
        <v>2690.63</v>
      </c>
      <c r="H896" s="10">
        <v>2820.76</v>
      </c>
      <c r="J896" s="29">
        <v>43844</v>
      </c>
      <c r="K896" s="10">
        <v>141.77000000000001</v>
      </c>
      <c r="L896" s="10">
        <v>143.19999999999999</v>
      </c>
      <c r="M896" s="10">
        <v>141.16999999999999</v>
      </c>
      <c r="N896" s="10">
        <v>143.19999999999999</v>
      </c>
      <c r="O896" s="10">
        <v>125.83</v>
      </c>
      <c r="P896" s="10">
        <v>109.47</v>
      </c>
      <c r="Q896" s="10">
        <v>118.47</v>
      </c>
    </row>
    <row r="897" spans="1:17">
      <c r="A897" s="29">
        <v>43843</v>
      </c>
      <c r="B897" s="10">
        <v>3174.95</v>
      </c>
      <c r="C897" s="10">
        <v>3189.01</v>
      </c>
      <c r="D897" s="10">
        <v>3174.91</v>
      </c>
      <c r="E897" s="10">
        <v>3179.4</v>
      </c>
      <c r="F897" s="10">
        <v>2956.3</v>
      </c>
      <c r="G897" s="10">
        <v>2687.12</v>
      </c>
      <c r="H897" s="10">
        <v>2815.27</v>
      </c>
      <c r="J897" s="29">
        <v>43843</v>
      </c>
      <c r="K897" s="10">
        <v>139.81</v>
      </c>
      <c r="L897" s="10">
        <v>141.9</v>
      </c>
      <c r="M897" s="10">
        <v>139.81</v>
      </c>
      <c r="N897" s="10">
        <v>141.9</v>
      </c>
      <c r="O897" s="10">
        <v>125.25</v>
      </c>
      <c r="P897" s="10">
        <v>109.22</v>
      </c>
      <c r="Q897" s="10">
        <v>118.12</v>
      </c>
    </row>
    <row r="898" spans="1:17">
      <c r="A898" s="29">
        <v>43840</v>
      </c>
      <c r="B898" s="10">
        <v>3167.27</v>
      </c>
      <c r="C898" s="10">
        <v>3179.77</v>
      </c>
      <c r="D898" s="10">
        <v>3164.44</v>
      </c>
      <c r="E898" s="10">
        <v>3174.95</v>
      </c>
      <c r="F898" s="10">
        <v>2948.04</v>
      </c>
      <c r="G898" s="10">
        <v>2683.59</v>
      </c>
      <c r="H898" s="10">
        <v>2809.85</v>
      </c>
      <c r="J898" s="29">
        <v>43840</v>
      </c>
      <c r="K898" s="10">
        <v>139.99</v>
      </c>
      <c r="L898" s="10">
        <v>140.91</v>
      </c>
      <c r="M898" s="10">
        <v>138.94999999999999</v>
      </c>
      <c r="N898" s="10">
        <v>139.4</v>
      </c>
      <c r="O898" s="10">
        <v>124.69</v>
      </c>
      <c r="P898" s="10">
        <v>108.98</v>
      </c>
      <c r="Q898" s="10">
        <v>117.79</v>
      </c>
    </row>
    <row r="899" spans="1:17">
      <c r="A899" s="29">
        <v>43839</v>
      </c>
      <c r="B899" s="10">
        <v>3183.95</v>
      </c>
      <c r="C899" s="10">
        <v>3194.91</v>
      </c>
      <c r="D899" s="10">
        <v>3167.49</v>
      </c>
      <c r="E899" s="10">
        <v>3167.49</v>
      </c>
      <c r="F899" s="10">
        <v>2939.72</v>
      </c>
      <c r="G899" s="10">
        <v>2680.07</v>
      </c>
      <c r="H899" s="10">
        <v>2804.37</v>
      </c>
      <c r="J899" s="29">
        <v>43839</v>
      </c>
      <c r="K899" s="10">
        <v>138.72</v>
      </c>
      <c r="L899" s="10">
        <v>139.59</v>
      </c>
      <c r="M899" s="10">
        <v>138.49</v>
      </c>
      <c r="N899" s="10">
        <v>138.80000000000001</v>
      </c>
      <c r="O899" s="10">
        <v>124.2</v>
      </c>
      <c r="P899" s="10">
        <v>108.74</v>
      </c>
      <c r="Q899" s="10">
        <v>117.49</v>
      </c>
    </row>
    <row r="900" spans="1:17">
      <c r="A900" s="29">
        <v>43838</v>
      </c>
      <c r="B900" s="10">
        <v>3239.85</v>
      </c>
      <c r="C900" s="10">
        <v>3243.03</v>
      </c>
      <c r="D900" s="10">
        <v>3140.33</v>
      </c>
      <c r="E900" s="10">
        <v>3183.95</v>
      </c>
      <c r="F900" s="10">
        <v>2931.48</v>
      </c>
      <c r="G900" s="10">
        <v>2676.64</v>
      </c>
      <c r="H900" s="10">
        <v>2798.99</v>
      </c>
      <c r="J900" s="29">
        <v>43838</v>
      </c>
      <c r="K900" s="10">
        <v>139.41</v>
      </c>
      <c r="L900" s="10">
        <v>139.79</v>
      </c>
      <c r="M900" s="10">
        <v>137.69999999999999</v>
      </c>
      <c r="N900" s="10">
        <v>138.19999999999999</v>
      </c>
      <c r="O900" s="10">
        <v>123.73</v>
      </c>
      <c r="P900" s="10">
        <v>108.52</v>
      </c>
      <c r="Q900" s="10">
        <v>117.21</v>
      </c>
    </row>
    <row r="901" spans="1:17">
      <c r="A901" s="29">
        <v>43837</v>
      </c>
      <c r="B901" s="10">
        <v>3249.5</v>
      </c>
      <c r="C901" s="10">
        <v>3263.66</v>
      </c>
      <c r="D901" s="10">
        <v>3238.95</v>
      </c>
      <c r="E901" s="10">
        <v>3239.81</v>
      </c>
      <c r="F901" s="10">
        <v>2922.75</v>
      </c>
      <c r="G901" s="10">
        <v>2673.14</v>
      </c>
      <c r="H901" s="10">
        <v>2793.51</v>
      </c>
      <c r="J901" s="29">
        <v>43837</v>
      </c>
      <c r="K901" s="10">
        <v>139.5</v>
      </c>
      <c r="L901" s="10">
        <v>139.71</v>
      </c>
      <c r="M901" s="10">
        <v>138.18</v>
      </c>
      <c r="N901" s="10">
        <v>139.4</v>
      </c>
      <c r="O901" s="10">
        <v>123.28</v>
      </c>
      <c r="P901" s="10">
        <v>108.31</v>
      </c>
      <c r="Q901" s="10">
        <v>116.98</v>
      </c>
    </row>
    <row r="902" spans="1:17">
      <c r="A902" s="29">
        <v>43836</v>
      </c>
      <c r="B902" s="10">
        <v>3253.76</v>
      </c>
      <c r="C902" s="10">
        <v>3261.07</v>
      </c>
      <c r="D902" s="10">
        <v>3243.99</v>
      </c>
      <c r="E902" s="10">
        <v>3249.5</v>
      </c>
      <c r="F902" s="10">
        <v>2912.77</v>
      </c>
      <c r="G902" s="10">
        <v>2669.34</v>
      </c>
      <c r="H902" s="10">
        <v>2787.4</v>
      </c>
      <c r="J902" s="29">
        <v>43836</v>
      </c>
      <c r="K902" s="10">
        <v>139</v>
      </c>
      <c r="L902" s="10">
        <v>139.66</v>
      </c>
      <c r="M902" s="10">
        <v>137</v>
      </c>
      <c r="N902" s="10">
        <v>139.1</v>
      </c>
      <c r="O902" s="10">
        <v>122.79</v>
      </c>
      <c r="P902" s="10">
        <v>108.1</v>
      </c>
      <c r="Q902" s="10">
        <v>116.72</v>
      </c>
    </row>
    <row r="903" spans="1:17">
      <c r="A903" s="29">
        <v>43833</v>
      </c>
      <c r="B903" s="10">
        <v>3225.09</v>
      </c>
      <c r="C903" s="10">
        <v>3256.23</v>
      </c>
      <c r="D903" s="10">
        <v>3225.09</v>
      </c>
      <c r="E903" s="10">
        <v>3253.76</v>
      </c>
      <c r="F903" s="10">
        <v>2902.31</v>
      </c>
      <c r="G903" s="10">
        <v>2665.52</v>
      </c>
      <c r="H903" s="10">
        <v>2781.3</v>
      </c>
      <c r="J903" s="29">
        <v>43833</v>
      </c>
      <c r="K903" s="10">
        <v>138</v>
      </c>
      <c r="L903" s="10">
        <v>140.9</v>
      </c>
      <c r="M903" s="10">
        <v>137.13</v>
      </c>
      <c r="N903" s="10">
        <v>140.9</v>
      </c>
      <c r="O903" s="10">
        <v>122.29</v>
      </c>
      <c r="P903" s="10">
        <v>107.89</v>
      </c>
      <c r="Q903" s="10">
        <v>116.49</v>
      </c>
    </row>
    <row r="904" spans="1:17">
      <c r="A904" s="29">
        <v>43832</v>
      </c>
      <c r="B904" s="10">
        <v>3197.57</v>
      </c>
      <c r="C904" s="10">
        <v>3228.66</v>
      </c>
      <c r="D904" s="10">
        <v>3195.97</v>
      </c>
      <c r="E904" s="10">
        <v>3225.15</v>
      </c>
      <c r="F904" s="10">
        <v>2891.58</v>
      </c>
      <c r="G904" s="10">
        <v>2661.67</v>
      </c>
      <c r="H904" s="10">
        <v>2775.27</v>
      </c>
      <c r="J904" s="29">
        <v>43832</v>
      </c>
      <c r="K904" s="10">
        <v>138</v>
      </c>
      <c r="L904" s="10">
        <v>139.5</v>
      </c>
      <c r="M904" s="10">
        <v>138</v>
      </c>
      <c r="N904" s="10">
        <v>139.5</v>
      </c>
      <c r="O904" s="10">
        <v>121.75</v>
      </c>
      <c r="P904" s="10">
        <v>107.66</v>
      </c>
      <c r="Q904" s="10">
        <v>116.22</v>
      </c>
    </row>
    <row r="905" spans="1:17">
      <c r="A905" s="29">
        <v>43829</v>
      </c>
      <c r="B905" s="10">
        <v>3169.29</v>
      </c>
      <c r="C905" s="10">
        <v>3200.16</v>
      </c>
      <c r="D905" s="10">
        <v>3169.29</v>
      </c>
      <c r="E905" s="10">
        <v>3197.58</v>
      </c>
      <c r="F905" s="10">
        <v>2881.39</v>
      </c>
      <c r="G905" s="10">
        <v>2657.89</v>
      </c>
      <c r="H905" s="10">
        <v>2769.55</v>
      </c>
      <c r="J905" s="29">
        <v>43829</v>
      </c>
      <c r="K905" s="10">
        <v>137.05000000000001</v>
      </c>
      <c r="L905" s="10">
        <v>137.55000000000001</v>
      </c>
      <c r="M905" s="10">
        <v>136.24</v>
      </c>
      <c r="N905" s="10">
        <v>136.44</v>
      </c>
      <c r="O905" s="10">
        <v>121.24</v>
      </c>
      <c r="P905" s="10">
        <v>107.44</v>
      </c>
      <c r="Q905" s="10">
        <v>115.94</v>
      </c>
    </row>
    <row r="906" spans="1:17">
      <c r="A906" s="29">
        <v>43826</v>
      </c>
      <c r="B906" s="10">
        <v>3134.75</v>
      </c>
      <c r="C906" s="10">
        <v>3175.02</v>
      </c>
      <c r="D906" s="10">
        <v>3134.75</v>
      </c>
      <c r="E906" s="10">
        <v>3169.3</v>
      </c>
      <c r="F906" s="10">
        <v>2871.56</v>
      </c>
      <c r="G906" s="10">
        <v>2654.23</v>
      </c>
      <c r="H906" s="10">
        <v>2764.07</v>
      </c>
      <c r="J906" s="29">
        <v>43826</v>
      </c>
      <c r="K906" s="10">
        <v>137.80000000000001</v>
      </c>
      <c r="L906" s="10">
        <v>137.97</v>
      </c>
      <c r="M906" s="10">
        <v>135.97999999999999</v>
      </c>
      <c r="N906" s="10">
        <v>136.94999999999999</v>
      </c>
      <c r="O906" s="10">
        <v>120.76</v>
      </c>
      <c r="P906" s="10">
        <v>107.24</v>
      </c>
      <c r="Q906" s="10">
        <v>115.7</v>
      </c>
    </row>
    <row r="907" spans="1:17">
      <c r="A907" s="29">
        <v>43825</v>
      </c>
      <c r="B907" s="10">
        <v>3085.82</v>
      </c>
      <c r="C907" s="10">
        <v>3134.87</v>
      </c>
      <c r="D907" s="10">
        <v>3085.82</v>
      </c>
      <c r="E907" s="10">
        <v>3134.8</v>
      </c>
      <c r="F907" s="10">
        <v>2862.13</v>
      </c>
      <c r="G907" s="10">
        <v>2650.71</v>
      </c>
      <c r="H907" s="10">
        <v>2758.85</v>
      </c>
      <c r="J907" s="29">
        <v>43825</v>
      </c>
      <c r="K907" s="10">
        <v>135.01</v>
      </c>
      <c r="L907" s="10">
        <v>137.97</v>
      </c>
      <c r="M907" s="10">
        <v>135.01</v>
      </c>
      <c r="N907" s="10">
        <v>136.81</v>
      </c>
      <c r="O907" s="10">
        <v>120.28</v>
      </c>
      <c r="P907" s="10">
        <v>107.03</v>
      </c>
      <c r="Q907" s="10">
        <v>115.42</v>
      </c>
    </row>
    <row r="908" spans="1:17">
      <c r="A908" s="29">
        <v>43822</v>
      </c>
      <c r="B908" s="10">
        <v>3051.86</v>
      </c>
      <c r="C908" s="10">
        <v>3087.13</v>
      </c>
      <c r="D908" s="10">
        <v>3051.86</v>
      </c>
      <c r="E908" s="10">
        <v>3085.82</v>
      </c>
      <c r="F908" s="10">
        <v>2853.36</v>
      </c>
      <c r="G908" s="10">
        <v>2647.35</v>
      </c>
      <c r="H908" s="10">
        <v>2754.12</v>
      </c>
      <c r="J908" s="29">
        <v>43822</v>
      </c>
      <c r="K908" s="10">
        <v>133.22999999999999</v>
      </c>
      <c r="L908" s="10">
        <v>134.75</v>
      </c>
      <c r="M908" s="10">
        <v>133.07</v>
      </c>
      <c r="N908" s="10">
        <v>134.58000000000001</v>
      </c>
      <c r="O908" s="10">
        <v>119.8</v>
      </c>
      <c r="P908" s="10">
        <v>106.83</v>
      </c>
      <c r="Q908" s="10">
        <v>115.17</v>
      </c>
    </row>
    <row r="909" spans="1:17">
      <c r="A909" s="29">
        <v>43819</v>
      </c>
      <c r="B909" s="10">
        <v>3026.27</v>
      </c>
      <c r="C909" s="10">
        <v>3053.56</v>
      </c>
      <c r="D909" s="10">
        <v>3026.27</v>
      </c>
      <c r="E909" s="10">
        <v>3051.8</v>
      </c>
      <c r="F909" s="10">
        <v>2845.43</v>
      </c>
      <c r="G909" s="10">
        <v>2644.22</v>
      </c>
      <c r="H909" s="10">
        <v>2749.79</v>
      </c>
      <c r="J909" s="29">
        <v>43819</v>
      </c>
      <c r="K909" s="10">
        <v>133.01</v>
      </c>
      <c r="L909" s="10">
        <v>133.94</v>
      </c>
      <c r="M909" s="10">
        <v>131.78</v>
      </c>
      <c r="N909" s="10">
        <v>133.19999999999999</v>
      </c>
      <c r="O909" s="10">
        <v>119.32</v>
      </c>
      <c r="P909" s="10">
        <v>106.62</v>
      </c>
      <c r="Q909" s="10">
        <v>114.95</v>
      </c>
    </row>
    <row r="910" spans="1:17">
      <c r="A910" s="29">
        <v>43818</v>
      </c>
      <c r="B910" s="10">
        <v>3011.59</v>
      </c>
      <c r="C910" s="10">
        <v>3028.74</v>
      </c>
      <c r="D910" s="10">
        <v>3011.59</v>
      </c>
      <c r="E910" s="10">
        <v>3026.27</v>
      </c>
      <c r="F910" s="10">
        <v>2838.08</v>
      </c>
      <c r="G910" s="10">
        <v>2641.25</v>
      </c>
      <c r="H910" s="10">
        <v>2745.87</v>
      </c>
      <c r="J910" s="29">
        <v>43818</v>
      </c>
      <c r="K910" s="10">
        <v>130.5</v>
      </c>
      <c r="L910" s="10">
        <v>133.22</v>
      </c>
      <c r="M910" s="10">
        <v>130.5</v>
      </c>
      <c r="N910" s="10">
        <v>132.5</v>
      </c>
      <c r="O910" s="10">
        <v>118.87</v>
      </c>
      <c r="P910" s="10">
        <v>106.42</v>
      </c>
      <c r="Q910" s="10">
        <v>114.72</v>
      </c>
    </row>
    <row r="911" spans="1:17">
      <c r="A911" s="29">
        <v>43817</v>
      </c>
      <c r="B911" s="10">
        <v>2996.62</v>
      </c>
      <c r="C911" s="10">
        <v>3011.89</v>
      </c>
      <c r="D911" s="10">
        <v>2996.62</v>
      </c>
      <c r="E911" s="10">
        <v>3011.59</v>
      </c>
      <c r="F911" s="10">
        <v>2831.22</v>
      </c>
      <c r="G911" s="10">
        <v>2638.38</v>
      </c>
      <c r="H911" s="10">
        <v>2742.11</v>
      </c>
      <c r="J911" s="29">
        <v>43817</v>
      </c>
      <c r="K911" s="10">
        <v>129.97999999999999</v>
      </c>
      <c r="L911" s="10">
        <v>131.38</v>
      </c>
      <c r="M911" s="10">
        <v>129.80000000000001</v>
      </c>
      <c r="N911" s="10">
        <v>130.21</v>
      </c>
      <c r="O911" s="10">
        <v>118.41</v>
      </c>
      <c r="P911" s="10">
        <v>106.22</v>
      </c>
      <c r="Q911" s="10">
        <v>114.5</v>
      </c>
    </row>
    <row r="912" spans="1:17">
      <c r="A912" s="29">
        <v>43816</v>
      </c>
      <c r="B912" s="10">
        <v>2989.99</v>
      </c>
      <c r="C912" s="10">
        <v>2999.37</v>
      </c>
      <c r="D912" s="10">
        <v>2989.99</v>
      </c>
      <c r="E912" s="10">
        <v>2996.62</v>
      </c>
      <c r="F912" s="10">
        <v>2824.62</v>
      </c>
      <c r="G912" s="10">
        <v>2635.54</v>
      </c>
      <c r="H912" s="10">
        <v>2738.43</v>
      </c>
      <c r="J912" s="29">
        <v>43816</v>
      </c>
      <c r="K912" s="10">
        <v>131.69999999999999</v>
      </c>
      <c r="L912" s="10">
        <v>131.77000000000001</v>
      </c>
      <c r="M912" s="10">
        <v>129.43</v>
      </c>
      <c r="N912" s="10">
        <v>129.69999999999999</v>
      </c>
      <c r="O912" s="10">
        <v>118.01</v>
      </c>
      <c r="P912" s="10">
        <v>106.03</v>
      </c>
      <c r="Q912" s="10">
        <v>114.3</v>
      </c>
    </row>
    <row r="913" spans="1:17">
      <c r="A913" s="29">
        <v>43815</v>
      </c>
      <c r="B913" s="10">
        <v>2981.03</v>
      </c>
      <c r="C913" s="10">
        <v>2991.76</v>
      </c>
      <c r="D913" s="10">
        <v>2980.31</v>
      </c>
      <c r="E913" s="10">
        <v>2989.96</v>
      </c>
      <c r="F913" s="10">
        <v>2818.33</v>
      </c>
      <c r="G913" s="10">
        <v>2632.73</v>
      </c>
      <c r="H913" s="10">
        <v>2734.8</v>
      </c>
      <c r="J913" s="29">
        <v>43815</v>
      </c>
      <c r="K913" s="10">
        <v>130.19</v>
      </c>
      <c r="L913" s="10">
        <v>131.4</v>
      </c>
      <c r="M913" s="10">
        <v>130</v>
      </c>
      <c r="N913" s="10">
        <v>131</v>
      </c>
      <c r="O913" s="10">
        <v>117.67</v>
      </c>
      <c r="P913" s="10">
        <v>105.85</v>
      </c>
      <c r="Q913" s="10">
        <v>114.09</v>
      </c>
    </row>
    <row r="914" spans="1:17">
      <c r="A914" s="29">
        <v>43812</v>
      </c>
      <c r="B914" s="10">
        <v>2971.83</v>
      </c>
      <c r="C914" s="10">
        <v>2987.01</v>
      </c>
      <c r="D914" s="10">
        <v>2971.83</v>
      </c>
      <c r="E914" s="10">
        <v>2981.04</v>
      </c>
      <c r="F914" s="10">
        <v>2812.05</v>
      </c>
      <c r="G914" s="10">
        <v>2629.88</v>
      </c>
      <c r="H914" s="10">
        <v>2731.16</v>
      </c>
      <c r="J914" s="29">
        <v>43812</v>
      </c>
      <c r="K914" s="10">
        <v>127.93</v>
      </c>
      <c r="L914" s="10">
        <v>129.75</v>
      </c>
      <c r="M914" s="10">
        <v>127.48</v>
      </c>
      <c r="N914" s="10">
        <v>129.75</v>
      </c>
      <c r="O914" s="10">
        <v>117.28</v>
      </c>
      <c r="P914" s="10">
        <v>105.67</v>
      </c>
      <c r="Q914" s="10">
        <v>113.85</v>
      </c>
    </row>
    <row r="915" spans="1:17">
      <c r="A915" s="29">
        <v>43811</v>
      </c>
      <c r="B915" s="10">
        <v>2958.78</v>
      </c>
      <c r="C915" s="10">
        <v>2972.37</v>
      </c>
      <c r="D915" s="10">
        <v>2958.78</v>
      </c>
      <c r="E915" s="10">
        <v>2971.83</v>
      </c>
      <c r="F915" s="10">
        <v>2805.97</v>
      </c>
      <c r="G915" s="10">
        <v>2627.03</v>
      </c>
      <c r="H915" s="10">
        <v>2727.64</v>
      </c>
      <c r="J915" s="29">
        <v>43811</v>
      </c>
      <c r="K915" s="10">
        <v>126.8</v>
      </c>
      <c r="L915" s="10">
        <v>127.99</v>
      </c>
      <c r="M915" s="10">
        <v>126.8</v>
      </c>
      <c r="N915" s="10">
        <v>127.59</v>
      </c>
      <c r="O915" s="10">
        <v>116.9</v>
      </c>
      <c r="P915" s="10">
        <v>105.49</v>
      </c>
      <c r="Q915" s="10">
        <v>113.64</v>
      </c>
    </row>
    <row r="916" spans="1:17">
      <c r="A916" s="29">
        <v>43810</v>
      </c>
      <c r="B916" s="10">
        <v>2945.9</v>
      </c>
      <c r="C916" s="10">
        <v>2959.58</v>
      </c>
      <c r="D916" s="10">
        <v>2945.12</v>
      </c>
      <c r="E916" s="10">
        <v>2958.78</v>
      </c>
      <c r="F916" s="10">
        <v>2800.08</v>
      </c>
      <c r="G916" s="10">
        <v>2624.19</v>
      </c>
      <c r="H916" s="10">
        <v>2724.19</v>
      </c>
      <c r="J916" s="29">
        <v>43810</v>
      </c>
      <c r="K916" s="10">
        <v>125.3</v>
      </c>
      <c r="L916" s="10">
        <v>126.45</v>
      </c>
      <c r="M916" s="10">
        <v>125</v>
      </c>
      <c r="N916" s="10">
        <v>126.45</v>
      </c>
      <c r="O916" s="10">
        <v>116.59</v>
      </c>
      <c r="P916" s="10">
        <v>105.32</v>
      </c>
      <c r="Q916" s="10">
        <v>113.45</v>
      </c>
    </row>
    <row r="917" spans="1:17">
      <c r="A917" s="29">
        <v>43809</v>
      </c>
      <c r="B917" s="10">
        <v>2934.71</v>
      </c>
      <c r="C917" s="10">
        <v>2946.69</v>
      </c>
      <c r="D917" s="10">
        <v>2932.97</v>
      </c>
      <c r="E917" s="10">
        <v>2945.86</v>
      </c>
      <c r="F917" s="10">
        <v>2794.59</v>
      </c>
      <c r="G917" s="10">
        <v>2621.46</v>
      </c>
      <c r="H917" s="10">
        <v>2720.82</v>
      </c>
      <c r="J917" s="29">
        <v>43809</v>
      </c>
      <c r="K917" s="10">
        <v>124.8</v>
      </c>
      <c r="L917" s="10">
        <v>124.8</v>
      </c>
      <c r="M917" s="10">
        <v>123.98</v>
      </c>
      <c r="N917" s="10">
        <v>124.42</v>
      </c>
      <c r="O917" s="10">
        <v>116.32</v>
      </c>
      <c r="P917" s="10">
        <v>105.15</v>
      </c>
      <c r="Q917" s="10">
        <v>113.27</v>
      </c>
    </row>
    <row r="918" spans="1:17">
      <c r="A918" s="29">
        <v>43808</v>
      </c>
      <c r="B918" s="10">
        <v>2931.27</v>
      </c>
      <c r="C918" s="10">
        <v>2936.26</v>
      </c>
      <c r="D918" s="10">
        <v>2927.5</v>
      </c>
      <c r="E918" s="10">
        <v>2934.71</v>
      </c>
      <c r="F918" s="10">
        <v>2789.22</v>
      </c>
      <c r="G918" s="10">
        <v>2618.7800000000002</v>
      </c>
      <c r="H918" s="10">
        <v>2717.61</v>
      </c>
      <c r="J918" s="29">
        <v>43808</v>
      </c>
      <c r="K918" s="10">
        <v>124.3</v>
      </c>
      <c r="L918" s="10">
        <v>125.78</v>
      </c>
      <c r="M918" s="10">
        <v>123.7</v>
      </c>
      <c r="N918" s="10">
        <v>124.85</v>
      </c>
      <c r="O918" s="10">
        <v>116.06</v>
      </c>
      <c r="P918" s="10">
        <v>105</v>
      </c>
      <c r="Q918" s="10">
        <v>113.12</v>
      </c>
    </row>
    <row r="919" spans="1:17">
      <c r="A919" s="29">
        <v>43805</v>
      </c>
      <c r="B919" s="10">
        <v>2919.17</v>
      </c>
      <c r="C919" s="10">
        <v>2934.94</v>
      </c>
      <c r="D919" s="10">
        <v>2919.17</v>
      </c>
      <c r="E919" s="10">
        <v>2931.27</v>
      </c>
      <c r="F919" s="10">
        <v>2783.92</v>
      </c>
      <c r="G919" s="10">
        <v>2616.1999999999998</v>
      </c>
      <c r="H919" s="10">
        <v>2714.55</v>
      </c>
      <c r="J919" s="29">
        <v>43805</v>
      </c>
      <c r="K919" s="10">
        <v>122.15</v>
      </c>
      <c r="L919" s="10">
        <v>124.05</v>
      </c>
      <c r="M919" s="10">
        <v>122.15</v>
      </c>
      <c r="N919" s="10">
        <v>123.6</v>
      </c>
      <c r="O919" s="10">
        <v>115.81</v>
      </c>
      <c r="P919" s="10">
        <v>104.84</v>
      </c>
      <c r="Q919" s="10">
        <v>112.97</v>
      </c>
    </row>
    <row r="920" spans="1:17">
      <c r="A920" s="29">
        <v>43804</v>
      </c>
      <c r="B920" s="10">
        <v>2916.27</v>
      </c>
      <c r="C920" s="10">
        <v>2923.9</v>
      </c>
      <c r="D920" s="10">
        <v>2916.27</v>
      </c>
      <c r="E920" s="10">
        <v>2919.17</v>
      </c>
      <c r="F920" s="10">
        <v>2778.74</v>
      </c>
      <c r="G920" s="10">
        <v>2613.61</v>
      </c>
      <c r="H920" s="10">
        <v>2711.52</v>
      </c>
      <c r="J920" s="29">
        <v>43804</v>
      </c>
      <c r="K920" s="10">
        <v>121.99</v>
      </c>
      <c r="L920" s="10">
        <v>122.4</v>
      </c>
      <c r="M920" s="10">
        <v>121.6</v>
      </c>
      <c r="N920" s="10">
        <v>122.12</v>
      </c>
      <c r="O920" s="10">
        <v>115.55</v>
      </c>
      <c r="P920" s="10">
        <v>104.7</v>
      </c>
      <c r="Q920" s="10">
        <v>112.83</v>
      </c>
    </row>
    <row r="921" spans="1:17">
      <c r="A921" s="29">
        <v>43803</v>
      </c>
      <c r="B921" s="10">
        <v>2907.53</v>
      </c>
      <c r="C921" s="10">
        <v>2920.63</v>
      </c>
      <c r="D921" s="10">
        <v>2907.53</v>
      </c>
      <c r="E921" s="10">
        <v>2916.28</v>
      </c>
      <c r="F921" s="10">
        <v>2773.72</v>
      </c>
      <c r="G921" s="10">
        <v>2611.08</v>
      </c>
      <c r="H921" s="10">
        <v>2708.56</v>
      </c>
      <c r="J921" s="29">
        <v>43803</v>
      </c>
      <c r="K921" s="10">
        <v>121.5</v>
      </c>
      <c r="L921" s="10">
        <v>122.13</v>
      </c>
      <c r="M921" s="10">
        <v>121.4</v>
      </c>
      <c r="N921" s="10">
        <v>121.7</v>
      </c>
      <c r="O921" s="10">
        <v>115.34</v>
      </c>
      <c r="P921" s="10">
        <v>104.56</v>
      </c>
      <c r="Q921" s="10">
        <v>112.7</v>
      </c>
    </row>
    <row r="922" spans="1:17">
      <c r="A922" s="29">
        <v>43802</v>
      </c>
      <c r="B922" s="10">
        <v>2891.75</v>
      </c>
      <c r="C922" s="10">
        <v>2908.7</v>
      </c>
      <c r="D922" s="10">
        <v>2891.75</v>
      </c>
      <c r="E922" s="10">
        <v>2907.52</v>
      </c>
      <c r="F922" s="10">
        <v>2768.72</v>
      </c>
      <c r="G922" s="10">
        <v>2608.5300000000002</v>
      </c>
      <c r="H922" s="10">
        <v>2705.6</v>
      </c>
      <c r="J922" s="29">
        <v>43802</v>
      </c>
      <c r="K922" s="10">
        <v>121.01</v>
      </c>
      <c r="L922" s="10">
        <v>121.79</v>
      </c>
      <c r="M922" s="10">
        <v>120.01</v>
      </c>
      <c r="N922" s="10">
        <v>121.2</v>
      </c>
      <c r="O922" s="10">
        <v>115.15</v>
      </c>
      <c r="P922" s="10">
        <v>104.43</v>
      </c>
      <c r="Q922" s="10">
        <v>112.57</v>
      </c>
    </row>
    <row r="923" spans="1:17">
      <c r="A923" s="29">
        <v>43801</v>
      </c>
      <c r="B923" s="10">
        <v>2890.26</v>
      </c>
      <c r="C923" s="10">
        <v>2898.1</v>
      </c>
      <c r="D923" s="10">
        <v>2887.81</v>
      </c>
      <c r="E923" s="10">
        <v>2891.75</v>
      </c>
      <c r="F923" s="10">
        <v>2763.92</v>
      </c>
      <c r="G923" s="10">
        <v>2606.02</v>
      </c>
      <c r="H923" s="10">
        <v>2702.77</v>
      </c>
      <c r="J923" s="29">
        <v>43801</v>
      </c>
      <c r="K923" s="10">
        <v>121.5</v>
      </c>
      <c r="L923" s="10">
        <v>122.17</v>
      </c>
      <c r="M923" s="10">
        <v>120.88</v>
      </c>
      <c r="N923" s="10">
        <v>121</v>
      </c>
      <c r="O923" s="10">
        <v>114.97</v>
      </c>
      <c r="P923" s="10">
        <v>104.3</v>
      </c>
      <c r="Q923" s="10">
        <v>112.45</v>
      </c>
    </row>
    <row r="924" spans="1:17">
      <c r="A924" s="29">
        <v>43798</v>
      </c>
      <c r="B924" s="10">
        <v>2884.54</v>
      </c>
      <c r="C924" s="10">
        <v>2892.73</v>
      </c>
      <c r="D924" s="10">
        <v>2884.17</v>
      </c>
      <c r="E924" s="10">
        <v>2890.26</v>
      </c>
      <c r="F924" s="10">
        <v>2759.38</v>
      </c>
      <c r="G924" s="10">
        <v>2603.58</v>
      </c>
      <c r="H924" s="10">
        <v>2700.1</v>
      </c>
      <c r="J924" s="29">
        <v>43798</v>
      </c>
      <c r="K924" s="10">
        <v>121.19</v>
      </c>
      <c r="L924" s="10">
        <v>121.99</v>
      </c>
      <c r="M924" s="10">
        <v>120.01</v>
      </c>
      <c r="N924" s="10">
        <v>121.2</v>
      </c>
      <c r="O924" s="10">
        <v>114.8</v>
      </c>
      <c r="P924" s="10">
        <v>104.16</v>
      </c>
      <c r="Q924" s="10">
        <v>112.35</v>
      </c>
    </row>
    <row r="925" spans="1:17">
      <c r="A925" s="29">
        <v>43797</v>
      </c>
      <c r="B925" s="10">
        <v>2877.26</v>
      </c>
      <c r="C925" s="10">
        <v>2888.86</v>
      </c>
      <c r="D925" s="10">
        <v>2874.72</v>
      </c>
      <c r="E925" s="10">
        <v>2884.48</v>
      </c>
      <c r="F925" s="10">
        <v>2754.75</v>
      </c>
      <c r="G925" s="10">
        <v>2601.15</v>
      </c>
      <c r="H925" s="10">
        <v>2697.49</v>
      </c>
      <c r="J925" s="29">
        <v>43797</v>
      </c>
      <c r="K925" s="10">
        <v>119.65</v>
      </c>
      <c r="L925" s="10">
        <v>121.2</v>
      </c>
      <c r="M925" s="10">
        <v>119.59</v>
      </c>
      <c r="N925" s="10">
        <v>121.2</v>
      </c>
      <c r="O925" s="10">
        <v>114.6</v>
      </c>
      <c r="P925" s="10">
        <v>104.02</v>
      </c>
      <c r="Q925" s="10">
        <v>112.24</v>
      </c>
    </row>
    <row r="926" spans="1:17">
      <c r="A926" s="29">
        <v>43796</v>
      </c>
      <c r="B926" s="10">
        <v>2876.61</v>
      </c>
      <c r="C926" s="10">
        <v>2881.83</v>
      </c>
      <c r="D926" s="10">
        <v>2871.99</v>
      </c>
      <c r="E926" s="10">
        <v>2877.26</v>
      </c>
      <c r="F926" s="10">
        <v>2750.24</v>
      </c>
      <c r="G926" s="10">
        <v>2598.75</v>
      </c>
      <c r="H926" s="10">
        <v>2695.02</v>
      </c>
      <c r="J926" s="29">
        <v>43796</v>
      </c>
      <c r="K926" s="10">
        <v>119</v>
      </c>
      <c r="L926" s="10">
        <v>119.99</v>
      </c>
      <c r="M926" s="10">
        <v>117.97</v>
      </c>
      <c r="N926" s="10">
        <v>119.75</v>
      </c>
      <c r="O926" s="10">
        <v>114.38</v>
      </c>
      <c r="P926" s="10">
        <v>103.88</v>
      </c>
      <c r="Q926" s="10">
        <v>112.13</v>
      </c>
    </row>
    <row r="927" spans="1:17">
      <c r="A927" s="29">
        <v>43795</v>
      </c>
      <c r="B927" s="10">
        <v>2872.59</v>
      </c>
      <c r="C927" s="10">
        <v>2878.87</v>
      </c>
      <c r="D927" s="10">
        <v>2871.42</v>
      </c>
      <c r="E927" s="10">
        <v>2876.59</v>
      </c>
      <c r="F927" s="10">
        <v>2745.81</v>
      </c>
      <c r="G927" s="10">
        <v>2596.38</v>
      </c>
      <c r="H927" s="10">
        <v>2692.66</v>
      </c>
      <c r="J927" s="29">
        <v>43795</v>
      </c>
      <c r="K927" s="10">
        <v>119.69</v>
      </c>
      <c r="L927" s="10">
        <v>119.69</v>
      </c>
      <c r="M927" s="10">
        <v>117.82</v>
      </c>
      <c r="N927" s="10">
        <v>119.48</v>
      </c>
      <c r="O927" s="10">
        <v>114.15</v>
      </c>
      <c r="P927" s="10">
        <v>103.75</v>
      </c>
      <c r="Q927" s="10">
        <v>112.01</v>
      </c>
    </row>
    <row r="928" spans="1:17">
      <c r="A928" s="29">
        <v>43794</v>
      </c>
      <c r="B928" s="10">
        <v>2872.09</v>
      </c>
      <c r="C928" s="10">
        <v>2874.32</v>
      </c>
      <c r="D928" s="10">
        <v>2866.55</v>
      </c>
      <c r="E928" s="10">
        <v>2872.55</v>
      </c>
      <c r="F928" s="10">
        <v>2741.45</v>
      </c>
      <c r="G928" s="10">
        <v>2594</v>
      </c>
      <c r="H928" s="10">
        <v>2690.25</v>
      </c>
      <c r="J928" s="29">
        <v>43794</v>
      </c>
      <c r="K928" s="10">
        <v>119.68</v>
      </c>
      <c r="L928" s="10">
        <v>120.05</v>
      </c>
      <c r="M928" s="10">
        <v>118.92</v>
      </c>
      <c r="N928" s="10">
        <v>119.69</v>
      </c>
      <c r="O928" s="10">
        <v>113.94</v>
      </c>
      <c r="P928" s="10">
        <v>103.61</v>
      </c>
      <c r="Q928" s="10">
        <v>111.88</v>
      </c>
    </row>
    <row r="929" spans="1:17">
      <c r="A929" s="29">
        <v>43791</v>
      </c>
      <c r="B929" s="10">
        <v>2859.14</v>
      </c>
      <c r="C929" s="10">
        <v>2872.67</v>
      </c>
      <c r="D929" s="10">
        <v>2859.14</v>
      </c>
      <c r="E929" s="10">
        <v>2872.09</v>
      </c>
      <c r="F929" s="10">
        <v>2737.11</v>
      </c>
      <c r="G929" s="10">
        <v>2591.63</v>
      </c>
      <c r="H929" s="10">
        <v>2687.91</v>
      </c>
      <c r="J929" s="29">
        <v>43791</v>
      </c>
      <c r="K929" s="10">
        <v>118.34</v>
      </c>
      <c r="L929" s="10">
        <v>119.4</v>
      </c>
      <c r="M929" s="10">
        <v>117.8</v>
      </c>
      <c r="N929" s="10">
        <v>119.4</v>
      </c>
      <c r="O929" s="10">
        <v>113.76</v>
      </c>
      <c r="P929" s="10">
        <v>103.48</v>
      </c>
      <c r="Q929" s="10">
        <v>111.73</v>
      </c>
    </row>
    <row r="930" spans="1:17">
      <c r="A930" s="29">
        <v>43790</v>
      </c>
      <c r="B930" s="10">
        <v>2852.13</v>
      </c>
      <c r="C930" s="10">
        <v>2864.11</v>
      </c>
      <c r="D930" s="10">
        <v>2851.94</v>
      </c>
      <c r="E930" s="10">
        <v>2859.15</v>
      </c>
      <c r="F930" s="10">
        <v>2732.71</v>
      </c>
      <c r="G930" s="10">
        <v>2589.29</v>
      </c>
      <c r="H930" s="10">
        <v>2685.5</v>
      </c>
      <c r="J930" s="29">
        <v>43790</v>
      </c>
      <c r="K930" s="10">
        <v>116.39</v>
      </c>
      <c r="L930" s="10">
        <v>118.3</v>
      </c>
      <c r="M930" s="10">
        <v>115.61</v>
      </c>
      <c r="N930" s="10">
        <v>118.3</v>
      </c>
      <c r="O930" s="10">
        <v>113.58</v>
      </c>
      <c r="P930" s="10">
        <v>103.37</v>
      </c>
      <c r="Q930" s="10">
        <v>111.56</v>
      </c>
    </row>
    <row r="931" spans="1:17">
      <c r="A931" s="29">
        <v>43788</v>
      </c>
      <c r="B931" s="10">
        <v>2838.35</v>
      </c>
      <c r="C931" s="10">
        <v>2855.79</v>
      </c>
      <c r="D931" s="10">
        <v>2838.35</v>
      </c>
      <c r="E931" s="10">
        <v>2852.15</v>
      </c>
      <c r="F931" s="10">
        <v>2728.68</v>
      </c>
      <c r="G931" s="10">
        <v>2587.02</v>
      </c>
      <c r="H931" s="10">
        <v>2683.19</v>
      </c>
      <c r="J931" s="29">
        <v>43788</v>
      </c>
      <c r="K931" s="10">
        <v>117</v>
      </c>
      <c r="L931" s="10">
        <v>117.29</v>
      </c>
      <c r="M931" s="10">
        <v>115.74</v>
      </c>
      <c r="N931" s="10">
        <v>116.5</v>
      </c>
      <c r="O931" s="10">
        <v>113.36</v>
      </c>
      <c r="P931" s="10">
        <v>103.26</v>
      </c>
      <c r="Q931" s="10">
        <v>111.41</v>
      </c>
    </row>
    <row r="932" spans="1:17">
      <c r="A932" s="29">
        <v>43787</v>
      </c>
      <c r="B932" s="10">
        <v>2829.72</v>
      </c>
      <c r="C932" s="10">
        <v>2840.44</v>
      </c>
      <c r="D932" s="10">
        <v>2829.72</v>
      </c>
      <c r="E932" s="10">
        <v>2838.35</v>
      </c>
      <c r="F932" s="10">
        <v>2724.8</v>
      </c>
      <c r="G932" s="10">
        <v>2584.8000000000002</v>
      </c>
      <c r="H932" s="10">
        <v>2680.93</v>
      </c>
      <c r="J932" s="29">
        <v>43787</v>
      </c>
      <c r="K932" s="10">
        <v>117.25</v>
      </c>
      <c r="L932" s="10">
        <v>117.9</v>
      </c>
      <c r="M932" s="10">
        <v>116</v>
      </c>
      <c r="N932" s="10">
        <v>116.75</v>
      </c>
      <c r="O932" s="10">
        <v>113.18</v>
      </c>
      <c r="P932" s="10">
        <v>103.15</v>
      </c>
      <c r="Q932" s="10">
        <v>111.28</v>
      </c>
    </row>
    <row r="933" spans="1:17">
      <c r="A933" s="29">
        <v>43783</v>
      </c>
      <c r="B933" s="10">
        <v>2824.79</v>
      </c>
      <c r="C933" s="10">
        <v>2833.04</v>
      </c>
      <c r="D933" s="10">
        <v>2824.79</v>
      </c>
      <c r="E933" s="10">
        <v>2829.72</v>
      </c>
      <c r="F933" s="10">
        <v>2721.22</v>
      </c>
      <c r="G933" s="10">
        <v>2582.66</v>
      </c>
      <c r="H933" s="10">
        <v>2678.64</v>
      </c>
      <c r="J933" s="29">
        <v>43783</v>
      </c>
      <c r="K933" s="10">
        <v>114.59</v>
      </c>
      <c r="L933" s="10">
        <v>116.94</v>
      </c>
      <c r="M933" s="10">
        <v>114.5</v>
      </c>
      <c r="N933" s="10">
        <v>116.3</v>
      </c>
      <c r="O933" s="10">
        <v>113.03</v>
      </c>
      <c r="P933" s="10">
        <v>103.05</v>
      </c>
      <c r="Q933" s="10">
        <v>111.14</v>
      </c>
    </row>
    <row r="934" spans="1:17">
      <c r="A934" s="29">
        <v>43782</v>
      </c>
      <c r="B934" s="10">
        <v>2827.77</v>
      </c>
      <c r="C934" s="10">
        <v>2833.31</v>
      </c>
      <c r="D934" s="10">
        <v>2824.79</v>
      </c>
      <c r="E934" s="10">
        <v>2824.79</v>
      </c>
      <c r="F934" s="10">
        <v>2717.84</v>
      </c>
      <c r="G934" s="10">
        <v>2580.5</v>
      </c>
      <c r="H934" s="10">
        <v>2676.39</v>
      </c>
      <c r="J934" s="29">
        <v>43782</v>
      </c>
      <c r="K934" s="10">
        <v>114.8</v>
      </c>
      <c r="L934" s="10">
        <v>115.17</v>
      </c>
      <c r="M934" s="10">
        <v>114</v>
      </c>
      <c r="N934" s="10">
        <v>114.5</v>
      </c>
      <c r="O934" s="10">
        <v>112.9</v>
      </c>
      <c r="P934" s="10">
        <v>102.94</v>
      </c>
      <c r="Q934" s="10">
        <v>110.99</v>
      </c>
    </row>
    <row r="935" spans="1:17">
      <c r="A935" s="29">
        <v>43781</v>
      </c>
      <c r="B935" s="10">
        <v>2828.66</v>
      </c>
      <c r="C935" s="10">
        <v>2834</v>
      </c>
      <c r="D935" s="10">
        <v>2825.98</v>
      </c>
      <c r="E935" s="10">
        <v>2827.77</v>
      </c>
      <c r="F935" s="10">
        <v>2714.58</v>
      </c>
      <c r="G935" s="10">
        <v>2578.34</v>
      </c>
      <c r="H935" s="10">
        <v>2674.13</v>
      </c>
      <c r="J935" s="29">
        <v>43781</v>
      </c>
      <c r="K935" s="10">
        <v>116.85</v>
      </c>
      <c r="L935" s="10">
        <v>117.02</v>
      </c>
      <c r="M935" s="10">
        <v>114.69</v>
      </c>
      <c r="N935" s="10">
        <v>114.9</v>
      </c>
      <c r="O935" s="10">
        <v>112.81</v>
      </c>
      <c r="P935" s="10">
        <v>102.84</v>
      </c>
      <c r="Q935" s="10">
        <v>110.86</v>
      </c>
    </row>
    <row r="936" spans="1:17">
      <c r="A936" s="29">
        <v>43780</v>
      </c>
      <c r="B936" s="10">
        <v>2833.05</v>
      </c>
      <c r="C936" s="10">
        <v>2837.44</v>
      </c>
      <c r="D936" s="10">
        <v>2828.46</v>
      </c>
      <c r="E936" s="10">
        <v>2828.66</v>
      </c>
      <c r="F936" s="10">
        <v>2711.18</v>
      </c>
      <c r="G936" s="10">
        <v>2576.11</v>
      </c>
      <c r="H936" s="10">
        <v>2671.83</v>
      </c>
      <c r="J936" s="29">
        <v>43780</v>
      </c>
      <c r="K936" s="10">
        <v>116</v>
      </c>
      <c r="L936" s="10">
        <v>117.13</v>
      </c>
      <c r="M936" s="10">
        <v>115.55</v>
      </c>
      <c r="N936" s="10">
        <v>116.85</v>
      </c>
      <c r="O936" s="10">
        <v>112.71</v>
      </c>
      <c r="P936" s="10">
        <v>102.73</v>
      </c>
      <c r="Q936" s="10">
        <v>110.74</v>
      </c>
    </row>
    <row r="937" spans="1:17">
      <c r="A937" s="29">
        <v>43777</v>
      </c>
      <c r="B937" s="10">
        <v>2826.56</v>
      </c>
      <c r="C937" s="10">
        <v>2837.32</v>
      </c>
      <c r="D937" s="10">
        <v>2824.71</v>
      </c>
      <c r="E937" s="10">
        <v>2833.05</v>
      </c>
      <c r="F937" s="10">
        <v>2707.74</v>
      </c>
      <c r="G937" s="10">
        <v>2573.9</v>
      </c>
      <c r="H937" s="10">
        <v>2669.47</v>
      </c>
      <c r="J937" s="29">
        <v>43777</v>
      </c>
      <c r="K937" s="10">
        <v>118.7</v>
      </c>
      <c r="L937" s="10">
        <v>118.7</v>
      </c>
      <c r="M937" s="10">
        <v>116.1</v>
      </c>
      <c r="N937" s="10">
        <v>116.41</v>
      </c>
      <c r="O937" s="10">
        <v>112.59</v>
      </c>
      <c r="P937" s="10">
        <v>102.62</v>
      </c>
      <c r="Q937" s="10">
        <v>110.6</v>
      </c>
    </row>
    <row r="938" spans="1:17">
      <c r="A938" s="29">
        <v>43776</v>
      </c>
      <c r="B938" s="10">
        <v>2813.63</v>
      </c>
      <c r="C938" s="10">
        <v>2826.51</v>
      </c>
      <c r="D938" s="10">
        <v>2813.63</v>
      </c>
      <c r="E938" s="10">
        <v>2826.51</v>
      </c>
      <c r="F938" s="10">
        <v>2704.21</v>
      </c>
      <c r="G938" s="10">
        <v>2571.69</v>
      </c>
      <c r="H938" s="10">
        <v>2666.94</v>
      </c>
      <c r="J938" s="29">
        <v>43776</v>
      </c>
      <c r="K938" s="10">
        <v>117.88</v>
      </c>
      <c r="L938" s="10">
        <v>119.6</v>
      </c>
      <c r="M938" s="10">
        <v>117.75</v>
      </c>
      <c r="N938" s="10">
        <v>118.9</v>
      </c>
      <c r="O938" s="10">
        <v>112.49</v>
      </c>
      <c r="P938" s="10">
        <v>102.51</v>
      </c>
      <c r="Q938" s="10">
        <v>110.46</v>
      </c>
    </row>
    <row r="939" spans="1:17">
      <c r="A939" s="29">
        <v>43775</v>
      </c>
      <c r="B939" s="10">
        <v>2802.38</v>
      </c>
      <c r="C939" s="10">
        <v>2820.74</v>
      </c>
      <c r="D939" s="10">
        <v>2802.38</v>
      </c>
      <c r="E939" s="10">
        <v>2813.64</v>
      </c>
      <c r="F939" s="10">
        <v>2700.47</v>
      </c>
      <c r="G939" s="10">
        <v>2569.5300000000002</v>
      </c>
      <c r="H939" s="10">
        <v>2664.41</v>
      </c>
      <c r="J939" s="29">
        <v>43775</v>
      </c>
      <c r="K939" s="10">
        <v>116.71</v>
      </c>
      <c r="L939" s="10">
        <v>117.73</v>
      </c>
      <c r="M939" s="10">
        <v>115.75</v>
      </c>
      <c r="N939" s="10">
        <v>117.73</v>
      </c>
      <c r="O939" s="10">
        <v>112.31</v>
      </c>
      <c r="P939" s="10">
        <v>102.37</v>
      </c>
      <c r="Q939" s="10">
        <v>110.29</v>
      </c>
    </row>
    <row r="940" spans="1:17">
      <c r="A940" s="29">
        <v>43774</v>
      </c>
      <c r="B940" s="10">
        <v>2804.95</v>
      </c>
      <c r="C940" s="10">
        <v>2808.86</v>
      </c>
      <c r="D940" s="10">
        <v>2802.38</v>
      </c>
      <c r="E940" s="10">
        <v>2802.38</v>
      </c>
      <c r="F940" s="10">
        <v>2696.84</v>
      </c>
      <c r="G940" s="10">
        <v>2567.4499999999998</v>
      </c>
      <c r="H940" s="10">
        <v>2661.91</v>
      </c>
      <c r="J940" s="29">
        <v>43774</v>
      </c>
      <c r="K940" s="10">
        <v>118.1</v>
      </c>
      <c r="L940" s="10">
        <v>118.43</v>
      </c>
      <c r="M940" s="10">
        <v>116.09</v>
      </c>
      <c r="N940" s="10">
        <v>116.71</v>
      </c>
      <c r="O940" s="10">
        <v>112.1</v>
      </c>
      <c r="P940" s="10">
        <v>102.24</v>
      </c>
      <c r="Q940" s="10">
        <v>110.12</v>
      </c>
    </row>
    <row r="941" spans="1:17">
      <c r="A941" s="29">
        <v>43773</v>
      </c>
      <c r="B941" s="10">
        <v>2795.73</v>
      </c>
      <c r="C941" s="10">
        <v>2805.92</v>
      </c>
      <c r="D941" s="10">
        <v>2795.73</v>
      </c>
      <c r="E941" s="10">
        <v>2804.89</v>
      </c>
      <c r="F941" s="10">
        <v>2693.28</v>
      </c>
      <c r="G941" s="10">
        <v>2565.4299999999998</v>
      </c>
      <c r="H941" s="10">
        <v>2659.5</v>
      </c>
      <c r="J941" s="29">
        <v>43773</v>
      </c>
      <c r="K941" s="10">
        <v>117.89</v>
      </c>
      <c r="L941" s="10">
        <v>118.6</v>
      </c>
      <c r="M941" s="10">
        <v>117.6</v>
      </c>
      <c r="N941" s="10">
        <v>118.1</v>
      </c>
      <c r="O941" s="10">
        <v>111.91</v>
      </c>
      <c r="P941" s="10">
        <v>102.12</v>
      </c>
      <c r="Q941" s="10">
        <v>109.96</v>
      </c>
    </row>
    <row r="942" spans="1:17">
      <c r="A942" s="29">
        <v>43770</v>
      </c>
      <c r="B942" s="10">
        <v>2791.99</v>
      </c>
      <c r="C942" s="10">
        <v>2798.59</v>
      </c>
      <c r="D942" s="10">
        <v>2781.12</v>
      </c>
      <c r="E942" s="10">
        <v>2795.75</v>
      </c>
      <c r="F942" s="10">
        <v>2689.61</v>
      </c>
      <c r="G942" s="10">
        <v>2563.36</v>
      </c>
      <c r="H942" s="10">
        <v>2657.04</v>
      </c>
      <c r="J942" s="29">
        <v>43770</v>
      </c>
      <c r="K942" s="10">
        <v>116.29</v>
      </c>
      <c r="L942" s="10">
        <v>117.5</v>
      </c>
      <c r="M942" s="10">
        <v>116.05</v>
      </c>
      <c r="N942" s="10">
        <v>117.42</v>
      </c>
      <c r="O942" s="10">
        <v>111.66</v>
      </c>
      <c r="P942" s="10">
        <v>101.99</v>
      </c>
      <c r="Q942" s="10">
        <v>109.79</v>
      </c>
    </row>
    <row r="943" spans="1:17">
      <c r="A943" s="29">
        <v>43769</v>
      </c>
      <c r="B943" s="10">
        <v>2778.2</v>
      </c>
      <c r="C943" s="10">
        <v>2792.03</v>
      </c>
      <c r="D943" s="10">
        <v>2775.95</v>
      </c>
      <c r="E943" s="10">
        <v>2791.98</v>
      </c>
      <c r="F943" s="10">
        <v>2686.24</v>
      </c>
      <c r="G943" s="10">
        <v>2561.33</v>
      </c>
      <c r="H943" s="10">
        <v>2654.68</v>
      </c>
      <c r="J943" s="29">
        <v>43769</v>
      </c>
      <c r="K943" s="10">
        <v>115.8</v>
      </c>
      <c r="L943" s="10">
        <v>115.8</v>
      </c>
      <c r="M943" s="10">
        <v>114.9</v>
      </c>
      <c r="N943" s="10">
        <v>115.57</v>
      </c>
      <c r="O943" s="10">
        <v>111.46</v>
      </c>
      <c r="P943" s="10">
        <v>101.86</v>
      </c>
      <c r="Q943" s="10">
        <v>109.6</v>
      </c>
    </row>
    <row r="944" spans="1:17">
      <c r="A944" s="29">
        <v>43768</v>
      </c>
      <c r="B944" s="10">
        <v>2769.63</v>
      </c>
      <c r="C944" s="10">
        <v>2778.21</v>
      </c>
      <c r="D944" s="10">
        <v>2769.63</v>
      </c>
      <c r="E944" s="10">
        <v>2778.21</v>
      </c>
      <c r="F944" s="10">
        <v>2682.93</v>
      </c>
      <c r="G944" s="10">
        <v>2559.3000000000002</v>
      </c>
      <c r="H944" s="10">
        <v>2652.37</v>
      </c>
      <c r="J944" s="29">
        <v>43768</v>
      </c>
      <c r="K944" s="10">
        <v>115</v>
      </c>
      <c r="L944" s="10">
        <v>116</v>
      </c>
      <c r="M944" s="10">
        <v>114.26</v>
      </c>
      <c r="N944" s="10">
        <v>116</v>
      </c>
      <c r="O944" s="10">
        <v>111.35</v>
      </c>
      <c r="P944" s="10">
        <v>101.74</v>
      </c>
      <c r="Q944" s="10">
        <v>109.43</v>
      </c>
    </row>
    <row r="945" spans="1:17">
      <c r="A945" s="29">
        <v>43767</v>
      </c>
      <c r="B945" s="10">
        <v>2769.04</v>
      </c>
      <c r="C945" s="10">
        <v>2775.86</v>
      </c>
      <c r="D945" s="10">
        <v>2768.94</v>
      </c>
      <c r="E945" s="10">
        <v>2769.7</v>
      </c>
      <c r="F945" s="10">
        <v>2679.87</v>
      </c>
      <c r="G945" s="10">
        <v>2557.35</v>
      </c>
      <c r="H945" s="10">
        <v>2650.23</v>
      </c>
      <c r="J945" s="29">
        <v>43767</v>
      </c>
      <c r="K945" s="10">
        <v>114.5</v>
      </c>
      <c r="L945" s="10">
        <v>115.17</v>
      </c>
      <c r="M945" s="10">
        <v>114.24</v>
      </c>
      <c r="N945" s="10">
        <v>115.14</v>
      </c>
      <c r="O945" s="10">
        <v>111.25</v>
      </c>
      <c r="P945" s="10">
        <v>101.62</v>
      </c>
      <c r="Q945" s="10">
        <v>109.27</v>
      </c>
    </row>
    <row r="946" spans="1:17">
      <c r="A946" s="29">
        <v>43766</v>
      </c>
      <c r="B946" s="10">
        <v>2766.4</v>
      </c>
      <c r="C946" s="10">
        <v>2770.37</v>
      </c>
      <c r="D946" s="10">
        <v>2764.37</v>
      </c>
      <c r="E946" s="10">
        <v>2769.04</v>
      </c>
      <c r="F946" s="10">
        <v>2676.96</v>
      </c>
      <c r="G946" s="10">
        <v>2555.4499999999998</v>
      </c>
      <c r="H946" s="10">
        <v>2648.22</v>
      </c>
      <c r="J946" s="29">
        <v>43766</v>
      </c>
      <c r="K946" s="10">
        <v>114.17</v>
      </c>
      <c r="L946" s="10">
        <v>114.84</v>
      </c>
      <c r="M946" s="10">
        <v>114</v>
      </c>
      <c r="N946" s="10">
        <v>114.4</v>
      </c>
      <c r="O946" s="10">
        <v>111.11</v>
      </c>
      <c r="P946" s="10">
        <v>101.5</v>
      </c>
      <c r="Q946" s="10">
        <v>109.1</v>
      </c>
    </row>
    <row r="947" spans="1:17">
      <c r="A947" s="29">
        <v>43763</v>
      </c>
      <c r="B947" s="10">
        <v>2758.91</v>
      </c>
      <c r="C947" s="10">
        <v>2768.93</v>
      </c>
      <c r="D947" s="10">
        <v>2758.91</v>
      </c>
      <c r="E947" s="10">
        <v>2766.4</v>
      </c>
      <c r="F947" s="10">
        <v>2674.25</v>
      </c>
      <c r="G947" s="10">
        <v>2553.54</v>
      </c>
      <c r="H947" s="10">
        <v>2646.13</v>
      </c>
      <c r="J947" s="29">
        <v>43763</v>
      </c>
      <c r="K947" s="10">
        <v>114.7</v>
      </c>
      <c r="L947" s="10">
        <v>115.14</v>
      </c>
      <c r="M947" s="10">
        <v>114</v>
      </c>
      <c r="N947" s="10">
        <v>114.15</v>
      </c>
      <c r="O947" s="10">
        <v>110.98</v>
      </c>
      <c r="P947" s="10">
        <v>101.38</v>
      </c>
      <c r="Q947" s="10">
        <v>108.94</v>
      </c>
    </row>
    <row r="948" spans="1:17">
      <c r="A948" s="29">
        <v>43762</v>
      </c>
      <c r="B948" s="10">
        <v>2755.39</v>
      </c>
      <c r="C948" s="10">
        <v>2762.66</v>
      </c>
      <c r="D948" s="10">
        <v>2755.02</v>
      </c>
      <c r="E948" s="10">
        <v>2758.91</v>
      </c>
      <c r="F948" s="10">
        <v>2671.66</v>
      </c>
      <c r="G948" s="10">
        <v>2551.67</v>
      </c>
      <c r="H948" s="10">
        <v>2644.06</v>
      </c>
      <c r="J948" s="29">
        <v>43762</v>
      </c>
      <c r="K948" s="10">
        <v>115.5</v>
      </c>
      <c r="L948" s="10">
        <v>115.74</v>
      </c>
      <c r="M948" s="10">
        <v>113.7</v>
      </c>
      <c r="N948" s="10">
        <v>114.58</v>
      </c>
      <c r="O948" s="10">
        <v>110.89</v>
      </c>
      <c r="P948" s="10">
        <v>101.25</v>
      </c>
      <c r="Q948" s="10">
        <v>108.77</v>
      </c>
    </row>
    <row r="949" spans="1:17">
      <c r="A949" s="29">
        <v>43761</v>
      </c>
      <c r="B949" s="10">
        <v>2747.44</v>
      </c>
      <c r="C949" s="10">
        <v>2759.59</v>
      </c>
      <c r="D949" s="10">
        <v>2747.44</v>
      </c>
      <c r="E949" s="10">
        <v>2755.39</v>
      </c>
      <c r="F949" s="10">
        <v>2669.02</v>
      </c>
      <c r="G949" s="10">
        <v>2549.83</v>
      </c>
      <c r="H949" s="10">
        <v>2642.04</v>
      </c>
      <c r="J949" s="29">
        <v>43761</v>
      </c>
      <c r="K949" s="10">
        <v>115.71</v>
      </c>
      <c r="L949" s="10">
        <v>115.91</v>
      </c>
      <c r="M949" s="10">
        <v>114.51</v>
      </c>
      <c r="N949" s="10">
        <v>115.31</v>
      </c>
      <c r="O949" s="10">
        <v>110.78</v>
      </c>
      <c r="P949" s="10">
        <v>101.12</v>
      </c>
      <c r="Q949" s="10">
        <v>108.59</v>
      </c>
    </row>
    <row r="950" spans="1:17">
      <c r="A950" s="29">
        <v>43760</v>
      </c>
      <c r="B950" s="10">
        <v>2741.21</v>
      </c>
      <c r="C950" s="10">
        <v>2750.26</v>
      </c>
      <c r="D950" s="10">
        <v>2740.43</v>
      </c>
      <c r="E950" s="10">
        <v>2747.45</v>
      </c>
      <c r="F950" s="10">
        <v>2666.5</v>
      </c>
      <c r="G950" s="10">
        <v>2548</v>
      </c>
      <c r="H950" s="10">
        <v>2640.06</v>
      </c>
      <c r="J950" s="29">
        <v>43760</v>
      </c>
      <c r="K950" s="10">
        <v>115.06</v>
      </c>
      <c r="L950" s="10">
        <v>115.7</v>
      </c>
      <c r="M950" s="10">
        <v>114.81</v>
      </c>
      <c r="N950" s="10">
        <v>115.6</v>
      </c>
      <c r="O950" s="10">
        <v>110.7</v>
      </c>
      <c r="P950" s="10">
        <v>100.99</v>
      </c>
      <c r="Q950" s="10">
        <v>108.41</v>
      </c>
    </row>
    <row r="951" spans="1:17">
      <c r="A951" s="29">
        <v>43759</v>
      </c>
      <c r="B951" s="10">
        <v>2726.3</v>
      </c>
      <c r="C951" s="10">
        <v>2741.35</v>
      </c>
      <c r="D951" s="10">
        <v>2725.94</v>
      </c>
      <c r="E951" s="10">
        <v>2741.27</v>
      </c>
      <c r="F951" s="10">
        <v>2664.27</v>
      </c>
      <c r="G951" s="10">
        <v>2546.1799999999998</v>
      </c>
      <c r="H951" s="10">
        <v>2638.11</v>
      </c>
      <c r="J951" s="29">
        <v>43759</v>
      </c>
      <c r="K951" s="10">
        <v>114.1</v>
      </c>
      <c r="L951" s="10">
        <v>115.19</v>
      </c>
      <c r="M951" s="10">
        <v>113.75</v>
      </c>
      <c r="N951" s="10">
        <v>115.19</v>
      </c>
      <c r="O951" s="10">
        <v>110.68</v>
      </c>
      <c r="P951" s="10">
        <v>100.86</v>
      </c>
      <c r="Q951" s="10">
        <v>108.22</v>
      </c>
    </row>
    <row r="952" spans="1:17">
      <c r="A952" s="29">
        <v>43756</v>
      </c>
      <c r="B952" s="10">
        <v>2717.22</v>
      </c>
      <c r="C952" s="10">
        <v>2727.06</v>
      </c>
      <c r="D952" s="10">
        <v>2717.22</v>
      </c>
      <c r="E952" s="10">
        <v>2726.26</v>
      </c>
      <c r="F952" s="10">
        <v>2662.03</v>
      </c>
      <c r="G952" s="10">
        <v>2544.37</v>
      </c>
      <c r="H952" s="10">
        <v>2636.13</v>
      </c>
      <c r="J952" s="29">
        <v>43756</v>
      </c>
      <c r="K952" s="10">
        <v>114.1</v>
      </c>
      <c r="L952" s="10">
        <v>114.5</v>
      </c>
      <c r="M952" s="10">
        <v>113.35</v>
      </c>
      <c r="N952" s="10">
        <v>114</v>
      </c>
      <c r="O952" s="10">
        <v>110.65</v>
      </c>
      <c r="P952" s="10">
        <v>100.73</v>
      </c>
      <c r="Q952" s="10">
        <v>108.03</v>
      </c>
    </row>
    <row r="953" spans="1:17">
      <c r="A953" s="29">
        <v>43755</v>
      </c>
      <c r="B953" s="10">
        <v>2715.95</v>
      </c>
      <c r="C953" s="10">
        <v>2720.25</v>
      </c>
      <c r="D953" s="10">
        <v>2715.95</v>
      </c>
      <c r="E953" s="10">
        <v>2717.31</v>
      </c>
      <c r="F953" s="10">
        <v>2660.28</v>
      </c>
      <c r="G953" s="10">
        <v>2542.58</v>
      </c>
      <c r="H953" s="10">
        <v>2634.16</v>
      </c>
      <c r="J953" s="29">
        <v>43755</v>
      </c>
      <c r="K953" s="10">
        <v>113.86</v>
      </c>
      <c r="L953" s="10">
        <v>114.26</v>
      </c>
      <c r="M953" s="10">
        <v>113.04</v>
      </c>
      <c r="N953" s="10">
        <v>114.09</v>
      </c>
      <c r="O953" s="10">
        <v>110.68</v>
      </c>
      <c r="P953" s="10">
        <v>100.61</v>
      </c>
      <c r="Q953" s="10">
        <v>107.84</v>
      </c>
    </row>
    <row r="954" spans="1:17">
      <c r="A954" s="29">
        <v>43754</v>
      </c>
      <c r="B954" s="10">
        <v>2706.08</v>
      </c>
      <c r="C954" s="10">
        <v>2716.4</v>
      </c>
      <c r="D954" s="10">
        <v>2706.08</v>
      </c>
      <c r="E954" s="10">
        <v>2715.72</v>
      </c>
      <c r="F954" s="10">
        <v>2658.95</v>
      </c>
      <c r="G954" s="10">
        <v>2540.75</v>
      </c>
      <c r="H954" s="10">
        <v>2632.21</v>
      </c>
      <c r="J954" s="29">
        <v>43754</v>
      </c>
      <c r="K954" s="10">
        <v>112.59</v>
      </c>
      <c r="L954" s="10">
        <v>113.84</v>
      </c>
      <c r="M954" s="10">
        <v>111.3</v>
      </c>
      <c r="N954" s="10">
        <v>113.84</v>
      </c>
      <c r="O954" s="10">
        <v>110.69</v>
      </c>
      <c r="P954" s="10">
        <v>100.47</v>
      </c>
      <c r="Q954" s="10">
        <v>107.64</v>
      </c>
    </row>
    <row r="955" spans="1:17">
      <c r="A955" s="29">
        <v>43753</v>
      </c>
      <c r="B955" s="10">
        <v>2697.48</v>
      </c>
      <c r="C955" s="10">
        <v>2706.17</v>
      </c>
      <c r="D955" s="10">
        <v>2697.48</v>
      </c>
      <c r="E955" s="10">
        <v>2706.09</v>
      </c>
      <c r="F955" s="10">
        <v>2657.71</v>
      </c>
      <c r="G955" s="10">
        <v>2538.9</v>
      </c>
      <c r="H955" s="10">
        <v>2630.25</v>
      </c>
      <c r="J955" s="29">
        <v>43753</v>
      </c>
      <c r="K955" s="10">
        <v>113</v>
      </c>
      <c r="L955" s="10">
        <v>113.31</v>
      </c>
      <c r="M955" s="10">
        <v>112.45</v>
      </c>
      <c r="N955" s="10">
        <v>112.6</v>
      </c>
      <c r="O955" s="10">
        <v>110.64</v>
      </c>
      <c r="P955" s="10">
        <v>100.33</v>
      </c>
      <c r="Q955" s="10">
        <v>107.43</v>
      </c>
    </row>
    <row r="956" spans="1:17">
      <c r="A956" s="29">
        <v>43752</v>
      </c>
      <c r="B956" s="10">
        <v>2696.68</v>
      </c>
      <c r="C956" s="10">
        <v>2700.54</v>
      </c>
      <c r="D956" s="10">
        <v>2694.02</v>
      </c>
      <c r="E956" s="10">
        <v>2697.47</v>
      </c>
      <c r="F956" s="10">
        <v>2656.57</v>
      </c>
      <c r="G956" s="10">
        <v>2537.0300000000002</v>
      </c>
      <c r="H956" s="10">
        <v>2628.36</v>
      </c>
      <c r="J956" s="29">
        <v>43752</v>
      </c>
      <c r="K956" s="10">
        <v>112.64</v>
      </c>
      <c r="L956" s="10">
        <v>113.21</v>
      </c>
      <c r="M956" s="10">
        <v>111.76</v>
      </c>
      <c r="N956" s="10">
        <v>113</v>
      </c>
      <c r="O956" s="10">
        <v>110.63</v>
      </c>
      <c r="P956" s="10">
        <v>100.19</v>
      </c>
      <c r="Q956" s="10">
        <v>107.23</v>
      </c>
    </row>
    <row r="957" spans="1:17">
      <c r="A957" s="29">
        <v>43749</v>
      </c>
      <c r="B957" s="10">
        <v>2689.04</v>
      </c>
      <c r="C957" s="10">
        <v>2696.84</v>
      </c>
      <c r="D957" s="10">
        <v>2689.04</v>
      </c>
      <c r="E957" s="10">
        <v>2696.63</v>
      </c>
      <c r="F957" s="10">
        <v>2655.57</v>
      </c>
      <c r="G957" s="10">
        <v>2535.19</v>
      </c>
      <c r="H957" s="10">
        <v>2626.49</v>
      </c>
      <c r="J957" s="29">
        <v>43749</v>
      </c>
      <c r="K957" s="10">
        <v>111</v>
      </c>
      <c r="L957" s="10">
        <v>112.82</v>
      </c>
      <c r="M957" s="10">
        <v>111</v>
      </c>
      <c r="N957" s="10">
        <v>112.53</v>
      </c>
      <c r="O957" s="10">
        <v>110.56</v>
      </c>
      <c r="P957" s="10">
        <v>100.05</v>
      </c>
      <c r="Q957" s="10">
        <v>107.02</v>
      </c>
    </row>
    <row r="958" spans="1:17">
      <c r="A958" s="29">
        <v>43748</v>
      </c>
      <c r="B958" s="10">
        <v>2684.53</v>
      </c>
      <c r="C958" s="10">
        <v>2690.28</v>
      </c>
      <c r="D958" s="10">
        <v>2684.53</v>
      </c>
      <c r="E958" s="10">
        <v>2689.04</v>
      </c>
      <c r="F958" s="10">
        <v>2654.87</v>
      </c>
      <c r="G958" s="10">
        <v>2533.27</v>
      </c>
      <c r="H958" s="10">
        <v>2624.62</v>
      </c>
      <c r="J958" s="29">
        <v>43748</v>
      </c>
      <c r="K958" s="10">
        <v>111</v>
      </c>
      <c r="L958" s="10">
        <v>111.46</v>
      </c>
      <c r="M958" s="10">
        <v>110.38</v>
      </c>
      <c r="N958" s="10">
        <v>110.5</v>
      </c>
      <c r="O958" s="10">
        <v>110.55</v>
      </c>
      <c r="P958" s="10">
        <v>99.91</v>
      </c>
      <c r="Q958" s="10">
        <v>106.82</v>
      </c>
    </row>
    <row r="959" spans="1:17">
      <c r="A959" s="29">
        <v>43747</v>
      </c>
      <c r="B959" s="10">
        <v>2682.96</v>
      </c>
      <c r="C959" s="10">
        <v>2686.86</v>
      </c>
      <c r="D959" s="10">
        <v>2682.52</v>
      </c>
      <c r="E959" s="10">
        <v>2684.61</v>
      </c>
      <c r="F959" s="10">
        <v>2654.15</v>
      </c>
      <c r="G959" s="10">
        <v>2531.37</v>
      </c>
      <c r="H959" s="10">
        <v>2622.77</v>
      </c>
      <c r="J959" s="29">
        <v>43747</v>
      </c>
      <c r="K959" s="10">
        <v>110.3</v>
      </c>
      <c r="L959" s="10">
        <v>110.99</v>
      </c>
      <c r="M959" s="10">
        <v>109.89</v>
      </c>
      <c r="N959" s="10">
        <v>110.7</v>
      </c>
      <c r="O959" s="10">
        <v>110.58</v>
      </c>
      <c r="P959" s="10">
        <v>99.78</v>
      </c>
      <c r="Q959" s="10">
        <v>106.64</v>
      </c>
    </row>
    <row r="960" spans="1:17">
      <c r="A960" s="29">
        <v>43746</v>
      </c>
      <c r="B960" s="10">
        <v>2681.53</v>
      </c>
      <c r="C960" s="10">
        <v>2686.31</v>
      </c>
      <c r="D960" s="10">
        <v>2681.53</v>
      </c>
      <c r="E960" s="10">
        <v>2682.96</v>
      </c>
      <c r="F960" s="10">
        <v>2653.65</v>
      </c>
      <c r="G960" s="10">
        <v>2529.5</v>
      </c>
      <c r="H960" s="10">
        <v>2620.9</v>
      </c>
      <c r="J960" s="29">
        <v>43746</v>
      </c>
      <c r="K960" s="10">
        <v>110.5</v>
      </c>
      <c r="L960" s="10">
        <v>110.93</v>
      </c>
      <c r="M960" s="10">
        <v>108.87</v>
      </c>
      <c r="N960" s="10">
        <v>109.5</v>
      </c>
      <c r="O960" s="10">
        <v>110.57</v>
      </c>
      <c r="P960" s="10">
        <v>99.65</v>
      </c>
      <c r="Q960" s="10">
        <v>106.44</v>
      </c>
    </row>
    <row r="961" spans="1:17">
      <c r="A961" s="29">
        <v>43745</v>
      </c>
      <c r="B961" s="10">
        <v>2682.48</v>
      </c>
      <c r="C961" s="10">
        <v>2685.22</v>
      </c>
      <c r="D961" s="10">
        <v>2681.16</v>
      </c>
      <c r="E961" s="10">
        <v>2681.53</v>
      </c>
      <c r="F961" s="10">
        <v>2652.99</v>
      </c>
      <c r="G961" s="10">
        <v>2527.61</v>
      </c>
      <c r="H961" s="10">
        <v>2619.04</v>
      </c>
      <c r="J961" s="29">
        <v>43745</v>
      </c>
      <c r="K961" s="10">
        <v>112.65</v>
      </c>
      <c r="L961" s="10">
        <v>114.75</v>
      </c>
      <c r="M961" s="10">
        <v>110.05</v>
      </c>
      <c r="N961" s="10">
        <v>110.5</v>
      </c>
      <c r="O961" s="10">
        <v>110.6</v>
      </c>
      <c r="P961" s="10">
        <v>99.53</v>
      </c>
      <c r="Q961" s="10">
        <v>106.23</v>
      </c>
    </row>
    <row r="962" spans="1:17">
      <c r="A962" s="29">
        <v>43742</v>
      </c>
      <c r="B962" s="10">
        <v>2676.04</v>
      </c>
      <c r="C962" s="10">
        <v>2684.75</v>
      </c>
      <c r="D962" s="10">
        <v>2676.04</v>
      </c>
      <c r="E962" s="10">
        <v>2682.49</v>
      </c>
      <c r="F962" s="10">
        <v>2652.25</v>
      </c>
      <c r="G962" s="10">
        <v>2525.73</v>
      </c>
      <c r="H962" s="10">
        <v>2617.19</v>
      </c>
      <c r="J962" s="29">
        <v>43742</v>
      </c>
      <c r="K962" s="10">
        <v>111.62</v>
      </c>
      <c r="L962" s="10">
        <v>112.65</v>
      </c>
      <c r="M962" s="10">
        <v>110.51</v>
      </c>
      <c r="N962" s="10">
        <v>112.65</v>
      </c>
      <c r="O962" s="10">
        <v>110.58</v>
      </c>
      <c r="P962" s="10">
        <v>99.4</v>
      </c>
      <c r="Q962" s="10">
        <v>106.02</v>
      </c>
    </row>
    <row r="963" spans="1:17">
      <c r="A963" s="29">
        <v>43741</v>
      </c>
      <c r="B963" s="10">
        <v>2677.09</v>
      </c>
      <c r="C963" s="10">
        <v>2679.91</v>
      </c>
      <c r="D963" s="10">
        <v>2674.32</v>
      </c>
      <c r="E963" s="10">
        <v>2676.04</v>
      </c>
      <c r="F963" s="10">
        <v>2651.27</v>
      </c>
      <c r="G963" s="10">
        <v>2523.81</v>
      </c>
      <c r="H963" s="10">
        <v>2615.2800000000002</v>
      </c>
      <c r="J963" s="29">
        <v>43741</v>
      </c>
      <c r="K963" s="10">
        <v>110.6</v>
      </c>
      <c r="L963" s="10">
        <v>111.4</v>
      </c>
      <c r="M963" s="10">
        <v>109.09</v>
      </c>
      <c r="N963" s="10">
        <v>111.4</v>
      </c>
      <c r="O963" s="10">
        <v>110.5</v>
      </c>
      <c r="P963" s="10">
        <v>99.26</v>
      </c>
      <c r="Q963" s="10">
        <v>105.8</v>
      </c>
    </row>
    <row r="964" spans="1:17">
      <c r="A964" s="29">
        <v>43740</v>
      </c>
      <c r="B964" s="10">
        <v>2677.01</v>
      </c>
      <c r="C964" s="10">
        <v>2680.01</v>
      </c>
      <c r="D964" s="10">
        <v>2673.37</v>
      </c>
      <c r="E964" s="10">
        <v>2676.91</v>
      </c>
      <c r="F964" s="10">
        <v>2650.27</v>
      </c>
      <c r="G964" s="10">
        <v>2521.9</v>
      </c>
      <c r="H964" s="10">
        <v>2613.41</v>
      </c>
      <c r="J964" s="29">
        <v>43740</v>
      </c>
      <c r="K964" s="10">
        <v>111.75</v>
      </c>
      <c r="L964" s="10">
        <v>111.75</v>
      </c>
      <c r="M964" s="10">
        <v>110.03</v>
      </c>
      <c r="N964" s="10">
        <v>110.49</v>
      </c>
      <c r="O964" s="10">
        <v>110.42</v>
      </c>
      <c r="P964" s="10">
        <v>99.13</v>
      </c>
      <c r="Q964" s="10">
        <v>105.61</v>
      </c>
    </row>
    <row r="965" spans="1:17">
      <c r="A965" s="29">
        <v>43739</v>
      </c>
      <c r="B965" s="10">
        <v>2684.29</v>
      </c>
      <c r="C965" s="10">
        <v>2689.14</v>
      </c>
      <c r="D965" s="10">
        <v>2672.93</v>
      </c>
      <c r="E965" s="10">
        <v>2677.01</v>
      </c>
      <c r="F965" s="10">
        <v>2649.3</v>
      </c>
      <c r="G965" s="10">
        <v>2520.0100000000002</v>
      </c>
      <c r="H965" s="10">
        <v>2611.48</v>
      </c>
      <c r="J965" s="29">
        <v>43739</v>
      </c>
      <c r="K965" s="10">
        <v>113.04</v>
      </c>
      <c r="L965" s="10">
        <v>113.04</v>
      </c>
      <c r="M965" s="10">
        <v>111.87</v>
      </c>
      <c r="N965" s="10">
        <v>112.25</v>
      </c>
      <c r="O965" s="10">
        <v>110.38</v>
      </c>
      <c r="P965" s="10">
        <v>99</v>
      </c>
      <c r="Q965" s="10">
        <v>105.43</v>
      </c>
    </row>
    <row r="966" spans="1:17">
      <c r="A966" s="29">
        <v>43738</v>
      </c>
      <c r="B966" s="10">
        <v>2677.81</v>
      </c>
      <c r="C966" s="10">
        <v>2685.24</v>
      </c>
      <c r="D966" s="10">
        <v>2677.81</v>
      </c>
      <c r="E966" s="10">
        <v>2684.26</v>
      </c>
      <c r="F966" s="10">
        <v>2648.3</v>
      </c>
      <c r="G966" s="10">
        <v>2518.11</v>
      </c>
      <c r="H966" s="10">
        <v>2609.63</v>
      </c>
      <c r="J966" s="29">
        <v>43738</v>
      </c>
      <c r="K966" s="10">
        <v>111.85</v>
      </c>
      <c r="L966" s="10">
        <v>113</v>
      </c>
      <c r="M966" s="10">
        <v>111.85</v>
      </c>
      <c r="N966" s="10">
        <v>112.8</v>
      </c>
      <c r="O966" s="10">
        <v>110.31</v>
      </c>
      <c r="P966" s="10">
        <v>98.86</v>
      </c>
      <c r="Q966" s="10">
        <v>105.25</v>
      </c>
    </row>
    <row r="967" spans="1:17">
      <c r="A967" s="29">
        <v>43735</v>
      </c>
      <c r="B967" s="10">
        <v>2669.55</v>
      </c>
      <c r="C967" s="10">
        <v>2678.18</v>
      </c>
      <c r="D967" s="10">
        <v>2669.55</v>
      </c>
      <c r="E967" s="10">
        <v>2677.78</v>
      </c>
      <c r="F967" s="10">
        <v>2647.05</v>
      </c>
      <c r="G967" s="10">
        <v>2516.16</v>
      </c>
      <c r="H967" s="10">
        <v>2607.7199999999998</v>
      </c>
      <c r="J967" s="29">
        <v>43735</v>
      </c>
      <c r="K967" s="10">
        <v>112</v>
      </c>
      <c r="L967" s="10">
        <v>112.35</v>
      </c>
      <c r="M967" s="10">
        <v>111.43</v>
      </c>
      <c r="N967" s="10">
        <v>111.8</v>
      </c>
      <c r="O967" s="10">
        <v>110.23</v>
      </c>
      <c r="P967" s="10">
        <v>98.72</v>
      </c>
      <c r="Q967" s="10">
        <v>105.07</v>
      </c>
    </row>
    <row r="968" spans="1:17">
      <c r="A968" s="29">
        <v>43734</v>
      </c>
      <c r="B968" s="10">
        <v>2672.35</v>
      </c>
      <c r="C968" s="10">
        <v>2674.91</v>
      </c>
      <c r="D968" s="10">
        <v>2669.54</v>
      </c>
      <c r="E968" s="10">
        <v>2669.54</v>
      </c>
      <c r="F968" s="10">
        <v>2645.99</v>
      </c>
      <c r="G968" s="10">
        <v>2514.25</v>
      </c>
      <c r="H968" s="10">
        <v>2605.91</v>
      </c>
      <c r="J968" s="29">
        <v>43734</v>
      </c>
      <c r="K968" s="10">
        <v>110.91</v>
      </c>
      <c r="L968" s="10">
        <v>112</v>
      </c>
      <c r="M968" s="10">
        <v>110.91</v>
      </c>
      <c r="N968" s="10">
        <v>112</v>
      </c>
      <c r="O968" s="10">
        <v>110.17</v>
      </c>
      <c r="P968" s="10">
        <v>98.59</v>
      </c>
      <c r="Q968" s="10">
        <v>104.91</v>
      </c>
    </row>
    <row r="969" spans="1:17">
      <c r="A969" s="29">
        <v>43733</v>
      </c>
      <c r="B969" s="10">
        <v>2667.86</v>
      </c>
      <c r="C969" s="10">
        <v>2674.03</v>
      </c>
      <c r="D969" s="10">
        <v>2666.86</v>
      </c>
      <c r="E969" s="10">
        <v>2672.36</v>
      </c>
      <c r="F969" s="10">
        <v>2645.17</v>
      </c>
      <c r="G969" s="10">
        <v>2512.38</v>
      </c>
      <c r="H969" s="10">
        <v>2604.17</v>
      </c>
      <c r="J969" s="29">
        <v>43733</v>
      </c>
      <c r="K969" s="10">
        <v>111.5</v>
      </c>
      <c r="L969" s="10">
        <v>111.5</v>
      </c>
      <c r="M969" s="10">
        <v>110.14</v>
      </c>
      <c r="N969" s="10">
        <v>110.9</v>
      </c>
      <c r="O969" s="10">
        <v>110.13</v>
      </c>
      <c r="P969" s="10">
        <v>98.46</v>
      </c>
      <c r="Q969" s="10">
        <v>104.72</v>
      </c>
    </row>
    <row r="970" spans="1:17">
      <c r="A970" s="29">
        <v>43732</v>
      </c>
      <c r="B970" s="10">
        <v>2666.58</v>
      </c>
      <c r="C970" s="10">
        <v>2669.11</v>
      </c>
      <c r="D970" s="10">
        <v>2665.04</v>
      </c>
      <c r="E970" s="10">
        <v>2667.86</v>
      </c>
      <c r="F970" s="10">
        <v>2644.3</v>
      </c>
      <c r="G970" s="10">
        <v>2510.48</v>
      </c>
      <c r="H970" s="10">
        <v>2602.41</v>
      </c>
      <c r="J970" s="29">
        <v>43732</v>
      </c>
      <c r="K970" s="10">
        <v>112</v>
      </c>
      <c r="L970" s="10">
        <v>112.23</v>
      </c>
      <c r="M970" s="10">
        <v>111.01</v>
      </c>
      <c r="N970" s="10">
        <v>111.7</v>
      </c>
      <c r="O970" s="10">
        <v>110.11</v>
      </c>
      <c r="P970" s="10">
        <v>98.32</v>
      </c>
      <c r="Q970" s="10">
        <v>104.56</v>
      </c>
    </row>
    <row r="971" spans="1:17">
      <c r="A971" s="29">
        <v>43731</v>
      </c>
      <c r="B971" s="10">
        <v>2667.64</v>
      </c>
      <c r="C971" s="10">
        <v>2669.59</v>
      </c>
      <c r="D971" s="10">
        <v>2663.42</v>
      </c>
      <c r="E971" s="10">
        <v>2666.58</v>
      </c>
      <c r="F971" s="10">
        <v>2643.41</v>
      </c>
      <c r="G971" s="10">
        <v>2508.65</v>
      </c>
      <c r="H971" s="10">
        <v>2600.79</v>
      </c>
      <c r="J971" s="29">
        <v>43731</v>
      </c>
      <c r="K971" s="10">
        <v>112.34</v>
      </c>
      <c r="L971" s="10">
        <v>112.34</v>
      </c>
      <c r="M971" s="10">
        <v>111.4</v>
      </c>
      <c r="N971" s="10">
        <v>112</v>
      </c>
      <c r="O971" s="10">
        <v>110.05</v>
      </c>
      <c r="P971" s="10">
        <v>98.19</v>
      </c>
      <c r="Q971" s="10">
        <v>104.39</v>
      </c>
    </row>
    <row r="972" spans="1:17">
      <c r="A972" s="29">
        <v>43728</v>
      </c>
      <c r="B972" s="10">
        <v>2664.54</v>
      </c>
      <c r="C972" s="10">
        <v>2669.43</v>
      </c>
      <c r="D972" s="10">
        <v>2664.54</v>
      </c>
      <c r="E972" s="10">
        <v>2667.64</v>
      </c>
      <c r="F972" s="10">
        <v>2642.48</v>
      </c>
      <c r="G972" s="10">
        <v>2506.8200000000002</v>
      </c>
      <c r="H972" s="10">
        <v>2599.16</v>
      </c>
      <c r="J972" s="29">
        <v>43728</v>
      </c>
      <c r="K972" s="10">
        <v>112.21</v>
      </c>
      <c r="L972" s="10">
        <v>112.65</v>
      </c>
      <c r="M972" s="10">
        <v>111.49</v>
      </c>
      <c r="N972" s="10">
        <v>112.4</v>
      </c>
      <c r="O972" s="10">
        <v>109.98</v>
      </c>
      <c r="P972" s="10">
        <v>98.06</v>
      </c>
      <c r="Q972" s="10">
        <v>104.22</v>
      </c>
    </row>
    <row r="973" spans="1:17">
      <c r="A973" s="29">
        <v>43727</v>
      </c>
      <c r="B973" s="10">
        <v>2658.99</v>
      </c>
      <c r="C973" s="10">
        <v>2665.99</v>
      </c>
      <c r="D973" s="10">
        <v>2658.99</v>
      </c>
      <c r="E973" s="10">
        <v>2664.49</v>
      </c>
      <c r="F973" s="10">
        <v>2641.61</v>
      </c>
      <c r="G973" s="10">
        <v>2504.9899999999998</v>
      </c>
      <c r="H973" s="10">
        <v>2597.5700000000002</v>
      </c>
      <c r="J973" s="29">
        <v>43727</v>
      </c>
      <c r="K973" s="10">
        <v>111.5</v>
      </c>
      <c r="L973" s="10">
        <v>112.99</v>
      </c>
      <c r="M973" s="10">
        <v>111.5</v>
      </c>
      <c r="N973" s="10">
        <v>112.2</v>
      </c>
      <c r="O973" s="10">
        <v>109.92</v>
      </c>
      <c r="P973" s="10">
        <v>97.93</v>
      </c>
      <c r="Q973" s="10">
        <v>104.05</v>
      </c>
    </row>
    <row r="974" spans="1:17">
      <c r="A974" s="29">
        <v>43726</v>
      </c>
      <c r="B974" s="10">
        <v>2659.01</v>
      </c>
      <c r="C974" s="10">
        <v>2662.71</v>
      </c>
      <c r="D974" s="10">
        <v>2658</v>
      </c>
      <c r="E974" s="10">
        <v>2659</v>
      </c>
      <c r="F974" s="10">
        <v>2640.83</v>
      </c>
      <c r="G974" s="10">
        <v>2503.12</v>
      </c>
      <c r="H974" s="10">
        <v>2595.91</v>
      </c>
      <c r="J974" s="29">
        <v>43726</v>
      </c>
      <c r="K974" s="10">
        <v>110.3</v>
      </c>
      <c r="L974" s="10">
        <v>111.1</v>
      </c>
      <c r="M974" s="10">
        <v>109.76</v>
      </c>
      <c r="N974" s="10">
        <v>111.1</v>
      </c>
      <c r="O974" s="10">
        <v>109.89</v>
      </c>
      <c r="P974" s="10">
        <v>97.79</v>
      </c>
      <c r="Q974" s="10">
        <v>103.87</v>
      </c>
    </row>
    <row r="975" spans="1:17">
      <c r="A975" s="29">
        <v>43725</v>
      </c>
      <c r="B975" s="10">
        <v>2655.75</v>
      </c>
      <c r="C975" s="10">
        <v>2660.72</v>
      </c>
      <c r="D975" s="10">
        <v>2655.75</v>
      </c>
      <c r="E975" s="10">
        <v>2658.98</v>
      </c>
      <c r="F975" s="10">
        <v>2640.22</v>
      </c>
      <c r="G975" s="10">
        <v>2501.2600000000002</v>
      </c>
      <c r="H975" s="10">
        <v>2594.3000000000002</v>
      </c>
      <c r="J975" s="29">
        <v>43725</v>
      </c>
      <c r="K975" s="10">
        <v>108.79</v>
      </c>
      <c r="L975" s="10">
        <v>110.41</v>
      </c>
      <c r="M975" s="10">
        <v>108.2</v>
      </c>
      <c r="N975" s="10">
        <v>110.4</v>
      </c>
      <c r="O975" s="10">
        <v>109.89</v>
      </c>
      <c r="P975" s="10">
        <v>97.66</v>
      </c>
      <c r="Q975" s="10">
        <v>103.71</v>
      </c>
    </row>
    <row r="976" spans="1:17">
      <c r="A976" s="29">
        <v>43724</v>
      </c>
      <c r="B976" s="10">
        <v>2658.17</v>
      </c>
      <c r="C976" s="10">
        <v>2660.47</v>
      </c>
      <c r="D976" s="10">
        <v>2655.7</v>
      </c>
      <c r="E976" s="10">
        <v>2655.74</v>
      </c>
      <c r="F976" s="10">
        <v>2639.8</v>
      </c>
      <c r="G976" s="10">
        <v>2499.4</v>
      </c>
      <c r="H976" s="10">
        <v>2592.62</v>
      </c>
      <c r="J976" s="29">
        <v>43724</v>
      </c>
      <c r="K976" s="10">
        <v>110.25</v>
      </c>
      <c r="L976" s="10">
        <v>110.25</v>
      </c>
      <c r="M976" s="10">
        <v>106.51</v>
      </c>
      <c r="N976" s="10">
        <v>108.2</v>
      </c>
      <c r="O976" s="10">
        <v>109.88</v>
      </c>
      <c r="P976" s="10">
        <v>97.51</v>
      </c>
      <c r="Q976" s="10">
        <v>103.55</v>
      </c>
    </row>
    <row r="977" spans="1:17">
      <c r="A977" s="29">
        <v>43721</v>
      </c>
      <c r="B977" s="10">
        <v>2655.74</v>
      </c>
      <c r="C977" s="10">
        <v>2660.01</v>
      </c>
      <c r="D977" s="10">
        <v>2655.74</v>
      </c>
      <c r="E977" s="10">
        <v>2658.16</v>
      </c>
      <c r="F977" s="10">
        <v>2639.51</v>
      </c>
      <c r="G977" s="10">
        <v>2497.54</v>
      </c>
      <c r="H977" s="10">
        <v>2590.9899999999998</v>
      </c>
      <c r="J977" s="29">
        <v>43721</v>
      </c>
      <c r="K977" s="10">
        <v>110.6</v>
      </c>
      <c r="L977" s="10">
        <v>110.91</v>
      </c>
      <c r="M977" s="10">
        <v>108.9</v>
      </c>
      <c r="N977" s="10">
        <v>109.29</v>
      </c>
      <c r="O977" s="10">
        <v>109.87</v>
      </c>
      <c r="P977" s="10">
        <v>97.39</v>
      </c>
      <c r="Q977" s="10">
        <v>103.41</v>
      </c>
    </row>
    <row r="978" spans="1:17">
      <c r="A978" s="29">
        <v>43720</v>
      </c>
      <c r="B978" s="10">
        <v>2652.17</v>
      </c>
      <c r="C978" s="10">
        <v>2657.65</v>
      </c>
      <c r="D978" s="10">
        <v>2650.58</v>
      </c>
      <c r="E978" s="10">
        <v>2655.65</v>
      </c>
      <c r="F978" s="10">
        <v>2639.05</v>
      </c>
      <c r="G978" s="10">
        <v>2495.67</v>
      </c>
      <c r="H978" s="10">
        <v>2589.35</v>
      </c>
      <c r="J978" s="29">
        <v>43720</v>
      </c>
      <c r="K978" s="10">
        <v>110.78</v>
      </c>
      <c r="L978" s="10">
        <v>110.9</v>
      </c>
      <c r="M978" s="10">
        <v>109.6</v>
      </c>
      <c r="N978" s="10">
        <v>110.5</v>
      </c>
      <c r="O978" s="10">
        <v>109.81</v>
      </c>
      <c r="P978" s="10">
        <v>97.26</v>
      </c>
      <c r="Q978" s="10">
        <v>103.26</v>
      </c>
    </row>
    <row r="979" spans="1:17">
      <c r="A979" s="29">
        <v>43719</v>
      </c>
      <c r="B979" s="10">
        <v>2657.68</v>
      </c>
      <c r="C979" s="10">
        <v>2659.8</v>
      </c>
      <c r="D979" s="10">
        <v>2652.16</v>
      </c>
      <c r="E979" s="10">
        <v>2652.17</v>
      </c>
      <c r="F979" s="10">
        <v>2638.71</v>
      </c>
      <c r="G979" s="10">
        <v>2493.79</v>
      </c>
      <c r="H979" s="10">
        <v>2587.71</v>
      </c>
      <c r="J979" s="29">
        <v>43719</v>
      </c>
      <c r="K979" s="10">
        <v>108.25</v>
      </c>
      <c r="L979" s="10">
        <v>110.32</v>
      </c>
      <c r="M979" s="10">
        <v>108.25</v>
      </c>
      <c r="N979" s="10">
        <v>110.32</v>
      </c>
      <c r="O979" s="10">
        <v>109.69</v>
      </c>
      <c r="P979" s="10">
        <v>97.12</v>
      </c>
      <c r="Q979" s="10">
        <v>103.08</v>
      </c>
    </row>
    <row r="980" spans="1:17">
      <c r="A980" s="29">
        <v>43718</v>
      </c>
      <c r="B980" s="10">
        <v>2658.11</v>
      </c>
      <c r="C980" s="10">
        <v>2661.63</v>
      </c>
      <c r="D980" s="10">
        <v>2654.07</v>
      </c>
      <c r="E980" s="10">
        <v>2657.64</v>
      </c>
      <c r="F980" s="10">
        <v>2638.29</v>
      </c>
      <c r="G980" s="10">
        <v>2491.94</v>
      </c>
      <c r="H980" s="10">
        <v>2586.11</v>
      </c>
      <c r="J980" s="29">
        <v>43718</v>
      </c>
      <c r="K980" s="10">
        <v>107.59</v>
      </c>
      <c r="L980" s="10">
        <v>107.6</v>
      </c>
      <c r="M980" s="10">
        <v>106.45</v>
      </c>
      <c r="N980" s="10">
        <v>107.3</v>
      </c>
      <c r="O980" s="10">
        <v>109.54</v>
      </c>
      <c r="P980" s="10">
        <v>96.98</v>
      </c>
      <c r="Q980" s="10">
        <v>102.91</v>
      </c>
    </row>
    <row r="981" spans="1:17">
      <c r="A981" s="29">
        <v>43717</v>
      </c>
      <c r="B981" s="10">
        <v>2659.9</v>
      </c>
      <c r="C981" s="10">
        <v>2662.63</v>
      </c>
      <c r="D981" s="10">
        <v>2655.91</v>
      </c>
      <c r="E981" s="10">
        <v>2658.09</v>
      </c>
      <c r="F981" s="10">
        <v>2637.71</v>
      </c>
      <c r="G981" s="10">
        <v>2490.04</v>
      </c>
      <c r="H981" s="10">
        <v>2584.4</v>
      </c>
      <c r="J981" s="29">
        <v>43717</v>
      </c>
      <c r="K981" s="10">
        <v>109.49</v>
      </c>
      <c r="L981" s="10">
        <v>109.5</v>
      </c>
      <c r="M981" s="10">
        <v>106.91</v>
      </c>
      <c r="N981" s="10">
        <v>107.55</v>
      </c>
      <c r="O981" s="10">
        <v>109.46</v>
      </c>
      <c r="P981" s="10">
        <v>96.87</v>
      </c>
      <c r="Q981" s="10">
        <v>102.76</v>
      </c>
    </row>
    <row r="982" spans="1:17">
      <c r="A982" s="29">
        <v>43714</v>
      </c>
      <c r="B982" s="10">
        <v>2660.15</v>
      </c>
      <c r="C982" s="10">
        <v>2663.43</v>
      </c>
      <c r="D982" s="10">
        <v>2658.17</v>
      </c>
      <c r="E982" s="10">
        <v>2659.71</v>
      </c>
      <c r="F982" s="10">
        <v>2637.07</v>
      </c>
      <c r="G982" s="10">
        <v>2488.11</v>
      </c>
      <c r="H982" s="10">
        <v>2582.66</v>
      </c>
      <c r="J982" s="29">
        <v>43714</v>
      </c>
      <c r="K982" s="10">
        <v>110.7</v>
      </c>
      <c r="L982" s="10">
        <v>110.7</v>
      </c>
      <c r="M982" s="10">
        <v>108.91</v>
      </c>
      <c r="N982" s="10">
        <v>109.05</v>
      </c>
      <c r="O982" s="10">
        <v>109.38</v>
      </c>
      <c r="P982" s="10">
        <v>96.74</v>
      </c>
      <c r="Q982" s="10">
        <v>102.62</v>
      </c>
    </row>
    <row r="983" spans="1:17">
      <c r="A983" s="29">
        <v>43713</v>
      </c>
      <c r="B983" s="10">
        <v>2662.06</v>
      </c>
      <c r="C983" s="10">
        <v>2665.35</v>
      </c>
      <c r="D983" s="10">
        <v>2657.6</v>
      </c>
      <c r="E983" s="10">
        <v>2660.31</v>
      </c>
      <c r="F983" s="10">
        <v>2636.06</v>
      </c>
      <c r="G983" s="10">
        <v>2486.11</v>
      </c>
      <c r="H983" s="10">
        <v>2580.94</v>
      </c>
      <c r="J983" s="29">
        <v>43713</v>
      </c>
      <c r="K983" s="10">
        <v>110.4</v>
      </c>
      <c r="L983" s="10">
        <v>110.67</v>
      </c>
      <c r="M983" s="10">
        <v>109.63</v>
      </c>
      <c r="N983" s="10">
        <v>110.2</v>
      </c>
      <c r="O983" s="10">
        <v>109.24</v>
      </c>
      <c r="P983" s="10">
        <v>96.6</v>
      </c>
      <c r="Q983" s="10">
        <v>102.46</v>
      </c>
    </row>
    <row r="984" spans="1:17">
      <c r="A984" s="29">
        <v>43712</v>
      </c>
      <c r="B984" s="10">
        <v>2657.49</v>
      </c>
      <c r="C984" s="10">
        <v>2662.61</v>
      </c>
      <c r="D984" s="10">
        <v>2656.78</v>
      </c>
      <c r="E984" s="10">
        <v>2662.14</v>
      </c>
      <c r="F984" s="10">
        <v>2634.95</v>
      </c>
      <c r="G984" s="10">
        <v>2484.12</v>
      </c>
      <c r="H984" s="10">
        <v>2579.17</v>
      </c>
      <c r="J984" s="29">
        <v>43712</v>
      </c>
      <c r="K984" s="10">
        <v>111</v>
      </c>
      <c r="L984" s="10">
        <v>111.05</v>
      </c>
      <c r="M984" s="10">
        <v>109.13</v>
      </c>
      <c r="N984" s="10">
        <v>109.6</v>
      </c>
      <c r="O984" s="10">
        <v>109.07</v>
      </c>
      <c r="P984" s="10">
        <v>96.45</v>
      </c>
      <c r="Q984" s="10">
        <v>102.28</v>
      </c>
    </row>
    <row r="985" spans="1:17">
      <c r="A985" s="29">
        <v>43711</v>
      </c>
      <c r="B985" s="10">
        <v>2656.73</v>
      </c>
      <c r="C985" s="10">
        <v>2662.23</v>
      </c>
      <c r="D985" s="10">
        <v>2656.14</v>
      </c>
      <c r="E985" s="10">
        <v>2657.43</v>
      </c>
      <c r="F985" s="10">
        <v>2633.67</v>
      </c>
      <c r="G985" s="10">
        <v>2482.11</v>
      </c>
      <c r="H985" s="10">
        <v>2577.42</v>
      </c>
      <c r="J985" s="29">
        <v>43711</v>
      </c>
      <c r="K985" s="10">
        <v>110.5</v>
      </c>
      <c r="L985" s="10">
        <v>111.59</v>
      </c>
      <c r="M985" s="10">
        <v>109.15</v>
      </c>
      <c r="N985" s="10">
        <v>110</v>
      </c>
      <c r="O985" s="10">
        <v>108.9</v>
      </c>
      <c r="P985" s="10">
        <v>96.31</v>
      </c>
      <c r="Q985" s="10">
        <v>102.11</v>
      </c>
    </row>
    <row r="986" spans="1:17">
      <c r="A986" s="29">
        <v>43710</v>
      </c>
      <c r="B986" s="10">
        <v>2656.69</v>
      </c>
      <c r="C986" s="10">
        <v>2660.25</v>
      </c>
      <c r="D986" s="10">
        <v>2651.45</v>
      </c>
      <c r="E986" s="10">
        <v>2656.72</v>
      </c>
      <c r="F986" s="10">
        <v>2632.48</v>
      </c>
      <c r="G986" s="10">
        <v>2480.09</v>
      </c>
      <c r="H986" s="10">
        <v>2575.66</v>
      </c>
      <c r="J986" s="29">
        <v>43710</v>
      </c>
      <c r="K986" s="10">
        <v>111.4</v>
      </c>
      <c r="L986" s="10">
        <v>111.65</v>
      </c>
      <c r="M986" s="10">
        <v>109.01</v>
      </c>
      <c r="N986" s="10">
        <v>111</v>
      </c>
      <c r="O986" s="10">
        <v>108.77</v>
      </c>
      <c r="P986" s="10">
        <v>96.16</v>
      </c>
      <c r="Q986" s="10">
        <v>101.96</v>
      </c>
    </row>
    <row r="987" spans="1:17">
      <c r="A987" s="29">
        <v>43707</v>
      </c>
      <c r="B987" s="10">
        <v>2639.44</v>
      </c>
      <c r="C987" s="10">
        <v>2657.12</v>
      </c>
      <c r="D987" s="10">
        <v>2639.44</v>
      </c>
      <c r="E987" s="10">
        <v>2656.69</v>
      </c>
      <c r="F987" s="10">
        <v>2631.2</v>
      </c>
      <c r="G987" s="10">
        <v>2478.08</v>
      </c>
      <c r="H987" s="10">
        <v>2573.91</v>
      </c>
      <c r="J987" s="29">
        <v>43707</v>
      </c>
      <c r="K987" s="10">
        <v>110.21</v>
      </c>
      <c r="L987" s="10">
        <v>111.5</v>
      </c>
      <c r="M987" s="10">
        <v>109.83</v>
      </c>
      <c r="N987" s="10">
        <v>111.5</v>
      </c>
      <c r="O987" s="10">
        <v>108.61</v>
      </c>
      <c r="P987" s="10">
        <v>96.02</v>
      </c>
      <c r="Q987" s="10">
        <v>101.8</v>
      </c>
    </row>
    <row r="988" spans="1:17">
      <c r="A988" s="29">
        <v>43706</v>
      </c>
      <c r="B988" s="10">
        <v>2632.17</v>
      </c>
      <c r="C988" s="10">
        <v>2639.67</v>
      </c>
      <c r="D988" s="10">
        <v>2629.3</v>
      </c>
      <c r="E988" s="10">
        <v>2639.44</v>
      </c>
      <c r="F988" s="10">
        <v>2629.67</v>
      </c>
      <c r="G988" s="10">
        <v>2476.04</v>
      </c>
      <c r="H988" s="10">
        <v>2572.15</v>
      </c>
      <c r="J988" s="29">
        <v>43706</v>
      </c>
      <c r="K988" s="10">
        <v>107.58</v>
      </c>
      <c r="L988" s="10">
        <v>109.9</v>
      </c>
      <c r="M988" s="10">
        <v>107.58</v>
      </c>
      <c r="N988" s="10">
        <v>109.9</v>
      </c>
      <c r="O988" s="10">
        <v>108.43</v>
      </c>
      <c r="P988" s="10">
        <v>95.88</v>
      </c>
      <c r="Q988" s="10">
        <v>101.63</v>
      </c>
    </row>
    <row r="989" spans="1:17">
      <c r="A989" s="29">
        <v>43705</v>
      </c>
      <c r="B989" s="10">
        <v>2624.23</v>
      </c>
      <c r="C989" s="10">
        <v>2632.25</v>
      </c>
      <c r="D989" s="10">
        <v>2621.54</v>
      </c>
      <c r="E989" s="10">
        <v>2632.17</v>
      </c>
      <c r="F989" s="10">
        <v>2628.35</v>
      </c>
      <c r="G989" s="10">
        <v>2474.1</v>
      </c>
      <c r="H989" s="10">
        <v>2570.6</v>
      </c>
      <c r="J989" s="29">
        <v>43705</v>
      </c>
      <c r="K989" s="10">
        <v>106.49</v>
      </c>
      <c r="L989" s="10">
        <v>107.84</v>
      </c>
      <c r="M989" s="10">
        <v>105.02</v>
      </c>
      <c r="N989" s="10">
        <v>107.3</v>
      </c>
      <c r="O989" s="10">
        <v>108.27</v>
      </c>
      <c r="P989" s="10">
        <v>95.75</v>
      </c>
      <c r="Q989" s="10">
        <v>101.49</v>
      </c>
    </row>
    <row r="990" spans="1:17">
      <c r="A990" s="29">
        <v>43704</v>
      </c>
      <c r="B990" s="10">
        <v>2621.4299999999998</v>
      </c>
      <c r="C990" s="10">
        <v>2626.37</v>
      </c>
      <c r="D990" s="10">
        <v>2620.79</v>
      </c>
      <c r="E990" s="10">
        <v>2624.23</v>
      </c>
      <c r="F990" s="10">
        <v>2626.99</v>
      </c>
      <c r="G990" s="10">
        <v>2472.19</v>
      </c>
      <c r="H990" s="10">
        <v>2569.14</v>
      </c>
      <c r="J990" s="29">
        <v>43704</v>
      </c>
      <c r="K990" s="10">
        <v>106.35</v>
      </c>
      <c r="L990" s="10">
        <v>106.86</v>
      </c>
      <c r="M990" s="10">
        <v>104.38</v>
      </c>
      <c r="N990" s="10">
        <v>106.79</v>
      </c>
      <c r="O990" s="10">
        <v>108.13</v>
      </c>
      <c r="P990" s="10">
        <v>95.62</v>
      </c>
      <c r="Q990" s="10">
        <v>101.37</v>
      </c>
    </row>
    <row r="991" spans="1:17">
      <c r="A991" s="29">
        <v>43703</v>
      </c>
      <c r="B991" s="10">
        <v>2627.44</v>
      </c>
      <c r="C991" s="10">
        <v>2629.85</v>
      </c>
      <c r="D991" s="10">
        <v>2617.5100000000002</v>
      </c>
      <c r="E991" s="10">
        <v>2621.4299999999998</v>
      </c>
      <c r="F991" s="10">
        <v>2625.73</v>
      </c>
      <c r="G991" s="10">
        <v>2470.2800000000002</v>
      </c>
      <c r="H991" s="10">
        <v>2567.7600000000002</v>
      </c>
      <c r="J991" s="29">
        <v>43703</v>
      </c>
      <c r="K991" s="10">
        <v>108.31</v>
      </c>
      <c r="L991" s="10">
        <v>108.73</v>
      </c>
      <c r="M991" s="10">
        <v>105.01</v>
      </c>
      <c r="N991" s="10">
        <v>105.65</v>
      </c>
      <c r="O991" s="10">
        <v>108.02</v>
      </c>
      <c r="P991" s="10">
        <v>95.5</v>
      </c>
      <c r="Q991" s="10">
        <v>101.24</v>
      </c>
    </row>
    <row r="992" spans="1:17">
      <c r="A992" s="29">
        <v>43700</v>
      </c>
      <c r="B992" s="10">
        <v>2626.3</v>
      </c>
      <c r="C992" s="10">
        <v>2628.1</v>
      </c>
      <c r="D992" s="10">
        <v>2622.63</v>
      </c>
      <c r="E992" s="10">
        <v>2627.45</v>
      </c>
      <c r="F992" s="10">
        <v>2624.48</v>
      </c>
      <c r="G992" s="10">
        <v>2468.35</v>
      </c>
      <c r="H992" s="10">
        <v>2566.37</v>
      </c>
      <c r="J992" s="29">
        <v>43700</v>
      </c>
      <c r="K992" s="10">
        <v>109.3</v>
      </c>
      <c r="L992" s="10">
        <v>109.3</v>
      </c>
      <c r="M992" s="10">
        <v>106.6</v>
      </c>
      <c r="N992" s="10">
        <v>107.8</v>
      </c>
      <c r="O992" s="10">
        <v>107.92</v>
      </c>
      <c r="P992" s="10">
        <v>95.38</v>
      </c>
      <c r="Q992" s="10">
        <v>101.12</v>
      </c>
    </row>
    <row r="993" spans="1:17">
      <c r="A993" s="29">
        <v>43699</v>
      </c>
      <c r="B993" s="10">
        <v>2625.53</v>
      </c>
      <c r="C993" s="10">
        <v>2628.74</v>
      </c>
      <c r="D993" s="10">
        <v>2624.5</v>
      </c>
      <c r="E993" s="10">
        <v>2626.34</v>
      </c>
      <c r="F993" s="10">
        <v>2623.12</v>
      </c>
      <c r="G993" s="10">
        <v>2466.33</v>
      </c>
      <c r="H993" s="10">
        <v>2564.91</v>
      </c>
      <c r="J993" s="29">
        <v>43699</v>
      </c>
      <c r="K993" s="10">
        <v>110.95</v>
      </c>
      <c r="L993" s="10">
        <v>111.09</v>
      </c>
      <c r="M993" s="10">
        <v>109.6</v>
      </c>
      <c r="N993" s="10">
        <v>109.75</v>
      </c>
      <c r="O993" s="10">
        <v>107.73</v>
      </c>
      <c r="P993" s="10">
        <v>95.23</v>
      </c>
      <c r="Q993" s="10">
        <v>100.99</v>
      </c>
    </row>
    <row r="994" spans="1:17">
      <c r="A994" s="29">
        <v>43698</v>
      </c>
      <c r="B994" s="10">
        <v>2624.04</v>
      </c>
      <c r="C994" s="10">
        <v>2628.69</v>
      </c>
      <c r="D994" s="10">
        <v>2622.59</v>
      </c>
      <c r="E994" s="10">
        <v>2625.5</v>
      </c>
      <c r="F994" s="10">
        <v>2621.8</v>
      </c>
      <c r="G994" s="10">
        <v>2464.3000000000002</v>
      </c>
      <c r="H994" s="10">
        <v>2563.48</v>
      </c>
      <c r="J994" s="29">
        <v>43698</v>
      </c>
      <c r="K994" s="10">
        <v>109.99</v>
      </c>
      <c r="L994" s="10">
        <v>110.95</v>
      </c>
      <c r="M994" s="10">
        <v>108.99</v>
      </c>
      <c r="N994" s="10">
        <v>110.95</v>
      </c>
      <c r="O994" s="10">
        <v>107.52</v>
      </c>
      <c r="P994" s="10">
        <v>95.08</v>
      </c>
      <c r="Q994" s="10">
        <v>100.83</v>
      </c>
    </row>
    <row r="995" spans="1:17">
      <c r="A995" s="29">
        <v>43697</v>
      </c>
      <c r="B995" s="10">
        <v>2633.37</v>
      </c>
      <c r="C995" s="10">
        <v>2633.98</v>
      </c>
      <c r="D995" s="10">
        <v>2622.35</v>
      </c>
      <c r="E995" s="10">
        <v>2623.98</v>
      </c>
      <c r="F995" s="10">
        <v>2620.59</v>
      </c>
      <c r="G995" s="10">
        <v>2462.2399999999998</v>
      </c>
      <c r="H995" s="10">
        <v>2561.9899999999998</v>
      </c>
      <c r="J995" s="29">
        <v>43697</v>
      </c>
      <c r="K995" s="10">
        <v>108.07</v>
      </c>
      <c r="L995" s="10">
        <v>108.63</v>
      </c>
      <c r="M995" s="10">
        <v>106.01</v>
      </c>
      <c r="N995" s="10">
        <v>108.35</v>
      </c>
      <c r="O995" s="10">
        <v>107.28</v>
      </c>
      <c r="P995" s="10">
        <v>94.93</v>
      </c>
      <c r="Q995" s="10">
        <v>100.65</v>
      </c>
    </row>
    <row r="996" spans="1:17">
      <c r="A996" s="29">
        <v>43696</v>
      </c>
      <c r="B996" s="10">
        <v>2637.13</v>
      </c>
      <c r="C996" s="10">
        <v>2638.36</v>
      </c>
      <c r="D996" s="10">
        <v>2629.63</v>
      </c>
      <c r="E996" s="10">
        <v>2633.37</v>
      </c>
      <c r="F996" s="10">
        <v>2619.4699999999998</v>
      </c>
      <c r="G996" s="10">
        <v>2460.15</v>
      </c>
      <c r="H996" s="10">
        <v>2560.4899999999998</v>
      </c>
      <c r="J996" s="29">
        <v>43696</v>
      </c>
      <c r="K996" s="10">
        <v>110.1</v>
      </c>
      <c r="L996" s="10">
        <v>110.74</v>
      </c>
      <c r="M996" s="10">
        <v>107.85</v>
      </c>
      <c r="N996" s="10">
        <v>108.05</v>
      </c>
      <c r="O996" s="10">
        <v>107.1</v>
      </c>
      <c r="P996" s="10">
        <v>94.77</v>
      </c>
      <c r="Q996" s="10">
        <v>100.47</v>
      </c>
    </row>
    <row r="997" spans="1:17">
      <c r="A997" s="29">
        <v>43693</v>
      </c>
      <c r="B997" s="10">
        <v>2627.05</v>
      </c>
      <c r="C997" s="10">
        <v>2637.15</v>
      </c>
      <c r="D997" s="10">
        <v>2625.39</v>
      </c>
      <c r="E997" s="10">
        <v>2637.13</v>
      </c>
      <c r="F997" s="10">
        <v>2618.02</v>
      </c>
      <c r="G997" s="10">
        <v>2458.02</v>
      </c>
      <c r="H997" s="10">
        <v>2558.96</v>
      </c>
      <c r="J997" s="29">
        <v>43693</v>
      </c>
      <c r="K997" s="10">
        <v>110.05</v>
      </c>
      <c r="L997" s="10">
        <v>110.5</v>
      </c>
      <c r="M997" s="10">
        <v>108.1</v>
      </c>
      <c r="N997" s="10">
        <v>109.25</v>
      </c>
      <c r="O997" s="10">
        <v>106.89</v>
      </c>
      <c r="P997" s="10">
        <v>94.63</v>
      </c>
      <c r="Q997" s="10">
        <v>100.33</v>
      </c>
    </row>
    <row r="998" spans="1:17">
      <c r="A998" s="29">
        <v>43692</v>
      </c>
      <c r="B998" s="10">
        <v>2629.32</v>
      </c>
      <c r="C998" s="10">
        <v>2633.56</v>
      </c>
      <c r="D998" s="10">
        <v>2625.67</v>
      </c>
      <c r="E998" s="10">
        <v>2627.05</v>
      </c>
      <c r="F998" s="10">
        <v>2616.4499999999998</v>
      </c>
      <c r="G998" s="10">
        <v>2455.84</v>
      </c>
      <c r="H998" s="10">
        <v>2557.33</v>
      </c>
      <c r="J998" s="29">
        <v>43692</v>
      </c>
      <c r="K998" s="10">
        <v>111.96</v>
      </c>
      <c r="L998" s="10">
        <v>112.8</v>
      </c>
      <c r="M998" s="10">
        <v>107.77</v>
      </c>
      <c r="N998" s="10">
        <v>109.05</v>
      </c>
      <c r="O998" s="10">
        <v>106.64</v>
      </c>
      <c r="P998" s="10">
        <v>94.48</v>
      </c>
      <c r="Q998" s="10">
        <v>100.16</v>
      </c>
    </row>
    <row r="999" spans="1:17">
      <c r="A999" s="29">
        <v>43691</v>
      </c>
      <c r="B999" s="10">
        <v>2635.9</v>
      </c>
      <c r="C999" s="10">
        <v>2637.95</v>
      </c>
      <c r="D999" s="10">
        <v>2629.26</v>
      </c>
      <c r="E999" s="10">
        <v>2629.32</v>
      </c>
      <c r="F999" s="10">
        <v>2615.06</v>
      </c>
      <c r="G999" s="10">
        <v>2453.66</v>
      </c>
      <c r="H999" s="10">
        <v>2555.77</v>
      </c>
      <c r="J999" s="29">
        <v>43691</v>
      </c>
      <c r="K999" s="10">
        <v>113.99</v>
      </c>
      <c r="L999" s="10">
        <v>114.38</v>
      </c>
      <c r="M999" s="10">
        <v>111.06</v>
      </c>
      <c r="N999" s="10">
        <v>111.45</v>
      </c>
      <c r="O999" s="10">
        <v>106.41</v>
      </c>
      <c r="P999" s="10">
        <v>94.32</v>
      </c>
      <c r="Q999" s="10">
        <v>100</v>
      </c>
    </row>
    <row r="1000" spans="1:17">
      <c r="A1000" s="29">
        <v>43690</v>
      </c>
      <c r="B1000" s="10">
        <v>2629.18</v>
      </c>
      <c r="C1000" s="10">
        <v>2637.81</v>
      </c>
      <c r="D1000" s="10">
        <v>2629.18</v>
      </c>
      <c r="E1000" s="10">
        <v>2635.88</v>
      </c>
      <c r="F1000" s="10">
        <v>2613.61</v>
      </c>
      <c r="G1000" s="10">
        <v>2451.46</v>
      </c>
      <c r="H1000" s="10">
        <v>2554.3000000000002</v>
      </c>
      <c r="J1000" s="29">
        <v>43690</v>
      </c>
      <c r="K1000" s="10">
        <v>113.95</v>
      </c>
      <c r="L1000" s="10">
        <v>115.15</v>
      </c>
      <c r="M1000" s="10">
        <v>112.73</v>
      </c>
      <c r="N1000" s="10">
        <v>114.5</v>
      </c>
      <c r="O1000" s="10">
        <v>106.12</v>
      </c>
      <c r="P1000" s="10">
        <v>94.15</v>
      </c>
      <c r="Q1000" s="10">
        <v>99.83</v>
      </c>
    </row>
    <row r="1001" spans="1:17">
      <c r="A1001" s="29">
        <v>43689</v>
      </c>
      <c r="B1001" s="10">
        <v>2638.88</v>
      </c>
      <c r="C1001" s="10">
        <v>2639.85</v>
      </c>
      <c r="D1001" s="10">
        <v>2621.33</v>
      </c>
      <c r="E1001" s="10">
        <v>2629.19</v>
      </c>
      <c r="F1001" s="10">
        <v>2611.9499999999998</v>
      </c>
      <c r="G1001" s="10">
        <v>2449.23</v>
      </c>
      <c r="H1001" s="10">
        <v>2552.77</v>
      </c>
      <c r="J1001" s="29">
        <v>43689</v>
      </c>
      <c r="K1001" s="10">
        <v>115.38</v>
      </c>
      <c r="L1001" s="10">
        <v>116.15</v>
      </c>
      <c r="M1001" s="10">
        <v>113.2</v>
      </c>
      <c r="N1001" s="10">
        <v>113.65</v>
      </c>
      <c r="O1001" s="10">
        <v>105.77</v>
      </c>
      <c r="P1001" s="10">
        <v>93.97</v>
      </c>
      <c r="Q1001" s="10">
        <v>99.65</v>
      </c>
    </row>
    <row r="1002" spans="1:17">
      <c r="A1002" s="29">
        <v>43686</v>
      </c>
      <c r="B1002" s="10">
        <v>2650.85</v>
      </c>
      <c r="C1002" s="10">
        <v>2653.35</v>
      </c>
      <c r="D1002" s="10">
        <v>2636.11</v>
      </c>
      <c r="E1002" s="10">
        <v>2638.89</v>
      </c>
      <c r="F1002" s="10">
        <v>2610.2399999999998</v>
      </c>
      <c r="G1002" s="10">
        <v>2447.02</v>
      </c>
      <c r="H1002" s="10">
        <v>2551.2800000000002</v>
      </c>
      <c r="J1002" s="29">
        <v>43686</v>
      </c>
      <c r="K1002" s="10">
        <v>114.2</v>
      </c>
      <c r="L1002" s="10">
        <v>115.85</v>
      </c>
      <c r="M1002" s="10">
        <v>114.19</v>
      </c>
      <c r="N1002" s="10">
        <v>115.85</v>
      </c>
      <c r="O1002" s="10">
        <v>105.41</v>
      </c>
      <c r="P1002" s="10">
        <v>93.78</v>
      </c>
      <c r="Q1002" s="10">
        <v>99.48</v>
      </c>
    </row>
    <row r="1003" spans="1:17">
      <c r="A1003" s="29">
        <v>43685</v>
      </c>
      <c r="B1003" s="10">
        <v>2653.26</v>
      </c>
      <c r="C1003" s="10">
        <v>2653.69</v>
      </c>
      <c r="D1003" s="10">
        <v>2639.5</v>
      </c>
      <c r="E1003" s="10">
        <v>2650.85</v>
      </c>
      <c r="F1003" s="10">
        <v>2608.0300000000002</v>
      </c>
      <c r="G1003" s="10">
        <v>2444.7600000000002</v>
      </c>
      <c r="H1003" s="10">
        <v>2549.7399999999998</v>
      </c>
      <c r="J1003" s="29">
        <v>43685</v>
      </c>
      <c r="K1003" s="10">
        <v>112.5</v>
      </c>
      <c r="L1003" s="10">
        <v>114.24</v>
      </c>
      <c r="M1003" s="10">
        <v>112.5</v>
      </c>
      <c r="N1003" s="10">
        <v>114.24</v>
      </c>
      <c r="O1003" s="10">
        <v>105</v>
      </c>
      <c r="P1003" s="10">
        <v>93.58</v>
      </c>
      <c r="Q1003" s="10">
        <v>99.29</v>
      </c>
    </row>
    <row r="1004" spans="1:17">
      <c r="A1004" s="29">
        <v>43684</v>
      </c>
      <c r="B1004" s="10">
        <v>2649.55</v>
      </c>
      <c r="C1004" s="10">
        <v>2654.16</v>
      </c>
      <c r="D1004" s="10">
        <v>2649.4</v>
      </c>
      <c r="E1004" s="10">
        <v>2653.35</v>
      </c>
      <c r="F1004" s="10">
        <v>2605.4699999999998</v>
      </c>
      <c r="G1004" s="10">
        <v>2442.39</v>
      </c>
      <c r="H1004" s="10">
        <v>2548.06</v>
      </c>
      <c r="J1004" s="29">
        <v>43684</v>
      </c>
      <c r="K1004" s="10">
        <v>111.33</v>
      </c>
      <c r="L1004" s="10">
        <v>111.94</v>
      </c>
      <c r="M1004" s="10">
        <v>110.1</v>
      </c>
      <c r="N1004" s="10">
        <v>111.7</v>
      </c>
      <c r="O1004" s="10">
        <v>104.6</v>
      </c>
      <c r="P1004" s="10">
        <v>93.38</v>
      </c>
      <c r="Q1004" s="10">
        <v>99.11</v>
      </c>
    </row>
    <row r="1005" spans="1:17">
      <c r="A1005" s="29">
        <v>43683</v>
      </c>
      <c r="B1005" s="10">
        <v>2647.27</v>
      </c>
      <c r="C1005" s="10">
        <v>2651.99</v>
      </c>
      <c r="D1005" s="10">
        <v>2646.37</v>
      </c>
      <c r="E1005" s="10">
        <v>2649.55</v>
      </c>
      <c r="F1005" s="10">
        <v>2602.7800000000002</v>
      </c>
      <c r="G1005" s="10">
        <v>2439.9899999999998</v>
      </c>
      <c r="H1005" s="10">
        <v>2546.2399999999998</v>
      </c>
      <c r="J1005" s="29">
        <v>43683</v>
      </c>
      <c r="K1005" s="10">
        <v>110.88</v>
      </c>
      <c r="L1005" s="10">
        <v>112</v>
      </c>
      <c r="M1005" s="10">
        <v>109.23</v>
      </c>
      <c r="N1005" s="10">
        <v>112</v>
      </c>
      <c r="O1005" s="10">
        <v>104.22</v>
      </c>
      <c r="P1005" s="10">
        <v>93.2</v>
      </c>
      <c r="Q1005" s="10">
        <v>98.95</v>
      </c>
    </row>
    <row r="1006" spans="1:17">
      <c r="A1006" s="29">
        <v>43682</v>
      </c>
      <c r="B1006" s="10">
        <v>2661.61</v>
      </c>
      <c r="C1006" s="10">
        <v>2661.74</v>
      </c>
      <c r="D1006" s="10">
        <v>2645.45</v>
      </c>
      <c r="E1006" s="10">
        <v>2647.27</v>
      </c>
      <c r="F1006" s="10">
        <v>2600.14</v>
      </c>
      <c r="G1006" s="10">
        <v>2437.61</v>
      </c>
      <c r="H1006" s="10">
        <v>2544.39</v>
      </c>
      <c r="J1006" s="29">
        <v>43682</v>
      </c>
      <c r="K1006" s="10">
        <v>110</v>
      </c>
      <c r="L1006" s="10">
        <v>110.2</v>
      </c>
      <c r="M1006" s="10">
        <v>109.04</v>
      </c>
      <c r="N1006" s="10">
        <v>109.6</v>
      </c>
      <c r="O1006" s="10">
        <v>103.82</v>
      </c>
      <c r="P1006" s="10">
        <v>93.04</v>
      </c>
      <c r="Q1006" s="10">
        <v>98.79</v>
      </c>
    </row>
    <row r="1007" spans="1:17">
      <c r="A1007" s="29">
        <v>43679</v>
      </c>
      <c r="B1007" s="10">
        <v>2653.1</v>
      </c>
      <c r="C1007" s="10">
        <v>2662.07</v>
      </c>
      <c r="D1007" s="10">
        <v>2653.1</v>
      </c>
      <c r="E1007" s="10">
        <v>2661.5</v>
      </c>
      <c r="F1007" s="10">
        <v>2597.41</v>
      </c>
      <c r="G1007" s="10">
        <v>2435.17</v>
      </c>
      <c r="H1007" s="10">
        <v>2542.5700000000002</v>
      </c>
      <c r="J1007" s="29">
        <v>43679</v>
      </c>
      <c r="K1007" s="10">
        <v>112.11</v>
      </c>
      <c r="L1007" s="10">
        <v>113.91</v>
      </c>
      <c r="M1007" s="10">
        <v>110.9</v>
      </c>
      <c r="N1007" s="10">
        <v>111.85</v>
      </c>
      <c r="O1007" s="10">
        <v>103.48</v>
      </c>
      <c r="P1007" s="10">
        <v>92.88</v>
      </c>
      <c r="Q1007" s="10">
        <v>98.64</v>
      </c>
    </row>
    <row r="1008" spans="1:17">
      <c r="A1008" s="29">
        <v>43678</v>
      </c>
      <c r="B1008" s="10">
        <v>2659.55</v>
      </c>
      <c r="C1008" s="10">
        <v>2660.29</v>
      </c>
      <c r="D1008" s="10">
        <v>2649.27</v>
      </c>
      <c r="E1008" s="10">
        <v>2653.18</v>
      </c>
      <c r="F1008" s="10">
        <v>2594.38</v>
      </c>
      <c r="G1008" s="10">
        <v>2432.63</v>
      </c>
      <c r="H1008" s="10">
        <v>2540.59</v>
      </c>
      <c r="J1008" s="29">
        <v>43678</v>
      </c>
      <c r="K1008" s="10">
        <v>111.28</v>
      </c>
      <c r="L1008" s="10">
        <v>113</v>
      </c>
      <c r="M1008" s="10">
        <v>111.2</v>
      </c>
      <c r="N1008" s="10">
        <v>112.1</v>
      </c>
      <c r="O1008" s="10">
        <v>103.09</v>
      </c>
      <c r="P1008" s="10">
        <v>92.69</v>
      </c>
      <c r="Q1008" s="10">
        <v>98.48</v>
      </c>
    </row>
    <row r="1009" spans="1:17">
      <c r="A1009" s="29">
        <v>43677</v>
      </c>
      <c r="B1009" s="10">
        <v>2650.15</v>
      </c>
      <c r="C1009" s="10">
        <v>2660.67</v>
      </c>
      <c r="D1009" s="10">
        <v>2650.15</v>
      </c>
      <c r="E1009" s="10">
        <v>2659.55</v>
      </c>
      <c r="F1009" s="10">
        <v>2591.38</v>
      </c>
      <c r="G1009" s="10">
        <v>2430.0700000000002</v>
      </c>
      <c r="H1009" s="10">
        <v>2538.66</v>
      </c>
      <c r="J1009" s="29">
        <v>43677</v>
      </c>
      <c r="K1009" s="10">
        <v>111.41</v>
      </c>
      <c r="L1009" s="10">
        <v>111.64</v>
      </c>
      <c r="M1009" s="10">
        <v>109.61</v>
      </c>
      <c r="N1009" s="10">
        <v>110.25</v>
      </c>
      <c r="O1009" s="10">
        <v>102.7</v>
      </c>
      <c r="P1009" s="10">
        <v>92.5</v>
      </c>
      <c r="Q1009" s="10">
        <v>98.3</v>
      </c>
    </row>
    <row r="1010" spans="1:17">
      <c r="A1010" s="29">
        <v>43676</v>
      </c>
      <c r="B1010" s="10">
        <v>2644.16</v>
      </c>
      <c r="C1010" s="10">
        <v>2650.17</v>
      </c>
      <c r="D1010" s="10">
        <v>2643</v>
      </c>
      <c r="E1010" s="10">
        <v>2650.15</v>
      </c>
      <c r="F1010" s="10">
        <v>2588.14</v>
      </c>
      <c r="G1010" s="10">
        <v>2427.5</v>
      </c>
      <c r="H1010" s="10">
        <v>2536.63</v>
      </c>
      <c r="J1010" s="29">
        <v>43676</v>
      </c>
      <c r="K1010" s="10">
        <v>109.4</v>
      </c>
      <c r="L1010" s="10">
        <v>110.74</v>
      </c>
      <c r="M1010" s="10">
        <v>108.98</v>
      </c>
      <c r="N1010" s="10">
        <v>110.74</v>
      </c>
      <c r="O1010" s="10">
        <v>102.31</v>
      </c>
      <c r="P1010" s="10">
        <v>92.32</v>
      </c>
      <c r="Q1010" s="10">
        <v>98.11</v>
      </c>
    </row>
    <row r="1011" spans="1:17">
      <c r="A1011" s="29">
        <v>43675</v>
      </c>
      <c r="B1011" s="10">
        <v>2633.54</v>
      </c>
      <c r="C1011" s="10">
        <v>2644.17</v>
      </c>
      <c r="D1011" s="10">
        <v>2633.54</v>
      </c>
      <c r="E1011" s="10">
        <v>2644.17</v>
      </c>
      <c r="F1011" s="10">
        <v>2585.09</v>
      </c>
      <c r="G1011" s="10">
        <v>2424.92</v>
      </c>
      <c r="H1011" s="10">
        <v>2534.65</v>
      </c>
      <c r="J1011" s="29">
        <v>43675</v>
      </c>
      <c r="K1011" s="10">
        <v>108.71</v>
      </c>
      <c r="L1011" s="10">
        <v>109.69</v>
      </c>
      <c r="M1011" s="10">
        <v>108.46</v>
      </c>
      <c r="N1011" s="10">
        <v>109.6</v>
      </c>
      <c r="O1011" s="10">
        <v>101.86</v>
      </c>
      <c r="P1011" s="10">
        <v>92.13</v>
      </c>
      <c r="Q1011" s="10">
        <v>97.93</v>
      </c>
    </row>
    <row r="1012" spans="1:17">
      <c r="A1012" s="29">
        <v>43672</v>
      </c>
      <c r="B1012" s="10">
        <v>2626.06</v>
      </c>
      <c r="C1012" s="10">
        <v>2634.26</v>
      </c>
      <c r="D1012" s="10">
        <v>2626.06</v>
      </c>
      <c r="E1012" s="10">
        <v>2633.75</v>
      </c>
      <c r="F1012" s="10">
        <v>2582.14</v>
      </c>
      <c r="G1012" s="10">
        <v>2422.34</v>
      </c>
      <c r="H1012" s="10">
        <v>2532.65</v>
      </c>
      <c r="J1012" s="29">
        <v>43672</v>
      </c>
      <c r="K1012" s="10">
        <v>108.2</v>
      </c>
      <c r="L1012" s="10">
        <v>109.29</v>
      </c>
      <c r="M1012" s="10">
        <v>107.68</v>
      </c>
      <c r="N1012" s="10">
        <v>108.7</v>
      </c>
      <c r="O1012" s="10">
        <v>101.46</v>
      </c>
      <c r="P1012" s="10">
        <v>91.94</v>
      </c>
      <c r="Q1012" s="10">
        <v>97.77</v>
      </c>
    </row>
    <row r="1013" spans="1:17">
      <c r="A1013" s="29">
        <v>43671</v>
      </c>
      <c r="B1013" s="10">
        <v>2628.66</v>
      </c>
      <c r="C1013" s="10">
        <v>2634.06</v>
      </c>
      <c r="D1013" s="10">
        <v>2625.78</v>
      </c>
      <c r="E1013" s="10">
        <v>2625.78</v>
      </c>
      <c r="F1013" s="10">
        <v>2579.29</v>
      </c>
      <c r="G1013" s="10">
        <v>2419.84</v>
      </c>
      <c r="H1013" s="10">
        <v>2530.66</v>
      </c>
      <c r="J1013" s="29">
        <v>43671</v>
      </c>
      <c r="K1013" s="10">
        <v>109</v>
      </c>
      <c r="L1013" s="10">
        <v>109.28</v>
      </c>
      <c r="M1013" s="10">
        <v>107.11</v>
      </c>
      <c r="N1013" s="10">
        <v>107.5</v>
      </c>
      <c r="O1013" s="10">
        <v>101.1</v>
      </c>
      <c r="P1013" s="10">
        <v>91.76</v>
      </c>
      <c r="Q1013" s="10">
        <v>97.62</v>
      </c>
    </row>
    <row r="1014" spans="1:17">
      <c r="A1014" s="29">
        <v>43670</v>
      </c>
      <c r="B1014" s="10">
        <v>2626.88</v>
      </c>
      <c r="C1014" s="10">
        <v>2631.22</v>
      </c>
      <c r="D1014" s="10">
        <v>2624.77</v>
      </c>
      <c r="E1014" s="10">
        <v>2628.58</v>
      </c>
      <c r="F1014" s="10">
        <v>2576.5500000000002</v>
      </c>
      <c r="G1014" s="10">
        <v>2417.36</v>
      </c>
      <c r="H1014" s="10">
        <v>2528.61</v>
      </c>
      <c r="J1014" s="29">
        <v>43670</v>
      </c>
      <c r="K1014" s="10">
        <v>108.51</v>
      </c>
      <c r="L1014" s="10">
        <v>109.9</v>
      </c>
      <c r="M1014" s="10">
        <v>108</v>
      </c>
      <c r="N1014" s="10">
        <v>108.45</v>
      </c>
      <c r="O1014" s="10">
        <v>100.8</v>
      </c>
      <c r="P1014" s="10">
        <v>91.58</v>
      </c>
      <c r="Q1014" s="10">
        <v>97.48</v>
      </c>
    </row>
    <row r="1015" spans="1:17">
      <c r="A1015" s="29">
        <v>43669</v>
      </c>
      <c r="B1015" s="10">
        <v>2621.82</v>
      </c>
      <c r="C1015" s="10">
        <v>2627.83</v>
      </c>
      <c r="D1015" s="10">
        <v>2621.11</v>
      </c>
      <c r="E1015" s="10">
        <v>2626.85</v>
      </c>
      <c r="F1015" s="10">
        <v>2573.66</v>
      </c>
      <c r="G1015" s="10">
        <v>2414.86</v>
      </c>
      <c r="H1015" s="10">
        <v>2526.42</v>
      </c>
      <c r="J1015" s="29">
        <v>43669</v>
      </c>
      <c r="K1015" s="10">
        <v>109.99</v>
      </c>
      <c r="L1015" s="10">
        <v>109.99</v>
      </c>
      <c r="M1015" s="10">
        <v>108.15</v>
      </c>
      <c r="N1015" s="10">
        <v>108.5</v>
      </c>
      <c r="O1015" s="10">
        <v>100.47</v>
      </c>
      <c r="P1015" s="10">
        <v>91.4</v>
      </c>
      <c r="Q1015" s="10">
        <v>97.33</v>
      </c>
    </row>
    <row r="1016" spans="1:17">
      <c r="A1016" s="29">
        <v>43668</v>
      </c>
      <c r="B1016" s="10">
        <v>2624.71</v>
      </c>
      <c r="C1016" s="10">
        <v>2627.39</v>
      </c>
      <c r="D1016" s="10">
        <v>2616.5100000000002</v>
      </c>
      <c r="E1016" s="10">
        <v>2621.86</v>
      </c>
      <c r="F1016" s="10">
        <v>2570.9699999999998</v>
      </c>
      <c r="G1016" s="10">
        <v>2412.4</v>
      </c>
      <c r="H1016" s="10">
        <v>2524.19</v>
      </c>
      <c r="J1016" s="29">
        <v>43668</v>
      </c>
      <c r="K1016" s="10">
        <v>110</v>
      </c>
      <c r="L1016" s="10">
        <v>110</v>
      </c>
      <c r="M1016" s="10">
        <v>108.25</v>
      </c>
      <c r="N1016" s="10">
        <v>108.8</v>
      </c>
      <c r="O1016" s="10">
        <v>100.19</v>
      </c>
      <c r="P1016" s="10">
        <v>91.21</v>
      </c>
      <c r="Q1016" s="10">
        <v>97.19</v>
      </c>
    </row>
    <row r="1017" spans="1:17">
      <c r="A1017" s="29">
        <v>43665</v>
      </c>
      <c r="B1017" s="10">
        <v>2628.92</v>
      </c>
      <c r="C1017" s="10">
        <v>2630.78</v>
      </c>
      <c r="D1017" s="10">
        <v>2624.71</v>
      </c>
      <c r="E1017" s="10">
        <v>2624.71</v>
      </c>
      <c r="F1017" s="10">
        <v>2568.39</v>
      </c>
      <c r="G1017" s="10">
        <v>2410</v>
      </c>
      <c r="H1017" s="10">
        <v>2522.11</v>
      </c>
      <c r="J1017" s="29">
        <v>43665</v>
      </c>
      <c r="K1017" s="10">
        <v>110</v>
      </c>
      <c r="L1017" s="10">
        <v>110.13</v>
      </c>
      <c r="M1017" s="10">
        <v>108.65</v>
      </c>
      <c r="N1017" s="10">
        <v>109.1</v>
      </c>
      <c r="O1017" s="10">
        <v>99.92</v>
      </c>
      <c r="P1017" s="10">
        <v>91.03</v>
      </c>
      <c r="Q1017" s="10">
        <v>97.04</v>
      </c>
    </row>
    <row r="1018" spans="1:17">
      <c r="A1018" s="29">
        <v>43664</v>
      </c>
      <c r="B1018" s="10">
        <v>2628.5</v>
      </c>
      <c r="C1018" s="10">
        <v>2630.56</v>
      </c>
      <c r="D1018" s="10">
        <v>2624.85</v>
      </c>
      <c r="E1018" s="10">
        <v>2628.92</v>
      </c>
      <c r="F1018" s="10">
        <v>2565.83</v>
      </c>
      <c r="G1018" s="10">
        <v>2407.59</v>
      </c>
      <c r="H1018" s="10">
        <v>2519.96</v>
      </c>
      <c r="J1018" s="29">
        <v>43664</v>
      </c>
      <c r="K1018" s="10">
        <v>109.68</v>
      </c>
      <c r="L1018" s="10">
        <v>110.14</v>
      </c>
      <c r="M1018" s="10">
        <v>109.25</v>
      </c>
      <c r="N1018" s="10">
        <v>110</v>
      </c>
      <c r="O1018" s="10">
        <v>99.64</v>
      </c>
      <c r="P1018" s="10">
        <v>90.85</v>
      </c>
      <c r="Q1018" s="10">
        <v>96.88</v>
      </c>
    </row>
    <row r="1019" spans="1:17">
      <c r="A1019" s="29">
        <v>43663</v>
      </c>
      <c r="B1019" s="10">
        <v>2623.53</v>
      </c>
      <c r="C1019" s="10">
        <v>2630</v>
      </c>
      <c r="D1019" s="10">
        <v>2623.53</v>
      </c>
      <c r="E1019" s="10">
        <v>2628.5</v>
      </c>
      <c r="F1019" s="10">
        <v>2563.17</v>
      </c>
      <c r="G1019" s="10">
        <v>2405.15</v>
      </c>
      <c r="H1019" s="10">
        <v>2517.85</v>
      </c>
      <c r="J1019" s="29">
        <v>43663</v>
      </c>
      <c r="K1019" s="10">
        <v>109.15</v>
      </c>
      <c r="L1019" s="10">
        <v>109.67</v>
      </c>
      <c r="M1019" s="10">
        <v>108.99</v>
      </c>
      <c r="N1019" s="10">
        <v>109.55</v>
      </c>
      <c r="O1019" s="10">
        <v>99.32</v>
      </c>
      <c r="P1019" s="10">
        <v>90.65</v>
      </c>
      <c r="Q1019" s="10">
        <v>96.72</v>
      </c>
    </row>
    <row r="1020" spans="1:17">
      <c r="A1020" s="29">
        <v>43662</v>
      </c>
      <c r="B1020" s="10">
        <v>2619.87</v>
      </c>
      <c r="C1020" s="10">
        <v>2626.85</v>
      </c>
      <c r="D1020" s="10">
        <v>2618.69</v>
      </c>
      <c r="E1020" s="10">
        <v>2623.53</v>
      </c>
      <c r="F1020" s="10">
        <v>2560.5300000000002</v>
      </c>
      <c r="G1020" s="10">
        <v>2402.7199999999998</v>
      </c>
      <c r="H1020" s="10">
        <v>2515.6999999999998</v>
      </c>
      <c r="J1020" s="29">
        <v>43662</v>
      </c>
      <c r="K1020" s="10">
        <v>109.65</v>
      </c>
      <c r="L1020" s="10">
        <v>109.7</v>
      </c>
      <c r="M1020" s="10">
        <v>108.45</v>
      </c>
      <c r="N1020" s="10">
        <v>108.75</v>
      </c>
      <c r="O1020" s="10">
        <v>99.01</v>
      </c>
      <c r="P1020" s="10">
        <v>90.46</v>
      </c>
      <c r="Q1020" s="10">
        <v>96.57</v>
      </c>
    </row>
    <row r="1021" spans="1:17">
      <c r="A1021" s="29">
        <v>43661</v>
      </c>
      <c r="B1021" s="10">
        <v>2624.18</v>
      </c>
      <c r="C1021" s="10">
        <v>2625.93</v>
      </c>
      <c r="D1021" s="10">
        <v>2619.27</v>
      </c>
      <c r="E1021" s="10">
        <v>2620.09</v>
      </c>
      <c r="F1021" s="10">
        <v>2558.17</v>
      </c>
      <c r="G1021" s="10">
        <v>2400.29</v>
      </c>
      <c r="H1021" s="10">
        <v>2513.6</v>
      </c>
      <c r="J1021" s="29">
        <v>43661</v>
      </c>
      <c r="K1021" s="10">
        <v>109.51</v>
      </c>
      <c r="L1021" s="10">
        <v>111.55</v>
      </c>
      <c r="M1021" s="10">
        <v>108.54</v>
      </c>
      <c r="N1021" s="10">
        <v>108.72</v>
      </c>
      <c r="O1021" s="10">
        <v>98.74</v>
      </c>
      <c r="P1021" s="10">
        <v>90.28</v>
      </c>
      <c r="Q1021" s="10">
        <v>96.43</v>
      </c>
    </row>
    <row r="1022" spans="1:17">
      <c r="A1022" s="29">
        <v>43658</v>
      </c>
      <c r="B1022" s="10">
        <v>2625.44</v>
      </c>
      <c r="C1022" s="10">
        <v>2628.82</v>
      </c>
      <c r="D1022" s="10">
        <v>2619.0300000000002</v>
      </c>
      <c r="E1022" s="10">
        <v>2624.18</v>
      </c>
      <c r="F1022" s="10">
        <v>2555.84</v>
      </c>
      <c r="G1022" s="10">
        <v>2397.86</v>
      </c>
      <c r="H1022" s="10">
        <v>2511.4699999999998</v>
      </c>
      <c r="J1022" s="29">
        <v>43658</v>
      </c>
      <c r="K1022" s="10">
        <v>111.01</v>
      </c>
      <c r="L1022" s="10">
        <v>111.62</v>
      </c>
      <c r="M1022" s="10">
        <v>108.98</v>
      </c>
      <c r="N1022" s="10">
        <v>109.4</v>
      </c>
      <c r="O1022" s="10">
        <v>98.46</v>
      </c>
      <c r="P1022" s="10">
        <v>90.09</v>
      </c>
      <c r="Q1022" s="10">
        <v>96.29</v>
      </c>
    </row>
    <row r="1023" spans="1:17">
      <c r="A1023" s="29">
        <v>43657</v>
      </c>
      <c r="B1023" s="10">
        <v>2628.81</v>
      </c>
      <c r="C1023" s="10">
        <v>2633.6</v>
      </c>
      <c r="D1023" s="10">
        <v>2624.47</v>
      </c>
      <c r="E1023" s="10">
        <v>2625.4</v>
      </c>
      <c r="F1023" s="10">
        <v>2553.52</v>
      </c>
      <c r="G1023" s="10">
        <v>2395.4</v>
      </c>
      <c r="H1023" s="10">
        <v>2509.27</v>
      </c>
      <c r="J1023" s="29">
        <v>43657</v>
      </c>
      <c r="K1023" s="10">
        <v>111.65</v>
      </c>
      <c r="L1023" s="10">
        <v>111.65</v>
      </c>
      <c r="M1023" s="10">
        <v>110.1</v>
      </c>
      <c r="N1023" s="10">
        <v>110.85</v>
      </c>
      <c r="O1023" s="10">
        <v>98.17</v>
      </c>
      <c r="P1023" s="10">
        <v>89.89</v>
      </c>
      <c r="Q1023" s="10">
        <v>96.15</v>
      </c>
    </row>
    <row r="1024" spans="1:17">
      <c r="A1024" s="29">
        <v>43656</v>
      </c>
      <c r="B1024" s="10">
        <v>2637.94</v>
      </c>
      <c r="C1024" s="10">
        <v>2638.37</v>
      </c>
      <c r="D1024" s="10">
        <v>2626.83</v>
      </c>
      <c r="E1024" s="10">
        <v>2628.66</v>
      </c>
      <c r="F1024" s="10">
        <v>2550.98</v>
      </c>
      <c r="G1024" s="10">
        <v>2392.96</v>
      </c>
      <c r="H1024" s="10">
        <v>2507.0500000000002</v>
      </c>
      <c r="J1024" s="29">
        <v>43656</v>
      </c>
      <c r="K1024" s="10">
        <v>110.4</v>
      </c>
      <c r="L1024" s="10">
        <v>111.93</v>
      </c>
      <c r="M1024" s="10">
        <v>110.31</v>
      </c>
      <c r="N1024" s="10">
        <v>111.08</v>
      </c>
      <c r="O1024" s="10">
        <v>97.85</v>
      </c>
      <c r="P1024" s="10">
        <v>89.69</v>
      </c>
      <c r="Q1024" s="10">
        <v>95.97</v>
      </c>
    </row>
    <row r="1025" spans="1:17">
      <c r="A1025" s="29">
        <v>43654</v>
      </c>
      <c r="B1025" s="10">
        <v>2641.21</v>
      </c>
      <c r="C1025" s="10">
        <v>2642.64</v>
      </c>
      <c r="D1025" s="10">
        <v>2633.64</v>
      </c>
      <c r="E1025" s="10">
        <v>2637.88</v>
      </c>
      <c r="F1025" s="10">
        <v>2548.37</v>
      </c>
      <c r="G1025" s="10">
        <v>2390.4899999999998</v>
      </c>
      <c r="H1025" s="10">
        <v>2504.8000000000002</v>
      </c>
      <c r="J1025" s="29">
        <v>43654</v>
      </c>
      <c r="K1025" s="10">
        <v>108.01</v>
      </c>
      <c r="L1025" s="10">
        <v>109.8</v>
      </c>
      <c r="M1025" s="10">
        <v>108</v>
      </c>
      <c r="N1025" s="10">
        <v>109.8</v>
      </c>
      <c r="O1025" s="10">
        <v>97.52</v>
      </c>
      <c r="P1025" s="10">
        <v>89.49</v>
      </c>
      <c r="Q1025" s="10">
        <v>95.8</v>
      </c>
    </row>
    <row r="1026" spans="1:17">
      <c r="A1026" s="29">
        <v>43651</v>
      </c>
      <c r="B1026" s="10">
        <v>2634.93</v>
      </c>
      <c r="C1026" s="10">
        <v>2641.94</v>
      </c>
      <c r="D1026" s="10">
        <v>2634.93</v>
      </c>
      <c r="E1026" s="10">
        <v>2641.22</v>
      </c>
      <c r="F1026" s="10">
        <v>2545.44</v>
      </c>
      <c r="G1026" s="10">
        <v>2387.94</v>
      </c>
      <c r="H1026" s="10">
        <v>2502.48</v>
      </c>
      <c r="J1026" s="29">
        <v>43651</v>
      </c>
      <c r="K1026" s="10">
        <v>106.13</v>
      </c>
      <c r="L1026" s="10">
        <v>107.85</v>
      </c>
      <c r="M1026" s="10">
        <v>105.69</v>
      </c>
      <c r="N1026" s="10">
        <v>107.85</v>
      </c>
      <c r="O1026" s="10">
        <v>97.22</v>
      </c>
      <c r="P1026" s="10">
        <v>89.29</v>
      </c>
      <c r="Q1026" s="10">
        <v>95.63</v>
      </c>
    </row>
    <row r="1027" spans="1:17">
      <c r="A1027" s="29">
        <v>43650</v>
      </c>
      <c r="B1027" s="10">
        <v>2639.02</v>
      </c>
      <c r="C1027" s="10">
        <v>2639.95</v>
      </c>
      <c r="D1027" s="10">
        <v>2628.29</v>
      </c>
      <c r="E1027" s="10">
        <v>2634.87</v>
      </c>
      <c r="F1027" s="10">
        <v>2542.4699999999998</v>
      </c>
      <c r="G1027" s="10">
        <v>2385.39</v>
      </c>
      <c r="H1027" s="10">
        <v>2500.1</v>
      </c>
      <c r="J1027" s="29">
        <v>43650</v>
      </c>
      <c r="K1027" s="10">
        <v>104.52</v>
      </c>
      <c r="L1027" s="10">
        <v>106.26</v>
      </c>
      <c r="M1027" s="10">
        <v>104.52</v>
      </c>
      <c r="N1027" s="10">
        <v>106.13</v>
      </c>
      <c r="O1027" s="10">
        <v>96.94</v>
      </c>
      <c r="P1027" s="10">
        <v>89.11</v>
      </c>
      <c r="Q1027" s="10">
        <v>95.49</v>
      </c>
    </row>
    <row r="1028" spans="1:17">
      <c r="A1028" s="29">
        <v>43649</v>
      </c>
      <c r="B1028" s="10">
        <v>2630.9</v>
      </c>
      <c r="C1028" s="10">
        <v>2639.77</v>
      </c>
      <c r="D1028" s="10">
        <v>2630.24</v>
      </c>
      <c r="E1028" s="10">
        <v>2639.02</v>
      </c>
      <c r="F1028" s="10">
        <v>2539.65</v>
      </c>
      <c r="G1028" s="10">
        <v>2382.89</v>
      </c>
      <c r="H1028" s="10">
        <v>2497.7600000000002</v>
      </c>
      <c r="J1028" s="29">
        <v>43649</v>
      </c>
      <c r="K1028" s="10">
        <v>103.01</v>
      </c>
      <c r="L1028" s="10">
        <v>104.97</v>
      </c>
      <c r="M1028" s="10">
        <v>102.84</v>
      </c>
      <c r="N1028" s="10">
        <v>104.5</v>
      </c>
      <c r="O1028" s="10">
        <v>96.71</v>
      </c>
      <c r="P1028" s="10">
        <v>88.94</v>
      </c>
      <c r="Q1028" s="10">
        <v>95.35</v>
      </c>
    </row>
    <row r="1029" spans="1:17">
      <c r="A1029" s="29">
        <v>43648</v>
      </c>
      <c r="B1029" s="10">
        <v>2628.67</v>
      </c>
      <c r="C1029" s="10">
        <v>2632.34</v>
      </c>
      <c r="D1029" s="10">
        <v>2624.28</v>
      </c>
      <c r="E1029" s="10">
        <v>2630.89</v>
      </c>
      <c r="F1029" s="10">
        <v>2536.71</v>
      </c>
      <c r="G1029" s="10">
        <v>2380.38</v>
      </c>
      <c r="H1029" s="10">
        <v>2495.35</v>
      </c>
      <c r="J1029" s="29">
        <v>43648</v>
      </c>
      <c r="K1029" s="10">
        <v>103.1</v>
      </c>
      <c r="L1029" s="10">
        <v>103.75</v>
      </c>
      <c r="M1029" s="10">
        <v>102.5</v>
      </c>
      <c r="N1029" s="10">
        <v>102.89</v>
      </c>
      <c r="O1029" s="10">
        <v>96.48</v>
      </c>
      <c r="P1029" s="10">
        <v>88.78</v>
      </c>
      <c r="Q1029" s="10">
        <v>95.24</v>
      </c>
    </row>
    <row r="1030" spans="1:17">
      <c r="A1030" s="29">
        <v>43647</v>
      </c>
      <c r="B1030" s="10">
        <v>2625.95</v>
      </c>
      <c r="C1030" s="10">
        <v>2629.15</v>
      </c>
      <c r="D1030" s="10">
        <v>2620.5700000000002</v>
      </c>
      <c r="E1030" s="10">
        <v>2628.59</v>
      </c>
      <c r="F1030" s="10">
        <v>2533.94</v>
      </c>
      <c r="G1030" s="10">
        <v>2377.9</v>
      </c>
      <c r="H1030" s="10">
        <v>2493.09</v>
      </c>
      <c r="J1030" s="29">
        <v>43647</v>
      </c>
      <c r="K1030" s="10">
        <v>104.51</v>
      </c>
      <c r="L1030" s="10">
        <v>104.92</v>
      </c>
      <c r="M1030" s="10">
        <v>102.75</v>
      </c>
      <c r="N1030" s="10">
        <v>103.01</v>
      </c>
      <c r="O1030" s="10">
        <v>96.28</v>
      </c>
      <c r="P1030" s="10">
        <v>88.62</v>
      </c>
      <c r="Q1030" s="10">
        <v>95.18</v>
      </c>
    </row>
    <row r="1031" spans="1:17">
      <c r="A1031" s="29">
        <v>43644</v>
      </c>
      <c r="B1031" s="10">
        <v>2609.39</v>
      </c>
      <c r="C1031" s="10">
        <v>2626.46</v>
      </c>
      <c r="D1031" s="10">
        <v>2609.14</v>
      </c>
      <c r="E1031" s="10">
        <v>2626.1</v>
      </c>
      <c r="F1031" s="10">
        <v>2531.1</v>
      </c>
      <c r="G1031" s="10">
        <v>2375.44</v>
      </c>
      <c r="H1031" s="10">
        <v>2490.86</v>
      </c>
      <c r="J1031" s="29">
        <v>43644</v>
      </c>
      <c r="K1031" s="10">
        <v>102.35</v>
      </c>
      <c r="L1031" s="10">
        <v>103.6</v>
      </c>
      <c r="M1031" s="10">
        <v>102.35</v>
      </c>
      <c r="N1031" s="10">
        <v>103.6</v>
      </c>
      <c r="O1031" s="10">
        <v>96.07</v>
      </c>
      <c r="P1031" s="10">
        <v>88.47</v>
      </c>
      <c r="Q1031" s="10">
        <v>95.11</v>
      </c>
    </row>
    <row r="1032" spans="1:17">
      <c r="A1032" s="29">
        <v>43643</v>
      </c>
      <c r="B1032" s="10">
        <v>2604.7199999999998</v>
      </c>
      <c r="C1032" s="10">
        <v>2610.09</v>
      </c>
      <c r="D1032" s="10">
        <v>2601.85</v>
      </c>
      <c r="E1032" s="10">
        <v>2609.38</v>
      </c>
      <c r="F1032" s="10">
        <v>2528.2600000000002</v>
      </c>
      <c r="G1032" s="10">
        <v>2373</v>
      </c>
      <c r="H1032" s="10">
        <v>2488.67</v>
      </c>
      <c r="J1032" s="29">
        <v>43643</v>
      </c>
      <c r="K1032" s="10">
        <v>102.17</v>
      </c>
      <c r="L1032" s="10">
        <v>102.35</v>
      </c>
      <c r="M1032" s="10">
        <v>100.85</v>
      </c>
      <c r="N1032" s="10">
        <v>102.35</v>
      </c>
      <c r="O1032" s="10">
        <v>95.86</v>
      </c>
      <c r="P1032" s="10">
        <v>88.32</v>
      </c>
      <c r="Q1032" s="10">
        <v>95.03</v>
      </c>
    </row>
    <row r="1033" spans="1:17">
      <c r="A1033" s="29">
        <v>43642</v>
      </c>
      <c r="B1033" s="10">
        <v>2598.14</v>
      </c>
      <c r="C1033" s="10">
        <v>2605.56</v>
      </c>
      <c r="D1033" s="10">
        <v>2598.14</v>
      </c>
      <c r="E1033" s="10">
        <v>2604.7199999999998</v>
      </c>
      <c r="F1033" s="10">
        <v>2525.83</v>
      </c>
      <c r="G1033" s="10">
        <v>2370.64</v>
      </c>
      <c r="H1033" s="10">
        <v>2486.6799999999998</v>
      </c>
      <c r="J1033" s="29">
        <v>43642</v>
      </c>
      <c r="K1033" s="10">
        <v>102.1</v>
      </c>
      <c r="L1033" s="10">
        <v>102.47</v>
      </c>
      <c r="M1033" s="10">
        <v>101.06</v>
      </c>
      <c r="N1033" s="10">
        <v>101.55</v>
      </c>
      <c r="O1033" s="10">
        <v>95.67</v>
      </c>
      <c r="P1033" s="10">
        <v>88.18</v>
      </c>
      <c r="Q1033" s="10">
        <v>94.96</v>
      </c>
    </row>
    <row r="1034" spans="1:17">
      <c r="A1034" s="29">
        <v>43641</v>
      </c>
      <c r="B1034" s="10">
        <v>2598.1</v>
      </c>
      <c r="C1034" s="10">
        <v>2602.83</v>
      </c>
      <c r="D1034" s="10">
        <v>2595.4499999999998</v>
      </c>
      <c r="E1034" s="10">
        <v>2598.14</v>
      </c>
      <c r="F1034" s="10">
        <v>2523.39</v>
      </c>
      <c r="G1034" s="10">
        <v>2368.29</v>
      </c>
      <c r="H1034" s="10">
        <v>2484.61</v>
      </c>
      <c r="J1034" s="29">
        <v>43641</v>
      </c>
      <c r="K1034" s="10">
        <v>103.44</v>
      </c>
      <c r="L1034" s="10">
        <v>103.44</v>
      </c>
      <c r="M1034" s="10">
        <v>101.21</v>
      </c>
      <c r="N1034" s="10">
        <v>101.25</v>
      </c>
      <c r="O1034" s="10">
        <v>95.48</v>
      </c>
      <c r="P1034" s="10">
        <v>88.04</v>
      </c>
      <c r="Q1034" s="10">
        <v>94.9</v>
      </c>
    </row>
    <row r="1035" spans="1:17">
      <c r="A1035" s="29">
        <v>43640</v>
      </c>
      <c r="B1035" s="10">
        <v>2592.64</v>
      </c>
      <c r="C1035" s="10">
        <v>2602.14</v>
      </c>
      <c r="D1035" s="10">
        <v>2590.79</v>
      </c>
      <c r="E1035" s="10">
        <v>2598.1</v>
      </c>
      <c r="F1035" s="10">
        <v>2521.16</v>
      </c>
      <c r="G1035" s="10">
        <v>2365.98</v>
      </c>
      <c r="H1035" s="10">
        <v>2482.56</v>
      </c>
      <c r="J1035" s="29">
        <v>43640</v>
      </c>
      <c r="K1035" s="10">
        <v>103.01</v>
      </c>
      <c r="L1035" s="10">
        <v>103.88</v>
      </c>
      <c r="M1035" s="10">
        <v>102.64</v>
      </c>
      <c r="N1035" s="10">
        <v>103.45</v>
      </c>
      <c r="O1035" s="10">
        <v>95.33</v>
      </c>
      <c r="P1035" s="10">
        <v>87.91</v>
      </c>
      <c r="Q1035" s="10">
        <v>94.83</v>
      </c>
    </row>
    <row r="1036" spans="1:17">
      <c r="A1036" s="29">
        <v>43637</v>
      </c>
      <c r="B1036" s="10">
        <v>2580.48</v>
      </c>
      <c r="C1036" s="10">
        <v>2593.61</v>
      </c>
      <c r="D1036" s="10">
        <v>2580.31</v>
      </c>
      <c r="E1036" s="10">
        <v>2592.5500000000002</v>
      </c>
      <c r="F1036" s="10">
        <v>2518.84</v>
      </c>
      <c r="G1036" s="10">
        <v>2363.66</v>
      </c>
      <c r="H1036" s="10">
        <v>2480.38</v>
      </c>
      <c r="J1036" s="29">
        <v>43637</v>
      </c>
      <c r="K1036" s="10">
        <v>102.45</v>
      </c>
      <c r="L1036" s="10">
        <v>103.07</v>
      </c>
      <c r="M1036" s="10">
        <v>102.45</v>
      </c>
      <c r="N1036" s="10">
        <v>103</v>
      </c>
      <c r="O1036" s="10">
        <v>95.15</v>
      </c>
      <c r="P1036" s="10">
        <v>87.77</v>
      </c>
      <c r="Q1036" s="10">
        <v>94.73</v>
      </c>
    </row>
    <row r="1037" spans="1:17">
      <c r="A1037" s="29">
        <v>43635</v>
      </c>
      <c r="B1037" s="10">
        <v>2573.35</v>
      </c>
      <c r="C1037" s="10">
        <v>2580.79</v>
      </c>
      <c r="D1037" s="10">
        <v>2571.96</v>
      </c>
      <c r="E1037" s="10">
        <v>2580.4899999999998</v>
      </c>
      <c r="F1037" s="10">
        <v>2516.62</v>
      </c>
      <c r="G1037" s="10">
        <v>2361.35</v>
      </c>
      <c r="H1037" s="10">
        <v>2478.34</v>
      </c>
      <c r="J1037" s="29">
        <v>43635</v>
      </c>
      <c r="K1037" s="10">
        <v>101.75</v>
      </c>
      <c r="L1037" s="10">
        <v>102.49</v>
      </c>
      <c r="M1037" s="10">
        <v>100.96</v>
      </c>
      <c r="N1037" s="10">
        <v>102.3</v>
      </c>
      <c r="O1037" s="10">
        <v>94.98</v>
      </c>
      <c r="P1037" s="10">
        <v>87.62</v>
      </c>
      <c r="Q1037" s="10">
        <v>94.64</v>
      </c>
    </row>
    <row r="1038" spans="1:17">
      <c r="A1038" s="29">
        <v>43634</v>
      </c>
      <c r="B1038" s="10">
        <v>2563.84</v>
      </c>
      <c r="C1038" s="10">
        <v>2573.4699999999998</v>
      </c>
      <c r="D1038" s="10">
        <v>2563.69</v>
      </c>
      <c r="E1038" s="10">
        <v>2573.35</v>
      </c>
      <c r="F1038" s="10">
        <v>2514.62</v>
      </c>
      <c r="G1038" s="10">
        <v>2359.11</v>
      </c>
      <c r="H1038" s="10">
        <v>2476.44</v>
      </c>
      <c r="J1038" s="29">
        <v>43634</v>
      </c>
      <c r="K1038" s="10">
        <v>101</v>
      </c>
      <c r="L1038" s="10">
        <v>101.75</v>
      </c>
      <c r="M1038" s="10">
        <v>101</v>
      </c>
      <c r="N1038" s="10">
        <v>101.75</v>
      </c>
      <c r="O1038" s="10">
        <v>94.84</v>
      </c>
      <c r="P1038" s="10">
        <v>87.48</v>
      </c>
      <c r="Q1038" s="10">
        <v>94.55</v>
      </c>
    </row>
    <row r="1039" spans="1:17">
      <c r="A1039" s="29">
        <v>43633</v>
      </c>
      <c r="B1039" s="10">
        <v>2561.14</v>
      </c>
      <c r="C1039" s="10">
        <v>2566.2600000000002</v>
      </c>
      <c r="D1039" s="10">
        <v>2560.6</v>
      </c>
      <c r="E1039" s="10">
        <v>2563.84</v>
      </c>
      <c r="F1039" s="10">
        <v>2512.84</v>
      </c>
      <c r="G1039" s="10">
        <v>2356.9499999999998</v>
      </c>
      <c r="H1039" s="10">
        <v>2474.66</v>
      </c>
      <c r="J1039" s="29">
        <v>43633</v>
      </c>
      <c r="K1039" s="10">
        <v>100.13</v>
      </c>
      <c r="L1039" s="10">
        <v>100.9</v>
      </c>
      <c r="M1039" s="10">
        <v>100.13</v>
      </c>
      <c r="N1039" s="10">
        <v>100.7</v>
      </c>
      <c r="O1039" s="10">
        <v>94.72</v>
      </c>
      <c r="P1039" s="10">
        <v>87.34</v>
      </c>
      <c r="Q1039" s="10">
        <v>94.45</v>
      </c>
    </row>
    <row r="1040" spans="1:17">
      <c r="A1040" s="29">
        <v>43630</v>
      </c>
      <c r="B1040" s="10">
        <v>2559.1799999999998</v>
      </c>
      <c r="C1040" s="10">
        <v>2563.16</v>
      </c>
      <c r="D1040" s="10">
        <v>2558.08</v>
      </c>
      <c r="E1040" s="10">
        <v>2561.2399999999998</v>
      </c>
      <c r="F1040" s="10">
        <v>2511.29</v>
      </c>
      <c r="G1040" s="10">
        <v>2354.86</v>
      </c>
      <c r="H1040" s="10">
        <v>2472.98</v>
      </c>
      <c r="J1040" s="29">
        <v>43630</v>
      </c>
      <c r="K1040" s="10">
        <v>100.65</v>
      </c>
      <c r="L1040" s="10">
        <v>101.17</v>
      </c>
      <c r="M1040" s="10">
        <v>99.89</v>
      </c>
      <c r="N1040" s="10">
        <v>100.85</v>
      </c>
      <c r="O1040" s="10">
        <v>94.6</v>
      </c>
      <c r="P1040" s="10">
        <v>87.21</v>
      </c>
      <c r="Q1040" s="10">
        <v>94.37</v>
      </c>
    </row>
    <row r="1041" spans="1:17">
      <c r="A1041" s="29">
        <v>43629</v>
      </c>
      <c r="B1041" s="10">
        <v>2559.69</v>
      </c>
      <c r="C1041" s="10">
        <v>2563.33</v>
      </c>
      <c r="D1041" s="10">
        <v>2554.46</v>
      </c>
      <c r="E1041" s="10">
        <v>2559.06</v>
      </c>
      <c r="F1041" s="10">
        <v>2509.7800000000002</v>
      </c>
      <c r="G1041" s="10">
        <v>2352.7600000000002</v>
      </c>
      <c r="H1041" s="10">
        <v>2471.35</v>
      </c>
      <c r="J1041" s="29">
        <v>43629</v>
      </c>
      <c r="K1041" s="10">
        <v>99.98</v>
      </c>
      <c r="L1041" s="10">
        <v>100.82</v>
      </c>
      <c r="M1041" s="10">
        <v>99.6</v>
      </c>
      <c r="N1041" s="10">
        <v>100.65</v>
      </c>
      <c r="O1041" s="10">
        <v>94.46</v>
      </c>
      <c r="P1041" s="10">
        <v>87.08</v>
      </c>
      <c r="Q1041" s="10">
        <v>94.28</v>
      </c>
    </row>
    <row r="1042" spans="1:17">
      <c r="A1042" s="29">
        <v>43628</v>
      </c>
      <c r="B1042" s="10">
        <v>2560.29</v>
      </c>
      <c r="C1042" s="10">
        <v>2563.98</v>
      </c>
      <c r="D1042" s="10">
        <v>2557.46</v>
      </c>
      <c r="E1042" s="10">
        <v>2559.73</v>
      </c>
      <c r="F1042" s="10">
        <v>2508.25</v>
      </c>
      <c r="G1042" s="10">
        <v>2350.71</v>
      </c>
      <c r="H1042" s="10">
        <v>2469.67</v>
      </c>
      <c r="J1042" s="29">
        <v>43628</v>
      </c>
      <c r="K1042" s="10">
        <v>99.5</v>
      </c>
      <c r="L1042" s="10">
        <v>99.52</v>
      </c>
      <c r="M1042" s="10">
        <v>98.4</v>
      </c>
      <c r="N1042" s="10">
        <v>98.4</v>
      </c>
      <c r="O1042" s="10">
        <v>94.33</v>
      </c>
      <c r="P1042" s="10">
        <v>86.96</v>
      </c>
      <c r="Q1042" s="10">
        <v>94.2</v>
      </c>
    </row>
    <row r="1043" spans="1:17">
      <c r="A1043" s="29">
        <v>43627</v>
      </c>
      <c r="B1043" s="10">
        <v>2565.06</v>
      </c>
      <c r="C1043" s="10">
        <v>2568.48</v>
      </c>
      <c r="D1043" s="10">
        <v>2558.04</v>
      </c>
      <c r="E1043" s="10">
        <v>2560.29</v>
      </c>
      <c r="F1043" s="10">
        <v>2506.6999999999998</v>
      </c>
      <c r="G1043" s="10">
        <v>2348.6799999999998</v>
      </c>
      <c r="H1043" s="10">
        <v>2467.98</v>
      </c>
      <c r="J1043" s="29">
        <v>43627</v>
      </c>
      <c r="K1043" s="10">
        <v>99.37</v>
      </c>
      <c r="L1043" s="10">
        <v>99.64</v>
      </c>
      <c r="M1043" s="10">
        <v>98.53</v>
      </c>
      <c r="N1043" s="10">
        <v>99.44</v>
      </c>
      <c r="O1043" s="10">
        <v>94.26</v>
      </c>
      <c r="P1043" s="10">
        <v>86.85</v>
      </c>
      <c r="Q1043" s="10">
        <v>94.13</v>
      </c>
    </row>
    <row r="1044" spans="1:17">
      <c r="A1044" s="29">
        <v>43626</v>
      </c>
      <c r="B1044" s="10">
        <v>2567.9899999999998</v>
      </c>
      <c r="C1044" s="10">
        <v>2569.2199999999998</v>
      </c>
      <c r="D1044" s="10">
        <v>2561.4299999999998</v>
      </c>
      <c r="E1044" s="10">
        <v>2565.06</v>
      </c>
      <c r="F1044" s="10">
        <v>2505.15</v>
      </c>
      <c r="G1044" s="10">
        <v>2346.58</v>
      </c>
      <c r="H1044" s="10">
        <v>2466.2399999999998</v>
      </c>
      <c r="J1044" s="29">
        <v>43626</v>
      </c>
      <c r="K1044" s="10">
        <v>98.88</v>
      </c>
      <c r="L1044" s="10">
        <v>99.15</v>
      </c>
      <c r="M1044" s="10">
        <v>98.4</v>
      </c>
      <c r="N1044" s="10">
        <v>99.07</v>
      </c>
      <c r="O1044" s="10">
        <v>94.14</v>
      </c>
      <c r="P1044" s="10">
        <v>86.73</v>
      </c>
      <c r="Q1044" s="10">
        <v>94.05</v>
      </c>
    </row>
    <row r="1045" spans="1:17">
      <c r="A1045" s="29">
        <v>43623</v>
      </c>
      <c r="B1045" s="10">
        <v>2560.66</v>
      </c>
      <c r="C1045" s="10">
        <v>2568.12</v>
      </c>
      <c r="D1045" s="10">
        <v>2560.66</v>
      </c>
      <c r="E1045" s="10">
        <v>2567.9899999999998</v>
      </c>
      <c r="F1045" s="10">
        <v>2503.38</v>
      </c>
      <c r="G1045" s="10">
        <v>2344.48</v>
      </c>
      <c r="H1045" s="10">
        <v>2464.4699999999998</v>
      </c>
      <c r="J1045" s="29">
        <v>43623</v>
      </c>
      <c r="K1045" s="10">
        <v>98.5</v>
      </c>
      <c r="L1045" s="10">
        <v>99.23</v>
      </c>
      <c r="M1045" s="10">
        <v>98.21</v>
      </c>
      <c r="N1045" s="10">
        <v>98.93</v>
      </c>
      <c r="O1045" s="10">
        <v>94.02</v>
      </c>
      <c r="P1045" s="10">
        <v>86.62</v>
      </c>
      <c r="Q1045" s="10">
        <v>93.98</v>
      </c>
    </row>
    <row r="1046" spans="1:17">
      <c r="A1046" s="29">
        <v>43622</v>
      </c>
      <c r="B1046" s="10">
        <v>2558.86</v>
      </c>
      <c r="C1046" s="10">
        <v>2562.23</v>
      </c>
      <c r="D1046" s="10">
        <v>2557.14</v>
      </c>
      <c r="E1046" s="10">
        <v>2560.6</v>
      </c>
      <c r="F1046" s="10">
        <v>2501.5</v>
      </c>
      <c r="G1046" s="10">
        <v>2342.34</v>
      </c>
      <c r="H1046" s="10">
        <v>2462.67</v>
      </c>
      <c r="J1046" s="29">
        <v>43622</v>
      </c>
      <c r="K1046" s="10">
        <v>97.28</v>
      </c>
      <c r="L1046" s="10">
        <v>98.01</v>
      </c>
      <c r="M1046" s="10">
        <v>96.82</v>
      </c>
      <c r="N1046" s="10">
        <v>97.78</v>
      </c>
      <c r="O1046" s="10">
        <v>93.84</v>
      </c>
      <c r="P1046" s="10">
        <v>86.5</v>
      </c>
      <c r="Q1046" s="10">
        <v>93.9</v>
      </c>
    </row>
    <row r="1047" spans="1:17">
      <c r="A1047" s="29">
        <v>43621</v>
      </c>
      <c r="B1047" s="10">
        <v>2557.33</v>
      </c>
      <c r="C1047" s="10">
        <v>2564.21</v>
      </c>
      <c r="D1047" s="10">
        <v>2557.27</v>
      </c>
      <c r="E1047" s="10">
        <v>2558.86</v>
      </c>
      <c r="F1047" s="10">
        <v>2499.9</v>
      </c>
      <c r="G1047" s="10">
        <v>2340.25</v>
      </c>
      <c r="H1047" s="10">
        <v>2460.9499999999998</v>
      </c>
      <c r="J1047" s="29">
        <v>43621</v>
      </c>
      <c r="K1047" s="10">
        <v>97.35</v>
      </c>
      <c r="L1047" s="10">
        <v>97.97</v>
      </c>
      <c r="M1047" s="10">
        <v>96.63</v>
      </c>
      <c r="N1047" s="10">
        <v>97</v>
      </c>
      <c r="O1047" s="10">
        <v>93.76</v>
      </c>
      <c r="P1047" s="10">
        <v>86.39</v>
      </c>
      <c r="Q1047" s="10">
        <v>93.82</v>
      </c>
    </row>
    <row r="1048" spans="1:17">
      <c r="A1048" s="29">
        <v>43620</v>
      </c>
      <c r="B1048" s="10">
        <v>2557</v>
      </c>
      <c r="C1048" s="10">
        <v>2561.36</v>
      </c>
      <c r="D1048" s="10">
        <v>2556.0100000000002</v>
      </c>
      <c r="E1048" s="10">
        <v>2557.3000000000002</v>
      </c>
      <c r="F1048" s="10">
        <v>2498.1999999999998</v>
      </c>
      <c r="G1048" s="10">
        <v>2338.2199999999998</v>
      </c>
      <c r="H1048" s="10">
        <v>2459.2800000000002</v>
      </c>
      <c r="J1048" s="29">
        <v>43620</v>
      </c>
      <c r="K1048" s="10">
        <v>97.02</v>
      </c>
      <c r="L1048" s="10">
        <v>99</v>
      </c>
      <c r="M1048" s="10">
        <v>96.73</v>
      </c>
      <c r="N1048" s="10">
        <v>97.35</v>
      </c>
      <c r="O1048" s="10">
        <v>93.68</v>
      </c>
      <c r="P1048" s="10">
        <v>86.29</v>
      </c>
      <c r="Q1048" s="10">
        <v>93.74</v>
      </c>
    </row>
    <row r="1049" spans="1:17">
      <c r="A1049" s="29">
        <v>43619</v>
      </c>
      <c r="B1049" s="10">
        <v>2552.69</v>
      </c>
      <c r="C1049" s="10">
        <v>2557.62</v>
      </c>
      <c r="D1049" s="10">
        <v>2549.1</v>
      </c>
      <c r="E1049" s="10">
        <v>2557</v>
      </c>
      <c r="F1049" s="10">
        <v>2496.4899999999998</v>
      </c>
      <c r="G1049" s="10">
        <v>2336.1999999999998</v>
      </c>
      <c r="H1049" s="10">
        <v>2457.61</v>
      </c>
      <c r="J1049" s="29">
        <v>43619</v>
      </c>
      <c r="K1049" s="10">
        <v>96.89</v>
      </c>
      <c r="L1049" s="10">
        <v>97.37</v>
      </c>
      <c r="M1049" s="10">
        <v>96.17</v>
      </c>
      <c r="N1049" s="10">
        <v>96.9</v>
      </c>
      <c r="O1049" s="10">
        <v>93.59</v>
      </c>
      <c r="P1049" s="10">
        <v>86.19</v>
      </c>
      <c r="Q1049" s="10">
        <v>93.65</v>
      </c>
    </row>
    <row r="1050" spans="1:17">
      <c r="A1050" s="29">
        <v>43616</v>
      </c>
      <c r="B1050" s="10">
        <v>2543.66</v>
      </c>
      <c r="C1050" s="10">
        <v>2552.91</v>
      </c>
      <c r="D1050" s="10">
        <v>2543.27</v>
      </c>
      <c r="E1050" s="10">
        <v>2552.69</v>
      </c>
      <c r="F1050" s="10">
        <v>2494.98</v>
      </c>
      <c r="G1050" s="10">
        <v>2334.17</v>
      </c>
      <c r="H1050" s="10">
        <v>2455.94</v>
      </c>
      <c r="J1050" s="29">
        <v>43616</v>
      </c>
      <c r="K1050" s="10">
        <v>95.8</v>
      </c>
      <c r="L1050" s="10">
        <v>96.89</v>
      </c>
      <c r="M1050" s="10">
        <v>95.55</v>
      </c>
      <c r="N1050" s="10">
        <v>96.8</v>
      </c>
      <c r="O1050" s="10">
        <v>93.55</v>
      </c>
      <c r="P1050" s="10">
        <v>86.1</v>
      </c>
      <c r="Q1050" s="10">
        <v>93.57</v>
      </c>
    </row>
    <row r="1051" spans="1:17">
      <c r="A1051" s="29">
        <v>43615</v>
      </c>
      <c r="B1051" s="10">
        <v>2528.66</v>
      </c>
      <c r="C1051" s="10">
        <v>2543.7600000000002</v>
      </c>
      <c r="D1051" s="10">
        <v>2528.6</v>
      </c>
      <c r="E1051" s="10">
        <v>2543.7600000000002</v>
      </c>
      <c r="F1051" s="10">
        <v>2493.59</v>
      </c>
      <c r="G1051" s="10">
        <v>2332.1799999999998</v>
      </c>
      <c r="H1051" s="10">
        <v>2454.2600000000002</v>
      </c>
      <c r="J1051" s="29">
        <v>43615</v>
      </c>
      <c r="K1051" s="10">
        <v>95</v>
      </c>
      <c r="L1051" s="10">
        <v>96.25</v>
      </c>
      <c r="M1051" s="10">
        <v>94.79</v>
      </c>
      <c r="N1051" s="10">
        <v>96.1</v>
      </c>
      <c r="O1051" s="10">
        <v>93.53</v>
      </c>
      <c r="P1051" s="10">
        <v>86.01</v>
      </c>
      <c r="Q1051" s="10">
        <v>93.5</v>
      </c>
    </row>
    <row r="1052" spans="1:17">
      <c r="A1052" s="29">
        <v>43614</v>
      </c>
      <c r="B1052" s="10">
        <v>2522.4</v>
      </c>
      <c r="C1052" s="10">
        <v>2529.7399999999998</v>
      </c>
      <c r="D1052" s="10">
        <v>2522.4</v>
      </c>
      <c r="E1052" s="10">
        <v>2528.64</v>
      </c>
      <c r="F1052" s="10">
        <v>2492.3200000000002</v>
      </c>
      <c r="G1052" s="10">
        <v>2330.23</v>
      </c>
      <c r="H1052" s="10">
        <v>2452.61</v>
      </c>
      <c r="J1052" s="29">
        <v>43614</v>
      </c>
      <c r="K1052" s="10">
        <v>94.1</v>
      </c>
      <c r="L1052" s="10">
        <v>95.08</v>
      </c>
      <c r="M1052" s="10">
        <v>94.1</v>
      </c>
      <c r="N1052" s="10">
        <v>94.9</v>
      </c>
      <c r="O1052" s="10">
        <v>93.55</v>
      </c>
      <c r="P1052" s="10">
        <v>85.92</v>
      </c>
      <c r="Q1052" s="10">
        <v>93.43</v>
      </c>
    </row>
    <row r="1053" spans="1:17">
      <c r="A1053" s="29">
        <v>43613</v>
      </c>
      <c r="B1053" s="10">
        <v>2519.1999999999998</v>
      </c>
      <c r="C1053" s="10">
        <v>2523.52</v>
      </c>
      <c r="D1053" s="10">
        <v>2518.33</v>
      </c>
      <c r="E1053" s="10">
        <v>2522.48</v>
      </c>
      <c r="F1053" s="10">
        <v>2491.4499999999998</v>
      </c>
      <c r="G1053" s="10">
        <v>2328.34</v>
      </c>
      <c r="H1053" s="10">
        <v>2451</v>
      </c>
      <c r="J1053" s="29">
        <v>43613</v>
      </c>
      <c r="K1053" s="10">
        <v>93.39</v>
      </c>
      <c r="L1053" s="10">
        <v>94.61</v>
      </c>
      <c r="M1053" s="10">
        <v>92.84</v>
      </c>
      <c r="N1053" s="10">
        <v>94.25</v>
      </c>
      <c r="O1053" s="10">
        <v>93.58</v>
      </c>
      <c r="P1053" s="10">
        <v>85.84</v>
      </c>
      <c r="Q1053" s="10">
        <v>93.37</v>
      </c>
    </row>
    <row r="1054" spans="1:17">
      <c r="A1054" s="29">
        <v>43612</v>
      </c>
      <c r="B1054" s="10">
        <v>2517.5700000000002</v>
      </c>
      <c r="C1054" s="10">
        <v>2520.5500000000002</v>
      </c>
      <c r="D1054" s="10">
        <v>2516.8000000000002</v>
      </c>
      <c r="E1054" s="10">
        <v>2519.1999999999998</v>
      </c>
      <c r="F1054" s="10">
        <v>2490.66</v>
      </c>
      <c r="G1054" s="10">
        <v>2326.48</v>
      </c>
      <c r="H1054" s="10">
        <v>2449.3000000000002</v>
      </c>
      <c r="J1054" s="29">
        <v>43612</v>
      </c>
      <c r="K1054" s="10">
        <v>92.31</v>
      </c>
      <c r="L1054" s="10">
        <v>93.28</v>
      </c>
      <c r="M1054" s="10">
        <v>92.28</v>
      </c>
      <c r="N1054" s="10">
        <v>93.04</v>
      </c>
      <c r="O1054" s="10">
        <v>93.61</v>
      </c>
      <c r="P1054" s="10">
        <v>85.76</v>
      </c>
      <c r="Q1054" s="10">
        <v>93.3</v>
      </c>
    </row>
    <row r="1055" spans="1:17">
      <c r="A1055" s="29">
        <v>43609</v>
      </c>
      <c r="B1055" s="10">
        <v>2510.33</v>
      </c>
      <c r="C1055" s="10">
        <v>2517.5700000000002</v>
      </c>
      <c r="D1055" s="10">
        <v>2510.33</v>
      </c>
      <c r="E1055" s="10">
        <v>2517.5700000000002</v>
      </c>
      <c r="F1055" s="10">
        <v>2489.69</v>
      </c>
      <c r="G1055" s="10">
        <v>2324.65</v>
      </c>
      <c r="H1055" s="10">
        <v>2447.5500000000002</v>
      </c>
      <c r="J1055" s="29">
        <v>43609</v>
      </c>
      <c r="K1055" s="10">
        <v>93</v>
      </c>
      <c r="L1055" s="10">
        <v>93</v>
      </c>
      <c r="M1055" s="10">
        <v>91.58</v>
      </c>
      <c r="N1055" s="10">
        <v>92.08</v>
      </c>
      <c r="O1055" s="10">
        <v>93.67</v>
      </c>
      <c r="P1055" s="10">
        <v>85.68</v>
      </c>
      <c r="Q1055" s="10">
        <v>93.23</v>
      </c>
    </row>
    <row r="1056" spans="1:17">
      <c r="A1056" s="29">
        <v>43608</v>
      </c>
      <c r="B1056" s="10">
        <v>2509.9699999999998</v>
      </c>
      <c r="C1056" s="10">
        <v>2512.98</v>
      </c>
      <c r="D1056" s="10">
        <v>2508.08</v>
      </c>
      <c r="E1056" s="10">
        <v>2510.46</v>
      </c>
      <c r="F1056" s="10">
        <v>2488.64</v>
      </c>
      <c r="G1056" s="10">
        <v>2322.79</v>
      </c>
      <c r="H1056" s="10">
        <v>2445.6999999999998</v>
      </c>
      <c r="J1056" s="29">
        <v>43608</v>
      </c>
      <c r="K1056" s="10">
        <v>92.2</v>
      </c>
      <c r="L1056" s="10">
        <v>92.89</v>
      </c>
      <c r="M1056" s="10">
        <v>91.77</v>
      </c>
      <c r="N1056" s="10">
        <v>92.35</v>
      </c>
      <c r="O1056" s="10">
        <v>93.75</v>
      </c>
      <c r="P1056" s="10">
        <v>85.6</v>
      </c>
      <c r="Q1056" s="10">
        <v>93.15</v>
      </c>
    </row>
    <row r="1057" spans="1:17">
      <c r="A1057" s="29">
        <v>43607</v>
      </c>
      <c r="B1057" s="10">
        <v>2503.36</v>
      </c>
      <c r="C1057" s="10">
        <v>2510.27</v>
      </c>
      <c r="D1057" s="10">
        <v>2503.36</v>
      </c>
      <c r="E1057" s="10">
        <v>2509.9699999999998</v>
      </c>
      <c r="F1057" s="10">
        <v>2487.73</v>
      </c>
      <c r="G1057" s="10">
        <v>2320.9699999999998</v>
      </c>
      <c r="H1057" s="10">
        <v>2443.9</v>
      </c>
      <c r="J1057" s="29">
        <v>43607</v>
      </c>
      <c r="K1057" s="10">
        <v>92.98</v>
      </c>
      <c r="L1057" s="10">
        <v>93.29</v>
      </c>
      <c r="M1057" s="10">
        <v>92.45</v>
      </c>
      <c r="N1057" s="10">
        <v>92.51</v>
      </c>
      <c r="O1057" s="10">
        <v>93.81</v>
      </c>
      <c r="P1057" s="10">
        <v>85.53</v>
      </c>
      <c r="Q1057" s="10">
        <v>93.08</v>
      </c>
    </row>
    <row r="1058" spans="1:17">
      <c r="A1058" s="29">
        <v>43606</v>
      </c>
      <c r="B1058" s="10">
        <v>2497.67</v>
      </c>
      <c r="C1058" s="10">
        <v>2504.2199999999998</v>
      </c>
      <c r="D1058" s="10">
        <v>2496.89</v>
      </c>
      <c r="E1058" s="10">
        <v>2503.36</v>
      </c>
      <c r="F1058" s="10">
        <v>2486.8000000000002</v>
      </c>
      <c r="G1058" s="10">
        <v>2319.15</v>
      </c>
      <c r="H1058" s="10">
        <v>2441.91</v>
      </c>
      <c r="J1058" s="29">
        <v>43606</v>
      </c>
      <c r="K1058" s="10">
        <v>90.66</v>
      </c>
      <c r="L1058" s="10">
        <v>92.84</v>
      </c>
      <c r="M1058" s="10">
        <v>90.14</v>
      </c>
      <c r="N1058" s="10">
        <v>92.6</v>
      </c>
      <c r="O1058" s="10">
        <v>93.87</v>
      </c>
      <c r="P1058" s="10">
        <v>85.46</v>
      </c>
      <c r="Q1058" s="10">
        <v>93</v>
      </c>
    </row>
    <row r="1059" spans="1:17">
      <c r="A1059" s="29">
        <v>43605</v>
      </c>
      <c r="B1059" s="10">
        <v>2497.35</v>
      </c>
      <c r="C1059" s="10">
        <v>2500.0500000000002</v>
      </c>
      <c r="D1059" s="10">
        <v>2494.7600000000002</v>
      </c>
      <c r="E1059" s="10">
        <v>2497.66</v>
      </c>
      <c r="F1059" s="10">
        <v>2485.9299999999998</v>
      </c>
      <c r="G1059" s="10">
        <v>2317.4</v>
      </c>
      <c r="H1059" s="10">
        <v>2439.98</v>
      </c>
      <c r="J1059" s="29">
        <v>43605</v>
      </c>
      <c r="K1059" s="10">
        <v>88.37</v>
      </c>
      <c r="L1059" s="10">
        <v>90.65</v>
      </c>
      <c r="M1059" s="10">
        <v>88.06</v>
      </c>
      <c r="N1059" s="10">
        <v>90.65</v>
      </c>
      <c r="O1059" s="10">
        <v>93.89</v>
      </c>
      <c r="P1059" s="10">
        <v>85.39</v>
      </c>
      <c r="Q1059" s="10">
        <v>92.92</v>
      </c>
    </row>
    <row r="1060" spans="1:17">
      <c r="A1060" s="29">
        <v>43602</v>
      </c>
      <c r="B1060" s="10">
        <v>2496.88</v>
      </c>
      <c r="C1060" s="10">
        <v>2499.2800000000002</v>
      </c>
      <c r="D1060" s="10">
        <v>2494.92</v>
      </c>
      <c r="E1060" s="10">
        <v>2497.36</v>
      </c>
      <c r="F1060" s="10">
        <v>2485.12</v>
      </c>
      <c r="G1060" s="10">
        <v>2315.66</v>
      </c>
      <c r="H1060" s="10">
        <v>2438.1</v>
      </c>
      <c r="J1060" s="29">
        <v>43602</v>
      </c>
      <c r="K1060" s="10">
        <v>89.35</v>
      </c>
      <c r="L1060" s="10">
        <v>89.65</v>
      </c>
      <c r="M1060" s="10">
        <v>87.77</v>
      </c>
      <c r="N1060" s="10">
        <v>88.4</v>
      </c>
      <c r="O1060" s="10">
        <v>93.92</v>
      </c>
      <c r="P1060" s="10">
        <v>85.33</v>
      </c>
      <c r="Q1060" s="10">
        <v>92.86</v>
      </c>
    </row>
    <row r="1061" spans="1:17">
      <c r="A1061" s="29">
        <v>43601</v>
      </c>
      <c r="B1061" s="10">
        <v>2491.02</v>
      </c>
      <c r="C1061" s="10">
        <v>2499.41</v>
      </c>
      <c r="D1061" s="10">
        <v>2491.02</v>
      </c>
      <c r="E1061" s="10">
        <v>2496.88</v>
      </c>
      <c r="F1061" s="10">
        <v>2484.21</v>
      </c>
      <c r="G1061" s="10">
        <v>2313.94</v>
      </c>
      <c r="H1061" s="10">
        <v>2436.1799999999998</v>
      </c>
      <c r="J1061" s="29">
        <v>43601</v>
      </c>
      <c r="K1061" s="10">
        <v>90.61</v>
      </c>
      <c r="L1061" s="10">
        <v>90.61</v>
      </c>
      <c r="M1061" s="10">
        <v>89.23</v>
      </c>
      <c r="N1061" s="10">
        <v>89.4</v>
      </c>
      <c r="O1061" s="10">
        <v>94</v>
      </c>
      <c r="P1061" s="10">
        <v>85.28</v>
      </c>
      <c r="Q1061" s="10">
        <v>92.82</v>
      </c>
    </row>
    <row r="1062" spans="1:17">
      <c r="A1062" s="29">
        <v>43600</v>
      </c>
      <c r="B1062" s="10">
        <v>2488.85</v>
      </c>
      <c r="C1062" s="10">
        <v>2491.33</v>
      </c>
      <c r="D1062" s="10">
        <v>2486.21</v>
      </c>
      <c r="E1062" s="10">
        <v>2491.04</v>
      </c>
      <c r="F1062" s="10">
        <v>2483.16</v>
      </c>
      <c r="G1062" s="10">
        <v>2312.2399999999998</v>
      </c>
      <c r="H1062" s="10">
        <v>2434.27</v>
      </c>
      <c r="J1062" s="29">
        <v>43600</v>
      </c>
      <c r="K1062" s="10">
        <v>91.89</v>
      </c>
      <c r="L1062" s="10">
        <v>91.89</v>
      </c>
      <c r="M1062" s="10">
        <v>89.64</v>
      </c>
      <c r="N1062" s="10">
        <v>90.91</v>
      </c>
      <c r="O1062" s="10">
        <v>94.08</v>
      </c>
      <c r="P1062" s="10">
        <v>85.23</v>
      </c>
      <c r="Q1062" s="10">
        <v>92.78</v>
      </c>
    </row>
    <row r="1063" spans="1:17">
      <c r="A1063" s="29">
        <v>43599</v>
      </c>
      <c r="B1063" s="10">
        <v>2484.23</v>
      </c>
      <c r="C1063" s="10">
        <v>2489.5700000000002</v>
      </c>
      <c r="D1063" s="10">
        <v>2482.79</v>
      </c>
      <c r="E1063" s="10">
        <v>2488.87</v>
      </c>
      <c r="F1063" s="10">
        <v>2482.0300000000002</v>
      </c>
      <c r="G1063" s="10">
        <v>2310.5300000000002</v>
      </c>
      <c r="H1063" s="10">
        <v>2432.35</v>
      </c>
      <c r="J1063" s="29">
        <v>43599</v>
      </c>
      <c r="K1063" s="10">
        <v>93.08</v>
      </c>
      <c r="L1063" s="10">
        <v>93.98</v>
      </c>
      <c r="M1063" s="10">
        <v>91.5</v>
      </c>
      <c r="N1063" s="10">
        <v>92.1</v>
      </c>
      <c r="O1063" s="10">
        <v>94.13</v>
      </c>
      <c r="P1063" s="10">
        <v>85.16</v>
      </c>
      <c r="Q1063" s="10">
        <v>92.73</v>
      </c>
    </row>
    <row r="1064" spans="1:17">
      <c r="A1064" s="29">
        <v>43598</v>
      </c>
      <c r="B1064" s="10">
        <v>2491.92</v>
      </c>
      <c r="C1064" s="10">
        <v>2492.8200000000002</v>
      </c>
      <c r="D1064" s="10">
        <v>2484.23</v>
      </c>
      <c r="E1064" s="10">
        <v>2484.23</v>
      </c>
      <c r="F1064" s="10">
        <v>2480.67</v>
      </c>
      <c r="G1064" s="10">
        <v>2308.83</v>
      </c>
      <c r="H1064" s="10">
        <v>2430.4</v>
      </c>
      <c r="J1064" s="29">
        <v>43598</v>
      </c>
      <c r="K1064" s="10">
        <v>94</v>
      </c>
      <c r="L1064" s="10">
        <v>94</v>
      </c>
      <c r="M1064" s="10">
        <v>91.81</v>
      </c>
      <c r="N1064" s="10">
        <v>92.14</v>
      </c>
      <c r="O1064" s="10">
        <v>94.17</v>
      </c>
      <c r="P1064" s="10">
        <v>85.08</v>
      </c>
      <c r="Q1064" s="10">
        <v>92.66</v>
      </c>
    </row>
    <row r="1065" spans="1:17">
      <c r="A1065" s="29">
        <v>43595</v>
      </c>
      <c r="B1065" s="10">
        <v>2493.3000000000002</v>
      </c>
      <c r="C1065" s="10">
        <v>2496.04</v>
      </c>
      <c r="D1065" s="10">
        <v>2490.5300000000002</v>
      </c>
      <c r="E1065" s="10">
        <v>2491.9899999999998</v>
      </c>
      <c r="F1065" s="10">
        <v>2479.17</v>
      </c>
      <c r="G1065" s="10">
        <v>2307.15</v>
      </c>
      <c r="H1065" s="10">
        <v>2428.54</v>
      </c>
      <c r="J1065" s="29">
        <v>43595</v>
      </c>
      <c r="K1065" s="10">
        <v>95.15</v>
      </c>
      <c r="L1065" s="10">
        <v>95.38</v>
      </c>
      <c r="M1065" s="10">
        <v>93.9</v>
      </c>
      <c r="N1065" s="10">
        <v>94.6</v>
      </c>
      <c r="O1065" s="10">
        <v>94.2</v>
      </c>
      <c r="P1065" s="10">
        <v>85.01</v>
      </c>
      <c r="Q1065" s="10">
        <v>92.58</v>
      </c>
    </row>
    <row r="1066" spans="1:17">
      <c r="A1066" s="29">
        <v>43594</v>
      </c>
      <c r="B1066" s="10">
        <v>2496.48</v>
      </c>
      <c r="C1066" s="10">
        <v>2497.66</v>
      </c>
      <c r="D1066" s="10">
        <v>2487.79</v>
      </c>
      <c r="E1066" s="10">
        <v>2493.3000000000002</v>
      </c>
      <c r="F1066" s="10">
        <v>2477.41</v>
      </c>
      <c r="G1066" s="10">
        <v>2305.38</v>
      </c>
      <c r="H1066" s="10">
        <v>2426.58</v>
      </c>
      <c r="J1066" s="29">
        <v>43594</v>
      </c>
      <c r="K1066" s="10">
        <v>94.89</v>
      </c>
      <c r="L1066" s="10">
        <v>95.23</v>
      </c>
      <c r="M1066" s="10">
        <v>94.04</v>
      </c>
      <c r="N1066" s="10">
        <v>95.15</v>
      </c>
      <c r="O1066" s="10">
        <v>94.18</v>
      </c>
      <c r="P1066" s="10">
        <v>84.92</v>
      </c>
      <c r="Q1066" s="10">
        <v>92.47</v>
      </c>
    </row>
    <row r="1067" spans="1:17">
      <c r="A1067" s="29">
        <v>43593</v>
      </c>
      <c r="B1067" s="10">
        <v>2496.1799999999998</v>
      </c>
      <c r="C1067" s="10">
        <v>2497.92</v>
      </c>
      <c r="D1067" s="10">
        <v>2493.91</v>
      </c>
      <c r="E1067" s="10">
        <v>2496.46</v>
      </c>
      <c r="F1067" s="10">
        <v>2475.8200000000002</v>
      </c>
      <c r="G1067" s="10">
        <v>2303.65</v>
      </c>
      <c r="H1067" s="10">
        <v>2424.61</v>
      </c>
      <c r="J1067" s="29">
        <v>43593</v>
      </c>
      <c r="K1067" s="10">
        <v>93.91</v>
      </c>
      <c r="L1067" s="10">
        <v>95.39</v>
      </c>
      <c r="M1067" s="10">
        <v>93.91</v>
      </c>
      <c r="N1067" s="10">
        <v>95.1</v>
      </c>
      <c r="O1067" s="10">
        <v>94.16</v>
      </c>
      <c r="P1067" s="10">
        <v>84.83</v>
      </c>
      <c r="Q1067" s="10">
        <v>92.37</v>
      </c>
    </row>
    <row r="1068" spans="1:17">
      <c r="A1068" s="29">
        <v>43592</v>
      </c>
      <c r="B1068" s="10">
        <v>2496.54</v>
      </c>
      <c r="C1068" s="10">
        <v>2501.41</v>
      </c>
      <c r="D1068" s="10">
        <v>2494.61</v>
      </c>
      <c r="E1068" s="10">
        <v>2496.06</v>
      </c>
      <c r="F1068" s="10">
        <v>2474.09</v>
      </c>
      <c r="G1068" s="10">
        <v>2301.89</v>
      </c>
      <c r="H1068" s="10">
        <v>2422.59</v>
      </c>
      <c r="J1068" s="29">
        <v>43592</v>
      </c>
      <c r="K1068" s="10">
        <v>94.09</v>
      </c>
      <c r="L1068" s="10">
        <v>94.09</v>
      </c>
      <c r="M1068" s="10">
        <v>92.41</v>
      </c>
      <c r="N1068" s="10">
        <v>93.9</v>
      </c>
      <c r="O1068" s="10">
        <v>94.12</v>
      </c>
      <c r="P1068" s="10">
        <v>84.74</v>
      </c>
      <c r="Q1068" s="10">
        <v>92.27</v>
      </c>
    </row>
    <row r="1069" spans="1:17">
      <c r="A1069" s="29">
        <v>43591</v>
      </c>
      <c r="B1069" s="10">
        <v>2505.5300000000002</v>
      </c>
      <c r="C1069" s="10">
        <v>2506.59</v>
      </c>
      <c r="D1069" s="10">
        <v>2496.2600000000002</v>
      </c>
      <c r="E1069" s="10">
        <v>2496.2600000000002</v>
      </c>
      <c r="F1069" s="10">
        <v>2472.5300000000002</v>
      </c>
      <c r="G1069" s="10">
        <v>2300.19</v>
      </c>
      <c r="H1069" s="10">
        <v>2420.58</v>
      </c>
      <c r="J1069" s="29">
        <v>43591</v>
      </c>
      <c r="K1069" s="10">
        <v>94.26</v>
      </c>
      <c r="L1069" s="10">
        <v>94.26</v>
      </c>
      <c r="M1069" s="10">
        <v>93.25</v>
      </c>
      <c r="N1069" s="10">
        <v>94.2</v>
      </c>
      <c r="O1069" s="10">
        <v>94.12</v>
      </c>
      <c r="P1069" s="10">
        <v>84.64</v>
      </c>
      <c r="Q1069" s="10">
        <v>92.19</v>
      </c>
    </row>
    <row r="1070" spans="1:17">
      <c r="A1070" s="29">
        <v>43588</v>
      </c>
      <c r="B1070" s="10">
        <v>2503.6799999999998</v>
      </c>
      <c r="C1070" s="10">
        <v>2505.65</v>
      </c>
      <c r="D1070" s="10">
        <v>2501</v>
      </c>
      <c r="E1070" s="10">
        <v>2505.4699999999998</v>
      </c>
      <c r="F1070" s="10">
        <v>2470.87</v>
      </c>
      <c r="G1070" s="10">
        <v>2298.4499999999998</v>
      </c>
      <c r="H1070" s="10">
        <v>2418.5500000000002</v>
      </c>
      <c r="J1070" s="29">
        <v>43588</v>
      </c>
      <c r="K1070" s="10">
        <v>95.5</v>
      </c>
      <c r="L1070" s="10">
        <v>95.5</v>
      </c>
      <c r="M1070" s="10">
        <v>94.24</v>
      </c>
      <c r="N1070" s="10">
        <v>95.25</v>
      </c>
      <c r="O1070" s="10">
        <v>94.13</v>
      </c>
      <c r="P1070" s="10">
        <v>84.55</v>
      </c>
      <c r="Q1070" s="10">
        <v>92.09</v>
      </c>
    </row>
    <row r="1071" spans="1:17">
      <c r="A1071" s="29">
        <v>43587</v>
      </c>
      <c r="B1071" s="10">
        <v>2508.44</v>
      </c>
      <c r="C1071" s="10">
        <v>2512.8200000000002</v>
      </c>
      <c r="D1071" s="10">
        <v>2500.8000000000002</v>
      </c>
      <c r="E1071" s="10">
        <v>2503.6799999999998</v>
      </c>
      <c r="F1071" s="10">
        <v>2469.0300000000002</v>
      </c>
      <c r="G1071" s="10">
        <v>2296.69</v>
      </c>
      <c r="H1071" s="10">
        <v>2416.52</v>
      </c>
      <c r="J1071" s="29">
        <v>43587</v>
      </c>
      <c r="K1071" s="10">
        <v>94.84</v>
      </c>
      <c r="L1071" s="10">
        <v>94.84</v>
      </c>
      <c r="M1071" s="10">
        <v>94.1</v>
      </c>
      <c r="N1071" s="10">
        <v>94.8</v>
      </c>
      <c r="O1071" s="10">
        <v>94.12</v>
      </c>
      <c r="P1071" s="10">
        <v>84.45</v>
      </c>
      <c r="Q1071" s="10">
        <v>91.99</v>
      </c>
    </row>
    <row r="1072" spans="1:17">
      <c r="A1072" s="29">
        <v>43585</v>
      </c>
      <c r="B1072" s="10">
        <v>2498.42</v>
      </c>
      <c r="C1072" s="10">
        <v>2508.89</v>
      </c>
      <c r="D1072" s="10">
        <v>2497</v>
      </c>
      <c r="E1072" s="10">
        <v>2508.4499999999998</v>
      </c>
      <c r="F1072" s="10">
        <v>2467.1</v>
      </c>
      <c r="G1072" s="10">
        <v>2294.92</v>
      </c>
      <c r="H1072" s="10">
        <v>2414.4899999999998</v>
      </c>
      <c r="J1072" s="29">
        <v>43585</v>
      </c>
      <c r="K1072" s="10">
        <v>94.9</v>
      </c>
      <c r="L1072" s="10">
        <v>95.05</v>
      </c>
      <c r="M1072" s="10">
        <v>94.21</v>
      </c>
      <c r="N1072" s="10">
        <v>95.05</v>
      </c>
      <c r="O1072" s="10">
        <v>94.12</v>
      </c>
      <c r="P1072" s="10">
        <v>84.35</v>
      </c>
      <c r="Q1072" s="10">
        <v>91.91</v>
      </c>
    </row>
    <row r="1073" spans="1:17">
      <c r="A1073" s="29">
        <v>43584</v>
      </c>
      <c r="B1073" s="10">
        <v>2497.9699999999998</v>
      </c>
      <c r="C1073" s="10">
        <v>2500.9</v>
      </c>
      <c r="D1073" s="10">
        <v>2490.0500000000002</v>
      </c>
      <c r="E1073" s="10">
        <v>2498.4299999999998</v>
      </c>
      <c r="F1073" s="10">
        <v>2465.0100000000002</v>
      </c>
      <c r="G1073" s="10">
        <v>2293.0700000000002</v>
      </c>
      <c r="H1073" s="10">
        <v>2412.4</v>
      </c>
      <c r="J1073" s="29">
        <v>43584</v>
      </c>
      <c r="K1073" s="10">
        <v>95</v>
      </c>
      <c r="L1073" s="10">
        <v>95.39</v>
      </c>
      <c r="M1073" s="10">
        <v>94.32</v>
      </c>
      <c r="N1073" s="10">
        <v>94.7</v>
      </c>
      <c r="O1073" s="10">
        <v>94.12</v>
      </c>
      <c r="P1073" s="10">
        <v>84.25</v>
      </c>
      <c r="Q1073" s="10">
        <v>91.81</v>
      </c>
    </row>
    <row r="1074" spans="1:17">
      <c r="A1074" s="29">
        <v>43581</v>
      </c>
      <c r="B1074" s="10">
        <v>2491.33</v>
      </c>
      <c r="C1074" s="10">
        <v>2498.0700000000002</v>
      </c>
      <c r="D1074" s="10">
        <v>2491.33</v>
      </c>
      <c r="E1074" s="10">
        <v>2498.02</v>
      </c>
      <c r="F1074" s="10">
        <v>2463.12</v>
      </c>
      <c r="G1074" s="10">
        <v>2291.3000000000002</v>
      </c>
      <c r="H1074" s="10">
        <v>2410.3200000000002</v>
      </c>
      <c r="J1074" s="29">
        <v>43581</v>
      </c>
      <c r="K1074" s="10">
        <v>94.99</v>
      </c>
      <c r="L1074" s="10">
        <v>94.99</v>
      </c>
      <c r="M1074" s="10">
        <v>94.16</v>
      </c>
      <c r="N1074" s="10">
        <v>94.6</v>
      </c>
      <c r="O1074" s="10">
        <v>94.09</v>
      </c>
      <c r="P1074" s="10">
        <v>84.14</v>
      </c>
      <c r="Q1074" s="10">
        <v>91.71</v>
      </c>
    </row>
    <row r="1075" spans="1:17">
      <c r="A1075" s="29">
        <v>43580</v>
      </c>
      <c r="B1075" s="10">
        <v>2492.85</v>
      </c>
      <c r="C1075" s="10">
        <v>2497.08</v>
      </c>
      <c r="D1075" s="10">
        <v>2489.84</v>
      </c>
      <c r="E1075" s="10">
        <v>2491.3000000000002</v>
      </c>
      <c r="F1075" s="10">
        <v>2461.2399999999998</v>
      </c>
      <c r="G1075" s="10">
        <v>2289.48</v>
      </c>
      <c r="H1075" s="10">
        <v>2408.2199999999998</v>
      </c>
      <c r="J1075" s="29">
        <v>43580</v>
      </c>
      <c r="K1075" s="10">
        <v>93.79</v>
      </c>
      <c r="L1075" s="10">
        <v>94.79</v>
      </c>
      <c r="M1075" s="10">
        <v>93.15</v>
      </c>
      <c r="N1075" s="10">
        <v>94.79</v>
      </c>
      <c r="O1075" s="10">
        <v>94.07</v>
      </c>
      <c r="P1075" s="10">
        <v>84.04</v>
      </c>
      <c r="Q1075" s="10">
        <v>91.6</v>
      </c>
    </row>
    <row r="1076" spans="1:17">
      <c r="A1076" s="29">
        <v>43579</v>
      </c>
      <c r="B1076" s="10">
        <v>2493.94</v>
      </c>
      <c r="C1076" s="10">
        <v>2497.79</v>
      </c>
      <c r="D1076" s="10">
        <v>2491.37</v>
      </c>
      <c r="E1076" s="10">
        <v>2492.85</v>
      </c>
      <c r="F1076" s="10">
        <v>2459.5300000000002</v>
      </c>
      <c r="G1076" s="10">
        <v>2287.65</v>
      </c>
      <c r="H1076" s="10">
        <v>2406.1799999999998</v>
      </c>
      <c r="J1076" s="29">
        <v>43579</v>
      </c>
      <c r="K1076" s="10">
        <v>94.6</v>
      </c>
      <c r="L1076" s="10">
        <v>94.95</v>
      </c>
      <c r="M1076" s="10">
        <v>92.01</v>
      </c>
      <c r="N1076" s="10">
        <v>93.79</v>
      </c>
      <c r="O1076" s="10">
        <v>94.04</v>
      </c>
      <c r="P1076" s="10">
        <v>83.93</v>
      </c>
      <c r="Q1076" s="10">
        <v>91.47</v>
      </c>
    </row>
    <row r="1077" spans="1:17">
      <c r="A1077" s="29">
        <v>43578</v>
      </c>
      <c r="B1077" s="10">
        <v>2491.65</v>
      </c>
      <c r="C1077" s="10">
        <v>2494.73</v>
      </c>
      <c r="D1077" s="10">
        <v>2488.5700000000002</v>
      </c>
      <c r="E1077" s="10">
        <v>2493.87</v>
      </c>
      <c r="F1077" s="10">
        <v>2457.7199999999998</v>
      </c>
      <c r="G1077" s="10">
        <v>2285.7399999999998</v>
      </c>
      <c r="H1077" s="10">
        <v>2404.09</v>
      </c>
      <c r="J1077" s="29">
        <v>43578</v>
      </c>
      <c r="K1077" s="10">
        <v>93.5</v>
      </c>
      <c r="L1077" s="10">
        <v>94.48</v>
      </c>
      <c r="M1077" s="10">
        <v>93.5</v>
      </c>
      <c r="N1077" s="10">
        <v>94.45</v>
      </c>
      <c r="O1077" s="10">
        <v>94.03</v>
      </c>
      <c r="P1077" s="10">
        <v>83.82</v>
      </c>
      <c r="Q1077" s="10">
        <v>91.37</v>
      </c>
    </row>
    <row r="1078" spans="1:17">
      <c r="A1078" s="29">
        <v>43577</v>
      </c>
      <c r="B1078" s="10">
        <v>2492.38</v>
      </c>
      <c r="C1078" s="10">
        <v>2495.62</v>
      </c>
      <c r="D1078" s="10">
        <v>2490.6</v>
      </c>
      <c r="E1078" s="10">
        <v>2491.6999999999998</v>
      </c>
      <c r="F1078" s="10">
        <v>2455.86</v>
      </c>
      <c r="G1078" s="10">
        <v>2283.81</v>
      </c>
      <c r="H1078" s="10">
        <v>2401.98</v>
      </c>
      <c r="J1078" s="29">
        <v>43577</v>
      </c>
      <c r="K1078" s="10">
        <v>93.21</v>
      </c>
      <c r="L1078" s="10">
        <v>93.69</v>
      </c>
      <c r="M1078" s="10">
        <v>92.75</v>
      </c>
      <c r="N1078" s="10">
        <v>93.05</v>
      </c>
      <c r="O1078" s="10">
        <v>94</v>
      </c>
      <c r="P1078" s="10">
        <v>83.71</v>
      </c>
      <c r="Q1078" s="10">
        <v>91.26</v>
      </c>
    </row>
    <row r="1079" spans="1:17">
      <c r="A1079" s="29">
        <v>43573</v>
      </c>
      <c r="B1079" s="10">
        <v>2487.0100000000002</v>
      </c>
      <c r="C1079" s="10">
        <v>2492.38</v>
      </c>
      <c r="D1079" s="10">
        <v>2483.85</v>
      </c>
      <c r="E1079" s="10">
        <v>2492.38</v>
      </c>
      <c r="F1079" s="10">
        <v>2454</v>
      </c>
      <c r="G1079" s="10">
        <v>2281.86</v>
      </c>
      <c r="H1079" s="10">
        <v>2399.86</v>
      </c>
      <c r="J1079" s="29">
        <v>43573</v>
      </c>
      <c r="K1079" s="10">
        <v>92.77</v>
      </c>
      <c r="L1079" s="10">
        <v>93.27</v>
      </c>
      <c r="M1079" s="10">
        <v>91.8</v>
      </c>
      <c r="N1079" s="10">
        <v>93.2</v>
      </c>
      <c r="O1079" s="10">
        <v>94.01</v>
      </c>
      <c r="P1079" s="10">
        <v>83.61</v>
      </c>
      <c r="Q1079" s="10">
        <v>91.16</v>
      </c>
    </row>
    <row r="1080" spans="1:17">
      <c r="A1080" s="29">
        <v>43572</v>
      </c>
      <c r="B1080" s="10">
        <v>2483.71</v>
      </c>
      <c r="C1080" s="10">
        <v>2489.0700000000002</v>
      </c>
      <c r="D1080" s="10">
        <v>2483.17</v>
      </c>
      <c r="E1080" s="10">
        <v>2486.9699999999998</v>
      </c>
      <c r="F1080" s="10">
        <v>2452.2399999999998</v>
      </c>
      <c r="G1080" s="10">
        <v>2279.87</v>
      </c>
      <c r="H1080" s="10">
        <v>2397.77</v>
      </c>
      <c r="J1080" s="29">
        <v>43572</v>
      </c>
      <c r="K1080" s="10">
        <v>93.6</v>
      </c>
      <c r="L1080" s="10">
        <v>93.89</v>
      </c>
      <c r="M1080" s="10">
        <v>91.86</v>
      </c>
      <c r="N1080" s="10">
        <v>92.35</v>
      </c>
      <c r="O1080" s="10">
        <v>94.07</v>
      </c>
      <c r="P1080" s="10">
        <v>83.51</v>
      </c>
      <c r="Q1080" s="10">
        <v>91.06</v>
      </c>
    </row>
    <row r="1081" spans="1:17">
      <c r="A1081" s="29">
        <v>43571</v>
      </c>
      <c r="B1081" s="10">
        <v>2487.86</v>
      </c>
      <c r="C1081" s="10">
        <v>2491.38</v>
      </c>
      <c r="D1081" s="10">
        <v>2482.81</v>
      </c>
      <c r="E1081" s="10">
        <v>2483.87</v>
      </c>
      <c r="F1081" s="10">
        <v>2450.61</v>
      </c>
      <c r="G1081" s="10">
        <v>2277.91</v>
      </c>
      <c r="H1081" s="10">
        <v>2395.6799999999998</v>
      </c>
      <c r="J1081" s="29">
        <v>43571</v>
      </c>
      <c r="K1081" s="10">
        <v>92.75</v>
      </c>
      <c r="L1081" s="10">
        <v>93.58</v>
      </c>
      <c r="M1081" s="10">
        <v>92.38</v>
      </c>
      <c r="N1081" s="10">
        <v>93.25</v>
      </c>
      <c r="O1081" s="10">
        <v>94.15</v>
      </c>
      <c r="P1081" s="10">
        <v>83.41</v>
      </c>
      <c r="Q1081" s="10">
        <v>90.97</v>
      </c>
    </row>
    <row r="1082" spans="1:17">
      <c r="A1082" s="29">
        <v>43570</v>
      </c>
      <c r="B1082" s="10">
        <v>2483.0500000000002</v>
      </c>
      <c r="C1082" s="10">
        <v>2487.87</v>
      </c>
      <c r="D1082" s="10">
        <v>2481.77</v>
      </c>
      <c r="E1082" s="10">
        <v>2487.86</v>
      </c>
      <c r="F1082" s="10">
        <v>2449.09</v>
      </c>
      <c r="G1082" s="10">
        <v>2275.9499999999998</v>
      </c>
      <c r="H1082" s="10">
        <v>2393.56</v>
      </c>
      <c r="J1082" s="29">
        <v>43570</v>
      </c>
      <c r="K1082" s="10">
        <v>92.89</v>
      </c>
      <c r="L1082" s="10">
        <v>93.4</v>
      </c>
      <c r="M1082" s="10">
        <v>92.18</v>
      </c>
      <c r="N1082" s="10">
        <v>92.75</v>
      </c>
      <c r="O1082" s="10">
        <v>94.2</v>
      </c>
      <c r="P1082" s="10">
        <v>83.3</v>
      </c>
      <c r="Q1082" s="10">
        <v>90.86</v>
      </c>
    </row>
    <row r="1083" spans="1:17">
      <c r="A1083" s="29">
        <v>43567</v>
      </c>
      <c r="B1083" s="10">
        <v>2486.52</v>
      </c>
      <c r="C1083" s="10">
        <v>2488.98</v>
      </c>
      <c r="D1083" s="10">
        <v>2481.98</v>
      </c>
      <c r="E1083" s="10">
        <v>2483.0500000000002</v>
      </c>
      <c r="F1083" s="10">
        <v>2447.5300000000002</v>
      </c>
      <c r="G1083" s="10">
        <v>2273.9499999999998</v>
      </c>
      <c r="H1083" s="10">
        <v>2391.2800000000002</v>
      </c>
      <c r="J1083" s="29">
        <v>43567</v>
      </c>
      <c r="K1083" s="10">
        <v>92.99</v>
      </c>
      <c r="L1083" s="10">
        <v>93.59</v>
      </c>
      <c r="M1083" s="10">
        <v>92</v>
      </c>
      <c r="N1083" s="10">
        <v>92</v>
      </c>
      <c r="O1083" s="10">
        <v>94.25</v>
      </c>
      <c r="P1083" s="10">
        <v>83.2</v>
      </c>
      <c r="Q1083" s="10">
        <v>90.74</v>
      </c>
    </row>
    <row r="1084" spans="1:17">
      <c r="A1084" s="29">
        <v>43566</v>
      </c>
      <c r="B1084" s="10">
        <v>2481.8000000000002</v>
      </c>
      <c r="C1084" s="10">
        <v>2486.5300000000002</v>
      </c>
      <c r="D1084" s="10">
        <v>2481.7800000000002</v>
      </c>
      <c r="E1084" s="10">
        <v>2486.5300000000002</v>
      </c>
      <c r="F1084" s="10">
        <v>2445.83</v>
      </c>
      <c r="G1084" s="10">
        <v>2271.96</v>
      </c>
      <c r="H1084" s="10">
        <v>2389.0700000000002</v>
      </c>
      <c r="J1084" s="29">
        <v>43566</v>
      </c>
      <c r="K1084" s="10">
        <v>94.5</v>
      </c>
      <c r="L1084" s="10">
        <v>94.65</v>
      </c>
      <c r="M1084" s="10">
        <v>92.96</v>
      </c>
      <c r="N1084" s="10">
        <v>93.47</v>
      </c>
      <c r="O1084" s="10">
        <v>94.32</v>
      </c>
      <c r="P1084" s="10">
        <v>83.1</v>
      </c>
      <c r="Q1084" s="10">
        <v>90.63</v>
      </c>
    </row>
    <row r="1085" spans="1:17">
      <c r="A1085" s="29">
        <v>43565</v>
      </c>
      <c r="B1085" s="10">
        <v>2481.7399999999998</v>
      </c>
      <c r="C1085" s="10">
        <v>2484.8200000000002</v>
      </c>
      <c r="D1085" s="10">
        <v>2478.44</v>
      </c>
      <c r="E1085" s="10">
        <v>2481.79</v>
      </c>
      <c r="F1085" s="10">
        <v>2443.9499999999998</v>
      </c>
      <c r="G1085" s="10">
        <v>2269.98</v>
      </c>
      <c r="H1085" s="10">
        <v>2386.81</v>
      </c>
      <c r="J1085" s="29">
        <v>43565</v>
      </c>
      <c r="K1085" s="10">
        <v>95.35</v>
      </c>
      <c r="L1085" s="10">
        <v>95.35</v>
      </c>
      <c r="M1085" s="10">
        <v>94.03</v>
      </c>
      <c r="N1085" s="10">
        <v>94.55</v>
      </c>
      <c r="O1085" s="10">
        <v>94.33</v>
      </c>
      <c r="P1085" s="10">
        <v>82.99</v>
      </c>
      <c r="Q1085" s="10">
        <v>90.51</v>
      </c>
    </row>
    <row r="1086" spans="1:17">
      <c r="A1086" s="29">
        <v>43564</v>
      </c>
      <c r="B1086" s="10">
        <v>2480.39</v>
      </c>
      <c r="C1086" s="10">
        <v>2484.4299999999998</v>
      </c>
      <c r="D1086" s="10">
        <v>2476.12</v>
      </c>
      <c r="E1086" s="10">
        <v>2481.7399999999998</v>
      </c>
      <c r="F1086" s="10">
        <v>2441.9299999999998</v>
      </c>
      <c r="G1086" s="10">
        <v>2268.1</v>
      </c>
      <c r="H1086" s="10">
        <v>2384.5300000000002</v>
      </c>
      <c r="J1086" s="29">
        <v>43564</v>
      </c>
      <c r="K1086" s="10">
        <v>95.08</v>
      </c>
      <c r="L1086" s="10">
        <v>95.08</v>
      </c>
      <c r="M1086" s="10">
        <v>93.61</v>
      </c>
      <c r="N1086" s="10">
        <v>94.5</v>
      </c>
      <c r="O1086" s="10">
        <v>94.3</v>
      </c>
      <c r="P1086" s="10">
        <v>82.88</v>
      </c>
      <c r="Q1086" s="10">
        <v>90.36</v>
      </c>
    </row>
    <row r="1087" spans="1:17">
      <c r="A1087" s="29">
        <v>43563</v>
      </c>
      <c r="B1087" s="10">
        <v>2484.62</v>
      </c>
      <c r="C1087" s="10">
        <v>2491.5700000000002</v>
      </c>
      <c r="D1087" s="10">
        <v>2478.9499999999998</v>
      </c>
      <c r="E1087" s="10">
        <v>2480.4</v>
      </c>
      <c r="F1087" s="10">
        <v>2440.06</v>
      </c>
      <c r="G1087" s="10">
        <v>2266.29</v>
      </c>
      <c r="H1087" s="10">
        <v>2382.2399999999998</v>
      </c>
      <c r="J1087" s="29">
        <v>43563</v>
      </c>
      <c r="K1087" s="10">
        <v>95.8</v>
      </c>
      <c r="L1087" s="10">
        <v>96.11</v>
      </c>
      <c r="M1087" s="10">
        <v>95.2</v>
      </c>
      <c r="N1087" s="10">
        <v>95.2</v>
      </c>
      <c r="O1087" s="10">
        <v>94.31</v>
      </c>
      <c r="P1087" s="10">
        <v>82.77</v>
      </c>
      <c r="Q1087" s="10">
        <v>90.25</v>
      </c>
    </row>
    <row r="1088" spans="1:17">
      <c r="A1088" s="29">
        <v>43560</v>
      </c>
      <c r="B1088" s="10">
        <v>2485.92</v>
      </c>
      <c r="C1088" s="10">
        <v>2488.61</v>
      </c>
      <c r="D1088" s="10">
        <v>2479.34</v>
      </c>
      <c r="E1088" s="10">
        <v>2484.62</v>
      </c>
      <c r="F1088" s="10">
        <v>2438.25</v>
      </c>
      <c r="G1088" s="10">
        <v>2264.52</v>
      </c>
      <c r="H1088" s="10">
        <v>2379.9299999999998</v>
      </c>
      <c r="J1088" s="29">
        <v>43560</v>
      </c>
      <c r="K1088" s="10">
        <v>95.04</v>
      </c>
      <c r="L1088" s="10">
        <v>96.08</v>
      </c>
      <c r="M1088" s="10">
        <v>95.04</v>
      </c>
      <c r="N1088" s="10">
        <v>95.8</v>
      </c>
      <c r="O1088" s="10">
        <v>94.26</v>
      </c>
      <c r="P1088" s="10">
        <v>82.65</v>
      </c>
      <c r="Q1088" s="10">
        <v>90.13</v>
      </c>
    </row>
    <row r="1089" spans="1:17">
      <c r="A1089" s="29">
        <v>43559</v>
      </c>
      <c r="B1089" s="10">
        <v>2486.1</v>
      </c>
      <c r="C1089" s="10">
        <v>2488.84</v>
      </c>
      <c r="D1089" s="10">
        <v>2483.66</v>
      </c>
      <c r="E1089" s="10">
        <v>2485.9299999999998</v>
      </c>
      <c r="F1089" s="10">
        <v>2436.4699999999998</v>
      </c>
      <c r="G1089" s="10">
        <v>2262.7800000000002</v>
      </c>
      <c r="H1089" s="10">
        <v>2377.6</v>
      </c>
      <c r="J1089" s="29">
        <v>43559</v>
      </c>
      <c r="K1089" s="10">
        <v>94</v>
      </c>
      <c r="L1089" s="10">
        <v>95.16</v>
      </c>
      <c r="M1089" s="10">
        <v>93.61</v>
      </c>
      <c r="N1089" s="10">
        <v>95</v>
      </c>
      <c r="O1089" s="10">
        <v>94.19</v>
      </c>
      <c r="P1089" s="10">
        <v>82.54</v>
      </c>
      <c r="Q1089" s="10">
        <v>90</v>
      </c>
    </row>
    <row r="1090" spans="1:17">
      <c r="A1090" s="29">
        <v>43558</v>
      </c>
      <c r="B1090" s="10">
        <v>2482.54</v>
      </c>
      <c r="C1090" s="10">
        <v>2488.65</v>
      </c>
      <c r="D1090" s="10">
        <v>2482.54</v>
      </c>
      <c r="E1090" s="10">
        <v>2486.19</v>
      </c>
      <c r="F1090" s="10">
        <v>2434.6799999999998</v>
      </c>
      <c r="G1090" s="10">
        <v>2261.0500000000002</v>
      </c>
      <c r="H1090" s="10">
        <v>2375.25</v>
      </c>
      <c r="J1090" s="29">
        <v>43558</v>
      </c>
      <c r="K1090" s="10">
        <v>94.51</v>
      </c>
      <c r="L1090" s="10">
        <v>94.89</v>
      </c>
      <c r="M1090" s="10">
        <v>93.36</v>
      </c>
      <c r="N1090" s="10">
        <v>93.6</v>
      </c>
      <c r="O1090" s="10">
        <v>94.13</v>
      </c>
      <c r="P1090" s="10">
        <v>82.43</v>
      </c>
      <c r="Q1090" s="10">
        <v>89.88</v>
      </c>
    </row>
    <row r="1091" spans="1:17">
      <c r="A1091" s="29">
        <v>43557</v>
      </c>
      <c r="B1091" s="10">
        <v>2481.83</v>
      </c>
      <c r="C1091" s="10">
        <v>2486.5500000000002</v>
      </c>
      <c r="D1091" s="10">
        <v>2480.94</v>
      </c>
      <c r="E1091" s="10">
        <v>2482.52</v>
      </c>
      <c r="F1091" s="10">
        <v>2432.92</v>
      </c>
      <c r="G1091" s="10">
        <v>2259.33</v>
      </c>
      <c r="H1091" s="10">
        <v>2372.81</v>
      </c>
      <c r="J1091" s="29">
        <v>43557</v>
      </c>
      <c r="K1091" s="10">
        <v>94.76</v>
      </c>
      <c r="L1091" s="10">
        <v>95.32</v>
      </c>
      <c r="M1091" s="10">
        <v>93.65</v>
      </c>
      <c r="N1091" s="10">
        <v>94.3</v>
      </c>
      <c r="O1091" s="10">
        <v>94.11</v>
      </c>
      <c r="P1091" s="10">
        <v>82.33</v>
      </c>
      <c r="Q1091" s="10">
        <v>89.76</v>
      </c>
    </row>
    <row r="1092" spans="1:17">
      <c r="A1092" s="29">
        <v>43556</v>
      </c>
      <c r="B1092" s="10">
        <v>2482.94</v>
      </c>
      <c r="C1092" s="10">
        <v>2490.21</v>
      </c>
      <c r="D1092" s="10">
        <v>2480.9899999999998</v>
      </c>
      <c r="E1092" s="10">
        <v>2481.83</v>
      </c>
      <c r="F1092" s="10">
        <v>2431.08</v>
      </c>
      <c r="G1092" s="10">
        <v>2257.73</v>
      </c>
      <c r="H1092" s="10">
        <v>2370.33</v>
      </c>
      <c r="J1092" s="29">
        <v>43556</v>
      </c>
      <c r="K1092" s="10">
        <v>93.79</v>
      </c>
      <c r="L1092" s="10">
        <v>94.8</v>
      </c>
      <c r="M1092" s="10">
        <v>93.79</v>
      </c>
      <c r="N1092" s="10">
        <v>94.76</v>
      </c>
      <c r="O1092" s="10">
        <v>94.07</v>
      </c>
      <c r="P1092" s="10">
        <v>82.23</v>
      </c>
      <c r="Q1092" s="10">
        <v>89.63</v>
      </c>
    </row>
    <row r="1093" spans="1:17">
      <c r="A1093" s="29">
        <v>43553</v>
      </c>
      <c r="B1093" s="10">
        <v>2476.63</v>
      </c>
      <c r="C1093" s="10">
        <v>2485.08</v>
      </c>
      <c r="D1093" s="10">
        <v>2476.63</v>
      </c>
      <c r="E1093" s="10">
        <v>2482.9299999999998</v>
      </c>
      <c r="F1093" s="10">
        <v>2429.2600000000002</v>
      </c>
      <c r="G1093" s="10">
        <v>2256.29</v>
      </c>
      <c r="H1093" s="10">
        <v>2367.7399999999998</v>
      </c>
      <c r="J1093" s="29">
        <v>43553</v>
      </c>
      <c r="K1093" s="10">
        <v>93.42</v>
      </c>
      <c r="L1093" s="10">
        <v>94.72</v>
      </c>
      <c r="M1093" s="10">
        <v>92.55</v>
      </c>
      <c r="N1093" s="10">
        <v>93.69</v>
      </c>
      <c r="O1093" s="10">
        <v>94</v>
      </c>
      <c r="P1093" s="10">
        <v>82.13</v>
      </c>
      <c r="Q1093" s="10">
        <v>89.47</v>
      </c>
    </row>
    <row r="1094" spans="1:17">
      <c r="A1094" s="29">
        <v>43552</v>
      </c>
      <c r="B1094" s="10">
        <v>2473.98</v>
      </c>
      <c r="C1094" s="10">
        <v>2480.16</v>
      </c>
      <c r="D1094" s="10">
        <v>2472.92</v>
      </c>
      <c r="E1094" s="10">
        <v>2476.5500000000002</v>
      </c>
      <c r="F1094" s="10">
        <v>2427.33</v>
      </c>
      <c r="G1094" s="10">
        <v>2254.9299999999998</v>
      </c>
      <c r="H1094" s="10">
        <v>2365.11</v>
      </c>
      <c r="J1094" s="29">
        <v>43552</v>
      </c>
      <c r="K1094" s="10">
        <v>90.63</v>
      </c>
      <c r="L1094" s="10">
        <v>92.95</v>
      </c>
      <c r="M1094" s="10">
        <v>90</v>
      </c>
      <c r="N1094" s="10">
        <v>92.95</v>
      </c>
      <c r="O1094" s="10">
        <v>93.96</v>
      </c>
      <c r="P1094" s="10">
        <v>82.05</v>
      </c>
      <c r="Q1094" s="10">
        <v>89.34</v>
      </c>
    </row>
    <row r="1095" spans="1:17">
      <c r="A1095" s="29">
        <v>43551</v>
      </c>
      <c r="B1095" s="10">
        <v>2480.79</v>
      </c>
      <c r="C1095" s="10">
        <v>2483.61</v>
      </c>
      <c r="D1095" s="10">
        <v>2473.4899999999998</v>
      </c>
      <c r="E1095" s="10">
        <v>2474</v>
      </c>
      <c r="F1095" s="10">
        <v>2425.56</v>
      </c>
      <c r="G1095" s="10">
        <v>2253.6</v>
      </c>
      <c r="H1095" s="10">
        <v>2362.4899999999998</v>
      </c>
      <c r="J1095" s="29">
        <v>43551</v>
      </c>
      <c r="K1095" s="10">
        <v>93.41</v>
      </c>
      <c r="L1095" s="10">
        <v>93.45</v>
      </c>
      <c r="M1095" s="10">
        <v>90.18</v>
      </c>
      <c r="N1095" s="10">
        <v>90.18</v>
      </c>
      <c r="O1095" s="10">
        <v>93.94</v>
      </c>
      <c r="P1095" s="10">
        <v>81.98</v>
      </c>
      <c r="Q1095" s="10">
        <v>89.2</v>
      </c>
    </row>
    <row r="1096" spans="1:17">
      <c r="A1096" s="29">
        <v>43550</v>
      </c>
      <c r="B1096" s="10">
        <v>2474.0700000000002</v>
      </c>
      <c r="C1096" s="10">
        <v>2481.37</v>
      </c>
      <c r="D1096" s="10">
        <v>2474.0700000000002</v>
      </c>
      <c r="E1096" s="10">
        <v>2480.79</v>
      </c>
      <c r="F1096" s="10">
        <v>2423.85</v>
      </c>
      <c r="G1096" s="10">
        <v>2252.29</v>
      </c>
      <c r="H1096" s="10">
        <v>2359.8200000000002</v>
      </c>
      <c r="J1096" s="29">
        <v>43550</v>
      </c>
      <c r="K1096" s="10">
        <v>93.05</v>
      </c>
      <c r="L1096" s="10">
        <v>94.79</v>
      </c>
      <c r="M1096" s="10">
        <v>92.87</v>
      </c>
      <c r="N1096" s="10">
        <v>93.7</v>
      </c>
      <c r="O1096" s="10">
        <v>93.95</v>
      </c>
      <c r="P1096" s="10">
        <v>81.92</v>
      </c>
      <c r="Q1096" s="10">
        <v>89.08</v>
      </c>
    </row>
    <row r="1097" spans="1:17">
      <c r="A1097" s="29">
        <v>43549</v>
      </c>
      <c r="B1097" s="10">
        <v>2471.34</v>
      </c>
      <c r="C1097" s="10">
        <v>2477.77</v>
      </c>
      <c r="D1097" s="10">
        <v>2471.1999999999998</v>
      </c>
      <c r="E1097" s="10">
        <v>2473.9699999999998</v>
      </c>
      <c r="F1097" s="10">
        <v>2421.9899999999998</v>
      </c>
      <c r="G1097" s="10">
        <v>2250.96</v>
      </c>
      <c r="H1097" s="10">
        <v>2357.08</v>
      </c>
      <c r="J1097" s="29">
        <v>43549</v>
      </c>
      <c r="K1097" s="10">
        <v>92.88</v>
      </c>
      <c r="L1097" s="10">
        <v>93.3</v>
      </c>
      <c r="M1097" s="10">
        <v>92.12</v>
      </c>
      <c r="N1097" s="10">
        <v>92.9</v>
      </c>
      <c r="O1097" s="10">
        <v>93.87</v>
      </c>
      <c r="P1097" s="10">
        <v>81.83</v>
      </c>
      <c r="Q1097" s="10">
        <v>88.93</v>
      </c>
    </row>
    <row r="1098" spans="1:17">
      <c r="A1098" s="29">
        <v>43546</v>
      </c>
      <c r="B1098" s="10">
        <v>2481.88</v>
      </c>
      <c r="C1098" s="10">
        <v>2483.91</v>
      </c>
      <c r="D1098" s="10">
        <v>2471.2600000000002</v>
      </c>
      <c r="E1098" s="10">
        <v>2471.35</v>
      </c>
      <c r="F1098" s="10">
        <v>2420.36</v>
      </c>
      <c r="G1098" s="10">
        <v>2249.61</v>
      </c>
      <c r="H1098" s="10">
        <v>2354.35</v>
      </c>
      <c r="J1098" s="29">
        <v>43546</v>
      </c>
      <c r="K1098" s="10">
        <v>94.7</v>
      </c>
      <c r="L1098" s="10">
        <v>94.98</v>
      </c>
      <c r="M1098" s="10">
        <v>92.12</v>
      </c>
      <c r="N1098" s="10">
        <v>92.98</v>
      </c>
      <c r="O1098" s="10">
        <v>93.8</v>
      </c>
      <c r="P1098" s="10">
        <v>81.739999999999995</v>
      </c>
      <c r="Q1098" s="10">
        <v>88.8</v>
      </c>
    </row>
    <row r="1099" spans="1:17">
      <c r="A1099" s="29">
        <v>43545</v>
      </c>
      <c r="B1099" s="10">
        <v>2483.06</v>
      </c>
      <c r="C1099" s="10">
        <v>2485.86</v>
      </c>
      <c r="D1099" s="10">
        <v>2476.6999999999998</v>
      </c>
      <c r="E1099" s="10">
        <v>2481.89</v>
      </c>
      <c r="F1099" s="10">
        <v>2418.7399999999998</v>
      </c>
      <c r="G1099" s="10">
        <v>2248.17</v>
      </c>
      <c r="H1099" s="10">
        <v>2351.56</v>
      </c>
      <c r="J1099" s="29">
        <v>43545</v>
      </c>
      <c r="K1099" s="10">
        <v>96</v>
      </c>
      <c r="L1099" s="10">
        <v>96.98</v>
      </c>
      <c r="M1099" s="10">
        <v>93.6</v>
      </c>
      <c r="N1099" s="10">
        <v>94.7</v>
      </c>
      <c r="O1099" s="10">
        <v>93.71</v>
      </c>
      <c r="P1099" s="10">
        <v>81.64</v>
      </c>
      <c r="Q1099" s="10">
        <v>88.65</v>
      </c>
    </row>
    <row r="1100" spans="1:17">
      <c r="A1100" s="29">
        <v>43544</v>
      </c>
      <c r="B1100" s="10">
        <v>2480.16</v>
      </c>
      <c r="C1100" s="10">
        <v>2486.0700000000002</v>
      </c>
      <c r="D1100" s="10">
        <v>2480.16</v>
      </c>
      <c r="E1100" s="10">
        <v>2483.0500000000002</v>
      </c>
      <c r="F1100" s="10">
        <v>2416.89</v>
      </c>
      <c r="G1100" s="10">
        <v>2246.8000000000002</v>
      </c>
      <c r="H1100" s="10">
        <v>2348.62</v>
      </c>
      <c r="J1100" s="29">
        <v>43544</v>
      </c>
      <c r="K1100" s="10">
        <v>97</v>
      </c>
      <c r="L1100" s="10">
        <v>97</v>
      </c>
      <c r="M1100" s="10">
        <v>95.75</v>
      </c>
      <c r="N1100" s="10">
        <v>95.95</v>
      </c>
      <c r="O1100" s="10">
        <v>93.58</v>
      </c>
      <c r="P1100" s="10">
        <v>81.56</v>
      </c>
      <c r="Q1100" s="10">
        <v>88.47</v>
      </c>
    </row>
    <row r="1101" spans="1:17">
      <c r="A1101" s="29">
        <v>43543</v>
      </c>
      <c r="B1101" s="10">
        <v>2485.35</v>
      </c>
      <c r="C1101" s="10">
        <v>2486.33</v>
      </c>
      <c r="D1101" s="10">
        <v>2478.3200000000002</v>
      </c>
      <c r="E1101" s="10">
        <v>2480.17</v>
      </c>
      <c r="F1101" s="10">
        <v>2414.9299999999998</v>
      </c>
      <c r="G1101" s="10">
        <v>2245.4299999999998</v>
      </c>
      <c r="H1101" s="10">
        <v>2345.6799999999998</v>
      </c>
      <c r="J1101" s="29">
        <v>43543</v>
      </c>
      <c r="K1101" s="10">
        <v>96.61</v>
      </c>
      <c r="L1101" s="10">
        <v>97.26</v>
      </c>
      <c r="M1101" s="10">
        <v>96.5</v>
      </c>
      <c r="N1101" s="10">
        <v>97</v>
      </c>
      <c r="O1101" s="10">
        <v>93.48</v>
      </c>
      <c r="P1101" s="10">
        <v>81.47</v>
      </c>
      <c r="Q1101" s="10">
        <v>88.28</v>
      </c>
    </row>
    <row r="1102" spans="1:17">
      <c r="A1102" s="29">
        <v>43542</v>
      </c>
      <c r="B1102" s="10">
        <v>2482.7800000000002</v>
      </c>
      <c r="C1102" s="10">
        <v>2486.6999999999998</v>
      </c>
      <c r="D1102" s="10">
        <v>2482.19</v>
      </c>
      <c r="E1102" s="10">
        <v>2485.35</v>
      </c>
      <c r="F1102" s="10">
        <v>2412.91</v>
      </c>
      <c r="G1102" s="10">
        <v>2244.13</v>
      </c>
      <c r="H1102" s="10">
        <v>2342.75</v>
      </c>
      <c r="J1102" s="29">
        <v>43542</v>
      </c>
      <c r="K1102" s="10">
        <v>95.89</v>
      </c>
      <c r="L1102" s="10">
        <v>96.89</v>
      </c>
      <c r="M1102" s="10">
        <v>95.89</v>
      </c>
      <c r="N1102" s="10">
        <v>96.45</v>
      </c>
      <c r="O1102" s="10">
        <v>93.32</v>
      </c>
      <c r="P1102" s="10">
        <v>81.38</v>
      </c>
      <c r="Q1102" s="10">
        <v>88.08</v>
      </c>
    </row>
    <row r="1103" spans="1:17">
      <c r="A1103" s="29">
        <v>43539</v>
      </c>
      <c r="B1103" s="10">
        <v>2471.0300000000002</v>
      </c>
      <c r="C1103" s="10">
        <v>2482.83</v>
      </c>
      <c r="D1103" s="10">
        <v>2471.0300000000002</v>
      </c>
      <c r="E1103" s="10">
        <v>2482.77</v>
      </c>
      <c r="F1103" s="10">
        <v>2410.56</v>
      </c>
      <c r="G1103" s="10">
        <v>2242.79</v>
      </c>
      <c r="H1103" s="10">
        <v>2339.7800000000002</v>
      </c>
      <c r="J1103" s="29">
        <v>43539</v>
      </c>
      <c r="K1103" s="10">
        <v>95.76</v>
      </c>
      <c r="L1103" s="10">
        <v>96.74</v>
      </c>
      <c r="M1103" s="10">
        <v>95.75</v>
      </c>
      <c r="N1103" s="10">
        <v>95.88</v>
      </c>
      <c r="O1103" s="10">
        <v>93.17</v>
      </c>
      <c r="P1103" s="10">
        <v>81.290000000000006</v>
      </c>
      <c r="Q1103" s="10">
        <v>87.86</v>
      </c>
    </row>
    <row r="1104" spans="1:17">
      <c r="A1104" s="29">
        <v>43538</v>
      </c>
      <c r="B1104" s="10">
        <v>2464.85</v>
      </c>
      <c r="C1104" s="10">
        <v>2472.6999999999998</v>
      </c>
      <c r="D1104" s="10">
        <v>2464.85</v>
      </c>
      <c r="E1104" s="10">
        <v>2471.0100000000002</v>
      </c>
      <c r="F1104" s="10">
        <v>2407.9299999999998</v>
      </c>
      <c r="G1104" s="10">
        <v>2241.5700000000002</v>
      </c>
      <c r="H1104" s="10">
        <v>2336.71</v>
      </c>
      <c r="J1104" s="29">
        <v>43538</v>
      </c>
      <c r="K1104" s="10">
        <v>95.86</v>
      </c>
      <c r="L1104" s="10">
        <v>96.19</v>
      </c>
      <c r="M1104" s="10">
        <v>95.34</v>
      </c>
      <c r="N1104" s="10">
        <v>95.87</v>
      </c>
      <c r="O1104" s="10">
        <v>92.99</v>
      </c>
      <c r="P1104" s="10">
        <v>81.2</v>
      </c>
      <c r="Q1104" s="10">
        <v>87.66</v>
      </c>
    </row>
    <row r="1105" spans="1:17">
      <c r="A1105" s="29">
        <v>43537</v>
      </c>
      <c r="B1105" s="10">
        <v>2464.71</v>
      </c>
      <c r="C1105" s="10">
        <v>2470.69</v>
      </c>
      <c r="D1105" s="10">
        <v>2461.23</v>
      </c>
      <c r="E1105" s="10">
        <v>2464.92</v>
      </c>
      <c r="F1105" s="10">
        <v>2405.41</v>
      </c>
      <c r="G1105" s="10">
        <v>2240.4699999999998</v>
      </c>
      <c r="H1105" s="10">
        <v>2333.75</v>
      </c>
      <c r="J1105" s="29">
        <v>43537</v>
      </c>
      <c r="K1105" s="10">
        <v>95.5</v>
      </c>
      <c r="L1105" s="10">
        <v>95.88</v>
      </c>
      <c r="M1105" s="10">
        <v>94.65</v>
      </c>
      <c r="N1105" s="10">
        <v>95.85</v>
      </c>
      <c r="O1105" s="10">
        <v>92.78</v>
      </c>
      <c r="P1105" s="10">
        <v>81.11</v>
      </c>
      <c r="Q1105" s="10">
        <v>87.46</v>
      </c>
    </row>
    <row r="1106" spans="1:17">
      <c r="A1106" s="29">
        <v>43536</v>
      </c>
      <c r="B1106" s="10">
        <v>2463.5</v>
      </c>
      <c r="C1106" s="10">
        <v>2467.91</v>
      </c>
      <c r="D1106" s="10">
        <v>2463.02</v>
      </c>
      <c r="E1106" s="10">
        <v>2464.6799999999998</v>
      </c>
      <c r="F1106" s="10">
        <v>2402.7600000000002</v>
      </c>
      <c r="G1106" s="10">
        <v>2239.4699999999998</v>
      </c>
      <c r="H1106" s="10">
        <v>2330.8200000000002</v>
      </c>
      <c r="J1106" s="29">
        <v>43536</v>
      </c>
      <c r="K1106" s="10">
        <v>95.47</v>
      </c>
      <c r="L1106" s="10">
        <v>95.5</v>
      </c>
      <c r="M1106" s="10">
        <v>94.9</v>
      </c>
      <c r="N1106" s="10">
        <v>95.5</v>
      </c>
      <c r="O1106" s="10">
        <v>92.55</v>
      </c>
      <c r="P1106" s="10">
        <v>81.02</v>
      </c>
      <c r="Q1106" s="10">
        <v>87.29</v>
      </c>
    </row>
    <row r="1107" spans="1:17">
      <c r="A1107" s="29">
        <v>43535</v>
      </c>
      <c r="B1107" s="10">
        <v>2460.0700000000002</v>
      </c>
      <c r="C1107" s="10">
        <v>2466.4899999999998</v>
      </c>
      <c r="D1107" s="10">
        <v>2459.98</v>
      </c>
      <c r="E1107" s="10">
        <v>2463.5</v>
      </c>
      <c r="F1107" s="10">
        <v>2400.06</v>
      </c>
      <c r="G1107" s="10">
        <v>2238.54</v>
      </c>
      <c r="H1107" s="10">
        <v>2327.77</v>
      </c>
      <c r="J1107" s="29">
        <v>43535</v>
      </c>
      <c r="K1107" s="10">
        <v>94</v>
      </c>
      <c r="L1107" s="10">
        <v>95.4</v>
      </c>
      <c r="M1107" s="10">
        <v>93.99</v>
      </c>
      <c r="N1107" s="10">
        <v>95.4</v>
      </c>
      <c r="O1107" s="10">
        <v>92.34</v>
      </c>
      <c r="P1107" s="10">
        <v>80.94</v>
      </c>
      <c r="Q1107" s="10">
        <v>87.11</v>
      </c>
    </row>
    <row r="1108" spans="1:17">
      <c r="A1108" s="29">
        <v>43532</v>
      </c>
      <c r="B1108" s="10">
        <v>2457.09</v>
      </c>
      <c r="C1108" s="10">
        <v>2464.84</v>
      </c>
      <c r="D1108" s="10">
        <v>2457.09</v>
      </c>
      <c r="E1108" s="10">
        <v>2460.08</v>
      </c>
      <c r="F1108" s="10">
        <v>2397.02</v>
      </c>
      <c r="G1108" s="10">
        <v>2237.69</v>
      </c>
      <c r="H1108" s="10">
        <v>2324.67</v>
      </c>
      <c r="J1108" s="29">
        <v>43532</v>
      </c>
      <c r="K1108" s="10">
        <v>91.79</v>
      </c>
      <c r="L1108" s="10">
        <v>93.98</v>
      </c>
      <c r="M1108" s="10">
        <v>91.5</v>
      </c>
      <c r="N1108" s="10">
        <v>93.8</v>
      </c>
      <c r="O1108" s="10">
        <v>92.13</v>
      </c>
      <c r="P1108" s="10">
        <v>80.86</v>
      </c>
      <c r="Q1108" s="10">
        <v>86.9</v>
      </c>
    </row>
    <row r="1109" spans="1:17">
      <c r="A1109" s="29">
        <v>43531</v>
      </c>
      <c r="B1109" s="10">
        <v>2451.6799999999998</v>
      </c>
      <c r="C1109" s="10">
        <v>2457.52</v>
      </c>
      <c r="D1109" s="10">
        <v>2447.66</v>
      </c>
      <c r="E1109" s="10">
        <v>2457.1</v>
      </c>
      <c r="F1109" s="10">
        <v>2394.02</v>
      </c>
      <c r="G1109" s="10">
        <v>2236.9</v>
      </c>
      <c r="H1109" s="10">
        <v>2321.48</v>
      </c>
      <c r="J1109" s="29">
        <v>43531</v>
      </c>
      <c r="K1109" s="10">
        <v>92.65</v>
      </c>
      <c r="L1109" s="10">
        <v>92.81</v>
      </c>
      <c r="M1109" s="10">
        <v>91.72</v>
      </c>
      <c r="N1109" s="10">
        <v>91.85</v>
      </c>
      <c r="O1109" s="10">
        <v>91.94</v>
      </c>
      <c r="P1109" s="10">
        <v>80.790000000000006</v>
      </c>
      <c r="Q1109" s="10">
        <v>86.71</v>
      </c>
    </row>
    <row r="1110" spans="1:17">
      <c r="A1110" s="29">
        <v>43530</v>
      </c>
      <c r="B1110" s="10">
        <v>2444.36</v>
      </c>
      <c r="C1110" s="10">
        <v>2452.2399999999998</v>
      </c>
      <c r="D1110" s="10">
        <v>2444.36</v>
      </c>
      <c r="E1110" s="10">
        <v>2451.69</v>
      </c>
      <c r="F1110" s="10">
        <v>2391.08</v>
      </c>
      <c r="G1110" s="10">
        <v>2236.13</v>
      </c>
      <c r="H1110" s="10">
        <v>2318.37</v>
      </c>
      <c r="J1110" s="29">
        <v>43530</v>
      </c>
      <c r="K1110" s="10">
        <v>93.21</v>
      </c>
      <c r="L1110" s="10">
        <v>93.47</v>
      </c>
      <c r="M1110" s="10">
        <v>92.28</v>
      </c>
      <c r="N1110" s="10">
        <v>92.65</v>
      </c>
      <c r="O1110" s="10">
        <v>91.81</v>
      </c>
      <c r="P1110" s="10">
        <v>80.739999999999995</v>
      </c>
      <c r="Q1110" s="10">
        <v>86.53</v>
      </c>
    </row>
    <row r="1111" spans="1:17">
      <c r="A1111" s="29">
        <v>43525</v>
      </c>
      <c r="B1111" s="10">
        <v>2434.61</v>
      </c>
      <c r="C1111" s="10">
        <v>2445.7399999999998</v>
      </c>
      <c r="D1111" s="10">
        <v>2433.66</v>
      </c>
      <c r="E1111" s="10">
        <v>2444.36</v>
      </c>
      <c r="F1111" s="10">
        <v>2388.16</v>
      </c>
      <c r="G1111" s="10">
        <v>2235.38</v>
      </c>
      <c r="H1111" s="10">
        <v>2315.19</v>
      </c>
      <c r="J1111" s="29">
        <v>43525</v>
      </c>
      <c r="K1111" s="10">
        <v>93.39</v>
      </c>
      <c r="L1111" s="10">
        <v>94.47</v>
      </c>
      <c r="M1111" s="10">
        <v>92.61</v>
      </c>
      <c r="N1111" s="10">
        <v>93.5</v>
      </c>
      <c r="O1111" s="10">
        <v>91.64</v>
      </c>
      <c r="P1111" s="10">
        <v>80.69</v>
      </c>
      <c r="Q1111" s="10">
        <v>86.33</v>
      </c>
    </row>
    <row r="1112" spans="1:17">
      <c r="A1112" s="29">
        <v>43524</v>
      </c>
      <c r="B1112" s="10">
        <v>2420.9</v>
      </c>
      <c r="C1112" s="10">
        <v>2434.61</v>
      </c>
      <c r="D1112" s="10">
        <v>2419.71</v>
      </c>
      <c r="E1112" s="10">
        <v>2434.56</v>
      </c>
      <c r="F1112" s="10">
        <v>2385.38</v>
      </c>
      <c r="G1112" s="10">
        <v>2234.69</v>
      </c>
      <c r="H1112" s="10">
        <v>2312.0300000000002</v>
      </c>
      <c r="J1112" s="29">
        <v>43524</v>
      </c>
      <c r="K1112" s="10">
        <v>94.07</v>
      </c>
      <c r="L1112" s="10">
        <v>94.98</v>
      </c>
      <c r="M1112" s="10">
        <v>93.14</v>
      </c>
      <c r="N1112" s="10">
        <v>93.37</v>
      </c>
      <c r="O1112" s="10">
        <v>91.48</v>
      </c>
      <c r="P1112" s="10">
        <v>80.63</v>
      </c>
      <c r="Q1112" s="10">
        <v>86.1</v>
      </c>
    </row>
    <row r="1113" spans="1:17">
      <c r="A1113" s="29">
        <v>43523</v>
      </c>
      <c r="B1113" s="10">
        <v>2409.5300000000002</v>
      </c>
      <c r="C1113" s="10">
        <v>2421.25</v>
      </c>
      <c r="D1113" s="10">
        <v>2409.5300000000002</v>
      </c>
      <c r="E1113" s="10">
        <v>2420.88</v>
      </c>
      <c r="F1113" s="10">
        <v>2382.67</v>
      </c>
      <c r="G1113" s="10">
        <v>2234.06</v>
      </c>
      <c r="H1113" s="10">
        <v>2309.0300000000002</v>
      </c>
      <c r="J1113" s="29">
        <v>43523</v>
      </c>
      <c r="K1113" s="10">
        <v>93.83</v>
      </c>
      <c r="L1113" s="10">
        <v>94.12</v>
      </c>
      <c r="M1113" s="10">
        <v>93.31</v>
      </c>
      <c r="N1113" s="10">
        <v>94.05</v>
      </c>
      <c r="O1113" s="10">
        <v>91.32</v>
      </c>
      <c r="P1113" s="10">
        <v>80.569999999999993</v>
      </c>
      <c r="Q1113" s="10">
        <v>85.89</v>
      </c>
    </row>
    <row r="1114" spans="1:17">
      <c r="A1114" s="29">
        <v>43522</v>
      </c>
      <c r="B1114" s="10">
        <v>2403.91</v>
      </c>
      <c r="C1114" s="10">
        <v>2411.12</v>
      </c>
      <c r="D1114" s="10">
        <v>2403.91</v>
      </c>
      <c r="E1114" s="10">
        <v>2409.46</v>
      </c>
      <c r="F1114" s="10">
        <v>2380.13</v>
      </c>
      <c r="G1114" s="10">
        <v>2233.52</v>
      </c>
      <c r="H1114" s="10">
        <v>2306.11</v>
      </c>
      <c r="J1114" s="29">
        <v>43522</v>
      </c>
      <c r="K1114" s="10">
        <v>94.28</v>
      </c>
      <c r="L1114" s="10">
        <v>94.28</v>
      </c>
      <c r="M1114" s="10">
        <v>93.45</v>
      </c>
      <c r="N1114" s="10">
        <v>93.5</v>
      </c>
      <c r="O1114" s="10">
        <v>91.14</v>
      </c>
      <c r="P1114" s="10">
        <v>80.510000000000005</v>
      </c>
      <c r="Q1114" s="10">
        <v>85.68</v>
      </c>
    </row>
    <row r="1115" spans="1:17">
      <c r="A1115" s="29">
        <v>43521</v>
      </c>
      <c r="B1115" s="10">
        <v>2413.9</v>
      </c>
      <c r="C1115" s="10">
        <v>2417.79</v>
      </c>
      <c r="D1115" s="10">
        <v>2403.52</v>
      </c>
      <c r="E1115" s="10">
        <v>2403.94</v>
      </c>
      <c r="F1115" s="10">
        <v>2377.91</v>
      </c>
      <c r="G1115" s="10">
        <v>2233.11</v>
      </c>
      <c r="H1115" s="10">
        <v>2303.31</v>
      </c>
      <c r="J1115" s="29">
        <v>43521</v>
      </c>
      <c r="K1115" s="10">
        <v>94.47</v>
      </c>
      <c r="L1115" s="10">
        <v>94.49</v>
      </c>
      <c r="M1115" s="10">
        <v>93.7</v>
      </c>
      <c r="N1115" s="10">
        <v>93.95</v>
      </c>
      <c r="O1115" s="10">
        <v>90.97</v>
      </c>
      <c r="P1115" s="10">
        <v>80.459999999999994</v>
      </c>
      <c r="Q1115" s="10">
        <v>85.46</v>
      </c>
    </row>
    <row r="1116" spans="1:17">
      <c r="A1116" s="29">
        <v>43518</v>
      </c>
      <c r="B1116" s="10">
        <v>2409.8200000000002</v>
      </c>
      <c r="C1116" s="10">
        <v>2414.5700000000002</v>
      </c>
      <c r="D1116" s="10">
        <v>2408.63</v>
      </c>
      <c r="E1116" s="10">
        <v>2413.9</v>
      </c>
      <c r="F1116" s="10">
        <v>2375.75</v>
      </c>
      <c r="G1116" s="10">
        <v>2232.73</v>
      </c>
      <c r="H1116" s="10">
        <v>2300.62</v>
      </c>
      <c r="J1116" s="29">
        <v>43518</v>
      </c>
      <c r="K1116" s="10">
        <v>93.87</v>
      </c>
      <c r="L1116" s="10">
        <v>94.28</v>
      </c>
      <c r="M1116" s="10">
        <v>92.9</v>
      </c>
      <c r="N1116" s="10">
        <v>93.89</v>
      </c>
      <c r="O1116" s="10">
        <v>90.76</v>
      </c>
      <c r="P1116" s="10">
        <v>80.400000000000006</v>
      </c>
      <c r="Q1116" s="10">
        <v>85.24</v>
      </c>
    </row>
    <row r="1117" spans="1:17">
      <c r="A1117" s="29">
        <v>43517</v>
      </c>
      <c r="B1117" s="10">
        <v>2418.27</v>
      </c>
      <c r="C1117" s="10">
        <v>2422.48</v>
      </c>
      <c r="D1117" s="10">
        <v>2409.8200000000002</v>
      </c>
      <c r="E1117" s="10">
        <v>2409.8200000000002</v>
      </c>
      <c r="F1117" s="10">
        <v>2373.39</v>
      </c>
      <c r="G1117" s="10">
        <v>2232.29</v>
      </c>
      <c r="H1117" s="10">
        <v>2297.89</v>
      </c>
      <c r="J1117" s="29">
        <v>43517</v>
      </c>
      <c r="K1117" s="10">
        <v>93.89</v>
      </c>
      <c r="L1117" s="10">
        <v>94.48</v>
      </c>
      <c r="M1117" s="10">
        <v>92.5</v>
      </c>
      <c r="N1117" s="10">
        <v>93.13</v>
      </c>
      <c r="O1117" s="10">
        <v>90.57</v>
      </c>
      <c r="P1117" s="10">
        <v>80.349999999999994</v>
      </c>
      <c r="Q1117" s="10">
        <v>85.02</v>
      </c>
    </row>
    <row r="1118" spans="1:17">
      <c r="A1118" s="29">
        <v>43516</v>
      </c>
      <c r="B1118" s="10">
        <v>2413.2399999999998</v>
      </c>
      <c r="C1118" s="10">
        <v>2419.9899999999998</v>
      </c>
      <c r="D1118" s="10">
        <v>2413.2399999999998</v>
      </c>
      <c r="E1118" s="10">
        <v>2418.27</v>
      </c>
      <c r="F1118" s="10">
        <v>2371.09</v>
      </c>
      <c r="G1118" s="10">
        <v>2231.9299999999998</v>
      </c>
      <c r="H1118" s="10">
        <v>2295.21</v>
      </c>
      <c r="J1118" s="29">
        <v>43516</v>
      </c>
      <c r="K1118" s="10">
        <v>95.02</v>
      </c>
      <c r="L1118" s="10">
        <v>95.5</v>
      </c>
      <c r="M1118" s="10">
        <v>93.51</v>
      </c>
      <c r="N1118" s="10">
        <v>93.89</v>
      </c>
      <c r="O1118" s="10">
        <v>90.43</v>
      </c>
      <c r="P1118" s="10">
        <v>80.31</v>
      </c>
      <c r="Q1118" s="10">
        <v>84.82</v>
      </c>
    </row>
    <row r="1119" spans="1:17">
      <c r="A1119" s="29">
        <v>43515</v>
      </c>
      <c r="B1119" s="10">
        <v>2413.5</v>
      </c>
      <c r="C1119" s="10">
        <v>2417.7600000000002</v>
      </c>
      <c r="D1119" s="10">
        <v>2413.04</v>
      </c>
      <c r="E1119" s="10">
        <v>2413.19</v>
      </c>
      <c r="F1119" s="10">
        <v>2368.62</v>
      </c>
      <c r="G1119" s="10">
        <v>2231.46</v>
      </c>
      <c r="H1119" s="10">
        <v>2292.46</v>
      </c>
      <c r="J1119" s="29">
        <v>43515</v>
      </c>
      <c r="K1119" s="10">
        <v>94.99</v>
      </c>
      <c r="L1119" s="10">
        <v>95.41</v>
      </c>
      <c r="M1119" s="10">
        <v>94.82</v>
      </c>
      <c r="N1119" s="10">
        <v>94.9</v>
      </c>
      <c r="O1119" s="10">
        <v>90.26</v>
      </c>
      <c r="P1119" s="10">
        <v>80.27</v>
      </c>
      <c r="Q1119" s="10">
        <v>84.59</v>
      </c>
    </row>
    <row r="1120" spans="1:17">
      <c r="A1120" s="29">
        <v>43514</v>
      </c>
      <c r="B1120" s="10">
        <v>2406.6</v>
      </c>
      <c r="C1120" s="10">
        <v>2413.7800000000002</v>
      </c>
      <c r="D1120" s="10">
        <v>2406.6</v>
      </c>
      <c r="E1120" s="10">
        <v>2413.4899999999998</v>
      </c>
      <c r="F1120" s="10">
        <v>2366.23</v>
      </c>
      <c r="G1120" s="10">
        <v>2231</v>
      </c>
      <c r="H1120" s="10">
        <v>2289.7399999999998</v>
      </c>
      <c r="J1120" s="29">
        <v>43514</v>
      </c>
      <c r="K1120" s="10">
        <v>94.99</v>
      </c>
      <c r="L1120" s="10">
        <v>94.99</v>
      </c>
      <c r="M1120" s="10">
        <v>94</v>
      </c>
      <c r="N1120" s="10">
        <v>94.5</v>
      </c>
      <c r="O1120" s="10">
        <v>90.05</v>
      </c>
      <c r="P1120" s="10">
        <v>80.23</v>
      </c>
      <c r="Q1120" s="10">
        <v>84.36</v>
      </c>
    </row>
    <row r="1121" spans="1:17">
      <c r="A1121" s="29">
        <v>43511</v>
      </c>
      <c r="B1121" s="10">
        <v>2403.9899999999998</v>
      </c>
      <c r="C1121" s="10">
        <v>2409.34</v>
      </c>
      <c r="D1121" s="10">
        <v>2403.9899999999998</v>
      </c>
      <c r="E1121" s="10">
        <v>2406.91</v>
      </c>
      <c r="F1121" s="10">
        <v>2364</v>
      </c>
      <c r="G1121" s="10">
        <v>2230.5100000000002</v>
      </c>
      <c r="H1121" s="10">
        <v>2286.98</v>
      </c>
      <c r="J1121" s="29">
        <v>43511</v>
      </c>
      <c r="K1121" s="10">
        <v>95</v>
      </c>
      <c r="L1121" s="10">
        <v>95.08</v>
      </c>
      <c r="M1121" s="10">
        <v>94.14</v>
      </c>
      <c r="N1121" s="10">
        <v>94.85</v>
      </c>
      <c r="O1121" s="10">
        <v>89.87</v>
      </c>
      <c r="P1121" s="10">
        <v>80.180000000000007</v>
      </c>
      <c r="Q1121" s="10">
        <v>84.13</v>
      </c>
    </row>
    <row r="1122" spans="1:17">
      <c r="A1122" s="29">
        <v>43510</v>
      </c>
      <c r="B1122" s="10">
        <v>2403.96</v>
      </c>
      <c r="C1122" s="10">
        <v>2408.84</v>
      </c>
      <c r="D1122" s="10">
        <v>2402.08</v>
      </c>
      <c r="E1122" s="10">
        <v>2404.0100000000002</v>
      </c>
      <c r="F1122" s="10">
        <v>2361.88</v>
      </c>
      <c r="G1122" s="10">
        <v>2230.11</v>
      </c>
      <c r="H1122" s="10">
        <v>2284.25</v>
      </c>
      <c r="J1122" s="29">
        <v>43510</v>
      </c>
      <c r="K1122" s="10">
        <v>94.15</v>
      </c>
      <c r="L1122" s="10">
        <v>95</v>
      </c>
      <c r="M1122" s="10">
        <v>92.75</v>
      </c>
      <c r="N1122" s="10">
        <v>95</v>
      </c>
      <c r="O1122" s="10">
        <v>89.69</v>
      </c>
      <c r="P1122" s="10">
        <v>80.13</v>
      </c>
      <c r="Q1122" s="10">
        <v>83.89</v>
      </c>
    </row>
    <row r="1123" spans="1:17">
      <c r="A1123" s="29">
        <v>43509</v>
      </c>
      <c r="B1123" s="10">
        <v>2403.81</v>
      </c>
      <c r="C1123" s="10">
        <v>2407.0700000000002</v>
      </c>
      <c r="D1123" s="10">
        <v>2401.96</v>
      </c>
      <c r="E1123" s="10">
        <v>2403.9699999999998</v>
      </c>
      <c r="F1123" s="10">
        <v>2359.8000000000002</v>
      </c>
      <c r="G1123" s="10">
        <v>2229.7399999999998</v>
      </c>
      <c r="H1123" s="10">
        <v>2281.5300000000002</v>
      </c>
      <c r="J1123" s="29">
        <v>43509</v>
      </c>
      <c r="K1123" s="10">
        <v>93.91</v>
      </c>
      <c r="L1123" s="10">
        <v>95.28</v>
      </c>
      <c r="M1123" s="10">
        <v>93.24</v>
      </c>
      <c r="N1123" s="10">
        <v>93.4</v>
      </c>
      <c r="O1123" s="10">
        <v>89.5</v>
      </c>
      <c r="P1123" s="10">
        <v>80.08</v>
      </c>
      <c r="Q1123" s="10">
        <v>83.64</v>
      </c>
    </row>
    <row r="1124" spans="1:17">
      <c r="A1124" s="29">
        <v>43508</v>
      </c>
      <c r="B1124" s="10">
        <v>2405.92</v>
      </c>
      <c r="C1124" s="10">
        <v>2409.81</v>
      </c>
      <c r="D1124" s="10">
        <v>2401.2800000000002</v>
      </c>
      <c r="E1124" s="10">
        <v>2403.81</v>
      </c>
      <c r="F1124" s="10">
        <v>2357.5300000000002</v>
      </c>
      <c r="G1124" s="10">
        <v>2229.39</v>
      </c>
      <c r="H1124" s="10">
        <v>2278.87</v>
      </c>
      <c r="J1124" s="29">
        <v>43508</v>
      </c>
      <c r="K1124" s="10">
        <v>93.89</v>
      </c>
      <c r="L1124" s="10">
        <v>93.95</v>
      </c>
      <c r="M1124" s="10">
        <v>92.89</v>
      </c>
      <c r="N1124" s="10">
        <v>93.6</v>
      </c>
      <c r="O1124" s="10">
        <v>89.33</v>
      </c>
      <c r="P1124" s="10">
        <v>80.040000000000006</v>
      </c>
      <c r="Q1124" s="10">
        <v>83.4</v>
      </c>
    </row>
    <row r="1125" spans="1:17">
      <c r="A1125" s="29">
        <v>43507</v>
      </c>
      <c r="B1125" s="10">
        <v>2402.59</v>
      </c>
      <c r="C1125" s="10">
        <v>2405.91</v>
      </c>
      <c r="D1125" s="10">
        <v>2399.65</v>
      </c>
      <c r="E1125" s="10">
        <v>2405.91</v>
      </c>
      <c r="F1125" s="10">
        <v>2355.1999999999998</v>
      </c>
      <c r="G1125" s="10">
        <v>2229.08</v>
      </c>
      <c r="H1125" s="10">
        <v>2276.1799999999998</v>
      </c>
      <c r="J1125" s="29">
        <v>43507</v>
      </c>
      <c r="K1125" s="10">
        <v>93.9</v>
      </c>
      <c r="L1125" s="10">
        <v>93.92</v>
      </c>
      <c r="M1125" s="10">
        <v>92.17</v>
      </c>
      <c r="N1125" s="10">
        <v>93</v>
      </c>
      <c r="O1125" s="10">
        <v>89.13</v>
      </c>
      <c r="P1125" s="10">
        <v>80</v>
      </c>
      <c r="Q1125" s="10">
        <v>83.18</v>
      </c>
    </row>
    <row r="1126" spans="1:17">
      <c r="A1126" s="29">
        <v>43504</v>
      </c>
      <c r="B1126" s="10">
        <v>2400.83</v>
      </c>
      <c r="C1126" s="10">
        <v>2402.6799999999998</v>
      </c>
      <c r="D1126" s="10">
        <v>2396.21</v>
      </c>
      <c r="E1126" s="10">
        <v>2402.61</v>
      </c>
      <c r="F1126" s="10">
        <v>2352.84</v>
      </c>
      <c r="G1126" s="10">
        <v>2228.75</v>
      </c>
      <c r="H1126" s="10">
        <v>2273.39</v>
      </c>
      <c r="J1126" s="29">
        <v>43504</v>
      </c>
      <c r="K1126" s="10">
        <v>92.4</v>
      </c>
      <c r="L1126" s="10">
        <v>93.69</v>
      </c>
      <c r="M1126" s="10">
        <v>91.82</v>
      </c>
      <c r="N1126" s="10">
        <v>93.55</v>
      </c>
      <c r="O1126" s="10">
        <v>88.91</v>
      </c>
      <c r="P1126" s="10">
        <v>79.95</v>
      </c>
      <c r="Q1126" s="10">
        <v>82.95</v>
      </c>
    </row>
    <row r="1127" spans="1:17">
      <c r="A1127" s="29">
        <v>43503</v>
      </c>
      <c r="B1127" s="10">
        <v>2398.8200000000002</v>
      </c>
      <c r="C1127" s="10">
        <v>2402.71</v>
      </c>
      <c r="D1127" s="10">
        <v>2398.08</v>
      </c>
      <c r="E1127" s="10">
        <v>2400.83</v>
      </c>
      <c r="F1127" s="10">
        <v>2350.46</v>
      </c>
      <c r="G1127" s="10">
        <v>2228.46</v>
      </c>
      <c r="H1127" s="10">
        <v>2270.6799999999998</v>
      </c>
      <c r="J1127" s="29">
        <v>43503</v>
      </c>
      <c r="K1127" s="10">
        <v>94.32</v>
      </c>
      <c r="L1127" s="10">
        <v>95.61</v>
      </c>
      <c r="M1127" s="10">
        <v>91.97</v>
      </c>
      <c r="N1127" s="10">
        <v>92.65</v>
      </c>
      <c r="O1127" s="10">
        <v>88.71</v>
      </c>
      <c r="P1127" s="10">
        <v>79.900000000000006</v>
      </c>
      <c r="Q1127" s="10">
        <v>82.74</v>
      </c>
    </row>
    <row r="1128" spans="1:17">
      <c r="A1128" s="29">
        <v>43502</v>
      </c>
      <c r="B1128" s="10">
        <v>2404.14</v>
      </c>
      <c r="C1128" s="10">
        <v>2409.17</v>
      </c>
      <c r="D1128" s="10">
        <v>2395.6999999999998</v>
      </c>
      <c r="E1128" s="10">
        <v>2398.71</v>
      </c>
      <c r="F1128" s="10">
        <v>2348.1</v>
      </c>
      <c r="G1128" s="10">
        <v>2228.17</v>
      </c>
      <c r="H1128" s="10">
        <v>2268.0300000000002</v>
      </c>
      <c r="J1128" s="29">
        <v>43502</v>
      </c>
      <c r="K1128" s="10">
        <v>95.7</v>
      </c>
      <c r="L1128" s="10">
        <v>96.26</v>
      </c>
      <c r="M1128" s="10">
        <v>93.6</v>
      </c>
      <c r="N1128" s="10">
        <v>93.7</v>
      </c>
      <c r="O1128" s="10">
        <v>88.52</v>
      </c>
      <c r="P1128" s="10">
        <v>79.849999999999994</v>
      </c>
      <c r="Q1128" s="10">
        <v>82.53</v>
      </c>
    </row>
    <row r="1129" spans="1:17">
      <c r="A1129" s="29">
        <v>43501</v>
      </c>
      <c r="B1129" s="10">
        <v>2405.5700000000002</v>
      </c>
      <c r="C1129" s="10">
        <v>2408.06</v>
      </c>
      <c r="D1129" s="10">
        <v>2401.44</v>
      </c>
      <c r="E1129" s="10">
        <v>2404.14</v>
      </c>
      <c r="F1129" s="10">
        <v>2345.7199999999998</v>
      </c>
      <c r="G1129" s="10">
        <v>2227.92</v>
      </c>
      <c r="H1129" s="10">
        <v>2265.4</v>
      </c>
      <c r="J1129" s="29">
        <v>43501</v>
      </c>
      <c r="K1129" s="10">
        <v>96.3</v>
      </c>
      <c r="L1129" s="10">
        <v>96.39</v>
      </c>
      <c r="M1129" s="10">
        <v>95.6</v>
      </c>
      <c r="N1129" s="10">
        <v>96.25</v>
      </c>
      <c r="O1129" s="10">
        <v>88.3</v>
      </c>
      <c r="P1129" s="10">
        <v>79.8</v>
      </c>
      <c r="Q1129" s="10">
        <v>82.31</v>
      </c>
    </row>
    <row r="1130" spans="1:17">
      <c r="A1130" s="29">
        <v>43500</v>
      </c>
      <c r="B1130" s="10">
        <v>2408.15</v>
      </c>
      <c r="C1130" s="10">
        <v>2411.1</v>
      </c>
      <c r="D1130" s="10">
        <v>2403.0300000000002</v>
      </c>
      <c r="E1130" s="10">
        <v>2405.5700000000002</v>
      </c>
      <c r="F1130" s="10">
        <v>2343.3000000000002</v>
      </c>
      <c r="G1130" s="10">
        <v>2227.63</v>
      </c>
      <c r="H1130" s="10">
        <v>2262.7199999999998</v>
      </c>
      <c r="J1130" s="29">
        <v>43500</v>
      </c>
      <c r="K1130" s="10">
        <v>95.75</v>
      </c>
      <c r="L1130" s="10">
        <v>96.2</v>
      </c>
      <c r="M1130" s="10">
        <v>95.34</v>
      </c>
      <c r="N1130" s="10">
        <v>96.2</v>
      </c>
      <c r="O1130" s="10">
        <v>88.04</v>
      </c>
      <c r="P1130" s="10">
        <v>79.739999999999995</v>
      </c>
      <c r="Q1130" s="10">
        <v>82.06</v>
      </c>
    </row>
    <row r="1131" spans="1:17">
      <c r="A1131" s="29">
        <v>43497</v>
      </c>
      <c r="B1131" s="10">
        <v>2409.69</v>
      </c>
      <c r="C1131" s="10">
        <v>2415.7800000000002</v>
      </c>
      <c r="D1131" s="10">
        <v>2403.7600000000002</v>
      </c>
      <c r="E1131" s="10">
        <v>2407.87</v>
      </c>
      <c r="F1131" s="10">
        <v>2340.7399999999998</v>
      </c>
      <c r="G1131" s="10">
        <v>2227.34</v>
      </c>
      <c r="H1131" s="10">
        <v>2260.0100000000002</v>
      </c>
      <c r="J1131" s="29">
        <v>43497</v>
      </c>
      <c r="K1131" s="10">
        <v>95.37</v>
      </c>
      <c r="L1131" s="10">
        <v>96.08</v>
      </c>
      <c r="M1131" s="10">
        <v>95.36</v>
      </c>
      <c r="N1131" s="10">
        <v>95.75</v>
      </c>
      <c r="O1131" s="10">
        <v>87.8</v>
      </c>
      <c r="P1131" s="10">
        <v>79.67</v>
      </c>
      <c r="Q1131" s="10">
        <v>81.83</v>
      </c>
    </row>
    <row r="1132" spans="1:17">
      <c r="A1132" s="29">
        <v>43496</v>
      </c>
      <c r="B1132" s="10">
        <v>2398.04</v>
      </c>
      <c r="C1132" s="10">
        <v>2410.5</v>
      </c>
      <c r="D1132" s="10">
        <v>2394.5100000000002</v>
      </c>
      <c r="E1132" s="10">
        <v>2409.69</v>
      </c>
      <c r="F1132" s="10">
        <v>2338.0300000000002</v>
      </c>
      <c r="G1132" s="10">
        <v>2227.04</v>
      </c>
      <c r="H1132" s="10">
        <v>2257.33</v>
      </c>
      <c r="J1132" s="29">
        <v>43496</v>
      </c>
      <c r="K1132" s="10">
        <v>95.95</v>
      </c>
      <c r="L1132" s="10">
        <v>96.49</v>
      </c>
      <c r="M1132" s="10">
        <v>95.15</v>
      </c>
      <c r="N1132" s="10">
        <v>95.3</v>
      </c>
      <c r="O1132" s="10">
        <v>87.52</v>
      </c>
      <c r="P1132" s="10">
        <v>79.61</v>
      </c>
      <c r="Q1132" s="10">
        <v>81.61</v>
      </c>
    </row>
    <row r="1133" spans="1:17">
      <c r="A1133" s="29">
        <v>43495</v>
      </c>
      <c r="B1133" s="10">
        <v>2392.9499999999998</v>
      </c>
      <c r="C1133" s="10">
        <v>2399.2800000000002</v>
      </c>
      <c r="D1133" s="10">
        <v>2391.8200000000002</v>
      </c>
      <c r="E1133" s="10">
        <v>2398.0500000000002</v>
      </c>
      <c r="F1133" s="10">
        <v>2335.0300000000002</v>
      </c>
      <c r="G1133" s="10">
        <v>2226.75</v>
      </c>
      <c r="H1133" s="10">
        <v>2254.59</v>
      </c>
      <c r="J1133" s="29">
        <v>43495</v>
      </c>
      <c r="K1133" s="10">
        <v>94.25</v>
      </c>
      <c r="L1133" s="10">
        <v>95.52</v>
      </c>
      <c r="M1133" s="10">
        <v>94.25</v>
      </c>
      <c r="N1133" s="10">
        <v>95.45</v>
      </c>
      <c r="O1133" s="10">
        <v>87.23</v>
      </c>
      <c r="P1133" s="10">
        <v>79.540000000000006</v>
      </c>
      <c r="Q1133" s="10">
        <v>81.39</v>
      </c>
    </row>
    <row r="1134" spans="1:17">
      <c r="A1134" s="29">
        <v>43494</v>
      </c>
      <c r="B1134" s="10">
        <v>2380.5700000000002</v>
      </c>
      <c r="C1134" s="10">
        <v>2393.65</v>
      </c>
      <c r="D1134" s="10">
        <v>2380.5700000000002</v>
      </c>
      <c r="E1134" s="10">
        <v>2392.9699999999998</v>
      </c>
      <c r="F1134" s="10">
        <v>2332.31</v>
      </c>
      <c r="G1134" s="10">
        <v>2226.5700000000002</v>
      </c>
      <c r="H1134" s="10">
        <v>2251.96</v>
      </c>
      <c r="J1134" s="29">
        <v>43494</v>
      </c>
      <c r="K1134" s="10">
        <v>93.81</v>
      </c>
      <c r="L1134" s="10">
        <v>94.18</v>
      </c>
      <c r="M1134" s="10">
        <v>93.6</v>
      </c>
      <c r="N1134" s="10">
        <v>94</v>
      </c>
      <c r="O1134" s="10">
        <v>86.94</v>
      </c>
      <c r="P1134" s="10">
        <v>79.48</v>
      </c>
      <c r="Q1134" s="10">
        <v>81.180000000000007</v>
      </c>
    </row>
    <row r="1135" spans="1:17">
      <c r="A1135" s="29">
        <v>43493</v>
      </c>
      <c r="B1135" s="10">
        <v>2387.98</v>
      </c>
      <c r="C1135" s="10">
        <v>2390.38</v>
      </c>
      <c r="D1135" s="10">
        <v>2380.5700000000002</v>
      </c>
      <c r="E1135" s="10">
        <v>2380.5700000000002</v>
      </c>
      <c r="F1135" s="10">
        <v>2329.66</v>
      </c>
      <c r="G1135" s="10">
        <v>2226.37</v>
      </c>
      <c r="H1135" s="10">
        <v>2249.4</v>
      </c>
      <c r="J1135" s="29">
        <v>43493</v>
      </c>
      <c r="K1135" s="10">
        <v>94</v>
      </c>
      <c r="L1135" s="10">
        <v>94.01</v>
      </c>
      <c r="M1135" s="10">
        <v>92.7</v>
      </c>
      <c r="N1135" s="10">
        <v>93.34</v>
      </c>
      <c r="O1135" s="10">
        <v>86.68</v>
      </c>
      <c r="P1135" s="10">
        <v>79.430000000000007</v>
      </c>
      <c r="Q1135" s="10">
        <v>80.989999999999995</v>
      </c>
    </row>
    <row r="1136" spans="1:17">
      <c r="A1136" s="29">
        <v>43489</v>
      </c>
      <c r="B1136" s="10">
        <v>2390.36</v>
      </c>
      <c r="C1136" s="10">
        <v>2395.52</v>
      </c>
      <c r="D1136" s="10">
        <v>2387.92</v>
      </c>
      <c r="E1136" s="10">
        <v>2387.9899999999998</v>
      </c>
      <c r="F1136" s="10">
        <v>2327.13</v>
      </c>
      <c r="G1136" s="10">
        <v>2226.2600000000002</v>
      </c>
      <c r="H1136" s="10">
        <v>2246.94</v>
      </c>
      <c r="J1136" s="29">
        <v>43489</v>
      </c>
      <c r="K1136" s="10">
        <v>93.25</v>
      </c>
      <c r="L1136" s="10">
        <v>94.6</v>
      </c>
      <c r="M1136" s="10">
        <v>93.25</v>
      </c>
      <c r="N1136" s="10">
        <v>94.6</v>
      </c>
      <c r="O1136" s="10">
        <v>86.43</v>
      </c>
      <c r="P1136" s="10">
        <v>79.37</v>
      </c>
      <c r="Q1136" s="10">
        <v>80.81</v>
      </c>
    </row>
    <row r="1137" spans="1:17">
      <c r="A1137" s="29">
        <v>43488</v>
      </c>
      <c r="B1137" s="10">
        <v>2395.4899999999998</v>
      </c>
      <c r="C1137" s="10">
        <v>2398.38</v>
      </c>
      <c r="D1137" s="10">
        <v>2390.37</v>
      </c>
      <c r="E1137" s="10">
        <v>2390.37</v>
      </c>
      <c r="F1137" s="10">
        <v>2324.4299999999998</v>
      </c>
      <c r="G1137" s="10">
        <v>2226.12</v>
      </c>
      <c r="H1137" s="10">
        <v>2244.37</v>
      </c>
      <c r="J1137" s="29">
        <v>43488</v>
      </c>
      <c r="K1137" s="10">
        <v>92.07</v>
      </c>
      <c r="L1137" s="10">
        <v>93.09</v>
      </c>
      <c r="M1137" s="10">
        <v>92</v>
      </c>
      <c r="N1137" s="10">
        <v>93.09</v>
      </c>
      <c r="O1137" s="10">
        <v>86.19</v>
      </c>
      <c r="P1137" s="10">
        <v>79.31</v>
      </c>
      <c r="Q1137" s="10">
        <v>80.599999999999994</v>
      </c>
    </row>
    <row r="1138" spans="1:17">
      <c r="A1138" s="29">
        <v>43487</v>
      </c>
      <c r="B1138" s="10">
        <v>2396.42</v>
      </c>
      <c r="C1138" s="10">
        <v>2400.8000000000002</v>
      </c>
      <c r="D1138" s="10">
        <v>2394.4699999999998</v>
      </c>
      <c r="E1138" s="10">
        <v>2395.4899999999998</v>
      </c>
      <c r="F1138" s="10">
        <v>2321.61</v>
      </c>
      <c r="G1138" s="10">
        <v>2225.9299999999998</v>
      </c>
      <c r="H1138" s="10">
        <v>2241.7800000000002</v>
      </c>
      <c r="J1138" s="29">
        <v>43487</v>
      </c>
      <c r="K1138" s="10">
        <v>92.29</v>
      </c>
      <c r="L1138" s="10">
        <v>92.77</v>
      </c>
      <c r="M1138" s="10">
        <v>91.74</v>
      </c>
      <c r="N1138" s="10">
        <v>92</v>
      </c>
      <c r="O1138" s="10">
        <v>85.99</v>
      </c>
      <c r="P1138" s="10">
        <v>79.25</v>
      </c>
      <c r="Q1138" s="10">
        <v>80.400000000000006</v>
      </c>
    </row>
    <row r="1139" spans="1:17">
      <c r="A1139" s="29">
        <v>43486</v>
      </c>
      <c r="B1139" s="10">
        <v>2398.21</v>
      </c>
      <c r="C1139" s="10">
        <v>2399.06</v>
      </c>
      <c r="D1139" s="10">
        <v>2395.1999999999998</v>
      </c>
      <c r="E1139" s="10">
        <v>2396.42</v>
      </c>
      <c r="F1139" s="10">
        <v>2318.73</v>
      </c>
      <c r="G1139" s="10">
        <v>2225.7399999999998</v>
      </c>
      <c r="H1139" s="10">
        <v>2239.25</v>
      </c>
      <c r="J1139" s="29">
        <v>43486</v>
      </c>
      <c r="K1139" s="10">
        <v>92.97</v>
      </c>
      <c r="L1139" s="10">
        <v>92.97</v>
      </c>
      <c r="M1139" s="10">
        <v>91.5</v>
      </c>
      <c r="N1139" s="10">
        <v>92.3</v>
      </c>
      <c r="O1139" s="10">
        <v>85.82</v>
      </c>
      <c r="P1139" s="10">
        <v>79.209999999999994</v>
      </c>
      <c r="Q1139" s="10">
        <v>80.23</v>
      </c>
    </row>
    <row r="1140" spans="1:17">
      <c r="A1140" s="29">
        <v>43483</v>
      </c>
      <c r="B1140" s="10">
        <v>2390.54</v>
      </c>
      <c r="C1140" s="10">
        <v>2398.31</v>
      </c>
      <c r="D1140" s="10">
        <v>2390.54</v>
      </c>
      <c r="E1140" s="10">
        <v>2398.21</v>
      </c>
      <c r="F1140" s="10">
        <v>2315.8200000000002</v>
      </c>
      <c r="G1140" s="10">
        <v>2225.5300000000002</v>
      </c>
      <c r="H1140" s="10">
        <v>2236.73</v>
      </c>
      <c r="J1140" s="29">
        <v>43483</v>
      </c>
      <c r="K1140" s="10">
        <v>92.48</v>
      </c>
      <c r="L1140" s="10">
        <v>92.99</v>
      </c>
      <c r="M1140" s="10">
        <v>92.19</v>
      </c>
      <c r="N1140" s="10">
        <v>92.22</v>
      </c>
      <c r="O1140" s="10">
        <v>85.63</v>
      </c>
      <c r="P1140" s="10">
        <v>79.16</v>
      </c>
      <c r="Q1140" s="10">
        <v>80.05</v>
      </c>
    </row>
    <row r="1141" spans="1:17">
      <c r="A1141" s="29">
        <v>43482</v>
      </c>
      <c r="B1141" s="10">
        <v>2390.79</v>
      </c>
      <c r="C1141" s="10">
        <v>2394.1799999999998</v>
      </c>
      <c r="D1141" s="10">
        <v>2388.2199999999998</v>
      </c>
      <c r="E1141" s="10">
        <v>2390.5100000000002</v>
      </c>
      <c r="F1141" s="10">
        <v>2312.6999999999998</v>
      </c>
      <c r="G1141" s="10">
        <v>2225.29</v>
      </c>
      <c r="H1141" s="10">
        <v>2234.17</v>
      </c>
      <c r="J1141" s="29">
        <v>43482</v>
      </c>
      <c r="K1141" s="10">
        <v>91.51</v>
      </c>
      <c r="L1141" s="10">
        <v>92.74</v>
      </c>
      <c r="M1141" s="10">
        <v>91.3</v>
      </c>
      <c r="N1141" s="10">
        <v>92.4</v>
      </c>
      <c r="O1141" s="10">
        <v>85.41</v>
      </c>
      <c r="P1141" s="10">
        <v>79.12</v>
      </c>
      <c r="Q1141" s="10">
        <v>79.89</v>
      </c>
    </row>
    <row r="1142" spans="1:17">
      <c r="A1142" s="29">
        <v>43481</v>
      </c>
      <c r="B1142" s="10">
        <v>2386.42</v>
      </c>
      <c r="C1142" s="10">
        <v>2390.7600000000002</v>
      </c>
      <c r="D1142" s="10">
        <v>2386.42</v>
      </c>
      <c r="E1142" s="10">
        <v>2390.77</v>
      </c>
      <c r="F1142" s="10">
        <v>2309.5700000000002</v>
      </c>
      <c r="G1142" s="10">
        <v>2225.06</v>
      </c>
      <c r="H1142" s="10">
        <v>2231.7600000000002</v>
      </c>
      <c r="J1142" s="29">
        <v>43481</v>
      </c>
      <c r="K1142" s="10">
        <v>91.99</v>
      </c>
      <c r="L1142" s="10">
        <v>92</v>
      </c>
      <c r="M1142" s="10">
        <v>91.01</v>
      </c>
      <c r="N1142" s="10">
        <v>91.4</v>
      </c>
      <c r="O1142" s="10">
        <v>85.19</v>
      </c>
      <c r="P1142" s="10">
        <v>79.08</v>
      </c>
      <c r="Q1142" s="10">
        <v>79.72</v>
      </c>
    </row>
    <row r="1143" spans="1:17">
      <c r="A1143" s="29">
        <v>43480</v>
      </c>
      <c r="B1143" s="10">
        <v>2388.13</v>
      </c>
      <c r="C1143" s="10">
        <v>2391.31</v>
      </c>
      <c r="D1143" s="10">
        <v>2384.4</v>
      </c>
      <c r="E1143" s="10">
        <v>2386.35</v>
      </c>
      <c r="F1143" s="10">
        <v>2306.2199999999998</v>
      </c>
      <c r="G1143" s="10">
        <v>2224.8000000000002</v>
      </c>
      <c r="H1143" s="10">
        <v>2229.37</v>
      </c>
      <c r="J1143" s="29">
        <v>43480</v>
      </c>
      <c r="K1143" s="10">
        <v>92.13</v>
      </c>
      <c r="L1143" s="10">
        <v>92.88</v>
      </c>
      <c r="M1143" s="10">
        <v>91.49</v>
      </c>
      <c r="N1143" s="10">
        <v>91.75</v>
      </c>
      <c r="O1143" s="10">
        <v>84.94</v>
      </c>
      <c r="P1143" s="10">
        <v>79.040000000000006</v>
      </c>
      <c r="Q1143" s="10">
        <v>79.56</v>
      </c>
    </row>
    <row r="1144" spans="1:17">
      <c r="A1144" s="29">
        <v>43479</v>
      </c>
      <c r="B1144" s="10">
        <v>2388.4299999999998</v>
      </c>
      <c r="C1144" s="10">
        <v>2391.41</v>
      </c>
      <c r="D1144" s="10">
        <v>2385.2800000000002</v>
      </c>
      <c r="E1144" s="10">
        <v>2388.0300000000002</v>
      </c>
      <c r="F1144" s="10">
        <v>2302.9</v>
      </c>
      <c r="G1144" s="10">
        <v>2224.54</v>
      </c>
      <c r="H1144" s="10">
        <v>2226.92</v>
      </c>
      <c r="J1144" s="29">
        <v>43479</v>
      </c>
      <c r="K1144" s="10">
        <v>90.58</v>
      </c>
      <c r="L1144" s="10">
        <v>93.65</v>
      </c>
      <c r="M1144" s="10">
        <v>90.36</v>
      </c>
      <c r="N1144" s="10">
        <v>91.85</v>
      </c>
      <c r="O1144" s="10">
        <v>84.71</v>
      </c>
      <c r="P1144" s="10">
        <v>79</v>
      </c>
      <c r="Q1144" s="10">
        <v>79.41</v>
      </c>
    </row>
    <row r="1145" spans="1:17">
      <c r="A1145" s="29">
        <v>43476</v>
      </c>
      <c r="B1145" s="10">
        <v>2387.9699999999998</v>
      </c>
      <c r="C1145" s="10">
        <v>2391.13</v>
      </c>
      <c r="D1145" s="10">
        <v>2386.38</v>
      </c>
      <c r="E1145" s="10">
        <v>2388.4299999999998</v>
      </c>
      <c r="F1145" s="10">
        <v>2299.42</v>
      </c>
      <c r="G1145" s="10">
        <v>2224.2399999999998</v>
      </c>
      <c r="H1145" s="10">
        <v>2224.4899999999998</v>
      </c>
      <c r="J1145" s="29">
        <v>43476</v>
      </c>
      <c r="K1145" s="10">
        <v>89.95</v>
      </c>
      <c r="L1145" s="10">
        <v>90.58</v>
      </c>
      <c r="M1145" s="10">
        <v>89.94</v>
      </c>
      <c r="N1145" s="10">
        <v>90.53</v>
      </c>
      <c r="O1145" s="10">
        <v>84.46</v>
      </c>
      <c r="P1145" s="10">
        <v>78.959999999999994</v>
      </c>
      <c r="Q1145" s="10">
        <v>79.260000000000005</v>
      </c>
    </row>
    <row r="1146" spans="1:17">
      <c r="A1146" s="29">
        <v>43475</v>
      </c>
      <c r="B1146" s="10">
        <v>2392.59</v>
      </c>
      <c r="C1146" s="10">
        <v>2395.2600000000002</v>
      </c>
      <c r="D1146" s="10">
        <v>2386.5300000000002</v>
      </c>
      <c r="E1146" s="10">
        <v>2387.98</v>
      </c>
      <c r="F1146" s="10">
        <v>2295.8000000000002</v>
      </c>
      <c r="G1146" s="10">
        <v>2223.94</v>
      </c>
      <c r="H1146" s="10">
        <v>2222</v>
      </c>
      <c r="J1146" s="29">
        <v>43475</v>
      </c>
      <c r="K1146" s="10">
        <v>89.2</v>
      </c>
      <c r="L1146" s="10">
        <v>89.97</v>
      </c>
      <c r="M1146" s="10">
        <v>89.2</v>
      </c>
      <c r="N1146" s="10">
        <v>89.95</v>
      </c>
      <c r="O1146" s="10">
        <v>84.21</v>
      </c>
      <c r="P1146" s="10">
        <v>78.930000000000007</v>
      </c>
      <c r="Q1146" s="10">
        <v>79.11</v>
      </c>
    </row>
    <row r="1147" spans="1:17">
      <c r="A1147" s="29">
        <v>43474</v>
      </c>
      <c r="B1147" s="10">
        <v>2390</v>
      </c>
      <c r="C1147" s="10">
        <v>2394.46</v>
      </c>
      <c r="D1147" s="10">
        <v>2390</v>
      </c>
      <c r="E1147" s="10">
        <v>2392.5700000000002</v>
      </c>
      <c r="F1147" s="10">
        <v>2292.17</v>
      </c>
      <c r="G1147" s="10">
        <v>2223.62</v>
      </c>
      <c r="H1147" s="10">
        <v>2219.56</v>
      </c>
      <c r="J1147" s="29">
        <v>43474</v>
      </c>
      <c r="K1147" s="10">
        <v>89.88</v>
      </c>
      <c r="L1147" s="10">
        <v>89.88</v>
      </c>
      <c r="M1147" s="10">
        <v>88.77</v>
      </c>
      <c r="N1147" s="10">
        <v>89.2</v>
      </c>
      <c r="O1147" s="10">
        <v>84</v>
      </c>
      <c r="P1147" s="10">
        <v>78.900000000000006</v>
      </c>
      <c r="Q1147" s="10">
        <v>78.959999999999994</v>
      </c>
    </row>
    <row r="1148" spans="1:17">
      <c r="A1148" s="29">
        <v>43473</v>
      </c>
      <c r="B1148" s="10">
        <v>2389.29</v>
      </c>
      <c r="C1148" s="10">
        <v>2394.23</v>
      </c>
      <c r="D1148" s="10">
        <v>2388.4499999999998</v>
      </c>
      <c r="E1148" s="10">
        <v>2390.14</v>
      </c>
      <c r="F1148" s="10">
        <v>2288.33</v>
      </c>
      <c r="G1148" s="10">
        <v>2223.27</v>
      </c>
      <c r="H1148" s="10">
        <v>2217.16</v>
      </c>
      <c r="J1148" s="29">
        <v>43473</v>
      </c>
      <c r="K1148" s="10">
        <v>89</v>
      </c>
      <c r="L1148" s="10">
        <v>89.84</v>
      </c>
      <c r="M1148" s="10">
        <v>88.23</v>
      </c>
      <c r="N1148" s="10">
        <v>88.83</v>
      </c>
      <c r="O1148" s="10">
        <v>83.79</v>
      </c>
      <c r="P1148" s="10">
        <v>78.88</v>
      </c>
      <c r="Q1148" s="10">
        <v>78.84</v>
      </c>
    </row>
    <row r="1149" spans="1:17">
      <c r="A1149" s="29">
        <v>43472</v>
      </c>
      <c r="B1149" s="10">
        <v>2385.09</v>
      </c>
      <c r="C1149" s="10">
        <v>2389.85</v>
      </c>
      <c r="D1149" s="10">
        <v>2382.14</v>
      </c>
      <c r="E1149" s="10">
        <v>2389.3000000000002</v>
      </c>
      <c r="F1149" s="10">
        <v>2284.37</v>
      </c>
      <c r="G1149" s="10">
        <v>2222.9299999999998</v>
      </c>
      <c r="H1149" s="10">
        <v>2214.7800000000002</v>
      </c>
      <c r="J1149" s="29">
        <v>43472</v>
      </c>
      <c r="K1149" s="10">
        <v>90.5</v>
      </c>
      <c r="L1149" s="10">
        <v>90.96</v>
      </c>
      <c r="M1149" s="10">
        <v>88.03</v>
      </c>
      <c r="N1149" s="10">
        <v>88.2</v>
      </c>
      <c r="O1149" s="10">
        <v>83.58</v>
      </c>
      <c r="P1149" s="10">
        <v>78.86</v>
      </c>
      <c r="Q1149" s="10">
        <v>78.72</v>
      </c>
    </row>
    <row r="1150" spans="1:17">
      <c r="A1150" s="29">
        <v>43469</v>
      </c>
      <c r="B1150" s="10">
        <v>2379.1799999999998</v>
      </c>
      <c r="C1150" s="10">
        <v>2385.84</v>
      </c>
      <c r="D1150" s="10">
        <v>2379.1799999999998</v>
      </c>
      <c r="E1150" s="10">
        <v>2385.1</v>
      </c>
      <c r="F1150" s="10">
        <v>2280.36</v>
      </c>
      <c r="G1150" s="10">
        <v>2222.5700000000002</v>
      </c>
      <c r="H1150" s="10">
        <v>2212.41</v>
      </c>
      <c r="J1150" s="29">
        <v>43469</v>
      </c>
      <c r="K1150" s="10">
        <v>89.97</v>
      </c>
      <c r="L1150" s="10">
        <v>93.43</v>
      </c>
      <c r="M1150" s="10">
        <v>89.2</v>
      </c>
      <c r="N1150" s="10">
        <v>90.5</v>
      </c>
      <c r="O1150" s="10">
        <v>83.35</v>
      </c>
      <c r="P1150" s="10">
        <v>78.84</v>
      </c>
      <c r="Q1150" s="10">
        <v>78.62</v>
      </c>
    </row>
    <row r="1151" spans="1:17">
      <c r="A1151" s="29">
        <v>43468</v>
      </c>
      <c r="B1151" s="10">
        <v>2367.66</v>
      </c>
      <c r="C1151" s="10">
        <v>2379.79</v>
      </c>
      <c r="D1151" s="10">
        <v>2367.66</v>
      </c>
      <c r="E1151" s="10">
        <v>2379.19</v>
      </c>
      <c r="F1151" s="10">
        <v>2276.44</v>
      </c>
      <c r="G1151" s="10">
        <v>2222.23</v>
      </c>
      <c r="H1151" s="10">
        <v>2210.1</v>
      </c>
      <c r="J1151" s="29">
        <v>43468</v>
      </c>
      <c r="K1151" s="10">
        <v>89.1</v>
      </c>
      <c r="L1151" s="10">
        <v>89.98</v>
      </c>
      <c r="M1151" s="10">
        <v>88.6</v>
      </c>
      <c r="N1151" s="10">
        <v>89</v>
      </c>
      <c r="O1151" s="10">
        <v>83.09</v>
      </c>
      <c r="P1151" s="10">
        <v>78.819999999999993</v>
      </c>
      <c r="Q1151" s="10">
        <v>78.510000000000005</v>
      </c>
    </row>
    <row r="1152" spans="1:17">
      <c r="A1152" s="29">
        <v>43467</v>
      </c>
      <c r="B1152" s="10">
        <v>2351.62</v>
      </c>
      <c r="C1152" s="10">
        <v>2368.67</v>
      </c>
      <c r="D1152" s="10">
        <v>2351.62</v>
      </c>
      <c r="E1152" s="10">
        <v>2367.7600000000002</v>
      </c>
      <c r="F1152" s="10">
        <v>2272.6</v>
      </c>
      <c r="G1152" s="10">
        <v>2221.9</v>
      </c>
      <c r="H1152" s="10">
        <v>2207.85</v>
      </c>
      <c r="J1152" s="29">
        <v>43467</v>
      </c>
      <c r="K1152" s="10">
        <v>87.4</v>
      </c>
      <c r="L1152" s="10">
        <v>89.12</v>
      </c>
      <c r="M1152" s="10">
        <v>87</v>
      </c>
      <c r="N1152" s="10">
        <v>89</v>
      </c>
      <c r="O1152" s="10">
        <v>82.85</v>
      </c>
      <c r="P1152" s="10">
        <v>78.8</v>
      </c>
      <c r="Q1152" s="10">
        <v>78.41</v>
      </c>
    </row>
    <row r="1153" spans="1:17">
      <c r="A1153" s="29">
        <v>43462</v>
      </c>
      <c r="B1153" s="10">
        <v>2345.0700000000002</v>
      </c>
      <c r="C1153" s="10">
        <v>2355.25</v>
      </c>
      <c r="D1153" s="10">
        <v>2344.7800000000002</v>
      </c>
      <c r="E1153" s="10">
        <v>2351.59</v>
      </c>
      <c r="F1153" s="10">
        <v>2269.0100000000002</v>
      </c>
      <c r="G1153" s="10">
        <v>2221.6</v>
      </c>
      <c r="H1153" s="10">
        <v>2205.6799999999998</v>
      </c>
      <c r="J1153" s="29">
        <v>43462</v>
      </c>
      <c r="K1153" s="10">
        <v>86</v>
      </c>
      <c r="L1153" s="10">
        <v>87.05</v>
      </c>
      <c r="M1153" s="10">
        <v>85.43</v>
      </c>
      <c r="N1153" s="10">
        <v>87.05</v>
      </c>
      <c r="O1153" s="10">
        <v>82.56</v>
      </c>
      <c r="P1153" s="10">
        <v>78.78</v>
      </c>
      <c r="Q1153" s="10">
        <v>78.3</v>
      </c>
    </row>
    <row r="1154" spans="1:17">
      <c r="A1154" s="29">
        <v>43461</v>
      </c>
      <c r="B1154" s="10">
        <v>2332.27</v>
      </c>
      <c r="C1154" s="10">
        <v>2344.9299999999998</v>
      </c>
      <c r="D1154" s="10">
        <v>2332.27</v>
      </c>
      <c r="E1154" s="10">
        <v>2344.94</v>
      </c>
      <c r="F1154" s="10">
        <v>2265.5</v>
      </c>
      <c r="G1154" s="10">
        <v>2221.35</v>
      </c>
      <c r="H1154" s="10">
        <v>2203.66</v>
      </c>
      <c r="J1154" s="29">
        <v>43461</v>
      </c>
      <c r="K1154" s="10">
        <v>84.89</v>
      </c>
      <c r="L1154" s="10">
        <v>85.4</v>
      </c>
      <c r="M1154" s="10">
        <v>84.62</v>
      </c>
      <c r="N1154" s="10">
        <v>85.4</v>
      </c>
      <c r="O1154" s="10">
        <v>82.33</v>
      </c>
      <c r="P1154" s="10">
        <v>78.760000000000005</v>
      </c>
      <c r="Q1154" s="10">
        <v>78.209999999999994</v>
      </c>
    </row>
    <row r="1155" spans="1:17">
      <c r="A1155" s="29">
        <v>43460</v>
      </c>
      <c r="B1155" s="10">
        <v>2330.06</v>
      </c>
      <c r="C1155" s="10">
        <v>2334.4699999999998</v>
      </c>
      <c r="D1155" s="10">
        <v>2325.9699999999998</v>
      </c>
      <c r="E1155" s="10">
        <v>2332.14</v>
      </c>
      <c r="F1155" s="10">
        <v>2262.08</v>
      </c>
      <c r="G1155" s="10">
        <v>2221.11</v>
      </c>
      <c r="H1155" s="10">
        <v>2201.75</v>
      </c>
      <c r="J1155" s="29">
        <v>43460</v>
      </c>
      <c r="K1155" s="10">
        <v>84.67</v>
      </c>
      <c r="L1155" s="10">
        <v>85.26</v>
      </c>
      <c r="M1155" s="10">
        <v>83.01</v>
      </c>
      <c r="N1155" s="10">
        <v>84.45</v>
      </c>
      <c r="O1155" s="10">
        <v>82.13</v>
      </c>
      <c r="P1155" s="10">
        <v>78.75</v>
      </c>
      <c r="Q1155" s="10">
        <v>78.12</v>
      </c>
    </row>
    <row r="1156" spans="1:17">
      <c r="A1156" s="29">
        <v>43455</v>
      </c>
      <c r="B1156" s="10">
        <v>2311.5100000000002</v>
      </c>
      <c r="C1156" s="10">
        <v>2330.33</v>
      </c>
      <c r="D1156" s="10">
        <v>2311.5100000000002</v>
      </c>
      <c r="E1156" s="10">
        <v>2330.08</v>
      </c>
      <c r="F1156" s="10">
        <v>2258.89</v>
      </c>
      <c r="G1156" s="10">
        <v>2220.92</v>
      </c>
      <c r="H1156" s="10">
        <v>2199.89</v>
      </c>
      <c r="J1156" s="29">
        <v>43455</v>
      </c>
      <c r="K1156" s="10">
        <v>84.97</v>
      </c>
      <c r="L1156" s="10">
        <v>85.69</v>
      </c>
      <c r="M1156" s="10">
        <v>84.53</v>
      </c>
      <c r="N1156" s="10">
        <v>84.9</v>
      </c>
      <c r="O1156" s="10">
        <v>82.02</v>
      </c>
      <c r="P1156" s="10">
        <v>78.75</v>
      </c>
      <c r="Q1156" s="10">
        <v>78.06</v>
      </c>
    </row>
    <row r="1157" spans="1:17">
      <c r="A1157" s="29">
        <v>43454</v>
      </c>
      <c r="B1157" s="10">
        <v>2309.9699999999998</v>
      </c>
      <c r="C1157" s="10">
        <v>2313.0500000000002</v>
      </c>
      <c r="D1157" s="10">
        <v>2308.0500000000002</v>
      </c>
      <c r="E1157" s="10">
        <v>2311.48</v>
      </c>
      <c r="F1157" s="10">
        <v>2255.48</v>
      </c>
      <c r="G1157" s="10">
        <v>2220.75</v>
      </c>
      <c r="H1157" s="10">
        <v>2198.0300000000002</v>
      </c>
      <c r="J1157" s="29">
        <v>43454</v>
      </c>
      <c r="K1157" s="10">
        <v>85.75</v>
      </c>
      <c r="L1157" s="10">
        <v>85.75</v>
      </c>
      <c r="M1157" s="10">
        <v>84.22</v>
      </c>
      <c r="N1157" s="10">
        <v>84.95</v>
      </c>
      <c r="O1157" s="10">
        <v>81.87</v>
      </c>
      <c r="P1157" s="10">
        <v>78.739999999999995</v>
      </c>
      <c r="Q1157" s="10">
        <v>77.989999999999995</v>
      </c>
    </row>
    <row r="1158" spans="1:17">
      <c r="A1158" s="29">
        <v>43453</v>
      </c>
      <c r="B1158" s="10">
        <v>2310.13</v>
      </c>
      <c r="C1158" s="10">
        <v>2315.48</v>
      </c>
      <c r="D1158" s="10">
        <v>2307.86</v>
      </c>
      <c r="E1158" s="10">
        <v>2310.0300000000002</v>
      </c>
      <c r="F1158" s="10">
        <v>2252.31</v>
      </c>
      <c r="G1158" s="10">
        <v>2220.6799999999998</v>
      </c>
      <c r="H1158" s="10">
        <v>2196.39</v>
      </c>
      <c r="J1158" s="29">
        <v>43453</v>
      </c>
      <c r="K1158" s="10">
        <v>85.49</v>
      </c>
      <c r="L1158" s="10">
        <v>85.74</v>
      </c>
      <c r="M1158" s="10">
        <v>84.4</v>
      </c>
      <c r="N1158" s="10">
        <v>84.4</v>
      </c>
      <c r="O1158" s="10">
        <v>81.66</v>
      </c>
      <c r="P1158" s="10">
        <v>78.739999999999995</v>
      </c>
      <c r="Q1158" s="10">
        <v>77.92</v>
      </c>
    </row>
    <row r="1159" spans="1:17">
      <c r="A1159" s="29">
        <v>43452</v>
      </c>
      <c r="B1159" s="10">
        <v>2305.52</v>
      </c>
      <c r="C1159" s="10">
        <v>2313.96</v>
      </c>
      <c r="D1159" s="10">
        <v>2305.52</v>
      </c>
      <c r="E1159" s="10">
        <v>2310.14</v>
      </c>
      <c r="F1159" s="10">
        <v>2248.9499999999998</v>
      </c>
      <c r="G1159" s="10">
        <v>2220.64</v>
      </c>
      <c r="H1159" s="10">
        <v>2194.8200000000002</v>
      </c>
      <c r="J1159" s="29">
        <v>43452</v>
      </c>
      <c r="K1159" s="10">
        <v>84.6</v>
      </c>
      <c r="L1159" s="10">
        <v>85.27</v>
      </c>
      <c r="M1159" s="10">
        <v>84.59</v>
      </c>
      <c r="N1159" s="10">
        <v>85.2</v>
      </c>
      <c r="O1159" s="10">
        <v>81.47</v>
      </c>
      <c r="P1159" s="10">
        <v>78.739999999999995</v>
      </c>
      <c r="Q1159" s="10">
        <v>77.86</v>
      </c>
    </row>
    <row r="1160" spans="1:17">
      <c r="A1160" s="29">
        <v>43451</v>
      </c>
      <c r="B1160" s="10">
        <v>2305.38</v>
      </c>
      <c r="C1160" s="10">
        <v>2310.16</v>
      </c>
      <c r="D1160" s="10">
        <v>2302.4899999999998</v>
      </c>
      <c r="E1160" s="10">
        <v>2305.4899999999998</v>
      </c>
      <c r="F1160" s="10">
        <v>2245.66</v>
      </c>
      <c r="G1160" s="10">
        <v>2220.65</v>
      </c>
      <c r="H1160" s="10">
        <v>2193.23</v>
      </c>
      <c r="J1160" s="29">
        <v>43451</v>
      </c>
      <c r="K1160" s="10">
        <v>85.77</v>
      </c>
      <c r="L1160" s="10">
        <v>85.77</v>
      </c>
      <c r="M1160" s="10">
        <v>84.03</v>
      </c>
      <c r="N1160" s="10">
        <v>84.15</v>
      </c>
      <c r="O1160" s="10">
        <v>81.25</v>
      </c>
      <c r="P1160" s="10">
        <v>78.73</v>
      </c>
      <c r="Q1160" s="10">
        <v>77.8</v>
      </c>
    </row>
    <row r="1161" spans="1:17">
      <c r="A1161" s="29">
        <v>43448</v>
      </c>
      <c r="B1161" s="10">
        <v>2299.14</v>
      </c>
      <c r="C1161" s="10">
        <v>2306.2199999999998</v>
      </c>
      <c r="D1161" s="10">
        <v>2296.27</v>
      </c>
      <c r="E1161" s="10">
        <v>2305.39</v>
      </c>
      <c r="F1161" s="10">
        <v>2242.2199999999998</v>
      </c>
      <c r="G1161" s="10">
        <v>2220.61</v>
      </c>
      <c r="H1161" s="10">
        <v>2191.6999999999998</v>
      </c>
      <c r="J1161" s="29">
        <v>43448</v>
      </c>
      <c r="K1161" s="10">
        <v>85.02</v>
      </c>
      <c r="L1161" s="10">
        <v>85.8</v>
      </c>
      <c r="M1161" s="10">
        <v>84.9</v>
      </c>
      <c r="N1161" s="10">
        <v>85.25</v>
      </c>
      <c r="O1161" s="10">
        <v>81.02</v>
      </c>
      <c r="P1161" s="10">
        <v>78.73</v>
      </c>
      <c r="Q1161" s="10">
        <v>77.739999999999995</v>
      </c>
    </row>
    <row r="1162" spans="1:17">
      <c r="A1162" s="29">
        <v>43447</v>
      </c>
      <c r="B1162" s="10">
        <v>2293.65</v>
      </c>
      <c r="C1162" s="10">
        <v>2300.31</v>
      </c>
      <c r="D1162" s="10">
        <v>2292.5700000000002</v>
      </c>
      <c r="E1162" s="10">
        <v>2299.15</v>
      </c>
      <c r="F1162" s="10">
        <v>2238.6799999999998</v>
      </c>
      <c r="G1162" s="10">
        <v>2220.5700000000002</v>
      </c>
      <c r="H1162" s="10">
        <v>2190.1999999999998</v>
      </c>
      <c r="J1162" s="29">
        <v>43447</v>
      </c>
      <c r="K1162" s="10">
        <v>85.05</v>
      </c>
      <c r="L1162" s="10">
        <v>85.74</v>
      </c>
      <c r="M1162" s="10">
        <v>85.05</v>
      </c>
      <c r="N1162" s="10">
        <v>85.6</v>
      </c>
      <c r="O1162" s="10">
        <v>80.73</v>
      </c>
      <c r="P1162" s="10">
        <v>78.73</v>
      </c>
      <c r="Q1162" s="10">
        <v>77.67</v>
      </c>
    </row>
    <row r="1163" spans="1:17">
      <c r="A1163" s="29">
        <v>43446</v>
      </c>
      <c r="B1163" s="10">
        <v>2298.5500000000002</v>
      </c>
      <c r="C1163" s="10">
        <v>2300.2600000000002</v>
      </c>
      <c r="D1163" s="10">
        <v>2291.6</v>
      </c>
      <c r="E1163" s="10">
        <v>2293.65</v>
      </c>
      <c r="F1163" s="10">
        <v>2235.39</v>
      </c>
      <c r="G1163" s="10">
        <v>2220.5500000000002</v>
      </c>
      <c r="H1163" s="10">
        <v>2188.71</v>
      </c>
      <c r="J1163" s="29">
        <v>43446</v>
      </c>
      <c r="K1163" s="10">
        <v>85.11</v>
      </c>
      <c r="L1163" s="10">
        <v>85.66</v>
      </c>
      <c r="M1163" s="10">
        <v>84.95</v>
      </c>
      <c r="N1163" s="10">
        <v>85.05</v>
      </c>
      <c r="O1163" s="10">
        <v>80.47</v>
      </c>
      <c r="P1163" s="10">
        <v>78.73</v>
      </c>
      <c r="Q1163" s="10">
        <v>77.59</v>
      </c>
    </row>
    <row r="1164" spans="1:17">
      <c r="A1164" s="29">
        <v>43445</v>
      </c>
      <c r="B1164" s="10">
        <v>2295.92</v>
      </c>
      <c r="C1164" s="10">
        <v>2298.79</v>
      </c>
      <c r="D1164" s="10">
        <v>2294.7399999999998</v>
      </c>
      <c r="E1164" s="10">
        <v>2298.56</v>
      </c>
      <c r="F1164" s="10">
        <v>2232.1</v>
      </c>
      <c r="G1164" s="10">
        <v>2220.52</v>
      </c>
      <c r="H1164" s="10">
        <v>2187.2600000000002</v>
      </c>
      <c r="J1164" s="29">
        <v>43445</v>
      </c>
      <c r="K1164" s="10">
        <v>84.01</v>
      </c>
      <c r="L1164" s="10">
        <v>86.2</v>
      </c>
      <c r="M1164" s="10">
        <v>83.52</v>
      </c>
      <c r="N1164" s="10">
        <v>84.85</v>
      </c>
      <c r="O1164" s="10">
        <v>80.22</v>
      </c>
      <c r="P1164" s="10">
        <v>78.72</v>
      </c>
      <c r="Q1164" s="10">
        <v>77.510000000000005</v>
      </c>
    </row>
    <row r="1165" spans="1:17">
      <c r="A1165" s="29">
        <v>43444</v>
      </c>
      <c r="B1165" s="10">
        <v>2296.02</v>
      </c>
      <c r="C1165" s="10">
        <v>2297.98</v>
      </c>
      <c r="D1165" s="10">
        <v>2293.56</v>
      </c>
      <c r="E1165" s="10">
        <v>2295.9299999999998</v>
      </c>
      <c r="F1165" s="10">
        <v>2228.71</v>
      </c>
      <c r="G1165" s="10">
        <v>2220.4499999999998</v>
      </c>
      <c r="H1165" s="10">
        <v>2185.75</v>
      </c>
      <c r="J1165" s="29">
        <v>43444</v>
      </c>
      <c r="K1165" s="10">
        <v>84.78</v>
      </c>
      <c r="L1165" s="10">
        <v>85.97</v>
      </c>
      <c r="M1165" s="10">
        <v>83.34</v>
      </c>
      <c r="N1165" s="10">
        <v>83.6</v>
      </c>
      <c r="O1165" s="10">
        <v>79.95</v>
      </c>
      <c r="P1165" s="10">
        <v>78.72</v>
      </c>
      <c r="Q1165" s="10">
        <v>77.44</v>
      </c>
    </row>
    <row r="1166" spans="1:17">
      <c r="A1166" s="29">
        <v>43441</v>
      </c>
      <c r="B1166" s="10">
        <v>2294.3000000000002</v>
      </c>
      <c r="C1166" s="10">
        <v>2298.66</v>
      </c>
      <c r="D1166" s="10">
        <v>2293.46</v>
      </c>
      <c r="E1166" s="10">
        <v>2296.0300000000002</v>
      </c>
      <c r="F1166" s="10">
        <v>2225.4899999999998</v>
      </c>
      <c r="G1166" s="10">
        <v>2220.38</v>
      </c>
      <c r="H1166" s="10">
        <v>2184.19</v>
      </c>
      <c r="J1166" s="29">
        <v>43441</v>
      </c>
      <c r="K1166" s="10">
        <v>86.48</v>
      </c>
      <c r="L1166" s="10">
        <v>86.48</v>
      </c>
      <c r="M1166" s="10">
        <v>84.6</v>
      </c>
      <c r="N1166" s="10">
        <v>84.6</v>
      </c>
      <c r="O1166" s="10">
        <v>79.72</v>
      </c>
      <c r="P1166" s="10">
        <v>78.72</v>
      </c>
      <c r="Q1166" s="10">
        <v>77.37</v>
      </c>
    </row>
    <row r="1167" spans="1:17">
      <c r="A1167" s="29">
        <v>43440</v>
      </c>
      <c r="B1167" s="10">
        <v>2294.96</v>
      </c>
      <c r="C1167" s="10">
        <v>2297.0100000000002</v>
      </c>
      <c r="D1167" s="10">
        <v>2288.7800000000002</v>
      </c>
      <c r="E1167" s="10">
        <v>2294.61</v>
      </c>
      <c r="F1167" s="10">
        <v>2222.4</v>
      </c>
      <c r="G1167" s="10">
        <v>2220.3000000000002</v>
      </c>
      <c r="H1167" s="10">
        <v>2182.69</v>
      </c>
      <c r="J1167" s="29">
        <v>43440</v>
      </c>
      <c r="K1167" s="10">
        <v>84.9</v>
      </c>
      <c r="L1167" s="10">
        <v>85.7</v>
      </c>
      <c r="M1167" s="10">
        <v>84.29</v>
      </c>
      <c r="N1167" s="10">
        <v>85.7</v>
      </c>
      <c r="O1167" s="10">
        <v>79.459999999999994</v>
      </c>
      <c r="P1167" s="10">
        <v>78.709999999999994</v>
      </c>
      <c r="Q1167" s="10">
        <v>77.3</v>
      </c>
    </row>
    <row r="1168" spans="1:17">
      <c r="A1168" s="29">
        <v>43439</v>
      </c>
      <c r="B1168" s="10">
        <v>2293.69</v>
      </c>
      <c r="C1168" s="10">
        <v>2301.2399999999998</v>
      </c>
      <c r="D1168" s="10">
        <v>2293.69</v>
      </c>
      <c r="E1168" s="10">
        <v>2294.96</v>
      </c>
      <c r="F1168" s="10">
        <v>2219.34</v>
      </c>
      <c r="G1168" s="10">
        <v>2220.2199999999998</v>
      </c>
      <c r="H1168" s="10">
        <v>2181.19</v>
      </c>
      <c r="J1168" s="29">
        <v>43439</v>
      </c>
      <c r="K1168" s="10">
        <v>85</v>
      </c>
      <c r="L1168" s="10">
        <v>85.64</v>
      </c>
      <c r="M1168" s="10">
        <v>84.51</v>
      </c>
      <c r="N1168" s="10">
        <v>85.4</v>
      </c>
      <c r="O1168" s="10">
        <v>79.2</v>
      </c>
      <c r="P1168" s="10">
        <v>78.7</v>
      </c>
      <c r="Q1168" s="10">
        <v>77.2</v>
      </c>
    </row>
    <row r="1169" spans="1:17">
      <c r="A1169" s="29">
        <v>43438</v>
      </c>
      <c r="B1169" s="10">
        <v>2301.96</v>
      </c>
      <c r="C1169" s="10">
        <v>2304.34</v>
      </c>
      <c r="D1169" s="10">
        <v>2293.69</v>
      </c>
      <c r="E1169" s="10">
        <v>2293.69</v>
      </c>
      <c r="F1169" s="10">
        <v>2216.29</v>
      </c>
      <c r="G1169" s="10">
        <v>2220.09</v>
      </c>
      <c r="H1169" s="10">
        <v>2179.79</v>
      </c>
      <c r="J1169" s="29">
        <v>43438</v>
      </c>
      <c r="K1169" s="10">
        <v>86.08</v>
      </c>
      <c r="L1169" s="10">
        <v>86.09</v>
      </c>
      <c r="M1169" s="10">
        <v>83.57</v>
      </c>
      <c r="N1169" s="10">
        <v>84.56</v>
      </c>
      <c r="O1169" s="10">
        <v>78.930000000000007</v>
      </c>
      <c r="P1169" s="10">
        <v>78.680000000000007</v>
      </c>
      <c r="Q1169" s="10">
        <v>77.099999999999994</v>
      </c>
    </row>
    <row r="1170" spans="1:17">
      <c r="A1170" s="29">
        <v>43437</v>
      </c>
      <c r="B1170" s="10">
        <v>2300.4699999999998</v>
      </c>
      <c r="C1170" s="10">
        <v>2305.35</v>
      </c>
      <c r="D1170" s="10">
        <v>2298.6</v>
      </c>
      <c r="E1170" s="10">
        <v>2302.1</v>
      </c>
      <c r="F1170" s="10">
        <v>2213.25</v>
      </c>
      <c r="G1170" s="10">
        <v>2219.96</v>
      </c>
      <c r="H1170" s="10">
        <v>2178.34</v>
      </c>
      <c r="J1170" s="29">
        <v>43437</v>
      </c>
      <c r="K1170" s="10">
        <v>87.11</v>
      </c>
      <c r="L1170" s="10">
        <v>87.45</v>
      </c>
      <c r="M1170" s="10">
        <v>85.22</v>
      </c>
      <c r="N1170" s="10">
        <v>85.52</v>
      </c>
      <c r="O1170" s="10">
        <v>78.67</v>
      </c>
      <c r="P1170" s="10">
        <v>78.67</v>
      </c>
      <c r="Q1170" s="10">
        <v>77.010000000000005</v>
      </c>
    </row>
    <row r="1171" spans="1:17">
      <c r="A1171" s="29">
        <v>43434</v>
      </c>
      <c r="B1171" s="10">
        <v>2300.0500000000002</v>
      </c>
      <c r="C1171" s="10">
        <v>2303.85</v>
      </c>
      <c r="D1171" s="10">
        <v>2296.0100000000002</v>
      </c>
      <c r="E1171" s="10">
        <v>2300.48</v>
      </c>
      <c r="F1171" s="10">
        <v>2209.9499999999998</v>
      </c>
      <c r="G1171" s="10">
        <v>2219.8000000000002</v>
      </c>
      <c r="H1171" s="10">
        <v>2176.86</v>
      </c>
      <c r="J1171" s="29">
        <v>43434</v>
      </c>
      <c r="K1171" s="10">
        <v>85.29</v>
      </c>
      <c r="L1171" s="10">
        <v>85.99</v>
      </c>
      <c r="M1171" s="10">
        <v>84.8</v>
      </c>
      <c r="N1171" s="10">
        <v>85.99</v>
      </c>
      <c r="O1171" s="10">
        <v>78.400000000000006</v>
      </c>
      <c r="P1171" s="10">
        <v>78.650000000000006</v>
      </c>
      <c r="Q1171" s="10">
        <v>76.900000000000006</v>
      </c>
    </row>
    <row r="1172" spans="1:17">
      <c r="A1172" s="29">
        <v>43433</v>
      </c>
      <c r="B1172" s="10">
        <v>2290.81</v>
      </c>
      <c r="C1172" s="10">
        <v>2300.06</v>
      </c>
      <c r="D1172" s="10">
        <v>2288.27</v>
      </c>
      <c r="E1172" s="10">
        <v>2300.0500000000002</v>
      </c>
      <c r="F1172" s="10">
        <v>2206.62</v>
      </c>
      <c r="G1172" s="10">
        <v>2219.63</v>
      </c>
      <c r="H1172" s="10">
        <v>2175.35</v>
      </c>
      <c r="J1172" s="29">
        <v>43433</v>
      </c>
      <c r="K1172" s="10">
        <v>84.88</v>
      </c>
      <c r="L1172" s="10">
        <v>86.58</v>
      </c>
      <c r="M1172" s="10">
        <v>84.32</v>
      </c>
      <c r="N1172" s="10">
        <v>85.31</v>
      </c>
      <c r="O1172" s="10">
        <v>78.09</v>
      </c>
      <c r="P1172" s="10">
        <v>78.62</v>
      </c>
      <c r="Q1172" s="10">
        <v>76.790000000000006</v>
      </c>
    </row>
    <row r="1173" spans="1:17">
      <c r="A1173" s="29">
        <v>43432</v>
      </c>
      <c r="B1173" s="10">
        <v>2287.3000000000002</v>
      </c>
      <c r="C1173" s="10">
        <v>2291.1799999999998</v>
      </c>
      <c r="D1173" s="10">
        <v>2283.11</v>
      </c>
      <c r="E1173" s="10">
        <v>2290.54</v>
      </c>
      <c r="F1173" s="10">
        <v>2203.27</v>
      </c>
      <c r="G1173" s="10">
        <v>2219.4699999999998</v>
      </c>
      <c r="H1173" s="10">
        <v>2173.7399999999998</v>
      </c>
      <c r="J1173" s="29">
        <v>43432</v>
      </c>
      <c r="K1173" s="10">
        <v>83.69</v>
      </c>
      <c r="L1173" s="10">
        <v>85.05</v>
      </c>
      <c r="M1173" s="10">
        <v>83.5</v>
      </c>
      <c r="N1173" s="10">
        <v>85.05</v>
      </c>
      <c r="O1173" s="10">
        <v>77.790000000000006</v>
      </c>
      <c r="P1173" s="10">
        <v>78.61</v>
      </c>
      <c r="Q1173" s="10">
        <v>76.69</v>
      </c>
    </row>
    <row r="1174" spans="1:17">
      <c r="A1174" s="29">
        <v>43431</v>
      </c>
      <c r="B1174" s="10">
        <v>2288.0700000000002</v>
      </c>
      <c r="C1174" s="10">
        <v>2289.58</v>
      </c>
      <c r="D1174" s="10">
        <v>2283.86</v>
      </c>
      <c r="E1174" s="10">
        <v>2287.2600000000002</v>
      </c>
      <c r="F1174" s="10">
        <v>2200.2199999999998</v>
      </c>
      <c r="G1174" s="10">
        <v>2219.35</v>
      </c>
      <c r="H1174" s="10">
        <v>2172.2800000000002</v>
      </c>
      <c r="J1174" s="29">
        <v>43431</v>
      </c>
      <c r="K1174" s="10">
        <v>81.73</v>
      </c>
      <c r="L1174" s="10">
        <v>83.7</v>
      </c>
      <c r="M1174" s="10">
        <v>81.73</v>
      </c>
      <c r="N1174" s="10">
        <v>83.7</v>
      </c>
      <c r="O1174" s="10">
        <v>77.48</v>
      </c>
      <c r="P1174" s="10">
        <v>78.599999999999994</v>
      </c>
      <c r="Q1174" s="10">
        <v>76.569999999999993</v>
      </c>
    </row>
    <row r="1175" spans="1:17">
      <c r="A1175" s="29">
        <v>43430</v>
      </c>
      <c r="B1175" s="10">
        <v>2283.66</v>
      </c>
      <c r="C1175" s="10">
        <v>2288.4499999999998</v>
      </c>
      <c r="D1175" s="10">
        <v>2282.73</v>
      </c>
      <c r="E1175" s="10">
        <v>2288.0700000000002</v>
      </c>
      <c r="F1175" s="10">
        <v>2197.16</v>
      </c>
      <c r="G1175" s="10">
        <v>2219.25</v>
      </c>
      <c r="H1175" s="10">
        <v>2170.7399999999998</v>
      </c>
      <c r="J1175" s="29">
        <v>43430</v>
      </c>
      <c r="K1175" s="10">
        <v>83.8</v>
      </c>
      <c r="L1175" s="10">
        <v>83.92</v>
      </c>
      <c r="M1175" s="10">
        <v>81.400000000000006</v>
      </c>
      <c r="N1175" s="10">
        <v>81.72</v>
      </c>
      <c r="O1175" s="10">
        <v>77.22</v>
      </c>
      <c r="P1175" s="10">
        <v>78.59</v>
      </c>
      <c r="Q1175" s="10">
        <v>76.47</v>
      </c>
    </row>
    <row r="1176" spans="1:17">
      <c r="A1176" s="29">
        <v>43427</v>
      </c>
      <c r="B1176" s="10">
        <v>2283.15</v>
      </c>
      <c r="C1176" s="10">
        <v>2286.73</v>
      </c>
      <c r="D1176" s="10">
        <v>2280.9699999999998</v>
      </c>
      <c r="E1176" s="10">
        <v>2283.67</v>
      </c>
      <c r="F1176" s="10">
        <v>2193.94</v>
      </c>
      <c r="G1176" s="10">
        <v>2219.1799999999998</v>
      </c>
      <c r="H1176" s="10">
        <v>2169.11</v>
      </c>
      <c r="J1176" s="29">
        <v>43427</v>
      </c>
      <c r="K1176" s="10">
        <v>83.33</v>
      </c>
      <c r="L1176" s="10">
        <v>83.85</v>
      </c>
      <c r="M1176" s="10">
        <v>82.3</v>
      </c>
      <c r="N1176" s="10">
        <v>83.85</v>
      </c>
      <c r="O1176" s="10">
        <v>77</v>
      </c>
      <c r="P1176" s="10">
        <v>78.599999999999994</v>
      </c>
      <c r="Q1176" s="10">
        <v>76.38</v>
      </c>
    </row>
    <row r="1177" spans="1:17">
      <c r="A1177" s="29">
        <v>43426</v>
      </c>
      <c r="B1177" s="10">
        <v>2279.84</v>
      </c>
      <c r="C1177" s="10">
        <v>2286.19</v>
      </c>
      <c r="D1177" s="10">
        <v>2279.84</v>
      </c>
      <c r="E1177" s="10">
        <v>2283.0300000000002</v>
      </c>
      <c r="F1177" s="10">
        <v>2190.91</v>
      </c>
      <c r="G1177" s="10">
        <v>2219.14</v>
      </c>
      <c r="H1177" s="10">
        <v>2167.38</v>
      </c>
      <c r="J1177" s="29">
        <v>43426</v>
      </c>
      <c r="K1177" s="10">
        <v>83.24</v>
      </c>
      <c r="L1177" s="10">
        <v>83.53</v>
      </c>
      <c r="M1177" s="10">
        <v>83.09</v>
      </c>
      <c r="N1177" s="10">
        <v>83.09</v>
      </c>
      <c r="O1177" s="10">
        <v>76.760000000000005</v>
      </c>
      <c r="P1177" s="10">
        <v>78.61</v>
      </c>
      <c r="Q1177" s="10">
        <v>76.27</v>
      </c>
    </row>
    <row r="1178" spans="1:17">
      <c r="A1178" s="29">
        <v>43425</v>
      </c>
      <c r="B1178" s="10">
        <v>2283.02</v>
      </c>
      <c r="C1178" s="10">
        <v>2283.4</v>
      </c>
      <c r="D1178" s="10">
        <v>2278.25</v>
      </c>
      <c r="E1178" s="10">
        <v>2279.64</v>
      </c>
      <c r="F1178" s="10">
        <v>2187.96</v>
      </c>
      <c r="G1178" s="10">
        <v>2219.15</v>
      </c>
      <c r="H1178" s="10">
        <v>2165.64</v>
      </c>
      <c r="J1178" s="29">
        <v>43425</v>
      </c>
      <c r="K1178" s="10">
        <v>82.4</v>
      </c>
      <c r="L1178" s="10">
        <v>83.2</v>
      </c>
      <c r="M1178" s="10">
        <v>81.95</v>
      </c>
      <c r="N1178" s="10">
        <v>82.75</v>
      </c>
      <c r="O1178" s="10">
        <v>76.540000000000006</v>
      </c>
      <c r="P1178" s="10">
        <v>78.61</v>
      </c>
      <c r="Q1178" s="10">
        <v>76.16</v>
      </c>
    </row>
    <row r="1179" spans="1:17">
      <c r="A1179" s="29">
        <v>43423</v>
      </c>
      <c r="B1179" s="10">
        <v>2277.61</v>
      </c>
      <c r="C1179" s="10">
        <v>2283.02</v>
      </c>
      <c r="D1179" s="10">
        <v>2274</v>
      </c>
      <c r="E1179" s="10">
        <v>2283.02</v>
      </c>
      <c r="F1179" s="10">
        <v>2185.08</v>
      </c>
      <c r="G1179" s="10">
        <v>2219.14</v>
      </c>
      <c r="H1179" s="10">
        <v>2163.87</v>
      </c>
      <c r="J1179" s="29">
        <v>43423</v>
      </c>
      <c r="K1179" s="10">
        <v>84.18</v>
      </c>
      <c r="L1179" s="10">
        <v>84.18</v>
      </c>
      <c r="M1179" s="10">
        <v>83.05</v>
      </c>
      <c r="N1179" s="10">
        <v>83.05</v>
      </c>
      <c r="O1179" s="10">
        <v>76.31</v>
      </c>
      <c r="P1179" s="10">
        <v>78.62</v>
      </c>
      <c r="Q1179" s="10">
        <v>76.069999999999993</v>
      </c>
    </row>
    <row r="1180" spans="1:17">
      <c r="A1180" s="29">
        <v>43420</v>
      </c>
      <c r="B1180" s="10">
        <v>2272.14</v>
      </c>
      <c r="C1180" s="10">
        <v>2278.79</v>
      </c>
      <c r="D1180" s="10">
        <v>2264.77</v>
      </c>
      <c r="E1180" s="10">
        <v>2277.63</v>
      </c>
      <c r="F1180" s="10">
        <v>2182.13</v>
      </c>
      <c r="G1180" s="10">
        <v>2219.1</v>
      </c>
      <c r="H1180" s="10">
        <v>2161.9699999999998</v>
      </c>
      <c r="J1180" s="29">
        <v>43420</v>
      </c>
      <c r="K1180" s="10">
        <v>82.4</v>
      </c>
      <c r="L1180" s="10">
        <v>85.15</v>
      </c>
      <c r="M1180" s="10">
        <v>82.28</v>
      </c>
      <c r="N1180" s="10">
        <v>84.15</v>
      </c>
      <c r="O1180" s="10">
        <v>76.08</v>
      </c>
      <c r="P1180" s="10">
        <v>78.63</v>
      </c>
      <c r="Q1180" s="10">
        <v>75.959999999999994</v>
      </c>
    </row>
    <row r="1181" spans="1:17">
      <c r="A1181" s="29">
        <v>43418</v>
      </c>
      <c r="B1181" s="10">
        <v>2259.91</v>
      </c>
      <c r="C1181" s="10">
        <v>2272.58</v>
      </c>
      <c r="D1181" s="10">
        <v>2258.9499999999998</v>
      </c>
      <c r="E1181" s="10">
        <v>2272.16</v>
      </c>
      <c r="F1181" s="10">
        <v>2179.29</v>
      </c>
      <c r="G1181" s="10">
        <v>2219.11</v>
      </c>
      <c r="H1181" s="10">
        <v>2160.14</v>
      </c>
      <c r="J1181" s="29">
        <v>43418</v>
      </c>
      <c r="K1181" s="10">
        <v>80.900000000000006</v>
      </c>
      <c r="L1181" s="10">
        <v>82.39</v>
      </c>
      <c r="M1181" s="10">
        <v>80.510000000000005</v>
      </c>
      <c r="N1181" s="10">
        <v>82.01</v>
      </c>
      <c r="O1181" s="10">
        <v>75.86</v>
      </c>
      <c r="P1181" s="10">
        <v>78.63</v>
      </c>
      <c r="Q1181" s="10">
        <v>75.84</v>
      </c>
    </row>
    <row r="1182" spans="1:17">
      <c r="A1182" s="29">
        <v>43417</v>
      </c>
      <c r="B1182" s="10">
        <v>2262.29</v>
      </c>
      <c r="C1182" s="10">
        <v>2264.4899999999998</v>
      </c>
      <c r="D1182" s="10">
        <v>2257.69</v>
      </c>
      <c r="E1182" s="10">
        <v>2259.91</v>
      </c>
      <c r="F1182" s="10">
        <v>2176.63</v>
      </c>
      <c r="G1182" s="10">
        <v>2219.08</v>
      </c>
      <c r="H1182" s="10">
        <v>2158.33</v>
      </c>
      <c r="J1182" s="29">
        <v>43417</v>
      </c>
      <c r="K1182" s="10">
        <v>81</v>
      </c>
      <c r="L1182" s="10">
        <v>82.27</v>
      </c>
      <c r="M1182" s="10">
        <v>80.3</v>
      </c>
      <c r="N1182" s="10">
        <v>80.8</v>
      </c>
      <c r="O1182" s="10">
        <v>75.69</v>
      </c>
      <c r="P1182" s="10">
        <v>78.64</v>
      </c>
      <c r="Q1182" s="10">
        <v>75.739999999999995</v>
      </c>
    </row>
    <row r="1183" spans="1:17">
      <c r="A1183" s="29">
        <v>43416</v>
      </c>
      <c r="B1183" s="10">
        <v>2260.27</v>
      </c>
      <c r="C1183" s="10">
        <v>2262.6999999999998</v>
      </c>
      <c r="D1183" s="10">
        <v>2256.65</v>
      </c>
      <c r="E1183" s="10">
        <v>2262.11</v>
      </c>
      <c r="F1183" s="10">
        <v>2174.16</v>
      </c>
      <c r="G1183" s="10">
        <v>2219.08</v>
      </c>
      <c r="H1183" s="10">
        <v>2156.63</v>
      </c>
      <c r="J1183" s="29">
        <v>43416</v>
      </c>
      <c r="K1183" s="10">
        <v>80.91</v>
      </c>
      <c r="L1183" s="10">
        <v>81.53</v>
      </c>
      <c r="M1183" s="10">
        <v>80.73</v>
      </c>
      <c r="N1183" s="10">
        <v>80.95</v>
      </c>
      <c r="O1183" s="10">
        <v>75.55</v>
      </c>
      <c r="P1183" s="10">
        <v>78.64</v>
      </c>
      <c r="Q1183" s="10">
        <v>75.66</v>
      </c>
    </row>
    <row r="1184" spans="1:17">
      <c r="A1184" s="29">
        <v>43413</v>
      </c>
      <c r="B1184" s="10">
        <v>2253.85</v>
      </c>
      <c r="C1184" s="10">
        <v>2260.27</v>
      </c>
      <c r="D1184" s="10">
        <v>2253.85</v>
      </c>
      <c r="E1184" s="10">
        <v>2260.2800000000002</v>
      </c>
      <c r="F1184" s="10">
        <v>2171.61</v>
      </c>
      <c r="G1184" s="10">
        <v>2219.08</v>
      </c>
      <c r="H1184" s="10">
        <v>2154.86</v>
      </c>
      <c r="J1184" s="29">
        <v>43413</v>
      </c>
      <c r="K1184" s="10">
        <v>80.790000000000006</v>
      </c>
      <c r="L1184" s="10">
        <v>81.099999999999994</v>
      </c>
      <c r="M1184" s="10">
        <v>79.8</v>
      </c>
      <c r="N1184" s="10">
        <v>80.900000000000006</v>
      </c>
      <c r="O1184" s="10">
        <v>75.42</v>
      </c>
      <c r="P1184" s="10">
        <v>78.650000000000006</v>
      </c>
      <c r="Q1184" s="10">
        <v>75.569999999999993</v>
      </c>
    </row>
    <row r="1185" spans="1:17">
      <c r="A1185" s="29">
        <v>43412</v>
      </c>
      <c r="B1185" s="10">
        <v>2253.33</v>
      </c>
      <c r="C1185" s="10">
        <v>2259.15</v>
      </c>
      <c r="D1185" s="10">
        <v>2253.17</v>
      </c>
      <c r="E1185" s="10">
        <v>2253.85</v>
      </c>
      <c r="F1185" s="10">
        <v>2169.13</v>
      </c>
      <c r="G1185" s="10">
        <v>2219.12</v>
      </c>
      <c r="H1185" s="10">
        <v>2153.16</v>
      </c>
      <c r="J1185" s="29">
        <v>43412</v>
      </c>
      <c r="K1185" s="10">
        <v>82.77</v>
      </c>
      <c r="L1185" s="10">
        <v>82.77</v>
      </c>
      <c r="M1185" s="10">
        <v>80.239999999999995</v>
      </c>
      <c r="N1185" s="10">
        <v>80.5</v>
      </c>
      <c r="O1185" s="10">
        <v>75.3</v>
      </c>
      <c r="P1185" s="10">
        <v>78.650000000000006</v>
      </c>
      <c r="Q1185" s="10">
        <v>75.47</v>
      </c>
    </row>
    <row r="1186" spans="1:17">
      <c r="A1186" s="29">
        <v>43411</v>
      </c>
      <c r="B1186" s="10">
        <v>2249.3200000000002</v>
      </c>
      <c r="C1186" s="10">
        <v>2256.52</v>
      </c>
      <c r="D1186" s="10">
        <v>2249.3200000000002</v>
      </c>
      <c r="E1186" s="10">
        <v>2253.2800000000002</v>
      </c>
      <c r="F1186" s="10">
        <v>2166.75</v>
      </c>
      <c r="G1186" s="10">
        <v>2219.17</v>
      </c>
      <c r="H1186" s="10">
        <v>2151.6799999999998</v>
      </c>
      <c r="J1186" s="29">
        <v>43411</v>
      </c>
      <c r="K1186" s="10">
        <v>83.88</v>
      </c>
      <c r="L1186" s="10">
        <v>84.4</v>
      </c>
      <c r="M1186" s="10">
        <v>81.87</v>
      </c>
      <c r="N1186" s="10">
        <v>82.73</v>
      </c>
      <c r="O1186" s="10">
        <v>75.19</v>
      </c>
      <c r="P1186" s="10">
        <v>78.66</v>
      </c>
      <c r="Q1186" s="10">
        <v>75.39</v>
      </c>
    </row>
    <row r="1187" spans="1:17">
      <c r="A1187" s="29">
        <v>43410</v>
      </c>
      <c r="B1187" s="10">
        <v>2251.56</v>
      </c>
      <c r="C1187" s="10">
        <v>2253.69</v>
      </c>
      <c r="D1187" s="10">
        <v>2247.92</v>
      </c>
      <c r="E1187" s="10">
        <v>2249.3200000000002</v>
      </c>
      <c r="F1187" s="10">
        <v>2164.31</v>
      </c>
      <c r="G1187" s="10">
        <v>2219.2199999999998</v>
      </c>
      <c r="H1187" s="10">
        <v>2150.33</v>
      </c>
      <c r="J1187" s="29">
        <v>43410</v>
      </c>
      <c r="K1187" s="10">
        <v>83.5</v>
      </c>
      <c r="L1187" s="10">
        <v>83.88</v>
      </c>
      <c r="M1187" s="10">
        <v>82.68</v>
      </c>
      <c r="N1187" s="10">
        <v>83.05</v>
      </c>
      <c r="O1187" s="10">
        <v>75.010000000000005</v>
      </c>
      <c r="P1187" s="10">
        <v>78.66</v>
      </c>
      <c r="Q1187" s="10">
        <v>75.28</v>
      </c>
    </row>
    <row r="1188" spans="1:17">
      <c r="A1188" s="29">
        <v>43409</v>
      </c>
      <c r="B1188" s="10">
        <v>2250.62</v>
      </c>
      <c r="C1188" s="10">
        <v>2256.19</v>
      </c>
      <c r="D1188" s="10">
        <v>2248.59</v>
      </c>
      <c r="E1188" s="10">
        <v>2251.56</v>
      </c>
      <c r="F1188" s="10">
        <v>2161.9499999999998</v>
      </c>
      <c r="G1188" s="10">
        <v>2219.27</v>
      </c>
      <c r="H1188" s="10">
        <v>2149.12</v>
      </c>
      <c r="J1188" s="29">
        <v>43409</v>
      </c>
      <c r="K1188" s="10">
        <v>82.8</v>
      </c>
      <c r="L1188" s="10">
        <v>83.75</v>
      </c>
      <c r="M1188" s="10">
        <v>82.6</v>
      </c>
      <c r="N1188" s="10">
        <v>83.75</v>
      </c>
      <c r="O1188" s="10">
        <v>74.819999999999993</v>
      </c>
      <c r="P1188" s="10">
        <v>78.650000000000006</v>
      </c>
      <c r="Q1188" s="10">
        <v>75.180000000000007</v>
      </c>
    </row>
    <row r="1189" spans="1:17">
      <c r="A1189" s="29">
        <v>43405</v>
      </c>
      <c r="B1189" s="10">
        <v>2242.44</v>
      </c>
      <c r="C1189" s="10">
        <v>2253.0700000000002</v>
      </c>
      <c r="D1189" s="10">
        <v>2239.61</v>
      </c>
      <c r="E1189" s="10">
        <v>2250.63</v>
      </c>
      <c r="F1189" s="10">
        <v>2159.7600000000002</v>
      </c>
      <c r="G1189" s="10">
        <v>2219.2600000000002</v>
      </c>
      <c r="H1189" s="10">
        <v>2147.96</v>
      </c>
      <c r="J1189" s="29">
        <v>43405</v>
      </c>
      <c r="K1189" s="10">
        <v>81.900000000000006</v>
      </c>
      <c r="L1189" s="10">
        <v>82.8</v>
      </c>
      <c r="M1189" s="10">
        <v>81.53</v>
      </c>
      <c r="N1189" s="10">
        <v>82.65</v>
      </c>
      <c r="O1189" s="10">
        <v>74.64</v>
      </c>
      <c r="P1189" s="10">
        <v>78.64</v>
      </c>
      <c r="Q1189" s="10">
        <v>75.069999999999993</v>
      </c>
    </row>
    <row r="1190" spans="1:17">
      <c r="A1190" s="29">
        <v>43404</v>
      </c>
      <c r="B1190" s="10">
        <v>2234.1799999999998</v>
      </c>
      <c r="C1190" s="10">
        <v>2243.06</v>
      </c>
      <c r="D1190" s="10">
        <v>2233.12</v>
      </c>
      <c r="E1190" s="10">
        <v>2242.4499999999998</v>
      </c>
      <c r="F1190" s="10">
        <v>2157.64</v>
      </c>
      <c r="G1190" s="10">
        <v>2219.27</v>
      </c>
      <c r="H1190" s="10">
        <v>2146.85</v>
      </c>
      <c r="J1190" s="29">
        <v>43404</v>
      </c>
      <c r="K1190" s="10">
        <v>82</v>
      </c>
      <c r="L1190" s="10">
        <v>82.89</v>
      </c>
      <c r="M1190" s="10">
        <v>80.58</v>
      </c>
      <c r="N1190" s="10">
        <v>81.5</v>
      </c>
      <c r="O1190" s="10">
        <v>74.48</v>
      </c>
      <c r="P1190" s="10">
        <v>78.63</v>
      </c>
      <c r="Q1190" s="10">
        <v>74.98</v>
      </c>
    </row>
    <row r="1191" spans="1:17">
      <c r="A1191" s="29">
        <v>43403</v>
      </c>
      <c r="B1191" s="10">
        <v>2223.29</v>
      </c>
      <c r="C1191" s="10">
        <v>2234.1999999999998</v>
      </c>
      <c r="D1191" s="10">
        <v>2223.29</v>
      </c>
      <c r="E1191" s="10">
        <v>2234</v>
      </c>
      <c r="F1191" s="10">
        <v>2155.64</v>
      </c>
      <c r="G1191" s="10">
        <v>2219.29</v>
      </c>
      <c r="H1191" s="10">
        <v>2145.85</v>
      </c>
      <c r="J1191" s="29">
        <v>43403</v>
      </c>
      <c r="K1191" s="10">
        <v>80</v>
      </c>
      <c r="L1191" s="10">
        <v>81.87</v>
      </c>
      <c r="M1191" s="10">
        <v>79.14</v>
      </c>
      <c r="N1191" s="10">
        <v>81.2</v>
      </c>
      <c r="O1191" s="10">
        <v>74.36</v>
      </c>
      <c r="P1191" s="10">
        <v>78.63</v>
      </c>
      <c r="Q1191" s="10">
        <v>74.900000000000006</v>
      </c>
    </row>
    <row r="1192" spans="1:17">
      <c r="A1192" s="29">
        <v>43402</v>
      </c>
      <c r="B1192" s="10">
        <v>2220.36</v>
      </c>
      <c r="C1192" s="10">
        <v>2225.2399999999998</v>
      </c>
      <c r="D1192" s="10">
        <v>2219.2199999999998</v>
      </c>
      <c r="E1192" s="10">
        <v>2223.38</v>
      </c>
      <c r="F1192" s="10">
        <v>2153.94</v>
      </c>
      <c r="G1192" s="10">
        <v>2219.33</v>
      </c>
      <c r="H1192" s="10">
        <v>2145.13</v>
      </c>
      <c r="J1192" s="29">
        <v>43402</v>
      </c>
      <c r="K1192" s="10">
        <v>82.5</v>
      </c>
      <c r="L1192" s="10">
        <v>84.5</v>
      </c>
      <c r="M1192" s="10">
        <v>78.41</v>
      </c>
      <c r="N1192" s="10">
        <v>79</v>
      </c>
      <c r="O1192" s="10">
        <v>74.25</v>
      </c>
      <c r="P1192" s="10">
        <v>78.63</v>
      </c>
      <c r="Q1192" s="10">
        <v>74.819999999999993</v>
      </c>
    </row>
    <row r="1193" spans="1:17">
      <c r="A1193" s="29">
        <v>43399</v>
      </c>
      <c r="B1193" s="10">
        <v>2213.96</v>
      </c>
      <c r="C1193" s="10">
        <v>2220.65</v>
      </c>
      <c r="D1193" s="10">
        <v>2209.89</v>
      </c>
      <c r="E1193" s="10">
        <v>2220.2399999999998</v>
      </c>
      <c r="F1193" s="10">
        <v>2152.52</v>
      </c>
      <c r="G1193" s="10">
        <v>2219.42</v>
      </c>
      <c r="H1193" s="10">
        <v>2144.84</v>
      </c>
      <c r="J1193" s="29">
        <v>43399</v>
      </c>
      <c r="K1193" s="10">
        <v>79.95</v>
      </c>
      <c r="L1193" s="10">
        <v>80.2</v>
      </c>
      <c r="M1193" s="10">
        <v>78.44</v>
      </c>
      <c r="N1193" s="10">
        <v>80.2</v>
      </c>
      <c r="O1193" s="10">
        <v>74.19</v>
      </c>
      <c r="P1193" s="10">
        <v>78.650000000000006</v>
      </c>
      <c r="Q1193" s="10">
        <v>74.790000000000006</v>
      </c>
    </row>
    <row r="1194" spans="1:17">
      <c r="A1194" s="29">
        <v>43398</v>
      </c>
      <c r="B1194" s="10">
        <v>2207.31</v>
      </c>
      <c r="C1194" s="10">
        <v>2216.94</v>
      </c>
      <c r="D1194" s="10">
        <v>2207.31</v>
      </c>
      <c r="E1194" s="10">
        <v>2213.86</v>
      </c>
      <c r="F1194" s="10">
        <v>2150.9299999999998</v>
      </c>
      <c r="G1194" s="10">
        <v>2219.5300000000002</v>
      </c>
      <c r="H1194" s="10">
        <v>2144.7399999999998</v>
      </c>
      <c r="J1194" s="29">
        <v>43398</v>
      </c>
      <c r="K1194" s="10">
        <v>78.290000000000006</v>
      </c>
      <c r="L1194" s="10">
        <v>79.459999999999994</v>
      </c>
      <c r="M1194" s="10">
        <v>78.25</v>
      </c>
      <c r="N1194" s="10">
        <v>79.12</v>
      </c>
      <c r="O1194" s="10">
        <v>74.099999999999994</v>
      </c>
      <c r="P1194" s="10">
        <v>78.650000000000006</v>
      </c>
      <c r="Q1194" s="10">
        <v>74.760000000000005</v>
      </c>
    </row>
    <row r="1195" spans="1:17">
      <c r="A1195" s="29">
        <v>43397</v>
      </c>
      <c r="B1195" s="10">
        <v>2206.5700000000002</v>
      </c>
      <c r="C1195" s="10">
        <v>2211.13</v>
      </c>
      <c r="D1195" s="10">
        <v>2206.5700000000002</v>
      </c>
      <c r="E1195" s="10">
        <v>2207.34</v>
      </c>
      <c r="F1195" s="10">
        <v>2149.56</v>
      </c>
      <c r="G1195" s="10">
        <v>2219.69</v>
      </c>
      <c r="H1195" s="10">
        <v>2144.7199999999998</v>
      </c>
      <c r="J1195" s="29">
        <v>43397</v>
      </c>
      <c r="K1195" s="10">
        <v>79.64</v>
      </c>
      <c r="L1195" s="10">
        <v>79.900000000000006</v>
      </c>
      <c r="M1195" s="10">
        <v>78</v>
      </c>
      <c r="N1195" s="10">
        <v>78</v>
      </c>
      <c r="O1195" s="10">
        <v>74.06</v>
      </c>
      <c r="P1195" s="10">
        <v>78.67</v>
      </c>
      <c r="Q1195" s="10">
        <v>74.760000000000005</v>
      </c>
    </row>
    <row r="1196" spans="1:17">
      <c r="A1196" s="29">
        <v>43396</v>
      </c>
      <c r="B1196" s="10">
        <v>2200.89</v>
      </c>
      <c r="C1196" s="10">
        <v>2211.08</v>
      </c>
      <c r="D1196" s="10">
        <v>2198.1</v>
      </c>
      <c r="E1196" s="10">
        <v>2206.5700000000002</v>
      </c>
      <c r="F1196" s="10">
        <v>2148.1999999999998</v>
      </c>
      <c r="G1196" s="10">
        <v>2219.89</v>
      </c>
      <c r="H1196" s="10">
        <v>2144.7600000000002</v>
      </c>
      <c r="J1196" s="29">
        <v>43396</v>
      </c>
      <c r="K1196" s="10">
        <v>79.430000000000007</v>
      </c>
      <c r="L1196" s="10">
        <v>79.430000000000007</v>
      </c>
      <c r="M1196" s="10">
        <v>78.010000000000005</v>
      </c>
      <c r="N1196" s="10">
        <v>79.400000000000006</v>
      </c>
      <c r="O1196" s="10">
        <v>74.02</v>
      </c>
      <c r="P1196" s="10">
        <v>78.69</v>
      </c>
      <c r="Q1196" s="10">
        <v>74.760000000000005</v>
      </c>
    </row>
    <row r="1197" spans="1:17">
      <c r="A1197" s="29">
        <v>43395</v>
      </c>
      <c r="B1197" s="10">
        <v>2192.39</v>
      </c>
      <c r="C1197" s="10">
        <v>2200.88</v>
      </c>
      <c r="D1197" s="10">
        <v>2192.39</v>
      </c>
      <c r="E1197" s="10">
        <v>2200.88</v>
      </c>
      <c r="F1197" s="10">
        <v>2146.94</v>
      </c>
      <c r="G1197" s="10">
        <v>2220.1</v>
      </c>
      <c r="H1197" s="10">
        <v>2144.84</v>
      </c>
      <c r="J1197" s="29">
        <v>43395</v>
      </c>
      <c r="K1197" s="10">
        <v>78.09</v>
      </c>
      <c r="L1197" s="10">
        <v>79.739999999999995</v>
      </c>
      <c r="M1197" s="10">
        <v>78.09</v>
      </c>
      <c r="N1197" s="10">
        <v>79.150000000000006</v>
      </c>
      <c r="O1197" s="10">
        <v>73.92</v>
      </c>
      <c r="P1197" s="10">
        <v>78.7</v>
      </c>
      <c r="Q1197" s="10">
        <v>74.73</v>
      </c>
    </row>
    <row r="1198" spans="1:17">
      <c r="A1198" s="29">
        <v>43392</v>
      </c>
      <c r="B1198" s="10">
        <v>2188.4699999999998</v>
      </c>
      <c r="C1198" s="10">
        <v>2195.7600000000002</v>
      </c>
      <c r="D1198" s="10">
        <v>2188.4699999999998</v>
      </c>
      <c r="E1198" s="10">
        <v>2192.19</v>
      </c>
      <c r="F1198" s="10">
        <v>2145.98</v>
      </c>
      <c r="G1198" s="10">
        <v>2220.2800000000002</v>
      </c>
      <c r="H1198" s="10">
        <v>2144.86</v>
      </c>
      <c r="J1198" s="29">
        <v>43392</v>
      </c>
      <c r="K1198" s="10">
        <v>77.010000000000005</v>
      </c>
      <c r="L1198" s="10">
        <v>78.89</v>
      </c>
      <c r="M1198" s="10">
        <v>77.010000000000005</v>
      </c>
      <c r="N1198" s="10">
        <v>77.959999999999994</v>
      </c>
      <c r="O1198" s="10">
        <v>73.88</v>
      </c>
      <c r="P1198" s="10">
        <v>78.709999999999994</v>
      </c>
      <c r="Q1198" s="10">
        <v>74.680000000000007</v>
      </c>
    </row>
    <row r="1199" spans="1:17">
      <c r="A1199" s="29">
        <v>43391</v>
      </c>
      <c r="B1199" s="10">
        <v>2189.14</v>
      </c>
      <c r="C1199" s="10">
        <v>2192.92</v>
      </c>
      <c r="D1199" s="10">
        <v>2188.37</v>
      </c>
      <c r="E1199" s="10">
        <v>2188.4299999999998</v>
      </c>
      <c r="F1199" s="10">
        <v>2145.19</v>
      </c>
      <c r="G1199" s="10">
        <v>2220.4499999999998</v>
      </c>
      <c r="H1199" s="10">
        <v>2144.79</v>
      </c>
      <c r="J1199" s="29">
        <v>43391</v>
      </c>
      <c r="K1199" s="10">
        <v>77.97</v>
      </c>
      <c r="L1199" s="10">
        <v>77.97</v>
      </c>
      <c r="M1199" s="10">
        <v>76.849999999999994</v>
      </c>
      <c r="N1199" s="10">
        <v>76.849999999999994</v>
      </c>
      <c r="O1199" s="10">
        <v>73.87</v>
      </c>
      <c r="P1199" s="10">
        <v>78.72</v>
      </c>
      <c r="Q1199" s="10">
        <v>74.64</v>
      </c>
    </row>
    <row r="1200" spans="1:17">
      <c r="A1200" s="29">
        <v>43390</v>
      </c>
      <c r="B1200" s="10">
        <v>2187.12</v>
      </c>
      <c r="C1200" s="10">
        <v>2192.4499999999998</v>
      </c>
      <c r="D1200" s="10">
        <v>2186.2399999999998</v>
      </c>
      <c r="E1200" s="10">
        <v>2189.14</v>
      </c>
      <c r="F1200" s="10">
        <v>2144.46</v>
      </c>
      <c r="G1200" s="10">
        <v>2220.6</v>
      </c>
      <c r="H1200" s="10">
        <v>2144.9699999999998</v>
      </c>
      <c r="J1200" s="29">
        <v>43390</v>
      </c>
      <c r="K1200" s="10">
        <v>77.489999999999995</v>
      </c>
      <c r="L1200" s="10">
        <v>78.05</v>
      </c>
      <c r="M1200" s="10">
        <v>76.39</v>
      </c>
      <c r="N1200" s="10">
        <v>77.400000000000006</v>
      </c>
      <c r="O1200" s="10">
        <v>73.900000000000006</v>
      </c>
      <c r="P1200" s="10">
        <v>78.739999999999995</v>
      </c>
      <c r="Q1200" s="10">
        <v>74.650000000000006</v>
      </c>
    </row>
    <row r="1201" spans="1:17">
      <c r="A1201" s="29">
        <v>43389</v>
      </c>
      <c r="B1201" s="10">
        <v>2188.33</v>
      </c>
      <c r="C1201" s="10">
        <v>2191.8200000000002</v>
      </c>
      <c r="D1201" s="10">
        <v>2183.56</v>
      </c>
      <c r="E1201" s="10">
        <v>2187.12</v>
      </c>
      <c r="F1201" s="10">
        <v>2143.77</v>
      </c>
      <c r="G1201" s="10">
        <v>2220.67</v>
      </c>
      <c r="H1201" s="10">
        <v>2145.17</v>
      </c>
      <c r="J1201" s="29">
        <v>43389</v>
      </c>
      <c r="K1201" s="10">
        <v>76.47</v>
      </c>
      <c r="L1201" s="10">
        <v>76.849999999999994</v>
      </c>
      <c r="M1201" s="10">
        <v>75.05</v>
      </c>
      <c r="N1201" s="10">
        <v>76.849999999999994</v>
      </c>
      <c r="O1201" s="10">
        <v>73.930000000000007</v>
      </c>
      <c r="P1201" s="10">
        <v>78.75</v>
      </c>
      <c r="Q1201" s="10">
        <v>74.66</v>
      </c>
    </row>
    <row r="1202" spans="1:17">
      <c r="A1202" s="29">
        <v>43388</v>
      </c>
      <c r="B1202" s="10">
        <v>2176.08</v>
      </c>
      <c r="C1202" s="10">
        <v>2188.38</v>
      </c>
      <c r="D1202" s="10">
        <v>2176.08</v>
      </c>
      <c r="E1202" s="10">
        <v>2188.25</v>
      </c>
      <c r="F1202" s="10">
        <v>2143.11</v>
      </c>
      <c r="G1202" s="10">
        <v>2220.67</v>
      </c>
      <c r="H1202" s="10">
        <v>2145.5</v>
      </c>
      <c r="J1202" s="29">
        <v>43388</v>
      </c>
      <c r="K1202" s="10">
        <v>76.97</v>
      </c>
      <c r="L1202" s="10">
        <v>76.97</v>
      </c>
      <c r="M1202" s="10">
        <v>74.7</v>
      </c>
      <c r="N1202" s="10">
        <v>74.8</v>
      </c>
      <c r="O1202" s="10">
        <v>73.97</v>
      </c>
      <c r="P1202" s="10">
        <v>78.760000000000005</v>
      </c>
      <c r="Q1202" s="10">
        <v>74.67</v>
      </c>
    </row>
    <row r="1203" spans="1:17">
      <c r="A1203" s="29">
        <v>43384</v>
      </c>
      <c r="B1203" s="10">
        <v>2174.16</v>
      </c>
      <c r="C1203" s="10">
        <v>2179.5</v>
      </c>
      <c r="D1203" s="10">
        <v>2172</v>
      </c>
      <c r="E1203" s="10">
        <v>2176.0700000000002</v>
      </c>
      <c r="F1203" s="10">
        <v>2142.36</v>
      </c>
      <c r="G1203" s="10">
        <v>2220.6799999999998</v>
      </c>
      <c r="H1203" s="10">
        <v>2145.8000000000002</v>
      </c>
      <c r="J1203" s="29">
        <v>43384</v>
      </c>
      <c r="K1203" s="10">
        <v>77.36</v>
      </c>
      <c r="L1203" s="10">
        <v>77.48</v>
      </c>
      <c r="M1203" s="10">
        <v>75.23</v>
      </c>
      <c r="N1203" s="10">
        <v>75.349999999999994</v>
      </c>
      <c r="O1203" s="10">
        <v>74.040000000000006</v>
      </c>
      <c r="P1203" s="10">
        <v>78.78</v>
      </c>
      <c r="Q1203" s="10">
        <v>74.72</v>
      </c>
    </row>
    <row r="1204" spans="1:17">
      <c r="A1204" s="29">
        <v>43383</v>
      </c>
      <c r="B1204" s="10">
        <v>2172.48</v>
      </c>
      <c r="C1204" s="10">
        <v>2177.5</v>
      </c>
      <c r="D1204" s="10">
        <v>2171.12</v>
      </c>
      <c r="E1204" s="10">
        <v>2174.1999999999998</v>
      </c>
      <c r="F1204" s="10">
        <v>2141.8200000000002</v>
      </c>
      <c r="G1204" s="10">
        <v>2220.75</v>
      </c>
      <c r="H1204" s="10">
        <v>2146.4299999999998</v>
      </c>
      <c r="J1204" s="29">
        <v>43383</v>
      </c>
      <c r="K1204" s="10">
        <v>78.87</v>
      </c>
      <c r="L1204" s="10">
        <v>78.87</v>
      </c>
      <c r="M1204" s="10">
        <v>75.7</v>
      </c>
      <c r="N1204" s="10">
        <v>75.7</v>
      </c>
      <c r="O1204" s="10">
        <v>74.09</v>
      </c>
      <c r="P1204" s="10">
        <v>78.790000000000006</v>
      </c>
      <c r="Q1204" s="10">
        <v>74.739999999999995</v>
      </c>
    </row>
    <row r="1205" spans="1:17">
      <c r="A1205" s="29">
        <v>43382</v>
      </c>
      <c r="B1205" s="10">
        <v>2159.59</v>
      </c>
      <c r="C1205" s="10">
        <v>2175.44</v>
      </c>
      <c r="D1205" s="10">
        <v>2156.12</v>
      </c>
      <c r="E1205" s="10">
        <v>2172.4899999999998</v>
      </c>
      <c r="F1205" s="10">
        <v>2141.42</v>
      </c>
      <c r="G1205" s="10">
        <v>2220.87</v>
      </c>
      <c r="H1205" s="10">
        <v>2147.1999999999998</v>
      </c>
      <c r="J1205" s="29">
        <v>43382</v>
      </c>
      <c r="K1205" s="10">
        <v>78.010000000000005</v>
      </c>
      <c r="L1205" s="10">
        <v>78.989999999999995</v>
      </c>
      <c r="M1205" s="10">
        <v>77.44</v>
      </c>
      <c r="N1205" s="10">
        <v>78.88</v>
      </c>
      <c r="O1205" s="10">
        <v>74.12</v>
      </c>
      <c r="P1205" s="10">
        <v>78.8</v>
      </c>
      <c r="Q1205" s="10">
        <v>74.75</v>
      </c>
    </row>
    <row r="1206" spans="1:17">
      <c r="A1206" s="29">
        <v>43381</v>
      </c>
      <c r="B1206" s="10">
        <v>2153.11</v>
      </c>
      <c r="C1206" s="10">
        <v>2161.3200000000002</v>
      </c>
      <c r="D1206" s="10">
        <v>2147.67</v>
      </c>
      <c r="E1206" s="10">
        <v>2159.5100000000002</v>
      </c>
      <c r="F1206" s="10">
        <v>2140.88</v>
      </c>
      <c r="G1206" s="10">
        <v>2220.98</v>
      </c>
      <c r="H1206" s="10">
        <v>2148.12</v>
      </c>
      <c r="J1206" s="29">
        <v>43381</v>
      </c>
      <c r="K1206" s="10">
        <v>77.010000000000005</v>
      </c>
      <c r="L1206" s="10">
        <v>79.89</v>
      </c>
      <c r="M1206" s="10">
        <v>76.97</v>
      </c>
      <c r="N1206" s="10">
        <v>77.55</v>
      </c>
      <c r="O1206" s="10">
        <v>74.09</v>
      </c>
      <c r="P1206" s="10">
        <v>78.790000000000006</v>
      </c>
      <c r="Q1206" s="10">
        <v>74.739999999999995</v>
      </c>
    </row>
    <row r="1207" spans="1:17">
      <c r="A1207" s="29">
        <v>43378</v>
      </c>
      <c r="B1207" s="10">
        <v>2141.88</v>
      </c>
      <c r="C1207" s="10">
        <v>2154.42</v>
      </c>
      <c r="D1207" s="10">
        <v>2141.88</v>
      </c>
      <c r="E1207" s="10">
        <v>2153.11</v>
      </c>
      <c r="F1207" s="10">
        <v>2140.59</v>
      </c>
      <c r="G1207" s="10">
        <v>2221.15</v>
      </c>
      <c r="H1207" s="10">
        <v>2149.31</v>
      </c>
      <c r="J1207" s="29">
        <v>43378</v>
      </c>
      <c r="K1207" s="10">
        <v>75.95</v>
      </c>
      <c r="L1207" s="10">
        <v>76</v>
      </c>
      <c r="M1207" s="10">
        <v>73.97</v>
      </c>
      <c r="N1207" s="10">
        <v>74.2</v>
      </c>
      <c r="O1207" s="10">
        <v>74.099999999999994</v>
      </c>
      <c r="P1207" s="10">
        <v>78.790000000000006</v>
      </c>
      <c r="Q1207" s="10">
        <v>74.77</v>
      </c>
    </row>
    <row r="1208" spans="1:17">
      <c r="A1208" s="29">
        <v>43377</v>
      </c>
      <c r="B1208" s="10">
        <v>2145.91</v>
      </c>
      <c r="C1208" s="10">
        <v>2146.75</v>
      </c>
      <c r="D1208" s="10">
        <v>2138.83</v>
      </c>
      <c r="E1208" s="10">
        <v>2141.89</v>
      </c>
      <c r="F1208" s="10">
        <v>2140.4699999999998</v>
      </c>
      <c r="G1208" s="10">
        <v>2221.34</v>
      </c>
      <c r="H1208" s="10">
        <v>2150.7199999999998</v>
      </c>
      <c r="J1208" s="29">
        <v>43377</v>
      </c>
      <c r="K1208" s="10">
        <v>73.010000000000005</v>
      </c>
      <c r="L1208" s="10">
        <v>75</v>
      </c>
      <c r="M1208" s="10">
        <v>73.010000000000005</v>
      </c>
      <c r="N1208" s="10">
        <v>74.8</v>
      </c>
      <c r="O1208" s="10">
        <v>74.180000000000007</v>
      </c>
      <c r="P1208" s="10">
        <v>78.8</v>
      </c>
      <c r="Q1208" s="10">
        <v>74.819999999999993</v>
      </c>
    </row>
    <row r="1209" spans="1:17">
      <c r="A1209" s="29">
        <v>43376</v>
      </c>
      <c r="B1209" s="10">
        <v>2133.58</v>
      </c>
      <c r="C1209" s="10">
        <v>2146.48</v>
      </c>
      <c r="D1209" s="10">
        <v>2132.21</v>
      </c>
      <c r="E1209" s="10">
        <v>2145.8200000000002</v>
      </c>
      <c r="F1209" s="10">
        <v>2140.6799999999998</v>
      </c>
      <c r="G1209" s="10">
        <v>2221.6</v>
      </c>
      <c r="H1209" s="10">
        <v>2152.31</v>
      </c>
      <c r="J1209" s="29">
        <v>43376</v>
      </c>
      <c r="K1209" s="10">
        <v>75</v>
      </c>
      <c r="L1209" s="10">
        <v>76.97</v>
      </c>
      <c r="M1209" s="10">
        <v>74.27</v>
      </c>
      <c r="N1209" s="10">
        <v>74.45</v>
      </c>
      <c r="O1209" s="10">
        <v>74.260000000000005</v>
      </c>
      <c r="P1209" s="10">
        <v>78.8</v>
      </c>
      <c r="Q1209" s="10">
        <v>74.87</v>
      </c>
    </row>
    <row r="1210" spans="1:17">
      <c r="A1210" s="29">
        <v>43375</v>
      </c>
      <c r="B1210" s="10">
        <v>2128.38</v>
      </c>
      <c r="C1210" s="10">
        <v>2133.94</v>
      </c>
      <c r="D1210" s="10">
        <v>2124.2199999999998</v>
      </c>
      <c r="E1210" s="10">
        <v>2133.4499999999998</v>
      </c>
      <c r="F1210" s="10">
        <v>2140.79</v>
      </c>
      <c r="G1210" s="10">
        <v>2221.84</v>
      </c>
      <c r="H1210" s="10">
        <v>2153.88</v>
      </c>
      <c r="J1210" s="29">
        <v>43375</v>
      </c>
      <c r="K1210" s="10">
        <v>72.400000000000006</v>
      </c>
      <c r="L1210" s="10">
        <v>73.09</v>
      </c>
      <c r="M1210" s="10">
        <v>71.989999999999995</v>
      </c>
      <c r="N1210" s="10">
        <v>72.599999999999994</v>
      </c>
      <c r="O1210" s="10">
        <v>74.34</v>
      </c>
      <c r="P1210" s="10">
        <v>78.819999999999993</v>
      </c>
      <c r="Q1210" s="10">
        <v>74.94</v>
      </c>
    </row>
    <row r="1211" spans="1:17">
      <c r="A1211" s="29">
        <v>43374</v>
      </c>
      <c r="B1211" s="10">
        <v>2134.8000000000002</v>
      </c>
      <c r="C1211" s="10">
        <v>2139.37</v>
      </c>
      <c r="D1211" s="10">
        <v>2126.4699999999998</v>
      </c>
      <c r="E1211" s="10">
        <v>2128.39</v>
      </c>
      <c r="F1211" s="10">
        <v>2141.19</v>
      </c>
      <c r="G1211" s="10">
        <v>2222.14</v>
      </c>
      <c r="H1211" s="10">
        <v>2155.5700000000002</v>
      </c>
      <c r="J1211" s="29">
        <v>43374</v>
      </c>
      <c r="K1211" s="10">
        <v>71.84</v>
      </c>
      <c r="L1211" s="10">
        <v>71.959999999999994</v>
      </c>
      <c r="M1211" s="10">
        <v>70.599999999999994</v>
      </c>
      <c r="N1211" s="10">
        <v>70.599999999999994</v>
      </c>
      <c r="O1211" s="10">
        <v>74.45</v>
      </c>
      <c r="P1211" s="10">
        <v>78.83</v>
      </c>
      <c r="Q1211" s="10">
        <v>75.040000000000006</v>
      </c>
    </row>
    <row r="1212" spans="1:17">
      <c r="A1212" s="29">
        <v>43371</v>
      </c>
      <c r="B1212" s="10">
        <v>2128.8200000000002</v>
      </c>
      <c r="C1212" s="10">
        <v>2135.09</v>
      </c>
      <c r="D1212" s="10">
        <v>2125.61</v>
      </c>
      <c r="E1212" s="10">
        <v>2134.81</v>
      </c>
      <c r="F1212" s="10">
        <v>2141.73</v>
      </c>
      <c r="G1212" s="10">
        <v>2222.5300000000002</v>
      </c>
      <c r="H1212" s="10">
        <v>2157.34</v>
      </c>
      <c r="J1212" s="29">
        <v>43371</v>
      </c>
      <c r="K1212" s="10">
        <v>71.900000000000006</v>
      </c>
      <c r="L1212" s="10">
        <v>73.010000000000005</v>
      </c>
      <c r="M1212" s="10">
        <v>71.28</v>
      </c>
      <c r="N1212" s="10">
        <v>72.5</v>
      </c>
      <c r="O1212" s="10">
        <v>74.62</v>
      </c>
      <c r="P1212" s="10">
        <v>78.86</v>
      </c>
      <c r="Q1212" s="10">
        <v>75.16</v>
      </c>
    </row>
    <row r="1213" spans="1:17">
      <c r="A1213" s="29">
        <v>43370</v>
      </c>
      <c r="B1213" s="10">
        <v>2129.0300000000002</v>
      </c>
      <c r="C1213" s="10">
        <v>2134.6999999999998</v>
      </c>
      <c r="D1213" s="10">
        <v>2128.25</v>
      </c>
      <c r="E1213" s="10">
        <v>2128.83</v>
      </c>
      <c r="F1213" s="10">
        <v>2142.04</v>
      </c>
      <c r="G1213" s="10">
        <v>2222.84</v>
      </c>
      <c r="H1213" s="10">
        <v>2159.09</v>
      </c>
      <c r="J1213" s="29">
        <v>43370</v>
      </c>
      <c r="K1213" s="10">
        <v>71.84</v>
      </c>
      <c r="L1213" s="10">
        <v>72.66</v>
      </c>
      <c r="M1213" s="10">
        <v>71.84</v>
      </c>
      <c r="N1213" s="10">
        <v>72.55</v>
      </c>
      <c r="O1213" s="10">
        <v>74.72</v>
      </c>
      <c r="P1213" s="10">
        <v>78.88</v>
      </c>
      <c r="Q1213" s="10">
        <v>75.25</v>
      </c>
    </row>
    <row r="1214" spans="1:17">
      <c r="A1214" s="29">
        <v>43369</v>
      </c>
      <c r="B1214" s="10">
        <v>2135</v>
      </c>
      <c r="C1214" s="10">
        <v>2137.42</v>
      </c>
      <c r="D1214" s="10">
        <v>2129.0300000000002</v>
      </c>
      <c r="E1214" s="10">
        <v>2129.0300000000002</v>
      </c>
      <c r="F1214" s="10">
        <v>2142.42</v>
      </c>
      <c r="G1214" s="10">
        <v>2223.23</v>
      </c>
      <c r="H1214" s="10">
        <v>2160.9299999999998</v>
      </c>
      <c r="J1214" s="29">
        <v>43369</v>
      </c>
      <c r="K1214" s="10">
        <v>72.47</v>
      </c>
      <c r="L1214" s="10">
        <v>72.569999999999993</v>
      </c>
      <c r="M1214" s="10">
        <v>71.55</v>
      </c>
      <c r="N1214" s="10">
        <v>71.55</v>
      </c>
      <c r="O1214" s="10">
        <v>74.81</v>
      </c>
      <c r="P1214" s="10">
        <v>78.900000000000006</v>
      </c>
      <c r="Q1214" s="10">
        <v>75.34</v>
      </c>
    </row>
    <row r="1215" spans="1:17">
      <c r="A1215" s="29">
        <v>43368</v>
      </c>
      <c r="B1215" s="10">
        <v>2141.54</v>
      </c>
      <c r="C1215" s="10">
        <v>2144.35</v>
      </c>
      <c r="D1215" s="10">
        <v>2132.5</v>
      </c>
      <c r="E1215" s="10">
        <v>2135.0100000000002</v>
      </c>
      <c r="F1215" s="10">
        <v>2142.79</v>
      </c>
      <c r="G1215" s="10">
        <v>2223.61</v>
      </c>
      <c r="H1215" s="10">
        <v>2162.91</v>
      </c>
      <c r="J1215" s="29">
        <v>43368</v>
      </c>
      <c r="K1215" s="10">
        <v>71.5</v>
      </c>
      <c r="L1215" s="10">
        <v>72.099999999999994</v>
      </c>
      <c r="M1215" s="10">
        <v>71</v>
      </c>
      <c r="N1215" s="10">
        <v>72.099999999999994</v>
      </c>
      <c r="O1215" s="10">
        <v>74.930000000000007</v>
      </c>
      <c r="P1215" s="10">
        <v>78.92</v>
      </c>
      <c r="Q1215" s="10">
        <v>75.45</v>
      </c>
    </row>
    <row r="1216" spans="1:17">
      <c r="A1216" s="29">
        <v>43367</v>
      </c>
      <c r="B1216" s="10">
        <v>2141.79</v>
      </c>
      <c r="C1216" s="10">
        <v>2145.56</v>
      </c>
      <c r="D1216" s="10">
        <v>2138.52</v>
      </c>
      <c r="E1216" s="10">
        <v>2141.5500000000002</v>
      </c>
      <c r="F1216" s="10">
        <v>2142.89</v>
      </c>
      <c r="G1216" s="10">
        <v>2223.96</v>
      </c>
      <c r="H1216" s="10">
        <v>2164.84</v>
      </c>
      <c r="J1216" s="29">
        <v>43367</v>
      </c>
      <c r="K1216" s="10">
        <v>72.8</v>
      </c>
      <c r="L1216" s="10">
        <v>72.8</v>
      </c>
      <c r="M1216" s="10">
        <v>71.650000000000006</v>
      </c>
      <c r="N1216" s="10">
        <v>71.7</v>
      </c>
      <c r="O1216" s="10">
        <v>75.03</v>
      </c>
      <c r="P1216" s="10">
        <v>78.94</v>
      </c>
      <c r="Q1216" s="10">
        <v>75.56</v>
      </c>
    </row>
    <row r="1217" spans="1:17">
      <c r="A1217" s="29">
        <v>43364</v>
      </c>
      <c r="B1217" s="10">
        <v>2142.5</v>
      </c>
      <c r="C1217" s="10">
        <v>2146.2600000000002</v>
      </c>
      <c r="D1217" s="10">
        <v>2139.98</v>
      </c>
      <c r="E1217" s="10">
        <v>2141.8000000000002</v>
      </c>
      <c r="F1217" s="10">
        <v>2142.9899999999998</v>
      </c>
      <c r="G1217" s="10">
        <v>2224.2800000000002</v>
      </c>
      <c r="H1217" s="10">
        <v>2166.6799999999998</v>
      </c>
      <c r="J1217" s="29">
        <v>43364</v>
      </c>
      <c r="K1217" s="10">
        <v>72.05</v>
      </c>
      <c r="L1217" s="10">
        <v>73</v>
      </c>
      <c r="M1217" s="10">
        <v>72.05</v>
      </c>
      <c r="N1217" s="10">
        <v>72.8</v>
      </c>
      <c r="O1217" s="10">
        <v>75.13</v>
      </c>
      <c r="P1217" s="10">
        <v>78.959999999999994</v>
      </c>
      <c r="Q1217" s="10">
        <v>75.680000000000007</v>
      </c>
    </row>
    <row r="1218" spans="1:17">
      <c r="A1218" s="29">
        <v>43363</v>
      </c>
      <c r="B1218" s="10">
        <v>2141.58</v>
      </c>
      <c r="C1218" s="10">
        <v>2147.9699999999998</v>
      </c>
      <c r="D1218" s="10">
        <v>2137.67</v>
      </c>
      <c r="E1218" s="10">
        <v>2142.5100000000002</v>
      </c>
      <c r="F1218" s="10">
        <v>2143.0300000000002</v>
      </c>
      <c r="G1218" s="10">
        <v>2224.63</v>
      </c>
      <c r="H1218" s="10">
        <v>2168.64</v>
      </c>
      <c r="J1218" s="29">
        <v>43363</v>
      </c>
      <c r="K1218" s="10">
        <v>72.319999999999993</v>
      </c>
      <c r="L1218" s="10">
        <v>72.319999999999993</v>
      </c>
      <c r="M1218" s="10">
        <v>71.44</v>
      </c>
      <c r="N1218" s="10">
        <v>71.5</v>
      </c>
      <c r="O1218" s="10">
        <v>75.19</v>
      </c>
      <c r="P1218" s="10">
        <v>78.97</v>
      </c>
      <c r="Q1218" s="10">
        <v>75.81</v>
      </c>
    </row>
    <row r="1219" spans="1:17">
      <c r="A1219" s="29">
        <v>43362</v>
      </c>
      <c r="B1219" s="10">
        <v>2137.16</v>
      </c>
      <c r="C1219" s="10">
        <v>2141.7399999999998</v>
      </c>
      <c r="D1219" s="10">
        <v>2133.09</v>
      </c>
      <c r="E1219" s="10">
        <v>2141.61</v>
      </c>
      <c r="F1219" s="10">
        <v>2143.3000000000002</v>
      </c>
      <c r="G1219" s="10">
        <v>2224.96</v>
      </c>
      <c r="H1219" s="10">
        <v>2170.4699999999998</v>
      </c>
      <c r="J1219" s="29">
        <v>43362</v>
      </c>
      <c r="K1219" s="10">
        <v>71.87</v>
      </c>
      <c r="L1219" s="10">
        <v>72.459999999999994</v>
      </c>
      <c r="M1219" s="10">
        <v>70.75</v>
      </c>
      <c r="N1219" s="10">
        <v>71.55</v>
      </c>
      <c r="O1219" s="10">
        <v>75.27</v>
      </c>
      <c r="P1219" s="10">
        <v>79</v>
      </c>
      <c r="Q1219" s="10">
        <v>75.959999999999994</v>
      </c>
    </row>
    <row r="1220" spans="1:17">
      <c r="A1220" s="29">
        <v>43361</v>
      </c>
      <c r="B1220" s="10">
        <v>2134.0700000000002</v>
      </c>
      <c r="C1220" s="10">
        <v>2137.1799999999998</v>
      </c>
      <c r="D1220" s="10">
        <v>2129.96</v>
      </c>
      <c r="E1220" s="10">
        <v>2137.17</v>
      </c>
      <c r="F1220" s="10">
        <v>2143.44</v>
      </c>
      <c r="G1220" s="10">
        <v>2225.33</v>
      </c>
      <c r="H1220" s="10">
        <v>2172.25</v>
      </c>
      <c r="J1220" s="29">
        <v>43361</v>
      </c>
      <c r="K1220" s="10">
        <v>71.11</v>
      </c>
      <c r="L1220" s="10">
        <v>71.95</v>
      </c>
      <c r="M1220" s="10">
        <v>70.77</v>
      </c>
      <c r="N1220" s="10">
        <v>71.95</v>
      </c>
      <c r="O1220" s="10">
        <v>75.349999999999994</v>
      </c>
      <c r="P1220" s="10">
        <v>79.03</v>
      </c>
      <c r="Q1220" s="10">
        <v>76.09</v>
      </c>
    </row>
    <row r="1221" spans="1:17">
      <c r="A1221" s="29">
        <v>43360</v>
      </c>
      <c r="B1221" s="10">
        <v>2132.5</v>
      </c>
      <c r="C1221" s="10">
        <v>2136.7399999999998</v>
      </c>
      <c r="D1221" s="10">
        <v>2128.67</v>
      </c>
      <c r="E1221" s="10">
        <v>2134.08</v>
      </c>
      <c r="F1221" s="10">
        <v>2143.77</v>
      </c>
      <c r="G1221" s="10">
        <v>2225.6999999999998</v>
      </c>
      <c r="H1221" s="10">
        <v>2174.04</v>
      </c>
      <c r="J1221" s="29">
        <v>43360</v>
      </c>
      <c r="K1221" s="10">
        <v>70</v>
      </c>
      <c r="L1221" s="10">
        <v>71.47</v>
      </c>
      <c r="M1221" s="10">
        <v>70</v>
      </c>
      <c r="N1221" s="10">
        <v>70.8</v>
      </c>
      <c r="O1221" s="10">
        <v>75.41</v>
      </c>
      <c r="P1221" s="10">
        <v>79.06</v>
      </c>
      <c r="Q1221" s="10">
        <v>76.22</v>
      </c>
    </row>
    <row r="1222" spans="1:17">
      <c r="A1222" s="29">
        <v>43357</v>
      </c>
      <c r="B1222" s="10">
        <v>2138.0500000000002</v>
      </c>
      <c r="C1222" s="10">
        <v>2141.69</v>
      </c>
      <c r="D1222" s="10">
        <v>2130.73</v>
      </c>
      <c r="E1222" s="10">
        <v>2132.52</v>
      </c>
      <c r="F1222" s="10">
        <v>2144.0700000000002</v>
      </c>
      <c r="G1222" s="10">
        <v>2226.15</v>
      </c>
      <c r="H1222" s="10">
        <v>2175.9699999999998</v>
      </c>
      <c r="J1222" s="29">
        <v>43357</v>
      </c>
      <c r="K1222" s="10">
        <v>71</v>
      </c>
      <c r="L1222" s="10">
        <v>71</v>
      </c>
      <c r="M1222" s="10">
        <v>69.31</v>
      </c>
      <c r="N1222" s="10">
        <v>70.05</v>
      </c>
      <c r="O1222" s="10">
        <v>75.489999999999995</v>
      </c>
      <c r="P1222" s="10">
        <v>79.099999999999994</v>
      </c>
      <c r="Q1222" s="10">
        <v>76.36</v>
      </c>
    </row>
    <row r="1223" spans="1:17">
      <c r="A1223" s="29">
        <v>43356</v>
      </c>
      <c r="B1223" s="10">
        <v>2134.39</v>
      </c>
      <c r="C1223" s="10">
        <v>2138.04</v>
      </c>
      <c r="D1223" s="10">
        <v>2130.33</v>
      </c>
      <c r="E1223" s="10">
        <v>2137.9699999999998</v>
      </c>
      <c r="F1223" s="10">
        <v>2144.21</v>
      </c>
      <c r="G1223" s="10">
        <v>2226.59</v>
      </c>
      <c r="H1223" s="10">
        <v>2177.9499999999998</v>
      </c>
      <c r="J1223" s="29">
        <v>43356</v>
      </c>
      <c r="K1223" s="10">
        <v>71.010000000000005</v>
      </c>
      <c r="L1223" s="10">
        <v>71.5</v>
      </c>
      <c r="M1223" s="10">
        <v>69.64</v>
      </c>
      <c r="N1223" s="10">
        <v>69.650000000000006</v>
      </c>
      <c r="O1223" s="10">
        <v>75.59</v>
      </c>
      <c r="P1223" s="10">
        <v>79.14</v>
      </c>
      <c r="Q1223" s="10">
        <v>76.52</v>
      </c>
    </row>
    <row r="1224" spans="1:17">
      <c r="A1224" s="29">
        <v>43355</v>
      </c>
      <c r="B1224" s="10">
        <v>2126.87</v>
      </c>
      <c r="C1224" s="10">
        <v>2134.39</v>
      </c>
      <c r="D1224" s="10">
        <v>2121.85</v>
      </c>
      <c r="E1224" s="10">
        <v>2134.4</v>
      </c>
      <c r="F1224" s="10">
        <v>2144.34</v>
      </c>
      <c r="G1224" s="10">
        <v>2226.9899999999998</v>
      </c>
      <c r="H1224" s="10">
        <v>2179.91</v>
      </c>
      <c r="J1224" s="29">
        <v>43355</v>
      </c>
      <c r="K1224" s="10">
        <v>70.42</v>
      </c>
      <c r="L1224" s="10">
        <v>71.59</v>
      </c>
      <c r="M1224" s="10">
        <v>70.05</v>
      </c>
      <c r="N1224" s="10">
        <v>70.650000000000006</v>
      </c>
      <c r="O1224" s="10">
        <v>75.67</v>
      </c>
      <c r="P1224" s="10">
        <v>79.180000000000007</v>
      </c>
      <c r="Q1224" s="10">
        <v>76.680000000000007</v>
      </c>
    </row>
    <row r="1225" spans="1:17">
      <c r="A1225" s="29">
        <v>43354</v>
      </c>
      <c r="B1225" s="10">
        <v>2131.9299999999998</v>
      </c>
      <c r="C1225" s="10">
        <v>2132.63</v>
      </c>
      <c r="D1225" s="10">
        <v>2123.75</v>
      </c>
      <c r="E1225" s="10">
        <v>2126.87</v>
      </c>
      <c r="F1225" s="10">
        <v>2144.31</v>
      </c>
      <c r="G1225" s="10">
        <v>2227.4</v>
      </c>
      <c r="H1225" s="10">
        <v>2181.9699999999998</v>
      </c>
      <c r="J1225" s="29">
        <v>43354</v>
      </c>
      <c r="K1225" s="10">
        <v>72.06</v>
      </c>
      <c r="L1225" s="10">
        <v>72.06</v>
      </c>
      <c r="M1225" s="10">
        <v>70.47</v>
      </c>
      <c r="N1225" s="10">
        <v>70.650000000000006</v>
      </c>
      <c r="O1225" s="10">
        <v>75.72</v>
      </c>
      <c r="P1225" s="10">
        <v>79.22</v>
      </c>
      <c r="Q1225" s="10">
        <v>76.819999999999993</v>
      </c>
    </row>
    <row r="1226" spans="1:17">
      <c r="A1226" s="29">
        <v>43353</v>
      </c>
      <c r="B1226" s="10">
        <v>2135.73</v>
      </c>
      <c r="C1226" s="10">
        <v>2140.34</v>
      </c>
      <c r="D1226" s="10">
        <v>2130.98</v>
      </c>
      <c r="E1226" s="10">
        <v>2131.94</v>
      </c>
      <c r="F1226" s="10">
        <v>2144.2800000000002</v>
      </c>
      <c r="G1226" s="10">
        <v>2227.8200000000002</v>
      </c>
      <c r="H1226" s="10">
        <v>2184.11</v>
      </c>
      <c r="J1226" s="29">
        <v>43353</v>
      </c>
      <c r="K1226" s="10">
        <v>71.97</v>
      </c>
      <c r="L1226" s="10">
        <v>72.77</v>
      </c>
      <c r="M1226" s="10">
        <v>71.75</v>
      </c>
      <c r="N1226" s="10">
        <v>72.25</v>
      </c>
      <c r="O1226" s="10">
        <v>75.77</v>
      </c>
      <c r="P1226" s="10">
        <v>79.25</v>
      </c>
      <c r="Q1226" s="10">
        <v>76.959999999999994</v>
      </c>
    </row>
    <row r="1227" spans="1:17">
      <c r="A1227" s="29">
        <v>43349</v>
      </c>
      <c r="B1227" s="10">
        <v>2135.83</v>
      </c>
      <c r="C1227" s="10">
        <v>2139.12</v>
      </c>
      <c r="D1227" s="10">
        <v>2133.6799999999998</v>
      </c>
      <c r="E1227" s="10">
        <v>2135.7600000000002</v>
      </c>
      <c r="F1227" s="10">
        <v>2143.86</v>
      </c>
      <c r="G1227" s="10">
        <v>2228.21</v>
      </c>
      <c r="H1227" s="10">
        <v>2186.2399999999998</v>
      </c>
      <c r="J1227" s="29">
        <v>43349</v>
      </c>
      <c r="K1227" s="10">
        <v>71.84</v>
      </c>
      <c r="L1227" s="10">
        <v>72.150000000000006</v>
      </c>
      <c r="M1227" s="10">
        <v>71.010000000000005</v>
      </c>
      <c r="N1227" s="10">
        <v>71.95</v>
      </c>
      <c r="O1227" s="10">
        <v>75.78</v>
      </c>
      <c r="P1227" s="10">
        <v>79.260000000000005</v>
      </c>
      <c r="Q1227" s="10">
        <v>77.069999999999993</v>
      </c>
    </row>
    <row r="1228" spans="1:17">
      <c r="A1228" s="29">
        <v>43348</v>
      </c>
      <c r="B1228" s="10">
        <v>2135.25</v>
      </c>
      <c r="C1228" s="10">
        <v>2140.08</v>
      </c>
      <c r="D1228" s="10">
        <v>2133.3000000000002</v>
      </c>
      <c r="E1228" s="10">
        <v>2135.83</v>
      </c>
      <c r="F1228" s="10">
        <v>2143.33</v>
      </c>
      <c r="G1228" s="10">
        <v>2228.5700000000002</v>
      </c>
      <c r="H1228" s="10">
        <v>2188.3200000000002</v>
      </c>
      <c r="J1228" s="29">
        <v>43348</v>
      </c>
      <c r="K1228" s="10">
        <v>70.05</v>
      </c>
      <c r="L1228" s="10">
        <v>71.81</v>
      </c>
      <c r="M1228" s="10">
        <v>70.05</v>
      </c>
      <c r="N1228" s="10">
        <v>71.400000000000006</v>
      </c>
      <c r="O1228" s="10">
        <v>75.790000000000006</v>
      </c>
      <c r="P1228" s="10">
        <v>79.27</v>
      </c>
      <c r="Q1228" s="10">
        <v>77.17</v>
      </c>
    </row>
    <row r="1229" spans="1:17">
      <c r="A1229" s="29">
        <v>43347</v>
      </c>
      <c r="B1229" s="10">
        <v>2135.48</v>
      </c>
      <c r="C1229" s="10">
        <v>2138.16</v>
      </c>
      <c r="D1229" s="10">
        <v>2130.65</v>
      </c>
      <c r="E1229" s="10">
        <v>2135.25</v>
      </c>
      <c r="F1229" s="10">
        <v>2142.65</v>
      </c>
      <c r="G1229" s="10">
        <v>2228.94</v>
      </c>
      <c r="H1229" s="10">
        <v>2190.4499999999998</v>
      </c>
      <c r="J1229" s="29">
        <v>43347</v>
      </c>
      <c r="K1229" s="10">
        <v>72.7</v>
      </c>
      <c r="L1229" s="10">
        <v>72.84</v>
      </c>
      <c r="M1229" s="10">
        <v>71.3</v>
      </c>
      <c r="N1229" s="10">
        <v>71.349999999999994</v>
      </c>
      <c r="O1229" s="10">
        <v>75.819999999999993</v>
      </c>
      <c r="P1229" s="10">
        <v>79.290000000000006</v>
      </c>
      <c r="Q1229" s="10">
        <v>77.290000000000006</v>
      </c>
    </row>
    <row r="1230" spans="1:17">
      <c r="A1230" s="29">
        <v>43346</v>
      </c>
      <c r="B1230" s="10">
        <v>2139.4</v>
      </c>
      <c r="C1230" s="10">
        <v>2142.08</v>
      </c>
      <c r="D1230" s="10">
        <v>2130.25</v>
      </c>
      <c r="E1230" s="10">
        <v>2135.48</v>
      </c>
      <c r="F1230" s="10">
        <v>2141.8200000000002</v>
      </c>
      <c r="G1230" s="10">
        <v>2229.3000000000002</v>
      </c>
      <c r="H1230" s="10">
        <v>2192.5500000000002</v>
      </c>
      <c r="J1230" s="29">
        <v>43346</v>
      </c>
      <c r="K1230" s="10">
        <v>73.510000000000005</v>
      </c>
      <c r="L1230" s="10">
        <v>75.5</v>
      </c>
      <c r="M1230" s="10">
        <v>72.69</v>
      </c>
      <c r="N1230" s="10">
        <v>73.099999999999994</v>
      </c>
      <c r="O1230" s="10">
        <v>75.84</v>
      </c>
      <c r="P1230" s="10">
        <v>79.3</v>
      </c>
      <c r="Q1230" s="10">
        <v>77.42</v>
      </c>
    </row>
    <row r="1231" spans="1:17">
      <c r="A1231" s="29">
        <v>43343</v>
      </c>
      <c r="B1231" s="10">
        <v>2136.1799999999998</v>
      </c>
      <c r="C1231" s="10">
        <v>2141.87</v>
      </c>
      <c r="D1231" s="10">
        <v>2135.27</v>
      </c>
      <c r="E1231" s="10">
        <v>2139.4</v>
      </c>
      <c r="F1231" s="10">
        <v>2141</v>
      </c>
      <c r="G1231" s="10">
        <v>2229.6999999999998</v>
      </c>
      <c r="H1231" s="10">
        <v>2194.67</v>
      </c>
      <c r="J1231" s="29">
        <v>43343</v>
      </c>
      <c r="K1231" s="10">
        <v>73.05</v>
      </c>
      <c r="L1231" s="10">
        <v>74.209999999999994</v>
      </c>
      <c r="M1231" s="10">
        <v>73.05</v>
      </c>
      <c r="N1231" s="10">
        <v>73.8</v>
      </c>
      <c r="O1231" s="10">
        <v>75.819999999999993</v>
      </c>
      <c r="P1231" s="10">
        <v>79.31</v>
      </c>
      <c r="Q1231" s="10">
        <v>77.510000000000005</v>
      </c>
    </row>
    <row r="1232" spans="1:17">
      <c r="A1232" s="29">
        <v>43342</v>
      </c>
      <c r="B1232" s="10">
        <v>2134.7199999999998</v>
      </c>
      <c r="C1232" s="10">
        <v>2140.0300000000002</v>
      </c>
      <c r="D1232" s="10">
        <v>2133.6799999999998</v>
      </c>
      <c r="E1232" s="10">
        <v>2136.19</v>
      </c>
      <c r="F1232" s="10">
        <v>2140.04</v>
      </c>
      <c r="G1232" s="10">
        <v>2230.0700000000002</v>
      </c>
      <c r="H1232" s="10">
        <v>2196.75</v>
      </c>
      <c r="J1232" s="29">
        <v>43342</v>
      </c>
      <c r="K1232" s="10">
        <v>74.83</v>
      </c>
      <c r="L1232" s="10">
        <v>74.83</v>
      </c>
      <c r="M1232" s="10">
        <v>73.400000000000006</v>
      </c>
      <c r="N1232" s="10">
        <v>73.400000000000006</v>
      </c>
      <c r="O1232" s="10">
        <v>75.78</v>
      </c>
      <c r="P1232" s="10">
        <v>79.33</v>
      </c>
      <c r="Q1232" s="10">
        <v>77.599999999999994</v>
      </c>
    </row>
    <row r="1233" spans="1:17">
      <c r="A1233" s="29">
        <v>43341</v>
      </c>
      <c r="B1233" s="10">
        <v>2136.4</v>
      </c>
      <c r="C1233" s="10">
        <v>2139.0100000000002</v>
      </c>
      <c r="D1233" s="10">
        <v>2133.19</v>
      </c>
      <c r="E1233" s="10">
        <v>2134.69</v>
      </c>
      <c r="F1233" s="10">
        <v>2139.1</v>
      </c>
      <c r="G1233" s="10">
        <v>2230.44</v>
      </c>
      <c r="H1233" s="10">
        <v>2198.91</v>
      </c>
      <c r="J1233" s="29">
        <v>43341</v>
      </c>
      <c r="K1233" s="10">
        <v>74.790000000000006</v>
      </c>
      <c r="L1233" s="10">
        <v>75.069999999999993</v>
      </c>
      <c r="M1233" s="10">
        <v>74.5</v>
      </c>
      <c r="N1233" s="10">
        <v>74.849999999999994</v>
      </c>
      <c r="O1233" s="10">
        <v>75.77</v>
      </c>
      <c r="P1233" s="10">
        <v>79.33</v>
      </c>
      <c r="Q1233" s="10">
        <v>77.69</v>
      </c>
    </row>
    <row r="1234" spans="1:17">
      <c r="A1234" s="29">
        <v>43340</v>
      </c>
      <c r="B1234" s="10">
        <v>2134.7600000000002</v>
      </c>
      <c r="C1234" s="10">
        <v>2137.59</v>
      </c>
      <c r="D1234" s="10">
        <v>2130.77</v>
      </c>
      <c r="E1234" s="10">
        <v>2136.4</v>
      </c>
      <c r="F1234" s="10">
        <v>2138.11</v>
      </c>
      <c r="G1234" s="10">
        <v>2230.83</v>
      </c>
      <c r="H1234" s="10">
        <v>2201.1799999999998</v>
      </c>
      <c r="J1234" s="29">
        <v>43340</v>
      </c>
      <c r="K1234" s="10">
        <v>75.489999999999995</v>
      </c>
      <c r="L1234" s="10">
        <v>75.489999999999995</v>
      </c>
      <c r="M1234" s="10">
        <v>74</v>
      </c>
      <c r="N1234" s="10">
        <v>74.599999999999994</v>
      </c>
      <c r="O1234" s="10">
        <v>75.72</v>
      </c>
      <c r="P1234" s="10">
        <v>79.34</v>
      </c>
      <c r="Q1234" s="10">
        <v>77.78</v>
      </c>
    </row>
    <row r="1235" spans="1:17">
      <c r="A1235" s="29">
        <v>43339</v>
      </c>
      <c r="B1235" s="10">
        <v>2131.35</v>
      </c>
      <c r="C1235" s="10">
        <v>2140.25</v>
      </c>
      <c r="D1235" s="10">
        <v>2131.35</v>
      </c>
      <c r="E1235" s="10">
        <v>2134.77</v>
      </c>
      <c r="F1235" s="10">
        <v>2137.19</v>
      </c>
      <c r="G1235" s="10">
        <v>2231.19</v>
      </c>
      <c r="H1235" s="10">
        <v>2203.33</v>
      </c>
      <c r="J1235" s="29">
        <v>43339</v>
      </c>
      <c r="K1235" s="10">
        <v>74</v>
      </c>
      <c r="L1235" s="10">
        <v>75.099999999999994</v>
      </c>
      <c r="M1235" s="10">
        <v>74</v>
      </c>
      <c r="N1235" s="10">
        <v>75.099999999999994</v>
      </c>
      <c r="O1235" s="10">
        <v>75.650000000000006</v>
      </c>
      <c r="P1235" s="10">
        <v>79.36</v>
      </c>
      <c r="Q1235" s="10">
        <v>77.86</v>
      </c>
    </row>
    <row r="1236" spans="1:17">
      <c r="A1236" s="29">
        <v>43336</v>
      </c>
      <c r="B1236" s="10">
        <v>2131.27</v>
      </c>
      <c r="C1236" s="10">
        <v>2138.75</v>
      </c>
      <c r="D1236" s="10">
        <v>2131.0700000000002</v>
      </c>
      <c r="E1236" s="10">
        <v>2131.1799999999998</v>
      </c>
      <c r="F1236" s="10">
        <v>2136.61</v>
      </c>
      <c r="G1236" s="10">
        <v>2231.63</v>
      </c>
      <c r="H1236" s="10">
        <v>2205.58</v>
      </c>
      <c r="J1236" s="29">
        <v>43336</v>
      </c>
      <c r="K1236" s="10">
        <v>73.56</v>
      </c>
      <c r="L1236" s="10">
        <v>74.010000000000005</v>
      </c>
      <c r="M1236" s="10">
        <v>73.180000000000007</v>
      </c>
      <c r="N1236" s="10">
        <v>73.7</v>
      </c>
      <c r="O1236" s="10">
        <v>75.58</v>
      </c>
      <c r="P1236" s="10">
        <v>79.37</v>
      </c>
      <c r="Q1236" s="10">
        <v>77.930000000000007</v>
      </c>
    </row>
    <row r="1237" spans="1:17">
      <c r="A1237" s="29">
        <v>43335</v>
      </c>
      <c r="B1237" s="10">
        <v>2142.14</v>
      </c>
      <c r="C1237" s="10">
        <v>2144.19</v>
      </c>
      <c r="D1237" s="10">
        <v>2129.69</v>
      </c>
      <c r="E1237" s="10">
        <v>2131.27</v>
      </c>
      <c r="F1237" s="10">
        <v>2136.36</v>
      </c>
      <c r="G1237" s="10">
        <v>2232.1</v>
      </c>
      <c r="H1237" s="10">
        <v>2207.86</v>
      </c>
      <c r="J1237" s="29">
        <v>43335</v>
      </c>
      <c r="K1237" s="10">
        <v>75.489999999999995</v>
      </c>
      <c r="L1237" s="10">
        <v>75.489999999999995</v>
      </c>
      <c r="M1237" s="10">
        <v>73.52</v>
      </c>
      <c r="N1237" s="10">
        <v>73.55</v>
      </c>
      <c r="O1237" s="10">
        <v>75.56</v>
      </c>
      <c r="P1237" s="10">
        <v>79.39</v>
      </c>
      <c r="Q1237" s="10">
        <v>78.010000000000005</v>
      </c>
    </row>
    <row r="1238" spans="1:17">
      <c r="A1238" s="29">
        <v>43334</v>
      </c>
      <c r="B1238" s="10">
        <v>2144.63</v>
      </c>
      <c r="C1238" s="10">
        <v>2148.58</v>
      </c>
      <c r="D1238" s="10">
        <v>2138.48</v>
      </c>
      <c r="E1238" s="10">
        <v>2142.2600000000002</v>
      </c>
      <c r="F1238" s="10">
        <v>2136.29</v>
      </c>
      <c r="G1238" s="10">
        <v>2232.56</v>
      </c>
      <c r="H1238" s="10">
        <v>2210.09</v>
      </c>
      <c r="J1238" s="29">
        <v>43334</v>
      </c>
      <c r="K1238" s="10">
        <v>73.819999999999993</v>
      </c>
      <c r="L1238" s="10">
        <v>74.849999999999994</v>
      </c>
      <c r="M1238" s="10">
        <v>73.56</v>
      </c>
      <c r="N1238" s="10">
        <v>74.849999999999994</v>
      </c>
      <c r="O1238" s="10">
        <v>75.540000000000006</v>
      </c>
      <c r="P1238" s="10">
        <v>79.41</v>
      </c>
      <c r="Q1238" s="10">
        <v>78.099999999999994</v>
      </c>
    </row>
    <row r="1239" spans="1:17">
      <c r="A1239" s="29">
        <v>43333</v>
      </c>
      <c r="B1239" s="10">
        <v>2142.46</v>
      </c>
      <c r="C1239" s="10">
        <v>2148.25</v>
      </c>
      <c r="D1239" s="10">
        <v>2142.46</v>
      </c>
      <c r="E1239" s="10">
        <v>2144.5500000000002</v>
      </c>
      <c r="F1239" s="10">
        <v>2136.16</v>
      </c>
      <c r="G1239" s="10">
        <v>2232.9299999999998</v>
      </c>
      <c r="H1239" s="10">
        <v>2212.2399999999998</v>
      </c>
      <c r="J1239" s="29">
        <v>43333</v>
      </c>
      <c r="K1239" s="10">
        <v>75.5</v>
      </c>
      <c r="L1239" s="10">
        <v>75.5</v>
      </c>
      <c r="M1239" s="10">
        <v>73.8</v>
      </c>
      <c r="N1239" s="10">
        <v>74.3</v>
      </c>
      <c r="O1239" s="10">
        <v>75.510000000000005</v>
      </c>
      <c r="P1239" s="10">
        <v>79.430000000000007</v>
      </c>
      <c r="Q1239" s="10">
        <v>78.19</v>
      </c>
    </row>
    <row r="1240" spans="1:17">
      <c r="A1240" s="29">
        <v>43332</v>
      </c>
      <c r="B1240" s="10">
        <v>2149.23</v>
      </c>
      <c r="C1240" s="10">
        <v>2152.88</v>
      </c>
      <c r="D1240" s="10">
        <v>2142.42</v>
      </c>
      <c r="E1240" s="10">
        <v>2142.42</v>
      </c>
      <c r="F1240" s="10">
        <v>2136.0500000000002</v>
      </c>
      <c r="G1240" s="10">
        <v>2233.2600000000002</v>
      </c>
      <c r="H1240" s="10">
        <v>2214.33</v>
      </c>
      <c r="J1240" s="29">
        <v>43332</v>
      </c>
      <c r="K1240" s="10">
        <v>76.010000000000005</v>
      </c>
      <c r="L1240" s="10">
        <v>76.010000000000005</v>
      </c>
      <c r="M1240" s="10">
        <v>74.89</v>
      </c>
      <c r="N1240" s="10">
        <v>75.650000000000006</v>
      </c>
      <c r="O1240" s="10">
        <v>75.48</v>
      </c>
      <c r="P1240" s="10">
        <v>79.45</v>
      </c>
      <c r="Q1240" s="10">
        <v>78.27</v>
      </c>
    </row>
    <row r="1241" spans="1:17">
      <c r="A1241" s="29">
        <v>43329</v>
      </c>
      <c r="B1241" s="10">
        <v>2152.38</v>
      </c>
      <c r="C1241" s="10">
        <v>2153.54</v>
      </c>
      <c r="D1241" s="10">
        <v>2145.46</v>
      </c>
      <c r="E1241" s="10">
        <v>2149.1999999999998</v>
      </c>
      <c r="F1241" s="10">
        <v>2136.0700000000002</v>
      </c>
      <c r="G1241" s="10">
        <v>2233.6</v>
      </c>
      <c r="H1241" s="10">
        <v>2216.4</v>
      </c>
      <c r="J1241" s="29">
        <v>43329</v>
      </c>
      <c r="K1241" s="10">
        <v>74.94</v>
      </c>
      <c r="L1241" s="10">
        <v>75.61</v>
      </c>
      <c r="M1241" s="10">
        <v>74.94</v>
      </c>
      <c r="N1241" s="10">
        <v>75.55</v>
      </c>
      <c r="O1241" s="10">
        <v>75.45</v>
      </c>
      <c r="P1241" s="10">
        <v>79.48</v>
      </c>
      <c r="Q1241" s="10">
        <v>78.349999999999994</v>
      </c>
    </row>
    <row r="1242" spans="1:17">
      <c r="A1242" s="29">
        <v>43328</v>
      </c>
      <c r="B1242" s="10">
        <v>2140.86</v>
      </c>
      <c r="C1242" s="10">
        <v>2154.12</v>
      </c>
      <c r="D1242" s="10">
        <v>2140.86</v>
      </c>
      <c r="E1242" s="10">
        <v>2152.39</v>
      </c>
      <c r="F1242" s="10">
        <v>2136.31</v>
      </c>
      <c r="G1242" s="10">
        <v>2233.87</v>
      </c>
      <c r="H1242" s="10">
        <v>2218.37</v>
      </c>
      <c r="J1242" s="29">
        <v>43328</v>
      </c>
      <c r="K1242" s="10">
        <v>76.44</v>
      </c>
      <c r="L1242" s="10">
        <v>76.67</v>
      </c>
      <c r="M1242" s="10">
        <v>75.94</v>
      </c>
      <c r="N1242" s="10">
        <v>76.05</v>
      </c>
      <c r="O1242" s="10">
        <v>75.400000000000006</v>
      </c>
      <c r="P1242" s="10">
        <v>79.5</v>
      </c>
      <c r="Q1242" s="10">
        <v>78.44</v>
      </c>
    </row>
    <row r="1243" spans="1:17">
      <c r="A1243" s="29">
        <v>43327</v>
      </c>
      <c r="B1243" s="10">
        <v>2145.1</v>
      </c>
      <c r="C1243" s="10">
        <v>2149.19</v>
      </c>
      <c r="D1243" s="10">
        <v>2138.4699999999998</v>
      </c>
      <c r="E1243" s="10">
        <v>2140.86</v>
      </c>
      <c r="F1243" s="10">
        <v>2137.17</v>
      </c>
      <c r="G1243" s="10">
        <v>2234.1</v>
      </c>
      <c r="H1243" s="10">
        <v>2220.23</v>
      </c>
      <c r="J1243" s="29">
        <v>43327</v>
      </c>
      <c r="K1243" s="10">
        <v>76.52</v>
      </c>
      <c r="L1243" s="10">
        <v>76.52</v>
      </c>
      <c r="M1243" s="10">
        <v>75.39</v>
      </c>
      <c r="N1243" s="10">
        <v>75.95</v>
      </c>
      <c r="O1243" s="10">
        <v>75.39</v>
      </c>
      <c r="P1243" s="10">
        <v>79.52</v>
      </c>
      <c r="Q1243" s="10">
        <v>78.510000000000005</v>
      </c>
    </row>
    <row r="1244" spans="1:17">
      <c r="A1244" s="29">
        <v>43326</v>
      </c>
      <c r="B1244" s="10">
        <v>2139.6</v>
      </c>
      <c r="C1244" s="10">
        <v>2146.4499999999998</v>
      </c>
      <c r="D1244" s="10">
        <v>2139.6</v>
      </c>
      <c r="E1244" s="10">
        <v>2145.1</v>
      </c>
      <c r="F1244" s="10">
        <v>2138.5500000000002</v>
      </c>
      <c r="G1244" s="10">
        <v>2234.38</v>
      </c>
      <c r="H1244" s="10">
        <v>2222.16</v>
      </c>
      <c r="J1244" s="29">
        <v>43326</v>
      </c>
      <c r="K1244" s="10">
        <v>76.14</v>
      </c>
      <c r="L1244" s="10">
        <v>77.349999999999994</v>
      </c>
      <c r="M1244" s="10">
        <v>75.849999999999994</v>
      </c>
      <c r="N1244" s="10">
        <v>77.3</v>
      </c>
      <c r="O1244" s="10">
        <v>75.42</v>
      </c>
      <c r="P1244" s="10">
        <v>79.540000000000006</v>
      </c>
      <c r="Q1244" s="10">
        <v>78.599999999999994</v>
      </c>
    </row>
    <row r="1245" spans="1:17">
      <c r="A1245" s="29">
        <v>43325</v>
      </c>
      <c r="B1245" s="10">
        <v>2144.5500000000002</v>
      </c>
      <c r="C1245" s="10">
        <v>2148.8000000000002</v>
      </c>
      <c r="D1245" s="10">
        <v>2138.83</v>
      </c>
      <c r="E1245" s="10">
        <v>2139.4</v>
      </c>
      <c r="F1245" s="10">
        <v>2139.88</v>
      </c>
      <c r="G1245" s="10">
        <v>2234.81</v>
      </c>
      <c r="H1245" s="10">
        <v>2223.9899999999998</v>
      </c>
      <c r="J1245" s="29">
        <v>43325</v>
      </c>
      <c r="K1245" s="10">
        <v>75</v>
      </c>
      <c r="L1245" s="10">
        <v>75.55</v>
      </c>
      <c r="M1245" s="10">
        <v>74.37</v>
      </c>
      <c r="N1245" s="10">
        <v>75.55</v>
      </c>
      <c r="O1245" s="10">
        <v>75.459999999999994</v>
      </c>
      <c r="P1245" s="10">
        <v>79.55</v>
      </c>
      <c r="Q1245" s="10">
        <v>78.67</v>
      </c>
    </row>
    <row r="1246" spans="1:17">
      <c r="A1246" s="29">
        <v>43322</v>
      </c>
      <c r="B1246" s="10">
        <v>2152.63</v>
      </c>
      <c r="C1246" s="10">
        <v>2155.31</v>
      </c>
      <c r="D1246" s="10">
        <v>2143.81</v>
      </c>
      <c r="E1246" s="10">
        <v>2143.81</v>
      </c>
      <c r="F1246" s="10">
        <v>2141.3200000000002</v>
      </c>
      <c r="G1246" s="10">
        <v>2235.2800000000002</v>
      </c>
      <c r="H1246" s="10">
        <v>2225.89</v>
      </c>
      <c r="J1246" s="29">
        <v>43322</v>
      </c>
      <c r="K1246" s="10">
        <v>76.11</v>
      </c>
      <c r="L1246" s="10">
        <v>76.11</v>
      </c>
      <c r="M1246" s="10">
        <v>74.72</v>
      </c>
      <c r="N1246" s="10">
        <v>74.849999999999994</v>
      </c>
      <c r="O1246" s="10">
        <v>75.5</v>
      </c>
      <c r="P1246" s="10">
        <v>79.58</v>
      </c>
      <c r="Q1246" s="10">
        <v>78.75</v>
      </c>
    </row>
    <row r="1247" spans="1:17">
      <c r="A1247" s="29">
        <v>43321</v>
      </c>
      <c r="B1247" s="10">
        <v>2152.59</v>
      </c>
      <c r="C1247" s="10">
        <v>2155.5100000000002</v>
      </c>
      <c r="D1247" s="10">
        <v>2149.6999999999998</v>
      </c>
      <c r="E1247" s="10">
        <v>2152.58</v>
      </c>
      <c r="F1247" s="10">
        <v>2142.73</v>
      </c>
      <c r="G1247" s="10">
        <v>2235.73</v>
      </c>
      <c r="H1247" s="10">
        <v>2227.69</v>
      </c>
      <c r="J1247" s="29">
        <v>43321</v>
      </c>
      <c r="K1247" s="10">
        <v>77.55</v>
      </c>
      <c r="L1247" s="10">
        <v>77.55</v>
      </c>
      <c r="M1247" s="10">
        <v>76.09</v>
      </c>
      <c r="N1247" s="10">
        <v>76.75</v>
      </c>
      <c r="O1247" s="10">
        <v>75.53</v>
      </c>
      <c r="P1247" s="10">
        <v>79.599999999999994</v>
      </c>
      <c r="Q1247" s="10">
        <v>78.84</v>
      </c>
    </row>
    <row r="1248" spans="1:17">
      <c r="A1248" s="29">
        <v>43320</v>
      </c>
      <c r="B1248" s="10">
        <v>2152.17</v>
      </c>
      <c r="C1248" s="10">
        <v>2155.58</v>
      </c>
      <c r="D1248" s="10">
        <v>2150.54</v>
      </c>
      <c r="E1248" s="10">
        <v>2152.59</v>
      </c>
      <c r="F1248" s="10">
        <v>2143.75</v>
      </c>
      <c r="G1248" s="10">
        <v>2236.15</v>
      </c>
      <c r="H1248" s="10">
        <v>2229.39</v>
      </c>
      <c r="J1248" s="29">
        <v>43320</v>
      </c>
      <c r="K1248" s="10">
        <v>78.2</v>
      </c>
      <c r="L1248" s="10">
        <v>78.62</v>
      </c>
      <c r="M1248" s="10">
        <v>77.33</v>
      </c>
      <c r="N1248" s="10">
        <v>77.55</v>
      </c>
      <c r="O1248" s="10">
        <v>75.48</v>
      </c>
      <c r="P1248" s="10">
        <v>79.61</v>
      </c>
      <c r="Q1248" s="10">
        <v>78.92</v>
      </c>
    </row>
    <row r="1249" spans="1:17">
      <c r="A1249" s="29">
        <v>43319</v>
      </c>
      <c r="B1249" s="10">
        <v>2154.61</v>
      </c>
      <c r="C1249" s="10">
        <v>2157.56</v>
      </c>
      <c r="D1249" s="10">
        <v>2149.61</v>
      </c>
      <c r="E1249" s="10">
        <v>2152.16</v>
      </c>
      <c r="F1249" s="10">
        <v>2144.39</v>
      </c>
      <c r="G1249" s="10">
        <v>2236.5700000000002</v>
      </c>
      <c r="H1249" s="10">
        <v>2231.08</v>
      </c>
      <c r="J1249" s="29">
        <v>43319</v>
      </c>
      <c r="K1249" s="10">
        <v>78.52</v>
      </c>
      <c r="L1249" s="10">
        <v>79.489999999999995</v>
      </c>
      <c r="M1249" s="10">
        <v>77.989999999999995</v>
      </c>
      <c r="N1249" s="10">
        <v>78.2</v>
      </c>
      <c r="O1249" s="10">
        <v>75.42</v>
      </c>
      <c r="P1249" s="10">
        <v>79.63</v>
      </c>
      <c r="Q1249" s="10">
        <v>78.989999999999995</v>
      </c>
    </row>
    <row r="1250" spans="1:17">
      <c r="A1250" s="29">
        <v>43318</v>
      </c>
      <c r="B1250" s="10">
        <v>2154.23</v>
      </c>
      <c r="C1250" s="10">
        <v>2158.77</v>
      </c>
      <c r="D1250" s="10">
        <v>2151.33</v>
      </c>
      <c r="E1250" s="10">
        <v>2154.62</v>
      </c>
      <c r="F1250" s="10">
        <v>2145.48</v>
      </c>
      <c r="G1250" s="10">
        <v>2237.02</v>
      </c>
      <c r="H1250" s="10">
        <v>2232.7399999999998</v>
      </c>
      <c r="J1250" s="29">
        <v>43318</v>
      </c>
      <c r="K1250" s="10">
        <v>79.2</v>
      </c>
      <c r="L1250" s="10">
        <v>79.64</v>
      </c>
      <c r="M1250" s="10">
        <v>78.91</v>
      </c>
      <c r="N1250" s="10">
        <v>79.099999999999994</v>
      </c>
      <c r="O1250" s="10">
        <v>75.400000000000006</v>
      </c>
      <c r="P1250" s="10">
        <v>79.64</v>
      </c>
      <c r="Q1250" s="10">
        <v>79.06</v>
      </c>
    </row>
    <row r="1251" spans="1:17">
      <c r="A1251" s="29">
        <v>43315</v>
      </c>
      <c r="B1251" s="10">
        <v>2150.6799999999998</v>
      </c>
      <c r="C1251" s="10">
        <v>2155.06</v>
      </c>
      <c r="D1251" s="10">
        <v>2148.9499999999998</v>
      </c>
      <c r="E1251" s="10">
        <v>2154.2199999999998</v>
      </c>
      <c r="F1251" s="10">
        <v>2146.58</v>
      </c>
      <c r="G1251" s="10">
        <v>2237.41</v>
      </c>
      <c r="H1251" s="10">
        <v>2234.36</v>
      </c>
      <c r="J1251" s="29">
        <v>43315</v>
      </c>
      <c r="K1251" s="10">
        <v>78</v>
      </c>
      <c r="L1251" s="10">
        <v>79.099999999999994</v>
      </c>
      <c r="M1251" s="10">
        <v>78</v>
      </c>
      <c r="N1251" s="10">
        <v>79.099999999999994</v>
      </c>
      <c r="O1251" s="10">
        <v>75.39</v>
      </c>
      <c r="P1251" s="10">
        <v>79.650000000000006</v>
      </c>
      <c r="Q1251" s="10">
        <v>79.13</v>
      </c>
    </row>
    <row r="1252" spans="1:17">
      <c r="A1252" s="29">
        <v>43314</v>
      </c>
      <c r="B1252" s="10">
        <v>2148.86</v>
      </c>
      <c r="C1252" s="10">
        <v>2152.8200000000002</v>
      </c>
      <c r="D1252" s="10">
        <v>2146.9299999999998</v>
      </c>
      <c r="E1252" s="10">
        <v>2150.58</v>
      </c>
      <c r="F1252" s="10">
        <v>2147.89</v>
      </c>
      <c r="G1252" s="10">
        <v>2237.81</v>
      </c>
      <c r="H1252" s="10">
        <v>2235.9499999999998</v>
      </c>
      <c r="J1252" s="29">
        <v>43314</v>
      </c>
      <c r="K1252" s="10">
        <v>77.900000000000006</v>
      </c>
      <c r="L1252" s="10">
        <v>78.19</v>
      </c>
      <c r="M1252" s="10">
        <v>77.64</v>
      </c>
      <c r="N1252" s="10">
        <v>78.05</v>
      </c>
      <c r="O1252" s="10">
        <v>75.37</v>
      </c>
      <c r="P1252" s="10">
        <v>79.66</v>
      </c>
      <c r="Q1252" s="10">
        <v>79.19</v>
      </c>
    </row>
    <row r="1253" spans="1:17">
      <c r="A1253" s="29">
        <v>43313</v>
      </c>
      <c r="B1253" s="10">
        <v>2154.65</v>
      </c>
      <c r="C1253" s="10">
        <v>2166.54</v>
      </c>
      <c r="D1253" s="10">
        <v>2143.61</v>
      </c>
      <c r="E1253" s="10">
        <v>2148.86</v>
      </c>
      <c r="F1253" s="10">
        <v>2149.23</v>
      </c>
      <c r="G1253" s="10">
        <v>2238.2199999999998</v>
      </c>
      <c r="H1253" s="10">
        <v>2237.52</v>
      </c>
      <c r="J1253" s="29">
        <v>43313</v>
      </c>
      <c r="K1253" s="10">
        <v>77.2</v>
      </c>
      <c r="L1253" s="10">
        <v>77.900000000000006</v>
      </c>
      <c r="M1253" s="10">
        <v>76.959999999999994</v>
      </c>
      <c r="N1253" s="10">
        <v>77.900000000000006</v>
      </c>
      <c r="O1253" s="10">
        <v>75.39</v>
      </c>
      <c r="P1253" s="10">
        <v>79.67</v>
      </c>
      <c r="Q1253" s="10">
        <v>79.260000000000005</v>
      </c>
    </row>
    <row r="1254" spans="1:17">
      <c r="A1254" s="29">
        <v>43312</v>
      </c>
      <c r="B1254" s="10">
        <v>2145.6999999999998</v>
      </c>
      <c r="C1254" s="10">
        <v>2154.69</v>
      </c>
      <c r="D1254" s="10">
        <v>2145.6999999999998</v>
      </c>
      <c r="E1254" s="10">
        <v>2154.4499999999998</v>
      </c>
      <c r="F1254" s="10">
        <v>2151.0500000000002</v>
      </c>
      <c r="G1254" s="10">
        <v>2238.67</v>
      </c>
      <c r="H1254" s="10">
        <v>2239.0500000000002</v>
      </c>
      <c r="J1254" s="29">
        <v>43312</v>
      </c>
      <c r="K1254" s="10">
        <v>77.400000000000006</v>
      </c>
      <c r="L1254" s="10">
        <v>77.400000000000006</v>
      </c>
      <c r="M1254" s="10">
        <v>76.819999999999993</v>
      </c>
      <c r="N1254" s="10">
        <v>77</v>
      </c>
      <c r="O1254" s="10">
        <v>75.39</v>
      </c>
      <c r="P1254" s="10">
        <v>79.680000000000007</v>
      </c>
      <c r="Q1254" s="10">
        <v>79.31</v>
      </c>
    </row>
    <row r="1255" spans="1:17">
      <c r="A1255" s="29">
        <v>43311</v>
      </c>
      <c r="B1255" s="10">
        <v>2144.9699999999998</v>
      </c>
      <c r="C1255" s="10">
        <v>2153.75</v>
      </c>
      <c r="D1255" s="10">
        <v>2144.5</v>
      </c>
      <c r="E1255" s="10">
        <v>2145.6999999999998</v>
      </c>
      <c r="F1255" s="10">
        <v>2152.9699999999998</v>
      </c>
      <c r="G1255" s="10">
        <v>2239.09</v>
      </c>
      <c r="H1255" s="10">
        <v>2240.4699999999998</v>
      </c>
      <c r="J1255" s="29">
        <v>43311</v>
      </c>
      <c r="K1255" s="10">
        <v>78.11</v>
      </c>
      <c r="L1255" s="10">
        <v>78.239999999999995</v>
      </c>
      <c r="M1255" s="10">
        <v>77.59</v>
      </c>
      <c r="N1255" s="10">
        <v>77.599999999999994</v>
      </c>
      <c r="O1255" s="10">
        <v>75.39</v>
      </c>
      <c r="P1255" s="10">
        <v>79.7</v>
      </c>
      <c r="Q1255" s="10">
        <v>79.38</v>
      </c>
    </row>
    <row r="1256" spans="1:17">
      <c r="A1256" s="29">
        <v>43308</v>
      </c>
      <c r="B1256" s="10">
        <v>2146.88</v>
      </c>
      <c r="C1256" s="10">
        <v>2150.96</v>
      </c>
      <c r="D1256" s="10">
        <v>2142.0300000000002</v>
      </c>
      <c r="E1256" s="10">
        <v>2144.9299999999998</v>
      </c>
      <c r="F1256" s="10">
        <v>2155.36</v>
      </c>
      <c r="G1256" s="10">
        <v>2239.5300000000002</v>
      </c>
      <c r="H1256" s="10">
        <v>2241.96</v>
      </c>
      <c r="J1256" s="29">
        <v>43308</v>
      </c>
      <c r="K1256" s="10">
        <v>77.95</v>
      </c>
      <c r="L1256" s="10">
        <v>78.33</v>
      </c>
      <c r="M1256" s="10">
        <v>77.67</v>
      </c>
      <c r="N1256" s="10">
        <v>78</v>
      </c>
      <c r="O1256" s="10">
        <v>75.400000000000006</v>
      </c>
      <c r="P1256" s="10">
        <v>79.709999999999994</v>
      </c>
      <c r="Q1256" s="10">
        <v>79.44</v>
      </c>
    </row>
    <row r="1257" spans="1:17">
      <c r="A1257" s="29">
        <v>43307</v>
      </c>
      <c r="B1257" s="10">
        <v>2152.69</v>
      </c>
      <c r="C1257" s="10">
        <v>2156.0100000000002</v>
      </c>
      <c r="D1257" s="10">
        <v>2144.56</v>
      </c>
      <c r="E1257" s="10">
        <v>2146.89</v>
      </c>
      <c r="F1257" s="10">
        <v>2158.02</v>
      </c>
      <c r="G1257" s="10">
        <v>2239.9299999999998</v>
      </c>
      <c r="H1257" s="10">
        <v>2243.46</v>
      </c>
      <c r="J1257" s="29">
        <v>43307</v>
      </c>
      <c r="K1257" s="10">
        <v>79.2</v>
      </c>
      <c r="L1257" s="10">
        <v>79.2</v>
      </c>
      <c r="M1257" s="10">
        <v>77.75</v>
      </c>
      <c r="N1257" s="10">
        <v>77.95</v>
      </c>
      <c r="O1257" s="10">
        <v>75.44</v>
      </c>
      <c r="P1257" s="10">
        <v>79.72</v>
      </c>
      <c r="Q1257" s="10">
        <v>79.5</v>
      </c>
    </row>
    <row r="1258" spans="1:17">
      <c r="A1258" s="29">
        <v>43306</v>
      </c>
      <c r="B1258" s="10">
        <v>2151.1999999999998</v>
      </c>
      <c r="C1258" s="10">
        <v>2153.48</v>
      </c>
      <c r="D1258" s="10">
        <v>2148.02</v>
      </c>
      <c r="E1258" s="10">
        <v>2152.69</v>
      </c>
      <c r="F1258" s="10">
        <v>2160.9699999999998</v>
      </c>
      <c r="G1258" s="10">
        <v>2240.31</v>
      </c>
      <c r="H1258" s="10">
        <v>2244.96</v>
      </c>
      <c r="J1258" s="29">
        <v>43306</v>
      </c>
      <c r="K1258" s="10">
        <v>78.930000000000007</v>
      </c>
      <c r="L1258" s="10">
        <v>79.11</v>
      </c>
      <c r="M1258" s="10">
        <v>78.5</v>
      </c>
      <c r="N1258" s="10">
        <v>78.95</v>
      </c>
      <c r="O1258" s="10">
        <v>75.459999999999994</v>
      </c>
      <c r="P1258" s="10">
        <v>79.72</v>
      </c>
      <c r="Q1258" s="10">
        <v>79.56</v>
      </c>
    </row>
    <row r="1259" spans="1:17">
      <c r="A1259" s="29">
        <v>43305</v>
      </c>
      <c r="B1259" s="10">
        <v>2153.44</v>
      </c>
      <c r="C1259" s="10">
        <v>2155.66</v>
      </c>
      <c r="D1259" s="10">
        <v>2147.41</v>
      </c>
      <c r="E1259" s="10">
        <v>2151.14</v>
      </c>
      <c r="F1259" s="10">
        <v>2163.9299999999998</v>
      </c>
      <c r="G1259" s="10">
        <v>2240.61</v>
      </c>
      <c r="H1259" s="10">
        <v>2246.4699999999998</v>
      </c>
      <c r="J1259" s="29">
        <v>43305</v>
      </c>
      <c r="K1259" s="10">
        <v>78.849999999999994</v>
      </c>
      <c r="L1259" s="10">
        <v>78.849999999999994</v>
      </c>
      <c r="M1259" s="10">
        <v>78.2</v>
      </c>
      <c r="N1259" s="10">
        <v>78.7</v>
      </c>
      <c r="O1259" s="10">
        <v>75.48</v>
      </c>
      <c r="P1259" s="10">
        <v>79.709999999999994</v>
      </c>
      <c r="Q1259" s="10">
        <v>79.61</v>
      </c>
    </row>
    <row r="1260" spans="1:17">
      <c r="A1260" s="29">
        <v>43304</v>
      </c>
      <c r="B1260" s="10">
        <v>2155.39</v>
      </c>
      <c r="C1260" s="10">
        <v>2160.27</v>
      </c>
      <c r="D1260" s="10">
        <v>2152.61</v>
      </c>
      <c r="E1260" s="10">
        <v>2153.39</v>
      </c>
      <c r="F1260" s="10">
        <v>2166.9699999999998</v>
      </c>
      <c r="G1260" s="10">
        <v>2240.9299999999998</v>
      </c>
      <c r="H1260" s="10">
        <v>2248.08</v>
      </c>
      <c r="J1260" s="29">
        <v>43304</v>
      </c>
      <c r="K1260" s="10">
        <v>77.86</v>
      </c>
      <c r="L1260" s="10">
        <v>78.8</v>
      </c>
      <c r="M1260" s="10">
        <v>77.86</v>
      </c>
      <c r="N1260" s="10">
        <v>78.150000000000006</v>
      </c>
      <c r="O1260" s="10">
        <v>75.540000000000006</v>
      </c>
      <c r="P1260" s="10">
        <v>79.7</v>
      </c>
      <c r="Q1260" s="10">
        <v>79.66</v>
      </c>
    </row>
    <row r="1261" spans="1:17">
      <c r="A1261" s="29">
        <v>43301</v>
      </c>
      <c r="B1261" s="10">
        <v>2149.64</v>
      </c>
      <c r="C1261" s="10">
        <v>2155.9699999999998</v>
      </c>
      <c r="D1261" s="10">
        <v>2149.64</v>
      </c>
      <c r="E1261" s="10">
        <v>2155.23</v>
      </c>
      <c r="F1261" s="10">
        <v>2169.96</v>
      </c>
      <c r="G1261" s="10">
        <v>2241.23</v>
      </c>
      <c r="H1261" s="10">
        <v>2249.5100000000002</v>
      </c>
      <c r="J1261" s="29">
        <v>43301</v>
      </c>
      <c r="K1261" s="10">
        <v>78.5</v>
      </c>
      <c r="L1261" s="10">
        <v>79.290000000000006</v>
      </c>
      <c r="M1261" s="10">
        <v>78.5</v>
      </c>
      <c r="N1261" s="10">
        <v>78.849999999999994</v>
      </c>
      <c r="O1261" s="10">
        <v>75.64</v>
      </c>
      <c r="P1261" s="10">
        <v>79.7</v>
      </c>
      <c r="Q1261" s="10">
        <v>79.73</v>
      </c>
    </row>
    <row r="1262" spans="1:17">
      <c r="A1262" s="29">
        <v>43300</v>
      </c>
      <c r="B1262" s="10">
        <v>2147.9699999999998</v>
      </c>
      <c r="C1262" s="10">
        <v>2152.7199999999998</v>
      </c>
      <c r="D1262" s="10">
        <v>2145.36</v>
      </c>
      <c r="E1262" s="10">
        <v>2150.2800000000002</v>
      </c>
      <c r="F1262" s="10">
        <v>2172.96</v>
      </c>
      <c r="G1262" s="10">
        <v>2241.5100000000002</v>
      </c>
      <c r="H1262" s="10">
        <v>2250.94</v>
      </c>
      <c r="J1262" s="29">
        <v>43300</v>
      </c>
      <c r="K1262" s="10">
        <v>76.75</v>
      </c>
      <c r="L1262" s="10">
        <v>77.3</v>
      </c>
      <c r="M1262" s="10">
        <v>76.06</v>
      </c>
      <c r="N1262" s="10">
        <v>77.3</v>
      </c>
      <c r="O1262" s="10">
        <v>75.7</v>
      </c>
      <c r="P1262" s="10">
        <v>79.7</v>
      </c>
      <c r="Q1262" s="10">
        <v>79.790000000000006</v>
      </c>
    </row>
    <row r="1263" spans="1:17">
      <c r="A1263" s="29">
        <v>43299</v>
      </c>
      <c r="B1263" s="10">
        <v>2147.8200000000002</v>
      </c>
      <c r="C1263" s="10">
        <v>2152.7600000000002</v>
      </c>
      <c r="D1263" s="10">
        <v>2146.4299999999998</v>
      </c>
      <c r="E1263" s="10">
        <v>2147.9699999999998</v>
      </c>
      <c r="F1263" s="10">
        <v>2176.14</v>
      </c>
      <c r="G1263" s="10">
        <v>2241.8200000000002</v>
      </c>
      <c r="H1263" s="10">
        <v>2252.38</v>
      </c>
      <c r="J1263" s="29">
        <v>43299</v>
      </c>
      <c r="K1263" s="10">
        <v>77.05</v>
      </c>
      <c r="L1263" s="10">
        <v>77.650000000000006</v>
      </c>
      <c r="M1263" s="10">
        <v>77.05</v>
      </c>
      <c r="N1263" s="10">
        <v>77.099999999999994</v>
      </c>
      <c r="O1263" s="10">
        <v>75.790000000000006</v>
      </c>
      <c r="P1263" s="10">
        <v>79.709999999999994</v>
      </c>
      <c r="Q1263" s="10">
        <v>79.87</v>
      </c>
    </row>
    <row r="1264" spans="1:17">
      <c r="A1264" s="29">
        <v>43298</v>
      </c>
      <c r="B1264" s="10">
        <v>2139.64</v>
      </c>
      <c r="C1264" s="10">
        <v>2148.21</v>
      </c>
      <c r="D1264" s="10">
        <v>2139.64</v>
      </c>
      <c r="E1264" s="10">
        <v>2147.8200000000002</v>
      </c>
      <c r="F1264" s="10">
        <v>2179.44</v>
      </c>
      <c r="G1264" s="10">
        <v>2242.1</v>
      </c>
      <c r="H1264" s="10">
        <v>2253.7800000000002</v>
      </c>
      <c r="J1264" s="29">
        <v>43298</v>
      </c>
      <c r="K1264" s="10">
        <v>78.88</v>
      </c>
      <c r="L1264" s="10">
        <v>78.88</v>
      </c>
      <c r="M1264" s="10">
        <v>77.05</v>
      </c>
      <c r="N1264" s="10">
        <v>77.790000000000006</v>
      </c>
      <c r="O1264" s="10">
        <v>75.88</v>
      </c>
      <c r="P1264" s="10">
        <v>79.73</v>
      </c>
      <c r="Q1264" s="10">
        <v>79.94</v>
      </c>
    </row>
    <row r="1265" spans="1:17">
      <c r="A1265" s="29">
        <v>43297</v>
      </c>
      <c r="B1265" s="10">
        <v>2147.36</v>
      </c>
      <c r="C1265" s="10">
        <v>2151.48</v>
      </c>
      <c r="D1265" s="10">
        <v>2136.36</v>
      </c>
      <c r="E1265" s="10">
        <v>2139.5700000000002</v>
      </c>
      <c r="F1265" s="10">
        <v>2183.0300000000002</v>
      </c>
      <c r="G1265" s="10">
        <v>2242.38</v>
      </c>
      <c r="H1265" s="10">
        <v>2255.15</v>
      </c>
      <c r="J1265" s="29">
        <v>43297</v>
      </c>
      <c r="K1265" s="10">
        <v>76.98</v>
      </c>
      <c r="L1265" s="10">
        <v>77.5</v>
      </c>
      <c r="M1265" s="10">
        <v>76.91</v>
      </c>
      <c r="N1265" s="10">
        <v>76.95</v>
      </c>
      <c r="O1265" s="10">
        <v>75.97</v>
      </c>
      <c r="P1265" s="10">
        <v>79.739999999999995</v>
      </c>
      <c r="Q1265" s="10">
        <v>80</v>
      </c>
    </row>
    <row r="1266" spans="1:17">
      <c r="A1266" s="29">
        <v>43294</v>
      </c>
      <c r="B1266" s="10">
        <v>2143.88</v>
      </c>
      <c r="C1266" s="10">
        <v>2148.02</v>
      </c>
      <c r="D1266" s="10">
        <v>2140.6999999999998</v>
      </c>
      <c r="E1266" s="10">
        <v>2146.83</v>
      </c>
      <c r="F1266" s="10">
        <v>2186.7800000000002</v>
      </c>
      <c r="G1266" s="10">
        <v>2242.64</v>
      </c>
      <c r="H1266" s="10">
        <v>2256.58</v>
      </c>
      <c r="J1266" s="29">
        <v>43294</v>
      </c>
      <c r="K1266" s="10">
        <v>75.930000000000007</v>
      </c>
      <c r="L1266" s="10">
        <v>76.75</v>
      </c>
      <c r="M1266" s="10">
        <v>75.930000000000007</v>
      </c>
      <c r="N1266" s="10">
        <v>76.75</v>
      </c>
      <c r="O1266" s="10">
        <v>76.09</v>
      </c>
      <c r="P1266" s="10">
        <v>79.760000000000005</v>
      </c>
      <c r="Q1266" s="10">
        <v>80.069999999999993</v>
      </c>
    </row>
    <row r="1267" spans="1:17">
      <c r="A1267" s="29">
        <v>43293</v>
      </c>
      <c r="B1267" s="10">
        <v>2155.66</v>
      </c>
      <c r="C1267" s="10">
        <v>2158.02</v>
      </c>
      <c r="D1267" s="10">
        <v>2138.4699999999998</v>
      </c>
      <c r="E1267" s="10">
        <v>2143.88</v>
      </c>
      <c r="F1267" s="10">
        <v>2190.38</v>
      </c>
      <c r="G1267" s="10">
        <v>2242.86</v>
      </c>
      <c r="H1267" s="10">
        <v>2257.91</v>
      </c>
      <c r="J1267" s="29">
        <v>43293</v>
      </c>
      <c r="K1267" s="10">
        <v>75.400000000000006</v>
      </c>
      <c r="L1267" s="10">
        <v>76.05</v>
      </c>
      <c r="M1267" s="10">
        <v>75.150000000000006</v>
      </c>
      <c r="N1267" s="10">
        <v>76.05</v>
      </c>
      <c r="O1267" s="10">
        <v>76.239999999999995</v>
      </c>
      <c r="P1267" s="10">
        <v>79.78</v>
      </c>
      <c r="Q1267" s="10">
        <v>80.13</v>
      </c>
    </row>
    <row r="1268" spans="1:17">
      <c r="A1268" s="29">
        <v>43292</v>
      </c>
      <c r="B1268" s="10">
        <v>2148.7199999999998</v>
      </c>
      <c r="C1268" s="10">
        <v>2155.63</v>
      </c>
      <c r="D1268" s="10">
        <v>2145.36</v>
      </c>
      <c r="E1268" s="10">
        <v>2155.63</v>
      </c>
      <c r="F1268" s="10">
        <v>2194.2399999999998</v>
      </c>
      <c r="G1268" s="10">
        <v>2243.0300000000002</v>
      </c>
      <c r="H1268" s="10">
        <v>2259.25</v>
      </c>
      <c r="J1268" s="29">
        <v>43292</v>
      </c>
      <c r="K1268" s="10">
        <v>75.5</v>
      </c>
      <c r="L1268" s="10">
        <v>75.67</v>
      </c>
      <c r="M1268" s="10">
        <v>75.150000000000006</v>
      </c>
      <c r="N1268" s="10">
        <v>75.150000000000006</v>
      </c>
      <c r="O1268" s="10">
        <v>76.430000000000007</v>
      </c>
      <c r="P1268" s="10">
        <v>79.8</v>
      </c>
      <c r="Q1268" s="10">
        <v>80.2</v>
      </c>
    </row>
    <row r="1269" spans="1:17">
      <c r="A1269" s="29">
        <v>43291</v>
      </c>
      <c r="B1269" s="10">
        <v>2153.7800000000002</v>
      </c>
      <c r="C1269" s="10">
        <v>2154.71</v>
      </c>
      <c r="D1269" s="10">
        <v>2146.2199999999998</v>
      </c>
      <c r="E1269" s="10">
        <v>2148.73</v>
      </c>
      <c r="F1269" s="10">
        <v>2197.65</v>
      </c>
      <c r="G1269" s="10">
        <v>2243.0700000000002</v>
      </c>
      <c r="H1269" s="10">
        <v>2260.39</v>
      </c>
      <c r="J1269" s="29">
        <v>43291</v>
      </c>
      <c r="K1269" s="10">
        <v>76</v>
      </c>
      <c r="L1269" s="10">
        <v>76</v>
      </c>
      <c r="M1269" s="10">
        <v>74.84</v>
      </c>
      <c r="N1269" s="10">
        <v>75.55</v>
      </c>
      <c r="O1269" s="10">
        <v>76.64</v>
      </c>
      <c r="P1269" s="10">
        <v>79.83</v>
      </c>
      <c r="Q1269" s="10">
        <v>80.27</v>
      </c>
    </row>
    <row r="1270" spans="1:17">
      <c r="A1270" s="29">
        <v>43287</v>
      </c>
      <c r="B1270" s="10">
        <v>2149.1999999999998</v>
      </c>
      <c r="C1270" s="10">
        <v>2154.36</v>
      </c>
      <c r="D1270" s="10">
        <v>2144.9499999999998</v>
      </c>
      <c r="E1270" s="10">
        <v>2153.81</v>
      </c>
      <c r="F1270" s="10">
        <v>2201.06</v>
      </c>
      <c r="G1270" s="10">
        <v>2243.11</v>
      </c>
      <c r="H1270" s="10">
        <v>2261.59</v>
      </c>
      <c r="J1270" s="29">
        <v>43287</v>
      </c>
      <c r="K1270" s="10">
        <v>74.650000000000006</v>
      </c>
      <c r="L1270" s="10">
        <v>75.22</v>
      </c>
      <c r="M1270" s="10">
        <v>74.5</v>
      </c>
      <c r="N1270" s="10">
        <v>75.12</v>
      </c>
      <c r="O1270" s="10">
        <v>76.84</v>
      </c>
      <c r="P1270" s="10">
        <v>79.849999999999994</v>
      </c>
      <c r="Q1270" s="10">
        <v>80.33</v>
      </c>
    </row>
    <row r="1271" spans="1:17">
      <c r="A1271" s="29">
        <v>43286</v>
      </c>
      <c r="B1271" s="10">
        <v>2139.63</v>
      </c>
      <c r="C1271" s="10">
        <v>2151.9</v>
      </c>
      <c r="D1271" s="10">
        <v>2139.63</v>
      </c>
      <c r="E1271" s="10">
        <v>2149.04</v>
      </c>
      <c r="F1271" s="10">
        <v>2204.31</v>
      </c>
      <c r="G1271" s="10">
        <v>2243.1</v>
      </c>
      <c r="H1271" s="10">
        <v>2262.73</v>
      </c>
      <c r="J1271" s="29">
        <v>43286</v>
      </c>
      <c r="K1271" s="10">
        <v>74.91</v>
      </c>
      <c r="L1271" s="10">
        <v>75.16</v>
      </c>
      <c r="M1271" s="10">
        <v>74.44</v>
      </c>
      <c r="N1271" s="10">
        <v>74.7</v>
      </c>
      <c r="O1271" s="10">
        <v>77.03</v>
      </c>
      <c r="P1271" s="10">
        <v>79.87</v>
      </c>
      <c r="Q1271" s="10">
        <v>80.39</v>
      </c>
    </row>
    <row r="1272" spans="1:17">
      <c r="A1272" s="29">
        <v>43285</v>
      </c>
      <c r="B1272" s="10">
        <v>2144.41</v>
      </c>
      <c r="C1272" s="10">
        <v>2152.5500000000002</v>
      </c>
      <c r="D1272" s="10">
        <v>2139.65</v>
      </c>
      <c r="E1272" s="10">
        <v>2139.65</v>
      </c>
      <c r="F1272" s="10">
        <v>2207.86</v>
      </c>
      <c r="G1272" s="10">
        <v>2243.19</v>
      </c>
      <c r="H1272" s="10">
        <v>2263.92</v>
      </c>
      <c r="J1272" s="29">
        <v>43285</v>
      </c>
      <c r="K1272" s="10">
        <v>74.33</v>
      </c>
      <c r="L1272" s="10">
        <v>75.02</v>
      </c>
      <c r="M1272" s="10">
        <v>74.03</v>
      </c>
      <c r="N1272" s="10">
        <v>74.900000000000006</v>
      </c>
      <c r="O1272" s="10">
        <v>77.239999999999995</v>
      </c>
      <c r="P1272" s="10">
        <v>79.89</v>
      </c>
      <c r="Q1272" s="10">
        <v>80.459999999999994</v>
      </c>
    </row>
    <row r="1273" spans="1:17">
      <c r="A1273" s="29">
        <v>43284</v>
      </c>
      <c r="B1273" s="10">
        <v>2132.9299999999998</v>
      </c>
      <c r="C1273" s="10">
        <v>2144.41</v>
      </c>
      <c r="D1273" s="10">
        <v>2132.9299999999998</v>
      </c>
      <c r="E1273" s="10">
        <v>2144.41</v>
      </c>
      <c r="F1273" s="10">
        <v>2211.69</v>
      </c>
      <c r="G1273" s="10">
        <v>2243.2399999999998</v>
      </c>
      <c r="H1273" s="10">
        <v>2265.19</v>
      </c>
      <c r="J1273" s="29">
        <v>43284</v>
      </c>
      <c r="K1273" s="10">
        <v>73.16</v>
      </c>
      <c r="L1273" s="10">
        <v>74.33</v>
      </c>
      <c r="M1273" s="10">
        <v>73.16</v>
      </c>
      <c r="N1273" s="10">
        <v>73.959999999999994</v>
      </c>
      <c r="O1273" s="10">
        <v>77.45</v>
      </c>
      <c r="P1273" s="10">
        <v>79.91</v>
      </c>
      <c r="Q1273" s="10">
        <v>80.540000000000006</v>
      </c>
    </row>
    <row r="1274" spans="1:17">
      <c r="A1274" s="29">
        <v>43283</v>
      </c>
      <c r="B1274" s="10">
        <v>2125.17</v>
      </c>
      <c r="C1274" s="10">
        <v>2135.66</v>
      </c>
      <c r="D1274" s="10">
        <v>2123.87</v>
      </c>
      <c r="E1274" s="10">
        <v>2132.79</v>
      </c>
      <c r="F1274" s="10">
        <v>2215.48</v>
      </c>
      <c r="G1274" s="10">
        <v>2243.14</v>
      </c>
      <c r="H1274" s="10">
        <v>2266.42</v>
      </c>
      <c r="J1274" s="29">
        <v>43283</v>
      </c>
      <c r="K1274" s="10">
        <v>72.790000000000006</v>
      </c>
      <c r="L1274" s="10">
        <v>73.34</v>
      </c>
      <c r="M1274" s="10">
        <v>72.5</v>
      </c>
      <c r="N1274" s="10">
        <v>73.150000000000006</v>
      </c>
      <c r="O1274" s="10">
        <v>77.680000000000007</v>
      </c>
      <c r="P1274" s="10">
        <v>79.930000000000007</v>
      </c>
      <c r="Q1274" s="10">
        <v>80.63</v>
      </c>
    </row>
    <row r="1275" spans="1:17">
      <c r="A1275" s="29">
        <v>43280</v>
      </c>
      <c r="B1275" s="10">
        <v>2110.91</v>
      </c>
      <c r="C1275" s="10">
        <v>2125.5100000000002</v>
      </c>
      <c r="D1275" s="10">
        <v>2110.91</v>
      </c>
      <c r="E1275" s="10">
        <v>2125.2199999999998</v>
      </c>
      <c r="F1275" s="10">
        <v>2219.64</v>
      </c>
      <c r="G1275" s="10">
        <v>2243.04</v>
      </c>
      <c r="H1275" s="10">
        <v>2267.77</v>
      </c>
      <c r="J1275" s="29">
        <v>43280</v>
      </c>
      <c r="K1275" s="10">
        <v>73.099999999999994</v>
      </c>
      <c r="L1275" s="10">
        <v>73.45</v>
      </c>
      <c r="M1275" s="10">
        <v>72.849999999999994</v>
      </c>
      <c r="N1275" s="10">
        <v>73.2</v>
      </c>
      <c r="O1275" s="10">
        <v>77.91</v>
      </c>
      <c r="P1275" s="10">
        <v>79.95</v>
      </c>
      <c r="Q1275" s="10">
        <v>80.72</v>
      </c>
    </row>
    <row r="1276" spans="1:17">
      <c r="A1276" s="29">
        <v>43279</v>
      </c>
      <c r="B1276" s="10">
        <v>2109.27</v>
      </c>
      <c r="C1276" s="10">
        <v>2113.2600000000002</v>
      </c>
      <c r="D1276" s="10">
        <v>2104.6799999999998</v>
      </c>
      <c r="E1276" s="10">
        <v>2110.91</v>
      </c>
      <c r="F1276" s="10">
        <v>2223.9499999999998</v>
      </c>
      <c r="G1276" s="10">
        <v>2242.9299999999998</v>
      </c>
      <c r="H1276" s="10">
        <v>2269.2399999999998</v>
      </c>
      <c r="J1276" s="29">
        <v>43279</v>
      </c>
      <c r="K1276" s="10">
        <v>72.66</v>
      </c>
      <c r="L1276" s="10">
        <v>72.819999999999993</v>
      </c>
      <c r="M1276" s="10">
        <v>72.209999999999994</v>
      </c>
      <c r="N1276" s="10">
        <v>72.5</v>
      </c>
      <c r="O1276" s="10">
        <v>78.14</v>
      </c>
      <c r="P1276" s="10">
        <v>79.97</v>
      </c>
      <c r="Q1276" s="10">
        <v>80.83</v>
      </c>
    </row>
    <row r="1277" spans="1:17">
      <c r="A1277" s="29">
        <v>43278</v>
      </c>
      <c r="B1277" s="10">
        <v>2102.17</v>
      </c>
      <c r="C1277" s="10">
        <v>2110.13</v>
      </c>
      <c r="D1277" s="10">
        <v>2102.17</v>
      </c>
      <c r="E1277" s="10">
        <v>2109.27</v>
      </c>
      <c r="F1277" s="10">
        <v>2228.63</v>
      </c>
      <c r="G1277" s="10">
        <v>2242.87</v>
      </c>
      <c r="H1277" s="10">
        <v>2270.89</v>
      </c>
      <c r="J1277" s="29">
        <v>43278</v>
      </c>
      <c r="K1277" s="10">
        <v>73.400000000000006</v>
      </c>
      <c r="L1277" s="10">
        <v>74.459999999999994</v>
      </c>
      <c r="M1277" s="10">
        <v>71.95</v>
      </c>
      <c r="N1277" s="10">
        <v>72.349999999999994</v>
      </c>
      <c r="O1277" s="10">
        <v>78.36</v>
      </c>
      <c r="P1277" s="10">
        <v>79.989999999999995</v>
      </c>
      <c r="Q1277" s="10">
        <v>80.95</v>
      </c>
    </row>
    <row r="1278" spans="1:17">
      <c r="A1278" s="29">
        <v>43277</v>
      </c>
      <c r="B1278" s="10">
        <v>2093.89</v>
      </c>
      <c r="C1278" s="10">
        <v>2104.29</v>
      </c>
      <c r="D1278" s="10">
        <v>2093.89</v>
      </c>
      <c r="E1278" s="10">
        <v>2101.8200000000002</v>
      </c>
      <c r="F1278" s="10">
        <v>2233.31</v>
      </c>
      <c r="G1278" s="10">
        <v>2242.7399999999998</v>
      </c>
      <c r="H1278" s="10">
        <v>2272.65</v>
      </c>
      <c r="J1278" s="29">
        <v>43277</v>
      </c>
      <c r="K1278" s="10">
        <v>73.5</v>
      </c>
      <c r="L1278" s="10">
        <v>73.5</v>
      </c>
      <c r="M1278" s="10">
        <v>72.5</v>
      </c>
      <c r="N1278" s="10">
        <v>73.150000000000006</v>
      </c>
      <c r="O1278" s="10">
        <v>78.56</v>
      </c>
      <c r="P1278" s="10">
        <v>80.010000000000005</v>
      </c>
      <c r="Q1278" s="10">
        <v>81.069999999999993</v>
      </c>
    </row>
    <row r="1279" spans="1:17">
      <c r="A1279" s="29">
        <v>43276</v>
      </c>
      <c r="B1279" s="10">
        <v>2094.5</v>
      </c>
      <c r="C1279" s="10">
        <v>2099.66</v>
      </c>
      <c r="D1279" s="10">
        <v>2091.5500000000002</v>
      </c>
      <c r="E1279" s="10">
        <v>2093.83</v>
      </c>
      <c r="F1279" s="10">
        <v>2238.25</v>
      </c>
      <c r="G1279" s="10">
        <v>2242.64</v>
      </c>
      <c r="H1279" s="10">
        <v>2274.42</v>
      </c>
      <c r="J1279" s="29">
        <v>43276</v>
      </c>
      <c r="K1279" s="10">
        <v>74.2</v>
      </c>
      <c r="L1279" s="10">
        <v>74.2</v>
      </c>
      <c r="M1279" s="10">
        <v>71.7</v>
      </c>
      <c r="N1279" s="10">
        <v>72.459999999999994</v>
      </c>
      <c r="O1279" s="10">
        <v>78.760000000000005</v>
      </c>
      <c r="P1279" s="10">
        <v>80.02</v>
      </c>
      <c r="Q1279" s="10">
        <v>81.17</v>
      </c>
    </row>
    <row r="1280" spans="1:17">
      <c r="A1280" s="29">
        <v>43273</v>
      </c>
      <c r="B1280" s="10">
        <v>2091.48</v>
      </c>
      <c r="C1280" s="10">
        <v>2097.15</v>
      </c>
      <c r="D1280" s="10">
        <v>2088.48</v>
      </c>
      <c r="E1280" s="10">
        <v>2094.5</v>
      </c>
      <c r="F1280" s="10">
        <v>2243.29</v>
      </c>
      <c r="G1280" s="10">
        <v>2242.56</v>
      </c>
      <c r="H1280" s="10">
        <v>2276.23</v>
      </c>
      <c r="J1280" s="29">
        <v>43273</v>
      </c>
      <c r="K1280" s="10">
        <v>72.760000000000005</v>
      </c>
      <c r="L1280" s="10">
        <v>72.760000000000005</v>
      </c>
      <c r="M1280" s="10">
        <v>71.03</v>
      </c>
      <c r="N1280" s="10">
        <v>72.2</v>
      </c>
      <c r="O1280" s="10">
        <v>78.989999999999995</v>
      </c>
      <c r="P1280" s="10">
        <v>80.03</v>
      </c>
      <c r="Q1280" s="10">
        <v>81.290000000000006</v>
      </c>
    </row>
    <row r="1281" spans="1:17">
      <c r="A1281" s="29">
        <v>43272</v>
      </c>
      <c r="B1281" s="10">
        <v>2089.5100000000002</v>
      </c>
      <c r="C1281" s="10">
        <v>2098.7199999999998</v>
      </c>
      <c r="D1281" s="10">
        <v>2088.1999999999998</v>
      </c>
      <c r="E1281" s="10">
        <v>2091.36</v>
      </c>
      <c r="F1281" s="10">
        <v>2248.35</v>
      </c>
      <c r="G1281" s="10">
        <v>2242.5</v>
      </c>
      <c r="H1281" s="10">
        <v>2278.08</v>
      </c>
      <c r="J1281" s="29">
        <v>43272</v>
      </c>
      <c r="K1281" s="10">
        <v>72.59</v>
      </c>
      <c r="L1281" s="10">
        <v>72.59</v>
      </c>
      <c r="M1281" s="10">
        <v>71.209999999999994</v>
      </c>
      <c r="N1281" s="10">
        <v>71.55</v>
      </c>
      <c r="O1281" s="10">
        <v>79.2</v>
      </c>
      <c r="P1281" s="10">
        <v>80.05</v>
      </c>
      <c r="Q1281" s="10">
        <v>81.42</v>
      </c>
    </row>
    <row r="1282" spans="1:17">
      <c r="A1282" s="29">
        <v>43271</v>
      </c>
      <c r="B1282" s="10">
        <v>2085.23</v>
      </c>
      <c r="C1282" s="10">
        <v>2090.73</v>
      </c>
      <c r="D1282" s="10">
        <v>2081.8000000000002</v>
      </c>
      <c r="E1282" s="10">
        <v>2089.3000000000002</v>
      </c>
      <c r="F1282" s="10">
        <v>2253.46</v>
      </c>
      <c r="G1282" s="10">
        <v>2242.41</v>
      </c>
      <c r="H1282" s="10">
        <v>2279.8200000000002</v>
      </c>
      <c r="J1282" s="29">
        <v>43271</v>
      </c>
      <c r="K1282" s="10">
        <v>72.290000000000006</v>
      </c>
      <c r="L1282" s="10">
        <v>73</v>
      </c>
      <c r="M1282" s="10">
        <v>72.25</v>
      </c>
      <c r="N1282" s="10">
        <v>72.819999999999993</v>
      </c>
      <c r="O1282" s="10">
        <v>79.430000000000007</v>
      </c>
      <c r="P1282" s="10">
        <v>80.06</v>
      </c>
      <c r="Q1282" s="10">
        <v>81.540000000000006</v>
      </c>
    </row>
    <row r="1283" spans="1:17">
      <c r="A1283" s="29">
        <v>43270</v>
      </c>
      <c r="B1283" s="10">
        <v>2090.17</v>
      </c>
      <c r="C1283" s="10">
        <v>2095.6799999999998</v>
      </c>
      <c r="D1283" s="10">
        <v>2080.21</v>
      </c>
      <c r="E1283" s="10">
        <v>2085.2399999999998</v>
      </c>
      <c r="F1283" s="10">
        <v>2258.7199999999998</v>
      </c>
      <c r="G1283" s="10">
        <v>2242.3200000000002</v>
      </c>
      <c r="H1283" s="10">
        <v>2281.5300000000002</v>
      </c>
      <c r="J1283" s="29">
        <v>43270</v>
      </c>
      <c r="K1283" s="10">
        <v>69.83</v>
      </c>
      <c r="L1283" s="10">
        <v>72.540000000000006</v>
      </c>
      <c r="M1283" s="10">
        <v>69.83</v>
      </c>
      <c r="N1283" s="10">
        <v>72.290000000000006</v>
      </c>
      <c r="O1283" s="10">
        <v>79.62</v>
      </c>
      <c r="P1283" s="10">
        <v>80.069999999999993</v>
      </c>
      <c r="Q1283" s="10">
        <v>81.62</v>
      </c>
    </row>
    <row r="1284" spans="1:17">
      <c r="A1284" s="29">
        <v>43269</v>
      </c>
      <c r="B1284" s="10">
        <v>2106.2800000000002</v>
      </c>
      <c r="C1284" s="10">
        <v>2108.4</v>
      </c>
      <c r="D1284" s="10">
        <v>2088.62</v>
      </c>
      <c r="E1284" s="10">
        <v>2090.17</v>
      </c>
      <c r="F1284" s="10">
        <v>2264.2600000000002</v>
      </c>
      <c r="G1284" s="10">
        <v>2242.23</v>
      </c>
      <c r="H1284" s="10">
        <v>2283.31</v>
      </c>
      <c r="J1284" s="29">
        <v>43269</v>
      </c>
      <c r="K1284" s="10">
        <v>71.05</v>
      </c>
      <c r="L1284" s="10">
        <v>71.3</v>
      </c>
      <c r="M1284" s="10">
        <v>70.56</v>
      </c>
      <c r="N1284" s="10">
        <v>71.05</v>
      </c>
      <c r="O1284" s="10">
        <v>79.84</v>
      </c>
      <c r="P1284" s="10">
        <v>80.08</v>
      </c>
      <c r="Q1284" s="10">
        <v>81.72</v>
      </c>
    </row>
    <row r="1285" spans="1:17">
      <c r="A1285" s="29">
        <v>43266</v>
      </c>
      <c r="B1285" s="10">
        <v>2118.29</v>
      </c>
      <c r="C1285" s="10">
        <v>2121.5</v>
      </c>
      <c r="D1285" s="10">
        <v>2098.1799999999998</v>
      </c>
      <c r="E1285" s="10">
        <v>2106.21</v>
      </c>
      <c r="F1285" s="10">
        <v>2269.48</v>
      </c>
      <c r="G1285" s="10">
        <v>2242.11</v>
      </c>
      <c r="H1285" s="10">
        <v>2285.08</v>
      </c>
      <c r="J1285" s="29">
        <v>43266</v>
      </c>
      <c r="K1285" s="10">
        <v>73</v>
      </c>
      <c r="L1285" s="10">
        <v>73</v>
      </c>
      <c r="M1285" s="10">
        <v>70.989999999999995</v>
      </c>
      <c r="N1285" s="10">
        <v>71.84</v>
      </c>
      <c r="O1285" s="10">
        <v>80.08</v>
      </c>
      <c r="P1285" s="10">
        <v>80.09</v>
      </c>
      <c r="Q1285" s="10">
        <v>81.83</v>
      </c>
    </row>
    <row r="1286" spans="1:17">
      <c r="A1286" s="29">
        <v>43265</v>
      </c>
      <c r="B1286" s="10">
        <v>2127.64</v>
      </c>
      <c r="C1286" s="10">
        <v>2133.38</v>
      </c>
      <c r="D1286" s="10">
        <v>2118.5</v>
      </c>
      <c r="E1286" s="10">
        <v>2118.5</v>
      </c>
      <c r="F1286" s="10">
        <v>2274.5500000000002</v>
      </c>
      <c r="G1286" s="10">
        <v>2241.92</v>
      </c>
      <c r="H1286" s="10">
        <v>2286.67</v>
      </c>
      <c r="J1286" s="29">
        <v>43265</v>
      </c>
      <c r="K1286" s="10">
        <v>73.61</v>
      </c>
      <c r="L1286" s="10">
        <v>73.61</v>
      </c>
      <c r="M1286" s="10">
        <v>72.22</v>
      </c>
      <c r="N1286" s="10">
        <v>72.55</v>
      </c>
      <c r="O1286" s="10">
        <v>80.27</v>
      </c>
      <c r="P1286" s="10">
        <v>80.09</v>
      </c>
      <c r="Q1286" s="10">
        <v>81.94</v>
      </c>
    </row>
    <row r="1287" spans="1:17">
      <c r="A1287" s="29">
        <v>43264</v>
      </c>
      <c r="B1287" s="10">
        <v>2135.94</v>
      </c>
      <c r="C1287" s="10">
        <v>2140.8200000000002</v>
      </c>
      <c r="D1287" s="10">
        <v>2126.02</v>
      </c>
      <c r="E1287" s="10">
        <v>2127.6</v>
      </c>
      <c r="F1287" s="10">
        <v>2279.37</v>
      </c>
      <c r="G1287" s="10">
        <v>2241.64</v>
      </c>
      <c r="H1287" s="10">
        <v>2288.11</v>
      </c>
      <c r="J1287" s="29">
        <v>43264</v>
      </c>
      <c r="K1287" s="10">
        <v>73.2</v>
      </c>
      <c r="L1287" s="10">
        <v>73.72</v>
      </c>
      <c r="M1287" s="10">
        <v>72.650000000000006</v>
      </c>
      <c r="N1287" s="10">
        <v>72.650000000000006</v>
      </c>
      <c r="O1287" s="10">
        <v>80.47</v>
      </c>
      <c r="P1287" s="10">
        <v>80.09</v>
      </c>
      <c r="Q1287" s="10">
        <v>82.03</v>
      </c>
    </row>
    <row r="1288" spans="1:17">
      <c r="A1288" s="29">
        <v>43263</v>
      </c>
      <c r="B1288" s="10">
        <v>2139.31</v>
      </c>
      <c r="C1288" s="10">
        <v>2147.87</v>
      </c>
      <c r="D1288" s="10">
        <v>2133.7800000000002</v>
      </c>
      <c r="E1288" s="10">
        <v>2136.04</v>
      </c>
      <c r="F1288" s="10">
        <v>2283.89</v>
      </c>
      <c r="G1288" s="10">
        <v>2241.33</v>
      </c>
      <c r="H1288" s="10">
        <v>2289.42</v>
      </c>
      <c r="J1288" s="29">
        <v>43263</v>
      </c>
      <c r="K1288" s="10">
        <v>73.430000000000007</v>
      </c>
      <c r="L1288" s="10">
        <v>73.599999999999994</v>
      </c>
      <c r="M1288" s="10">
        <v>72.77</v>
      </c>
      <c r="N1288" s="10">
        <v>73.2</v>
      </c>
      <c r="O1288" s="10">
        <v>80.66</v>
      </c>
      <c r="P1288" s="10">
        <v>80.09</v>
      </c>
      <c r="Q1288" s="10">
        <v>82.13</v>
      </c>
    </row>
    <row r="1289" spans="1:17">
      <c r="A1289" s="29">
        <v>43262</v>
      </c>
      <c r="B1289" s="10">
        <v>2143.0300000000002</v>
      </c>
      <c r="C1289" s="10">
        <v>2152.5100000000002</v>
      </c>
      <c r="D1289" s="10">
        <v>2135.29</v>
      </c>
      <c r="E1289" s="10">
        <v>2139.1</v>
      </c>
      <c r="F1289" s="10">
        <v>2288.3200000000002</v>
      </c>
      <c r="G1289" s="10">
        <v>2241.02</v>
      </c>
      <c r="H1289" s="10">
        <v>2290.56</v>
      </c>
      <c r="J1289" s="29">
        <v>43262</v>
      </c>
      <c r="K1289" s="10">
        <v>73.75</v>
      </c>
      <c r="L1289" s="10">
        <v>74.37</v>
      </c>
      <c r="M1289" s="10">
        <v>72.89</v>
      </c>
      <c r="N1289" s="10">
        <v>73.150000000000006</v>
      </c>
      <c r="O1289" s="10">
        <v>80.87</v>
      </c>
      <c r="P1289" s="10">
        <v>80.08</v>
      </c>
      <c r="Q1289" s="10">
        <v>82.21</v>
      </c>
    </row>
    <row r="1290" spans="1:17">
      <c r="A1290" s="29">
        <v>43259</v>
      </c>
      <c r="B1290" s="10">
        <v>2161.6999999999998</v>
      </c>
      <c r="C1290" s="10">
        <v>2165.6</v>
      </c>
      <c r="D1290" s="10">
        <v>2139.69</v>
      </c>
      <c r="E1290" s="10">
        <v>2142.9899999999998</v>
      </c>
      <c r="F1290" s="10">
        <v>2292.61</v>
      </c>
      <c r="G1290" s="10">
        <v>2240.65</v>
      </c>
      <c r="H1290" s="10">
        <v>2291.6799999999998</v>
      </c>
      <c r="J1290" s="29">
        <v>43259</v>
      </c>
      <c r="K1290" s="10">
        <v>73</v>
      </c>
      <c r="L1290" s="10">
        <v>74.2</v>
      </c>
      <c r="M1290" s="10">
        <v>72.069999999999993</v>
      </c>
      <c r="N1290" s="10">
        <v>73.95</v>
      </c>
      <c r="O1290" s="10">
        <v>81.069999999999993</v>
      </c>
      <c r="P1290" s="10">
        <v>80.069999999999993</v>
      </c>
      <c r="Q1290" s="10">
        <v>82.29</v>
      </c>
    </row>
    <row r="1291" spans="1:17">
      <c r="A1291" s="29">
        <v>43258</v>
      </c>
      <c r="B1291" s="10">
        <v>2195.0500000000002</v>
      </c>
      <c r="C1291" s="10">
        <v>2199.77</v>
      </c>
      <c r="D1291" s="10">
        <v>2151.9899999999998</v>
      </c>
      <c r="E1291" s="10">
        <v>2161.65</v>
      </c>
      <c r="F1291" s="10">
        <v>2296.7399999999998</v>
      </c>
      <c r="G1291" s="10">
        <v>2240.3000000000002</v>
      </c>
      <c r="H1291" s="10">
        <v>2292.7199999999998</v>
      </c>
      <c r="J1291" s="29">
        <v>43258</v>
      </c>
      <c r="K1291" s="10">
        <v>74.67</v>
      </c>
      <c r="L1291" s="10">
        <v>74.67</v>
      </c>
      <c r="M1291" s="10">
        <v>68.930000000000007</v>
      </c>
      <c r="N1291" s="10">
        <v>73.05</v>
      </c>
      <c r="O1291" s="10">
        <v>81.25</v>
      </c>
      <c r="P1291" s="10">
        <v>80.06</v>
      </c>
      <c r="Q1291" s="10">
        <v>82.37</v>
      </c>
    </row>
    <row r="1292" spans="1:17">
      <c r="A1292" s="29">
        <v>43257</v>
      </c>
      <c r="B1292" s="10">
        <v>2209.89</v>
      </c>
      <c r="C1292" s="10">
        <v>2209.89</v>
      </c>
      <c r="D1292" s="10">
        <v>2194.75</v>
      </c>
      <c r="E1292" s="10">
        <v>2195.0500000000002</v>
      </c>
      <c r="F1292" s="10">
        <v>2300.42</v>
      </c>
      <c r="G1292" s="10">
        <v>2239.87</v>
      </c>
      <c r="H1292" s="10">
        <v>2293.54</v>
      </c>
      <c r="J1292" s="29">
        <v>43257</v>
      </c>
      <c r="K1292" s="10">
        <v>77.11</v>
      </c>
      <c r="L1292" s="10">
        <v>77.11</v>
      </c>
      <c r="M1292" s="10">
        <v>75.040000000000006</v>
      </c>
      <c r="N1292" s="10">
        <v>75.5</v>
      </c>
      <c r="O1292" s="10">
        <v>81.47</v>
      </c>
      <c r="P1292" s="10">
        <v>80.05</v>
      </c>
      <c r="Q1292" s="10">
        <v>82.44</v>
      </c>
    </row>
    <row r="1293" spans="1:17">
      <c r="A1293" s="29">
        <v>43256</v>
      </c>
      <c r="B1293" s="10">
        <v>2211.7600000000002</v>
      </c>
      <c r="C1293" s="10">
        <v>2218.75</v>
      </c>
      <c r="D1293" s="10">
        <v>2204.71</v>
      </c>
      <c r="E1293" s="10">
        <v>2209.89</v>
      </c>
      <c r="F1293" s="10">
        <v>2303.29</v>
      </c>
      <c r="G1293" s="10">
        <v>2239.25</v>
      </c>
      <c r="H1293" s="10">
        <v>2294</v>
      </c>
      <c r="J1293" s="29">
        <v>43256</v>
      </c>
      <c r="K1293" s="10">
        <v>79.33</v>
      </c>
      <c r="L1293" s="10">
        <v>79.33</v>
      </c>
      <c r="M1293" s="10">
        <v>77.45</v>
      </c>
      <c r="N1293" s="10">
        <v>77.45</v>
      </c>
      <c r="O1293" s="10">
        <v>81.64</v>
      </c>
      <c r="P1293" s="10">
        <v>80.03</v>
      </c>
      <c r="Q1293" s="10">
        <v>82.5</v>
      </c>
    </row>
    <row r="1294" spans="1:17">
      <c r="A1294" s="29">
        <v>43255</v>
      </c>
      <c r="B1294" s="10">
        <v>2211.67</v>
      </c>
      <c r="C1294" s="10">
        <v>2221.1999999999998</v>
      </c>
      <c r="D1294" s="10">
        <v>2207.9</v>
      </c>
      <c r="E1294" s="10">
        <v>2211.56</v>
      </c>
      <c r="F1294" s="10">
        <v>2305.77</v>
      </c>
      <c r="G1294" s="10">
        <v>2238.56</v>
      </c>
      <c r="H1294" s="10">
        <v>2294.3200000000002</v>
      </c>
      <c r="J1294" s="29">
        <v>43255</v>
      </c>
      <c r="K1294" s="10">
        <v>78.97</v>
      </c>
      <c r="L1294" s="10">
        <v>79.48</v>
      </c>
      <c r="M1294" s="10">
        <v>78.47</v>
      </c>
      <c r="N1294" s="10">
        <v>79.48</v>
      </c>
      <c r="O1294" s="10">
        <v>81.78</v>
      </c>
      <c r="P1294" s="10">
        <v>79.989999999999995</v>
      </c>
      <c r="Q1294" s="10">
        <v>82.55</v>
      </c>
    </row>
    <row r="1295" spans="1:17">
      <c r="A1295" s="29">
        <v>43252</v>
      </c>
      <c r="B1295" s="10">
        <v>2214.1</v>
      </c>
      <c r="C1295" s="10">
        <v>2220.27</v>
      </c>
      <c r="D1295" s="10">
        <v>2204.17</v>
      </c>
      <c r="E1295" s="10">
        <v>2211.67</v>
      </c>
      <c r="F1295" s="10">
        <v>2308.1</v>
      </c>
      <c r="G1295" s="10">
        <v>2237.88</v>
      </c>
      <c r="H1295" s="10">
        <v>2294.66</v>
      </c>
      <c r="J1295" s="29">
        <v>43252</v>
      </c>
      <c r="K1295" s="10">
        <v>79.510000000000005</v>
      </c>
      <c r="L1295" s="10">
        <v>79.510000000000005</v>
      </c>
      <c r="M1295" s="10">
        <v>75.39</v>
      </c>
      <c r="N1295" s="10">
        <v>77.59</v>
      </c>
      <c r="O1295" s="10">
        <v>81.87</v>
      </c>
      <c r="P1295" s="10">
        <v>79.95</v>
      </c>
      <c r="Q1295" s="10">
        <v>82.57</v>
      </c>
    </row>
    <row r="1296" spans="1:17">
      <c r="A1296" s="29">
        <v>43250</v>
      </c>
      <c r="B1296" s="10">
        <v>2203.73</v>
      </c>
      <c r="C1296" s="10">
        <v>2214.34</v>
      </c>
      <c r="D1296" s="10">
        <v>2199.39</v>
      </c>
      <c r="E1296" s="10">
        <v>2214.11</v>
      </c>
      <c r="F1296" s="10">
        <v>2310.4499999999998</v>
      </c>
      <c r="G1296" s="10">
        <v>2237.21</v>
      </c>
      <c r="H1296" s="10">
        <v>2295.02</v>
      </c>
      <c r="J1296" s="29">
        <v>43250</v>
      </c>
      <c r="K1296" s="10">
        <v>74.510000000000005</v>
      </c>
      <c r="L1296" s="10">
        <v>76</v>
      </c>
      <c r="M1296" s="10">
        <v>74.510000000000005</v>
      </c>
      <c r="N1296" s="10">
        <v>76</v>
      </c>
      <c r="O1296" s="10">
        <v>82.01</v>
      </c>
      <c r="P1296" s="10">
        <v>79.92</v>
      </c>
      <c r="Q1296" s="10">
        <v>82.61</v>
      </c>
    </row>
    <row r="1297" spans="1:17">
      <c r="A1297" s="29">
        <v>43249</v>
      </c>
      <c r="B1297" s="10">
        <v>2184.69</v>
      </c>
      <c r="C1297" s="10">
        <v>2203.59</v>
      </c>
      <c r="D1297" s="10">
        <v>2179.06</v>
      </c>
      <c r="E1297" s="10">
        <v>2203.59</v>
      </c>
      <c r="F1297" s="10">
        <v>2312.66</v>
      </c>
      <c r="G1297" s="10">
        <v>2236.5100000000002</v>
      </c>
      <c r="H1297" s="10">
        <v>2295.36</v>
      </c>
      <c r="J1297" s="29">
        <v>43249</v>
      </c>
      <c r="K1297" s="10">
        <v>74.56</v>
      </c>
      <c r="L1297" s="10">
        <v>75.22</v>
      </c>
      <c r="M1297" s="10">
        <v>74.45</v>
      </c>
      <c r="N1297" s="10">
        <v>74.650000000000006</v>
      </c>
      <c r="O1297" s="10">
        <v>82.16</v>
      </c>
      <c r="P1297" s="10">
        <v>79.89</v>
      </c>
      <c r="Q1297" s="10">
        <v>82.67</v>
      </c>
    </row>
    <row r="1298" spans="1:17">
      <c r="A1298" s="29">
        <v>43248</v>
      </c>
      <c r="B1298" s="10">
        <v>2206.73</v>
      </c>
      <c r="C1298" s="10">
        <v>2207.84</v>
      </c>
      <c r="D1298" s="10">
        <v>2174.61</v>
      </c>
      <c r="E1298" s="10">
        <v>2184.69</v>
      </c>
      <c r="F1298" s="10">
        <v>2315.0300000000002</v>
      </c>
      <c r="G1298" s="10">
        <v>2235.85</v>
      </c>
      <c r="H1298" s="10">
        <v>2295.6999999999998</v>
      </c>
      <c r="J1298" s="29">
        <v>43248</v>
      </c>
      <c r="K1298" s="10">
        <v>77.37</v>
      </c>
      <c r="L1298" s="10">
        <v>77.37</v>
      </c>
      <c r="M1298" s="10">
        <v>74.02</v>
      </c>
      <c r="N1298" s="10">
        <v>74.099999999999994</v>
      </c>
      <c r="O1298" s="10">
        <v>82.35</v>
      </c>
      <c r="P1298" s="10">
        <v>79.87</v>
      </c>
      <c r="Q1298" s="10">
        <v>82.74</v>
      </c>
    </row>
    <row r="1299" spans="1:17">
      <c r="A1299" s="29">
        <v>43245</v>
      </c>
      <c r="B1299" s="10">
        <v>2209.4899999999998</v>
      </c>
      <c r="C1299" s="10">
        <v>2211.12</v>
      </c>
      <c r="D1299" s="10">
        <v>2200.0100000000002</v>
      </c>
      <c r="E1299" s="10">
        <v>2206.63</v>
      </c>
      <c r="F1299" s="10">
        <v>2317.7800000000002</v>
      </c>
      <c r="G1299" s="10">
        <v>2235.2600000000002</v>
      </c>
      <c r="H1299" s="10">
        <v>2296.12</v>
      </c>
      <c r="J1299" s="29">
        <v>43245</v>
      </c>
      <c r="K1299" s="10">
        <v>78.3</v>
      </c>
      <c r="L1299" s="10">
        <v>78.92</v>
      </c>
      <c r="M1299" s="10">
        <v>77.45</v>
      </c>
      <c r="N1299" s="10">
        <v>77.55</v>
      </c>
      <c r="O1299" s="10">
        <v>82.57</v>
      </c>
      <c r="P1299" s="10">
        <v>79.849999999999994</v>
      </c>
      <c r="Q1299" s="10">
        <v>82.81</v>
      </c>
    </row>
    <row r="1300" spans="1:17">
      <c r="A1300" s="29">
        <v>43244</v>
      </c>
      <c r="B1300" s="10">
        <v>2220.02</v>
      </c>
      <c r="C1300" s="10">
        <v>2222.37</v>
      </c>
      <c r="D1300" s="10">
        <v>2200.31</v>
      </c>
      <c r="E1300" s="10">
        <v>2209.39</v>
      </c>
      <c r="F1300" s="10">
        <v>2320</v>
      </c>
      <c r="G1300" s="10">
        <v>2234.5500000000002</v>
      </c>
      <c r="H1300" s="10">
        <v>2296.2199999999998</v>
      </c>
      <c r="J1300" s="29">
        <v>43244</v>
      </c>
      <c r="K1300" s="10">
        <v>77.489999999999995</v>
      </c>
      <c r="L1300" s="10">
        <v>78.3</v>
      </c>
      <c r="M1300" s="10">
        <v>76.81</v>
      </c>
      <c r="N1300" s="10">
        <v>78.3</v>
      </c>
      <c r="O1300" s="10">
        <v>82.72</v>
      </c>
      <c r="P1300" s="10">
        <v>79.81</v>
      </c>
      <c r="Q1300" s="10">
        <v>82.83</v>
      </c>
    </row>
    <row r="1301" spans="1:17">
      <c r="A1301" s="29">
        <v>43243</v>
      </c>
      <c r="B1301" s="10">
        <v>2217.75</v>
      </c>
      <c r="C1301" s="10">
        <v>2221.25</v>
      </c>
      <c r="D1301" s="10">
        <v>2210.9899999999998</v>
      </c>
      <c r="E1301" s="10">
        <v>2220.02</v>
      </c>
      <c r="F1301" s="10">
        <v>2322.15</v>
      </c>
      <c r="G1301" s="10">
        <v>2233.83</v>
      </c>
      <c r="H1301" s="10">
        <v>2296.16</v>
      </c>
      <c r="J1301" s="29">
        <v>43243</v>
      </c>
      <c r="K1301" s="10">
        <v>79.989999999999995</v>
      </c>
      <c r="L1301" s="10">
        <v>79.989999999999995</v>
      </c>
      <c r="M1301" s="10">
        <v>78.099999999999994</v>
      </c>
      <c r="N1301" s="10">
        <v>78.099999999999994</v>
      </c>
      <c r="O1301" s="10">
        <v>82.87</v>
      </c>
      <c r="P1301" s="10">
        <v>79.77</v>
      </c>
      <c r="Q1301" s="10">
        <v>82.85</v>
      </c>
    </row>
    <row r="1302" spans="1:17">
      <c r="A1302" s="29">
        <v>43242</v>
      </c>
      <c r="B1302" s="10">
        <v>2239.4</v>
      </c>
      <c r="C1302" s="10">
        <v>2241.63</v>
      </c>
      <c r="D1302" s="10">
        <v>2212.0100000000002</v>
      </c>
      <c r="E1302" s="10">
        <v>2217.75</v>
      </c>
      <c r="F1302" s="10">
        <v>2324.0100000000002</v>
      </c>
      <c r="G1302" s="10">
        <v>2233.0500000000002</v>
      </c>
      <c r="H1302" s="10">
        <v>2295.83</v>
      </c>
      <c r="J1302" s="29">
        <v>43242</v>
      </c>
      <c r="K1302" s="10">
        <v>77.55</v>
      </c>
      <c r="L1302" s="10">
        <v>79.819999999999993</v>
      </c>
      <c r="M1302" s="10">
        <v>77.55</v>
      </c>
      <c r="N1302" s="10">
        <v>79.36</v>
      </c>
      <c r="O1302" s="10">
        <v>83.02</v>
      </c>
      <c r="P1302" s="10">
        <v>79.72</v>
      </c>
      <c r="Q1302" s="10">
        <v>82.86</v>
      </c>
    </row>
    <row r="1303" spans="1:17">
      <c r="A1303" s="29">
        <v>43241</v>
      </c>
      <c r="B1303" s="10">
        <v>2250.94</v>
      </c>
      <c r="C1303" s="10">
        <v>2252.4</v>
      </c>
      <c r="D1303" s="10">
        <v>2238.7399999999998</v>
      </c>
      <c r="E1303" s="10">
        <v>2239.4</v>
      </c>
      <c r="F1303" s="10">
        <v>2325.8000000000002</v>
      </c>
      <c r="G1303" s="10">
        <v>2232.2800000000002</v>
      </c>
      <c r="H1303" s="10">
        <v>2295.56</v>
      </c>
      <c r="J1303" s="29">
        <v>43241</v>
      </c>
      <c r="K1303" s="10">
        <v>77.260000000000005</v>
      </c>
      <c r="L1303" s="10">
        <v>78.25</v>
      </c>
      <c r="M1303" s="10">
        <v>77.260000000000005</v>
      </c>
      <c r="N1303" s="10">
        <v>77.599999999999994</v>
      </c>
      <c r="O1303" s="10">
        <v>83.12</v>
      </c>
      <c r="P1303" s="10">
        <v>79.67</v>
      </c>
      <c r="Q1303" s="10">
        <v>82.85</v>
      </c>
    </row>
    <row r="1304" spans="1:17">
      <c r="A1304" s="29">
        <v>43238</v>
      </c>
      <c r="B1304" s="10">
        <v>2265.1999999999998</v>
      </c>
      <c r="C1304" s="10">
        <v>2265.5100000000002</v>
      </c>
      <c r="D1304" s="10">
        <v>2247.59</v>
      </c>
      <c r="E1304" s="10">
        <v>2250.83</v>
      </c>
      <c r="F1304" s="10">
        <v>2327.04</v>
      </c>
      <c r="G1304" s="10">
        <v>2231.36</v>
      </c>
      <c r="H1304" s="10">
        <v>2295.08</v>
      </c>
      <c r="J1304" s="29">
        <v>43238</v>
      </c>
      <c r="K1304" s="10">
        <v>77.849999999999994</v>
      </c>
      <c r="L1304" s="10">
        <v>77.849999999999994</v>
      </c>
      <c r="M1304" s="10">
        <v>75.709999999999994</v>
      </c>
      <c r="N1304" s="10">
        <v>77.25</v>
      </c>
      <c r="O1304" s="10">
        <v>83.24</v>
      </c>
      <c r="P1304" s="10">
        <v>79.63</v>
      </c>
      <c r="Q1304" s="10">
        <v>82.85</v>
      </c>
    </row>
    <row r="1305" spans="1:17">
      <c r="A1305" s="29">
        <v>43237</v>
      </c>
      <c r="B1305" s="10">
        <v>2277.6999999999998</v>
      </c>
      <c r="C1305" s="10">
        <v>2278</v>
      </c>
      <c r="D1305" s="10">
        <v>2264.0500000000002</v>
      </c>
      <c r="E1305" s="10">
        <v>2265.1999999999998</v>
      </c>
      <c r="F1305" s="10">
        <v>2327.96</v>
      </c>
      <c r="G1305" s="10">
        <v>2230.36</v>
      </c>
      <c r="H1305" s="10">
        <v>2294.54</v>
      </c>
      <c r="J1305" s="29">
        <v>43237</v>
      </c>
      <c r="K1305" s="10">
        <v>79.61</v>
      </c>
      <c r="L1305" s="10">
        <v>79.61</v>
      </c>
      <c r="M1305" s="10">
        <v>77.8</v>
      </c>
      <c r="N1305" s="10">
        <v>77.849999999999994</v>
      </c>
      <c r="O1305" s="10">
        <v>83.37</v>
      </c>
      <c r="P1305" s="10">
        <v>79.59</v>
      </c>
      <c r="Q1305" s="10">
        <v>82.84</v>
      </c>
    </row>
    <row r="1306" spans="1:17">
      <c r="A1306" s="29">
        <v>43236</v>
      </c>
      <c r="B1306" s="10">
        <v>2294.4</v>
      </c>
      <c r="C1306" s="10">
        <v>2295.58</v>
      </c>
      <c r="D1306" s="10">
        <v>2277.66</v>
      </c>
      <c r="E1306" s="10">
        <v>2277.69</v>
      </c>
      <c r="F1306" s="10">
        <v>2328.5500000000002</v>
      </c>
      <c r="G1306" s="10">
        <v>2229.33</v>
      </c>
      <c r="H1306" s="10">
        <v>2293.83</v>
      </c>
      <c r="J1306" s="29">
        <v>43236</v>
      </c>
      <c r="K1306" s="10">
        <v>78.989999999999995</v>
      </c>
      <c r="L1306" s="10">
        <v>80.25</v>
      </c>
      <c r="M1306" s="10">
        <v>78.989999999999995</v>
      </c>
      <c r="N1306" s="10">
        <v>80.25</v>
      </c>
      <c r="O1306" s="10">
        <v>83.48</v>
      </c>
      <c r="P1306" s="10">
        <v>79.540000000000006</v>
      </c>
      <c r="Q1306" s="10">
        <v>82.84</v>
      </c>
    </row>
    <row r="1307" spans="1:17">
      <c r="A1307" s="29">
        <v>43235</v>
      </c>
      <c r="B1307" s="10">
        <v>2301.2199999999998</v>
      </c>
      <c r="C1307" s="10">
        <v>2301.2199999999998</v>
      </c>
      <c r="D1307" s="10">
        <v>2287.21</v>
      </c>
      <c r="E1307" s="10">
        <v>2294.2600000000002</v>
      </c>
      <c r="F1307" s="10">
        <v>2328.9</v>
      </c>
      <c r="G1307" s="10">
        <v>2228.2399999999998</v>
      </c>
      <c r="H1307" s="10">
        <v>2293</v>
      </c>
      <c r="J1307" s="29">
        <v>43235</v>
      </c>
      <c r="K1307" s="10">
        <v>79.7</v>
      </c>
      <c r="L1307" s="10">
        <v>79.7</v>
      </c>
      <c r="M1307" s="10">
        <v>77.709999999999994</v>
      </c>
      <c r="N1307" s="10">
        <v>78.8</v>
      </c>
      <c r="O1307" s="10">
        <v>83.56</v>
      </c>
      <c r="P1307" s="10">
        <v>79.48</v>
      </c>
      <c r="Q1307" s="10">
        <v>82.81</v>
      </c>
    </row>
    <row r="1308" spans="1:17">
      <c r="A1308" s="29">
        <v>43234</v>
      </c>
      <c r="B1308" s="10">
        <v>2303.0700000000002</v>
      </c>
      <c r="C1308" s="10">
        <v>2304.33</v>
      </c>
      <c r="D1308" s="10">
        <v>2298.1999999999998</v>
      </c>
      <c r="E1308" s="10">
        <v>2300.9499999999998</v>
      </c>
      <c r="F1308" s="10">
        <v>2328.96</v>
      </c>
      <c r="G1308" s="10">
        <v>2227.06</v>
      </c>
      <c r="H1308" s="10">
        <v>2291.96</v>
      </c>
      <c r="J1308" s="29">
        <v>43234</v>
      </c>
      <c r="K1308" s="10">
        <v>81.91</v>
      </c>
      <c r="L1308" s="10">
        <v>82.64</v>
      </c>
      <c r="M1308" s="10">
        <v>79.489999999999995</v>
      </c>
      <c r="N1308" s="10">
        <v>79.849999999999994</v>
      </c>
      <c r="O1308" s="10">
        <v>83.66</v>
      </c>
      <c r="P1308" s="10">
        <v>79.430000000000007</v>
      </c>
      <c r="Q1308" s="10">
        <v>82.78</v>
      </c>
    </row>
    <row r="1309" spans="1:17">
      <c r="A1309" s="29">
        <v>43231</v>
      </c>
      <c r="B1309" s="10">
        <v>2302.6799999999998</v>
      </c>
      <c r="C1309" s="10">
        <v>2305.79</v>
      </c>
      <c r="D1309" s="10">
        <v>2296.7800000000002</v>
      </c>
      <c r="E1309" s="10">
        <v>2303.06</v>
      </c>
      <c r="F1309" s="10">
        <v>2329.02</v>
      </c>
      <c r="G1309" s="10">
        <v>2225.86</v>
      </c>
      <c r="H1309" s="10">
        <v>2290.89</v>
      </c>
      <c r="J1309" s="29">
        <v>43231</v>
      </c>
      <c r="K1309" s="10">
        <v>83.03</v>
      </c>
      <c r="L1309" s="10">
        <v>83.03</v>
      </c>
      <c r="M1309" s="10">
        <v>81.900000000000006</v>
      </c>
      <c r="N1309" s="10">
        <v>81.900000000000006</v>
      </c>
      <c r="O1309" s="10">
        <v>83.75</v>
      </c>
      <c r="P1309" s="10">
        <v>79.38</v>
      </c>
      <c r="Q1309" s="10">
        <v>82.74</v>
      </c>
    </row>
    <row r="1310" spans="1:17">
      <c r="A1310" s="29">
        <v>43230</v>
      </c>
      <c r="B1310" s="10">
        <v>2305.44</v>
      </c>
      <c r="C1310" s="10">
        <v>2306.96</v>
      </c>
      <c r="D1310" s="10">
        <v>2297.25</v>
      </c>
      <c r="E1310" s="10">
        <v>2302.6799999999998</v>
      </c>
      <c r="F1310" s="10">
        <v>2329.1799999999998</v>
      </c>
      <c r="G1310" s="10">
        <v>2224.65</v>
      </c>
      <c r="H1310" s="10">
        <v>2289.8000000000002</v>
      </c>
      <c r="J1310" s="29">
        <v>43230</v>
      </c>
      <c r="K1310" s="10">
        <v>84.35</v>
      </c>
      <c r="L1310" s="10">
        <v>84.35</v>
      </c>
      <c r="M1310" s="10">
        <v>82.6</v>
      </c>
      <c r="N1310" s="10">
        <v>82.9</v>
      </c>
      <c r="O1310" s="10">
        <v>83.78</v>
      </c>
      <c r="P1310" s="10">
        <v>79.31</v>
      </c>
      <c r="Q1310" s="10">
        <v>82.69</v>
      </c>
    </row>
    <row r="1311" spans="1:17">
      <c r="A1311" s="29">
        <v>43229</v>
      </c>
      <c r="B1311" s="10">
        <v>2309.0300000000002</v>
      </c>
      <c r="C1311" s="10">
        <v>2309.0300000000002</v>
      </c>
      <c r="D1311" s="10">
        <v>2300.6999999999998</v>
      </c>
      <c r="E1311" s="10">
        <v>2305.52</v>
      </c>
      <c r="F1311" s="10">
        <v>2329.06</v>
      </c>
      <c r="G1311" s="10">
        <v>2223.42</v>
      </c>
      <c r="H1311" s="10">
        <v>2288.71</v>
      </c>
      <c r="J1311" s="29">
        <v>43229</v>
      </c>
      <c r="K1311" s="10">
        <v>82</v>
      </c>
      <c r="L1311" s="10">
        <v>82.1</v>
      </c>
      <c r="M1311" s="10">
        <v>81.52</v>
      </c>
      <c r="N1311" s="10">
        <v>82.1</v>
      </c>
      <c r="O1311" s="10">
        <v>83.82</v>
      </c>
      <c r="P1311" s="10">
        <v>79.239999999999995</v>
      </c>
      <c r="Q1311" s="10">
        <v>82.62</v>
      </c>
    </row>
    <row r="1312" spans="1:17">
      <c r="A1312" s="29">
        <v>43228</v>
      </c>
      <c r="B1312" s="10">
        <v>2313.08</v>
      </c>
      <c r="C1312" s="10">
        <v>2314.84</v>
      </c>
      <c r="D1312" s="10">
        <v>2304.83</v>
      </c>
      <c r="E1312" s="10">
        <v>2309.0500000000002</v>
      </c>
      <c r="F1312" s="10">
        <v>2328.91</v>
      </c>
      <c r="G1312" s="10">
        <v>2222.19</v>
      </c>
      <c r="H1312" s="10">
        <v>2287.71</v>
      </c>
      <c r="J1312" s="29">
        <v>43228</v>
      </c>
      <c r="K1312" s="10">
        <v>81.5</v>
      </c>
      <c r="L1312" s="10">
        <v>81.7</v>
      </c>
      <c r="M1312" s="10">
        <v>80.7</v>
      </c>
      <c r="N1312" s="10">
        <v>81.7</v>
      </c>
      <c r="O1312" s="10">
        <v>83.88</v>
      </c>
      <c r="P1312" s="10">
        <v>79.17</v>
      </c>
      <c r="Q1312" s="10">
        <v>82.56</v>
      </c>
    </row>
    <row r="1313" spans="1:17">
      <c r="A1313" s="29">
        <v>43227</v>
      </c>
      <c r="B1313" s="10">
        <v>2327.39</v>
      </c>
      <c r="C1313" s="10">
        <v>2329.06</v>
      </c>
      <c r="D1313" s="10">
        <v>2311.04</v>
      </c>
      <c r="E1313" s="10">
        <v>2313.08</v>
      </c>
      <c r="F1313" s="10">
        <v>2328.63</v>
      </c>
      <c r="G1313" s="10">
        <v>2220.92</v>
      </c>
      <c r="H1313" s="10">
        <v>2286.59</v>
      </c>
      <c r="J1313" s="29">
        <v>43227</v>
      </c>
      <c r="K1313" s="10">
        <v>82.51</v>
      </c>
      <c r="L1313" s="10">
        <v>82.64</v>
      </c>
      <c r="M1313" s="10">
        <v>81.5</v>
      </c>
      <c r="N1313" s="10">
        <v>81.5</v>
      </c>
      <c r="O1313" s="10">
        <v>83.94</v>
      </c>
      <c r="P1313" s="10">
        <v>79.099999999999994</v>
      </c>
      <c r="Q1313" s="10">
        <v>82.5</v>
      </c>
    </row>
    <row r="1314" spans="1:17">
      <c r="A1314" s="29">
        <v>43224</v>
      </c>
      <c r="B1314" s="10">
        <v>2327.3000000000002</v>
      </c>
      <c r="C1314" s="10">
        <v>2328.15</v>
      </c>
      <c r="D1314" s="10">
        <v>2318.36</v>
      </c>
      <c r="E1314" s="10">
        <v>2327.39</v>
      </c>
      <c r="F1314" s="10">
        <v>2328.12</v>
      </c>
      <c r="G1314" s="10">
        <v>2219.66</v>
      </c>
      <c r="H1314" s="10">
        <v>2285.54</v>
      </c>
      <c r="J1314" s="29">
        <v>43224</v>
      </c>
      <c r="K1314" s="10">
        <v>82.5</v>
      </c>
      <c r="L1314" s="10">
        <v>82.94</v>
      </c>
      <c r="M1314" s="10">
        <v>82.31</v>
      </c>
      <c r="N1314" s="10">
        <v>82.58</v>
      </c>
      <c r="O1314" s="10">
        <v>83.99</v>
      </c>
      <c r="P1314" s="10">
        <v>79.03</v>
      </c>
      <c r="Q1314" s="10">
        <v>82.45</v>
      </c>
    </row>
    <row r="1315" spans="1:17">
      <c r="A1315" s="29">
        <v>43223</v>
      </c>
      <c r="B1315" s="10">
        <v>2326.33</v>
      </c>
      <c r="C1315" s="10">
        <v>2330.6999999999998</v>
      </c>
      <c r="D1315" s="10">
        <v>2321.4299999999998</v>
      </c>
      <c r="E1315" s="10">
        <v>2327.3000000000002</v>
      </c>
      <c r="F1315" s="10">
        <v>2327.2600000000002</v>
      </c>
      <c r="G1315" s="10">
        <v>2218.2800000000002</v>
      </c>
      <c r="H1315" s="10">
        <v>2284.3200000000002</v>
      </c>
      <c r="J1315" s="29">
        <v>43223</v>
      </c>
      <c r="K1315" s="10">
        <v>84.2</v>
      </c>
      <c r="L1315" s="10">
        <v>84.23</v>
      </c>
      <c r="M1315" s="10">
        <v>82.89</v>
      </c>
      <c r="N1315" s="10">
        <v>82.95</v>
      </c>
      <c r="O1315" s="10">
        <v>84.02</v>
      </c>
      <c r="P1315" s="10">
        <v>78.95</v>
      </c>
      <c r="Q1315" s="10">
        <v>82.38</v>
      </c>
    </row>
    <row r="1316" spans="1:17">
      <c r="A1316" s="29">
        <v>43222</v>
      </c>
      <c r="B1316" s="10">
        <v>2337.25</v>
      </c>
      <c r="C1316" s="10">
        <v>2340.2600000000002</v>
      </c>
      <c r="D1316" s="10">
        <v>2323.1799999999998</v>
      </c>
      <c r="E1316" s="10">
        <v>2326.4299999999998</v>
      </c>
      <c r="F1316" s="10">
        <v>2326.37</v>
      </c>
      <c r="G1316" s="10">
        <v>2216.92</v>
      </c>
      <c r="H1316" s="10">
        <v>2283.08</v>
      </c>
      <c r="J1316" s="29">
        <v>43222</v>
      </c>
      <c r="K1316" s="10">
        <v>84.75</v>
      </c>
      <c r="L1316" s="10">
        <v>85.66</v>
      </c>
      <c r="M1316" s="10">
        <v>83.51</v>
      </c>
      <c r="N1316" s="10">
        <v>84.2</v>
      </c>
      <c r="O1316" s="10">
        <v>84.04</v>
      </c>
      <c r="P1316" s="10">
        <v>78.86</v>
      </c>
      <c r="Q1316" s="10">
        <v>82.32</v>
      </c>
    </row>
    <row r="1317" spans="1:17">
      <c r="A1317" s="29">
        <v>43220</v>
      </c>
      <c r="B1317" s="10">
        <v>2325.81</v>
      </c>
      <c r="C1317" s="10">
        <v>2337.25</v>
      </c>
      <c r="D1317" s="10">
        <v>2323.77</v>
      </c>
      <c r="E1317" s="10">
        <v>2337.25</v>
      </c>
      <c r="F1317" s="10">
        <v>2325.44</v>
      </c>
      <c r="G1317" s="10">
        <v>2215.5500000000002</v>
      </c>
      <c r="H1317" s="10">
        <v>2281.87</v>
      </c>
      <c r="J1317" s="29">
        <v>43220</v>
      </c>
      <c r="K1317" s="10">
        <v>85.01</v>
      </c>
      <c r="L1317" s="10">
        <v>86.08</v>
      </c>
      <c r="M1317" s="10">
        <v>84.61</v>
      </c>
      <c r="N1317" s="10">
        <v>85.57</v>
      </c>
      <c r="O1317" s="10">
        <v>84.02</v>
      </c>
      <c r="P1317" s="10">
        <v>78.77</v>
      </c>
      <c r="Q1317" s="10">
        <v>82.23</v>
      </c>
    </row>
    <row r="1318" spans="1:17">
      <c r="A1318" s="29">
        <v>43217</v>
      </c>
      <c r="B1318" s="10">
        <v>2319.61</v>
      </c>
      <c r="C1318" s="10">
        <v>2326.69</v>
      </c>
      <c r="D1318" s="10">
        <v>2318.3200000000002</v>
      </c>
      <c r="E1318" s="10">
        <v>2325.79</v>
      </c>
      <c r="F1318" s="10">
        <v>2324.25</v>
      </c>
      <c r="G1318" s="10">
        <v>2214.13</v>
      </c>
      <c r="H1318" s="10">
        <v>2280.63</v>
      </c>
      <c r="J1318" s="29">
        <v>43217</v>
      </c>
      <c r="K1318" s="10">
        <v>85.7</v>
      </c>
      <c r="L1318" s="10">
        <v>85.82</v>
      </c>
      <c r="M1318" s="10">
        <v>85.46</v>
      </c>
      <c r="N1318" s="10">
        <v>85.75</v>
      </c>
      <c r="O1318" s="10">
        <v>83.96</v>
      </c>
      <c r="P1318" s="10">
        <v>78.67</v>
      </c>
      <c r="Q1318" s="10">
        <v>82.13</v>
      </c>
    </row>
    <row r="1319" spans="1:17">
      <c r="A1319" s="29">
        <v>43216</v>
      </c>
      <c r="B1319" s="10">
        <v>2316.19</v>
      </c>
      <c r="C1319" s="10">
        <v>2324.23</v>
      </c>
      <c r="D1319" s="10">
        <v>2316.19</v>
      </c>
      <c r="E1319" s="10">
        <v>2319.61</v>
      </c>
      <c r="F1319" s="10">
        <v>2323.13</v>
      </c>
      <c r="G1319" s="10">
        <v>2212.7800000000002</v>
      </c>
      <c r="H1319" s="10">
        <v>2279.46</v>
      </c>
      <c r="J1319" s="29">
        <v>43216</v>
      </c>
      <c r="K1319" s="10">
        <v>85</v>
      </c>
      <c r="L1319" s="10">
        <v>85.68</v>
      </c>
      <c r="M1319" s="10">
        <v>85</v>
      </c>
      <c r="N1319" s="10">
        <v>85.35</v>
      </c>
      <c r="O1319" s="10">
        <v>83.89</v>
      </c>
      <c r="P1319" s="10">
        <v>78.569999999999993</v>
      </c>
      <c r="Q1319" s="10">
        <v>82.04</v>
      </c>
    </row>
    <row r="1320" spans="1:17">
      <c r="A1320" s="29">
        <v>43215</v>
      </c>
      <c r="B1320" s="10">
        <v>2326.25</v>
      </c>
      <c r="C1320" s="10">
        <v>2326.29</v>
      </c>
      <c r="D1320" s="10">
        <v>2313.23</v>
      </c>
      <c r="E1320" s="10">
        <v>2315.88</v>
      </c>
      <c r="F1320" s="10">
        <v>2322.11</v>
      </c>
      <c r="G1320" s="10">
        <v>2211.5100000000002</v>
      </c>
      <c r="H1320" s="10">
        <v>2278.42</v>
      </c>
      <c r="J1320" s="29">
        <v>43215</v>
      </c>
      <c r="K1320" s="10">
        <v>85.1</v>
      </c>
      <c r="L1320" s="10">
        <v>85.1</v>
      </c>
      <c r="M1320" s="10">
        <v>83.98</v>
      </c>
      <c r="N1320" s="10">
        <v>84.65</v>
      </c>
      <c r="O1320" s="10">
        <v>83.83</v>
      </c>
      <c r="P1320" s="10">
        <v>78.47</v>
      </c>
      <c r="Q1320" s="10">
        <v>81.97</v>
      </c>
    </row>
    <row r="1321" spans="1:17">
      <c r="A1321" s="29">
        <v>43214</v>
      </c>
      <c r="B1321" s="10">
        <v>2330.98</v>
      </c>
      <c r="C1321" s="10">
        <v>2333.81</v>
      </c>
      <c r="D1321" s="10">
        <v>2323.02</v>
      </c>
      <c r="E1321" s="10">
        <v>2326.7399999999998</v>
      </c>
      <c r="F1321" s="10">
        <v>2321.16</v>
      </c>
      <c r="G1321" s="10">
        <v>2210.3000000000002</v>
      </c>
      <c r="H1321" s="10">
        <v>2277.37</v>
      </c>
      <c r="J1321" s="29">
        <v>43214</v>
      </c>
      <c r="K1321" s="10">
        <v>85.82</v>
      </c>
      <c r="L1321" s="10">
        <v>86.05</v>
      </c>
      <c r="M1321" s="10">
        <v>85.03</v>
      </c>
      <c r="N1321" s="10">
        <v>85.1</v>
      </c>
      <c r="O1321" s="10">
        <v>83.75</v>
      </c>
      <c r="P1321" s="10">
        <v>78.37</v>
      </c>
      <c r="Q1321" s="10">
        <v>81.900000000000006</v>
      </c>
    </row>
    <row r="1322" spans="1:17">
      <c r="A1322" s="29">
        <v>43213</v>
      </c>
      <c r="B1322" s="10">
        <v>2334.12</v>
      </c>
      <c r="C1322" s="10">
        <v>2334.42</v>
      </c>
      <c r="D1322" s="10">
        <v>2328.04</v>
      </c>
      <c r="E1322" s="10">
        <v>2330.9899999999998</v>
      </c>
      <c r="F1322" s="10">
        <v>2319.9699999999998</v>
      </c>
      <c r="G1322" s="10">
        <v>2209.04</v>
      </c>
      <c r="H1322" s="10">
        <v>2276.33</v>
      </c>
      <c r="J1322" s="29">
        <v>43213</v>
      </c>
      <c r="K1322" s="10">
        <v>85.52</v>
      </c>
      <c r="L1322" s="10">
        <v>85.85</v>
      </c>
      <c r="M1322" s="10">
        <v>85.18</v>
      </c>
      <c r="N1322" s="10">
        <v>85.63</v>
      </c>
      <c r="O1322" s="10">
        <v>83.68</v>
      </c>
      <c r="P1322" s="10">
        <v>78.27</v>
      </c>
      <c r="Q1322" s="10">
        <v>81.83</v>
      </c>
    </row>
    <row r="1323" spans="1:17">
      <c r="A1323" s="29">
        <v>43210</v>
      </c>
      <c r="B1323" s="10">
        <v>2340.63</v>
      </c>
      <c r="C1323" s="10">
        <v>2340.84</v>
      </c>
      <c r="D1323" s="10">
        <v>2332.0700000000002</v>
      </c>
      <c r="E1323" s="10">
        <v>2334.12</v>
      </c>
      <c r="F1323" s="10">
        <v>2318.69</v>
      </c>
      <c r="G1323" s="10">
        <v>2207.71</v>
      </c>
      <c r="H1323" s="10">
        <v>2275.23</v>
      </c>
      <c r="J1323" s="29">
        <v>43210</v>
      </c>
      <c r="K1323" s="10">
        <v>84.74</v>
      </c>
      <c r="L1323" s="10">
        <v>85.47</v>
      </c>
      <c r="M1323" s="10">
        <v>84.45</v>
      </c>
      <c r="N1323" s="10">
        <v>85.3</v>
      </c>
      <c r="O1323" s="10">
        <v>83.62</v>
      </c>
      <c r="P1323" s="10">
        <v>78.16</v>
      </c>
      <c r="Q1323" s="10">
        <v>81.760000000000005</v>
      </c>
    </row>
    <row r="1324" spans="1:17">
      <c r="A1324" s="29">
        <v>43209</v>
      </c>
      <c r="B1324" s="10">
        <v>2341.0100000000002</v>
      </c>
      <c r="C1324" s="10">
        <v>2345.12</v>
      </c>
      <c r="D1324" s="10">
        <v>2335.84</v>
      </c>
      <c r="E1324" s="10">
        <v>2340.63</v>
      </c>
      <c r="F1324" s="10">
        <v>2317.36</v>
      </c>
      <c r="G1324" s="10">
        <v>2206.35</v>
      </c>
      <c r="H1324" s="10">
        <v>2274.0700000000002</v>
      </c>
      <c r="J1324" s="29">
        <v>43209</v>
      </c>
      <c r="K1324" s="10">
        <v>84.85</v>
      </c>
      <c r="L1324" s="10">
        <v>84.87</v>
      </c>
      <c r="M1324" s="10">
        <v>84.37</v>
      </c>
      <c r="N1324" s="10">
        <v>84.75</v>
      </c>
      <c r="O1324" s="10">
        <v>83.57</v>
      </c>
      <c r="P1324" s="10">
        <v>78.05</v>
      </c>
      <c r="Q1324" s="10">
        <v>81.69</v>
      </c>
    </row>
    <row r="1325" spans="1:17">
      <c r="A1325" s="29">
        <v>43208</v>
      </c>
      <c r="B1325" s="10">
        <v>2344.61</v>
      </c>
      <c r="C1325" s="10">
        <v>2347.35</v>
      </c>
      <c r="D1325" s="10">
        <v>2340.1</v>
      </c>
      <c r="E1325" s="10">
        <v>2341</v>
      </c>
      <c r="F1325" s="10">
        <v>2315.9</v>
      </c>
      <c r="G1325" s="10">
        <v>2205</v>
      </c>
      <c r="H1325" s="10">
        <v>2272.83</v>
      </c>
      <c r="J1325" s="29">
        <v>43208</v>
      </c>
      <c r="K1325" s="10">
        <v>83.98</v>
      </c>
      <c r="L1325" s="10">
        <v>84.97</v>
      </c>
      <c r="M1325" s="10">
        <v>83.98</v>
      </c>
      <c r="N1325" s="10">
        <v>84.7</v>
      </c>
      <c r="O1325" s="10">
        <v>83.52</v>
      </c>
      <c r="P1325" s="10">
        <v>77.95</v>
      </c>
      <c r="Q1325" s="10">
        <v>81.62</v>
      </c>
    </row>
    <row r="1326" spans="1:17">
      <c r="A1326" s="29">
        <v>43207</v>
      </c>
      <c r="B1326" s="10">
        <v>2343.29</v>
      </c>
      <c r="C1326" s="10">
        <v>2346.36</v>
      </c>
      <c r="D1326" s="10">
        <v>2341.5</v>
      </c>
      <c r="E1326" s="10">
        <v>2344.62</v>
      </c>
      <c r="F1326" s="10">
        <v>2314.5300000000002</v>
      </c>
      <c r="G1326" s="10">
        <v>2203.64</v>
      </c>
      <c r="H1326" s="10">
        <v>2271.5300000000002</v>
      </c>
      <c r="J1326" s="29">
        <v>43207</v>
      </c>
      <c r="K1326" s="10">
        <v>82.1</v>
      </c>
      <c r="L1326" s="10">
        <v>83.69</v>
      </c>
      <c r="M1326" s="10">
        <v>82.1</v>
      </c>
      <c r="N1326" s="10">
        <v>83.65</v>
      </c>
      <c r="O1326" s="10">
        <v>83.51</v>
      </c>
      <c r="P1326" s="10">
        <v>77.849999999999994</v>
      </c>
      <c r="Q1326" s="10">
        <v>81.540000000000006</v>
      </c>
    </row>
    <row r="1327" spans="1:17">
      <c r="A1327" s="29">
        <v>43206</v>
      </c>
      <c r="B1327" s="10">
        <v>2348.67</v>
      </c>
      <c r="C1327" s="10">
        <v>2348.67</v>
      </c>
      <c r="D1327" s="10">
        <v>2339.5700000000002</v>
      </c>
      <c r="E1327" s="10">
        <v>2343.29</v>
      </c>
      <c r="F1327" s="10">
        <v>2313.16</v>
      </c>
      <c r="G1327" s="10">
        <v>2202.2800000000002</v>
      </c>
      <c r="H1327" s="10">
        <v>2270.17</v>
      </c>
      <c r="J1327" s="29">
        <v>43206</v>
      </c>
      <c r="K1327" s="10">
        <v>83.25</v>
      </c>
      <c r="L1327" s="10">
        <v>83.52</v>
      </c>
      <c r="M1327" s="10">
        <v>82.1</v>
      </c>
      <c r="N1327" s="10">
        <v>82.1</v>
      </c>
      <c r="O1327" s="10">
        <v>83.53</v>
      </c>
      <c r="P1327" s="10">
        <v>77.75</v>
      </c>
      <c r="Q1327" s="10">
        <v>81.459999999999994</v>
      </c>
    </row>
    <row r="1328" spans="1:17">
      <c r="A1328" s="29">
        <v>43203</v>
      </c>
      <c r="B1328" s="10">
        <v>2346.17</v>
      </c>
      <c r="C1328" s="10">
        <v>2350.9</v>
      </c>
      <c r="D1328" s="10">
        <v>2344.71</v>
      </c>
      <c r="E1328" s="10">
        <v>2348.67</v>
      </c>
      <c r="F1328" s="10">
        <v>2312</v>
      </c>
      <c r="G1328" s="10">
        <v>2200.9499999999998</v>
      </c>
      <c r="H1328" s="10">
        <v>2268.83</v>
      </c>
      <c r="J1328" s="29">
        <v>43203</v>
      </c>
      <c r="K1328" s="10">
        <v>83.99</v>
      </c>
      <c r="L1328" s="10">
        <v>83.99</v>
      </c>
      <c r="M1328" s="10">
        <v>83</v>
      </c>
      <c r="N1328" s="10">
        <v>83.24</v>
      </c>
      <c r="O1328" s="10">
        <v>83.57</v>
      </c>
      <c r="P1328" s="10">
        <v>77.66</v>
      </c>
      <c r="Q1328" s="10">
        <v>81.37</v>
      </c>
    </row>
    <row r="1329" spans="1:17">
      <c r="A1329" s="29">
        <v>43202</v>
      </c>
      <c r="B1329" s="10">
        <v>2347.5500000000002</v>
      </c>
      <c r="C1329" s="10">
        <v>2350.98</v>
      </c>
      <c r="D1329" s="10">
        <v>2346.0100000000002</v>
      </c>
      <c r="E1329" s="10">
        <v>2346.08</v>
      </c>
      <c r="F1329" s="10">
        <v>2310.59</v>
      </c>
      <c r="G1329" s="10">
        <v>2199.5700000000002</v>
      </c>
      <c r="H1329" s="10">
        <v>2267.4299999999998</v>
      </c>
      <c r="J1329" s="29">
        <v>43202</v>
      </c>
      <c r="K1329" s="10">
        <v>83.06</v>
      </c>
      <c r="L1329" s="10">
        <v>83.85</v>
      </c>
      <c r="M1329" s="10">
        <v>83.01</v>
      </c>
      <c r="N1329" s="10">
        <v>83.85</v>
      </c>
      <c r="O1329" s="10">
        <v>83.58</v>
      </c>
      <c r="P1329" s="10">
        <v>77.55</v>
      </c>
      <c r="Q1329" s="10">
        <v>81.28</v>
      </c>
    </row>
    <row r="1330" spans="1:17">
      <c r="A1330" s="29">
        <v>43201</v>
      </c>
      <c r="B1330" s="10">
        <v>2346.8200000000002</v>
      </c>
      <c r="C1330" s="10">
        <v>2350.69</v>
      </c>
      <c r="D1330" s="10">
        <v>2343.6799999999998</v>
      </c>
      <c r="E1330" s="10">
        <v>2347.54</v>
      </c>
      <c r="F1330" s="10">
        <v>2309.1799999999998</v>
      </c>
      <c r="G1330" s="10">
        <v>2198.17</v>
      </c>
      <c r="H1330" s="10">
        <v>2266.0500000000002</v>
      </c>
      <c r="J1330" s="29">
        <v>43201</v>
      </c>
      <c r="K1330" s="10">
        <v>83.04</v>
      </c>
      <c r="L1330" s="10">
        <v>83.14</v>
      </c>
      <c r="M1330" s="10">
        <v>82.57</v>
      </c>
      <c r="N1330" s="10">
        <v>82.59</v>
      </c>
      <c r="O1330" s="10">
        <v>83.6</v>
      </c>
      <c r="P1330" s="10">
        <v>77.459999999999994</v>
      </c>
      <c r="Q1330" s="10">
        <v>81.19</v>
      </c>
    </row>
    <row r="1331" spans="1:17">
      <c r="A1331" s="29">
        <v>43200</v>
      </c>
      <c r="B1331" s="10">
        <v>2352.34</v>
      </c>
      <c r="C1331" s="10">
        <v>2354.92</v>
      </c>
      <c r="D1331" s="10">
        <v>2343.25</v>
      </c>
      <c r="E1331" s="10">
        <v>2346.64</v>
      </c>
      <c r="F1331" s="10">
        <v>2307.81</v>
      </c>
      <c r="G1331" s="10">
        <v>2196.75</v>
      </c>
      <c r="H1331" s="10">
        <v>2264.73</v>
      </c>
      <c r="J1331" s="29">
        <v>43200</v>
      </c>
      <c r="K1331" s="10">
        <v>83.23</v>
      </c>
      <c r="L1331" s="10">
        <v>83.99</v>
      </c>
      <c r="M1331" s="10">
        <v>82.48</v>
      </c>
      <c r="N1331" s="10">
        <v>82.96</v>
      </c>
      <c r="O1331" s="10">
        <v>83.64</v>
      </c>
      <c r="P1331" s="10">
        <v>77.37</v>
      </c>
      <c r="Q1331" s="10">
        <v>81.11</v>
      </c>
    </row>
    <row r="1332" spans="1:17">
      <c r="A1332" s="29">
        <v>43199</v>
      </c>
      <c r="B1332" s="10">
        <v>2362.1799999999998</v>
      </c>
      <c r="C1332" s="10">
        <v>2362.1799999999998</v>
      </c>
      <c r="D1332" s="10">
        <v>2344.0700000000002</v>
      </c>
      <c r="E1332" s="10">
        <v>2352.34</v>
      </c>
      <c r="F1332" s="10">
        <v>2306.1799999999998</v>
      </c>
      <c r="G1332" s="10">
        <v>2195.34</v>
      </c>
      <c r="H1332" s="10">
        <v>2263.39</v>
      </c>
      <c r="J1332" s="29">
        <v>43199</v>
      </c>
      <c r="K1332" s="10">
        <v>83.7</v>
      </c>
      <c r="L1332" s="10">
        <v>84.2</v>
      </c>
      <c r="M1332" s="10">
        <v>82.45</v>
      </c>
      <c r="N1332" s="10">
        <v>82.48</v>
      </c>
      <c r="O1332" s="10">
        <v>83.65</v>
      </c>
      <c r="P1332" s="10">
        <v>77.28</v>
      </c>
      <c r="Q1332" s="10">
        <v>81.05</v>
      </c>
    </row>
    <row r="1333" spans="1:17">
      <c r="A1333" s="29">
        <v>43196</v>
      </c>
      <c r="B1333" s="10">
        <v>2351.5700000000002</v>
      </c>
      <c r="C1333" s="10">
        <v>2362.1799999999998</v>
      </c>
      <c r="D1333" s="10">
        <v>2351.5700000000002</v>
      </c>
      <c r="E1333" s="10">
        <v>2362.1799999999998</v>
      </c>
      <c r="F1333" s="10">
        <v>2304.34</v>
      </c>
      <c r="G1333" s="10">
        <v>2193.89</v>
      </c>
      <c r="H1333" s="10">
        <v>2261.9699999999998</v>
      </c>
      <c r="J1333" s="29">
        <v>43196</v>
      </c>
      <c r="K1333" s="10">
        <v>83.94</v>
      </c>
      <c r="L1333" s="10">
        <v>83.94</v>
      </c>
      <c r="M1333" s="10">
        <v>82.72</v>
      </c>
      <c r="N1333" s="10">
        <v>83.4</v>
      </c>
      <c r="O1333" s="10">
        <v>83.63</v>
      </c>
      <c r="P1333" s="10">
        <v>77.19</v>
      </c>
      <c r="Q1333" s="10">
        <v>80.97</v>
      </c>
    </row>
    <row r="1334" spans="1:17">
      <c r="A1334" s="29">
        <v>43195</v>
      </c>
      <c r="B1334" s="10">
        <v>2359.6799999999998</v>
      </c>
      <c r="C1334" s="10">
        <v>2359.9699999999998</v>
      </c>
      <c r="D1334" s="10">
        <v>2348.02</v>
      </c>
      <c r="E1334" s="10">
        <v>2351.5700000000002</v>
      </c>
      <c r="F1334" s="10">
        <v>2302.36</v>
      </c>
      <c r="G1334" s="10">
        <v>2192.35</v>
      </c>
      <c r="H1334" s="10">
        <v>2260.4699999999998</v>
      </c>
      <c r="J1334" s="29">
        <v>43195</v>
      </c>
      <c r="K1334" s="10">
        <v>82.11</v>
      </c>
      <c r="L1334" s="10">
        <v>83.43</v>
      </c>
      <c r="M1334" s="10">
        <v>82.11</v>
      </c>
      <c r="N1334" s="10">
        <v>82.8</v>
      </c>
      <c r="O1334" s="10">
        <v>83.6</v>
      </c>
      <c r="P1334" s="10">
        <v>77.09</v>
      </c>
      <c r="Q1334" s="10">
        <v>80.91</v>
      </c>
    </row>
    <row r="1335" spans="1:17">
      <c r="A1335" s="29">
        <v>43194</v>
      </c>
      <c r="B1335" s="10">
        <v>2359.64</v>
      </c>
      <c r="C1335" s="10">
        <v>2362.42</v>
      </c>
      <c r="D1335" s="10">
        <v>2352.35</v>
      </c>
      <c r="E1335" s="10">
        <v>2359.67</v>
      </c>
      <c r="F1335" s="10">
        <v>2300.6799999999998</v>
      </c>
      <c r="G1335" s="10">
        <v>2190.89</v>
      </c>
      <c r="H1335" s="10">
        <v>2259.0500000000002</v>
      </c>
      <c r="J1335" s="29">
        <v>43194</v>
      </c>
      <c r="K1335" s="10">
        <v>81.87</v>
      </c>
      <c r="L1335" s="10">
        <v>82.07</v>
      </c>
      <c r="M1335" s="10">
        <v>80.989999999999995</v>
      </c>
      <c r="N1335" s="10">
        <v>81.63</v>
      </c>
      <c r="O1335" s="10">
        <v>83.59</v>
      </c>
      <c r="P1335" s="10">
        <v>77</v>
      </c>
      <c r="Q1335" s="10">
        <v>80.849999999999994</v>
      </c>
    </row>
    <row r="1336" spans="1:17">
      <c r="A1336" s="29">
        <v>43193</v>
      </c>
      <c r="B1336" s="10">
        <v>2353.96</v>
      </c>
      <c r="C1336" s="10">
        <v>2363.58</v>
      </c>
      <c r="D1336" s="10">
        <v>2353.04</v>
      </c>
      <c r="E1336" s="10">
        <v>2359.13</v>
      </c>
      <c r="F1336" s="10">
        <v>2298.7800000000002</v>
      </c>
      <c r="G1336" s="10">
        <v>2189.41</v>
      </c>
      <c r="H1336" s="10">
        <v>2257.67</v>
      </c>
      <c r="J1336" s="29">
        <v>43193</v>
      </c>
      <c r="K1336" s="10">
        <v>82.5</v>
      </c>
      <c r="L1336" s="10">
        <v>83.16</v>
      </c>
      <c r="M1336" s="10">
        <v>82.4</v>
      </c>
      <c r="N1336" s="10">
        <v>82.4</v>
      </c>
      <c r="O1336" s="10">
        <v>83.61</v>
      </c>
      <c r="P1336" s="10">
        <v>76.91</v>
      </c>
      <c r="Q1336" s="10">
        <v>80.81</v>
      </c>
    </row>
    <row r="1337" spans="1:17">
      <c r="A1337" s="29">
        <v>43192</v>
      </c>
      <c r="B1337" s="10">
        <v>2357.54</v>
      </c>
      <c r="C1337" s="10">
        <v>2374.15</v>
      </c>
      <c r="D1337" s="10">
        <v>2349.31</v>
      </c>
      <c r="E1337" s="10">
        <v>2353.96</v>
      </c>
      <c r="F1337" s="10">
        <v>2296.84</v>
      </c>
      <c r="G1337" s="10">
        <v>2187.9</v>
      </c>
      <c r="H1337" s="10">
        <v>2256.34</v>
      </c>
      <c r="J1337" s="29">
        <v>43192</v>
      </c>
      <c r="K1337" s="10">
        <v>83.75</v>
      </c>
      <c r="L1337" s="10">
        <v>83.94</v>
      </c>
      <c r="M1337" s="10">
        <v>82.02</v>
      </c>
      <c r="N1337" s="10">
        <v>82.23</v>
      </c>
      <c r="O1337" s="10">
        <v>83.6</v>
      </c>
      <c r="P1337" s="10">
        <v>76.819999999999993</v>
      </c>
      <c r="Q1337" s="10">
        <v>80.760000000000005</v>
      </c>
    </row>
    <row r="1338" spans="1:17">
      <c r="A1338" s="29">
        <v>43188</v>
      </c>
      <c r="B1338" s="10">
        <v>2353.5300000000002</v>
      </c>
      <c r="C1338" s="10">
        <v>2361.1999999999998</v>
      </c>
      <c r="D1338" s="10">
        <v>2348.98</v>
      </c>
      <c r="E1338" s="10">
        <v>2357.54</v>
      </c>
      <c r="F1338" s="10">
        <v>2294.94</v>
      </c>
      <c r="G1338" s="10">
        <v>2186.4699999999998</v>
      </c>
      <c r="H1338" s="10">
        <v>2255.0300000000002</v>
      </c>
      <c r="J1338" s="29">
        <v>43188</v>
      </c>
      <c r="K1338" s="10">
        <v>82.92</v>
      </c>
      <c r="L1338" s="10">
        <v>83.84</v>
      </c>
      <c r="M1338" s="10">
        <v>82.86</v>
      </c>
      <c r="N1338" s="10">
        <v>83.75</v>
      </c>
      <c r="O1338" s="10">
        <v>83.59</v>
      </c>
      <c r="P1338" s="10">
        <v>76.73</v>
      </c>
      <c r="Q1338" s="10">
        <v>80.709999999999994</v>
      </c>
    </row>
    <row r="1339" spans="1:17">
      <c r="A1339" s="29">
        <v>43187</v>
      </c>
      <c r="B1339" s="10">
        <v>2349.79</v>
      </c>
      <c r="C1339" s="10">
        <v>2356.54</v>
      </c>
      <c r="D1339" s="10">
        <v>2345.77</v>
      </c>
      <c r="E1339" s="10">
        <v>2353.52</v>
      </c>
      <c r="F1339" s="10">
        <v>2292.8000000000002</v>
      </c>
      <c r="G1339" s="10">
        <v>2185.0100000000002</v>
      </c>
      <c r="H1339" s="10">
        <v>2253.61</v>
      </c>
      <c r="J1339" s="29">
        <v>43187</v>
      </c>
      <c r="K1339" s="10">
        <v>84.19</v>
      </c>
      <c r="L1339" s="10">
        <v>84.19</v>
      </c>
      <c r="M1339" s="10">
        <v>81.900000000000006</v>
      </c>
      <c r="N1339" s="10">
        <v>82.92</v>
      </c>
      <c r="O1339" s="10">
        <v>83.55</v>
      </c>
      <c r="P1339" s="10">
        <v>76.64</v>
      </c>
      <c r="Q1339" s="10">
        <v>80.67</v>
      </c>
    </row>
    <row r="1340" spans="1:17">
      <c r="A1340" s="29">
        <v>43186</v>
      </c>
      <c r="B1340" s="10">
        <v>2345.65</v>
      </c>
      <c r="C1340" s="10">
        <v>2352.0300000000002</v>
      </c>
      <c r="D1340" s="10">
        <v>2341.4299999999998</v>
      </c>
      <c r="E1340" s="10">
        <v>2349.61</v>
      </c>
      <c r="F1340" s="10">
        <v>2290.7600000000002</v>
      </c>
      <c r="G1340" s="10">
        <v>2183.56</v>
      </c>
      <c r="H1340" s="10">
        <v>2252.19</v>
      </c>
      <c r="J1340" s="29">
        <v>43186</v>
      </c>
      <c r="K1340" s="10">
        <v>84.21</v>
      </c>
      <c r="L1340" s="10">
        <v>84.3</v>
      </c>
      <c r="M1340" s="10">
        <v>82.89</v>
      </c>
      <c r="N1340" s="10">
        <v>83.18</v>
      </c>
      <c r="O1340" s="10">
        <v>83.52</v>
      </c>
      <c r="P1340" s="10">
        <v>76.540000000000006</v>
      </c>
      <c r="Q1340" s="10">
        <v>80.63</v>
      </c>
    </row>
    <row r="1341" spans="1:17">
      <c r="A1341" s="29">
        <v>43185</v>
      </c>
      <c r="B1341" s="10">
        <v>2338.91</v>
      </c>
      <c r="C1341" s="10">
        <v>2353.29</v>
      </c>
      <c r="D1341" s="10">
        <v>2338.91</v>
      </c>
      <c r="E1341" s="10">
        <v>2345.65</v>
      </c>
      <c r="F1341" s="10">
        <v>2288.6999999999998</v>
      </c>
      <c r="G1341" s="10">
        <v>2182.1999999999998</v>
      </c>
      <c r="H1341" s="10">
        <v>2250.8000000000002</v>
      </c>
      <c r="J1341" s="29">
        <v>43185</v>
      </c>
      <c r="K1341" s="10">
        <v>84.02</v>
      </c>
      <c r="L1341" s="10">
        <v>84.12</v>
      </c>
      <c r="M1341" s="10">
        <v>83.75</v>
      </c>
      <c r="N1341" s="10">
        <v>84.12</v>
      </c>
      <c r="O1341" s="10">
        <v>83.48</v>
      </c>
      <c r="P1341" s="10">
        <v>76.45</v>
      </c>
      <c r="Q1341" s="10">
        <v>80.599999999999994</v>
      </c>
    </row>
    <row r="1342" spans="1:17">
      <c r="A1342" s="29">
        <v>43182</v>
      </c>
      <c r="B1342" s="10">
        <v>2333.5300000000002</v>
      </c>
      <c r="C1342" s="10">
        <v>2347.4899999999998</v>
      </c>
      <c r="D1342" s="10">
        <v>2333.5300000000002</v>
      </c>
      <c r="E1342" s="10">
        <v>2338.5700000000002</v>
      </c>
      <c r="F1342" s="10">
        <v>2286.65</v>
      </c>
      <c r="G1342" s="10">
        <v>2180.81</v>
      </c>
      <c r="H1342" s="10">
        <v>2249.37</v>
      </c>
      <c r="J1342" s="29">
        <v>43182</v>
      </c>
      <c r="K1342" s="10">
        <v>84.45</v>
      </c>
      <c r="L1342" s="10">
        <v>84.45</v>
      </c>
      <c r="M1342" s="10">
        <v>83.33</v>
      </c>
      <c r="N1342" s="10">
        <v>83.8</v>
      </c>
      <c r="O1342" s="10">
        <v>83.42</v>
      </c>
      <c r="P1342" s="10">
        <v>76.34</v>
      </c>
      <c r="Q1342" s="10">
        <v>80.56</v>
      </c>
    </row>
    <row r="1343" spans="1:17">
      <c r="A1343" s="29">
        <v>43181</v>
      </c>
      <c r="B1343" s="10">
        <v>2328.14</v>
      </c>
      <c r="C1343" s="10">
        <v>2333.5300000000002</v>
      </c>
      <c r="D1343" s="10">
        <v>2326.0300000000002</v>
      </c>
      <c r="E1343" s="10">
        <v>2333.5300000000002</v>
      </c>
      <c r="F1343" s="10">
        <v>2284.6999999999998</v>
      </c>
      <c r="G1343" s="10">
        <v>2179.4</v>
      </c>
      <c r="H1343" s="10">
        <v>2247.98</v>
      </c>
      <c r="J1343" s="29">
        <v>43181</v>
      </c>
      <c r="K1343" s="10">
        <v>84.25</v>
      </c>
      <c r="L1343" s="10">
        <v>84.63</v>
      </c>
      <c r="M1343" s="10">
        <v>84</v>
      </c>
      <c r="N1343" s="10">
        <v>84.45</v>
      </c>
      <c r="O1343" s="10">
        <v>83.37</v>
      </c>
      <c r="P1343" s="10">
        <v>76.25</v>
      </c>
      <c r="Q1343" s="10">
        <v>80.52</v>
      </c>
    </row>
    <row r="1344" spans="1:17">
      <c r="A1344" s="29">
        <v>43180</v>
      </c>
      <c r="B1344" s="10">
        <v>2329.4699999999998</v>
      </c>
      <c r="C1344" s="10">
        <v>2329.5100000000002</v>
      </c>
      <c r="D1344" s="10">
        <v>2324.77</v>
      </c>
      <c r="E1344" s="10">
        <v>2328.0100000000002</v>
      </c>
      <c r="F1344" s="10">
        <v>2282.88</v>
      </c>
      <c r="G1344" s="10">
        <v>2178.0100000000002</v>
      </c>
      <c r="H1344" s="10">
        <v>2246.6</v>
      </c>
      <c r="J1344" s="29">
        <v>43180</v>
      </c>
      <c r="K1344" s="10">
        <v>86.43</v>
      </c>
      <c r="L1344" s="10">
        <v>86.43</v>
      </c>
      <c r="M1344" s="10">
        <v>83.8</v>
      </c>
      <c r="N1344" s="10">
        <v>84.25</v>
      </c>
      <c r="O1344" s="10">
        <v>83.32</v>
      </c>
      <c r="P1344" s="10">
        <v>76.150000000000006</v>
      </c>
      <c r="Q1344" s="10">
        <v>80.48</v>
      </c>
    </row>
    <row r="1345" spans="1:17">
      <c r="A1345" s="29">
        <v>43179</v>
      </c>
      <c r="B1345" s="10">
        <v>2324.41</v>
      </c>
      <c r="C1345" s="10">
        <v>2329.4699999999998</v>
      </c>
      <c r="D1345" s="10">
        <v>2322.0700000000002</v>
      </c>
      <c r="E1345" s="10">
        <v>2329.4699999999998</v>
      </c>
      <c r="F1345" s="10">
        <v>2281.2199999999998</v>
      </c>
      <c r="G1345" s="10">
        <v>2176.66</v>
      </c>
      <c r="H1345" s="10">
        <v>2245.64</v>
      </c>
      <c r="J1345" s="29">
        <v>43179</v>
      </c>
      <c r="K1345" s="10">
        <v>83.65</v>
      </c>
      <c r="L1345" s="10">
        <v>84.25</v>
      </c>
      <c r="M1345" s="10">
        <v>83.65</v>
      </c>
      <c r="N1345" s="10">
        <v>84.17</v>
      </c>
      <c r="O1345" s="10">
        <v>83.27</v>
      </c>
      <c r="P1345" s="10">
        <v>76.06</v>
      </c>
      <c r="Q1345" s="10">
        <v>80.44</v>
      </c>
    </row>
    <row r="1346" spans="1:17">
      <c r="A1346" s="29">
        <v>43178</v>
      </c>
      <c r="B1346" s="10">
        <v>2322.12</v>
      </c>
      <c r="C1346" s="10">
        <v>2327.7199999999998</v>
      </c>
      <c r="D1346" s="10">
        <v>2317.88</v>
      </c>
      <c r="E1346" s="10">
        <v>2324.41</v>
      </c>
      <c r="F1346" s="10">
        <v>2279.59</v>
      </c>
      <c r="G1346" s="10">
        <v>2175.2800000000002</v>
      </c>
      <c r="H1346" s="10">
        <v>2244.67</v>
      </c>
      <c r="J1346" s="29">
        <v>43178</v>
      </c>
      <c r="K1346" s="10">
        <v>84.3</v>
      </c>
      <c r="L1346" s="10">
        <v>84.56</v>
      </c>
      <c r="M1346" s="10">
        <v>83.5</v>
      </c>
      <c r="N1346" s="10">
        <v>83.69</v>
      </c>
      <c r="O1346" s="10">
        <v>83.22</v>
      </c>
      <c r="P1346" s="10">
        <v>75.959999999999994</v>
      </c>
      <c r="Q1346" s="10">
        <v>80.400000000000006</v>
      </c>
    </row>
    <row r="1347" spans="1:17">
      <c r="A1347" s="29">
        <v>43175</v>
      </c>
      <c r="B1347" s="10">
        <v>2322.04</v>
      </c>
      <c r="C1347" s="10">
        <v>2322.79</v>
      </c>
      <c r="D1347" s="10">
        <v>2318.6799999999998</v>
      </c>
      <c r="E1347" s="10">
        <v>2322.11</v>
      </c>
      <c r="F1347" s="10">
        <v>2278.0500000000002</v>
      </c>
      <c r="G1347" s="10">
        <v>2173.87</v>
      </c>
      <c r="H1347" s="10">
        <v>2243.77</v>
      </c>
      <c r="J1347" s="29">
        <v>43175</v>
      </c>
      <c r="K1347" s="10">
        <v>85.08</v>
      </c>
      <c r="L1347" s="10">
        <v>85.1</v>
      </c>
      <c r="M1347" s="10">
        <v>84.27</v>
      </c>
      <c r="N1347" s="10">
        <v>84.3</v>
      </c>
      <c r="O1347" s="10">
        <v>83.18</v>
      </c>
      <c r="P1347" s="10">
        <v>75.86</v>
      </c>
      <c r="Q1347" s="10">
        <v>80.349999999999994</v>
      </c>
    </row>
    <row r="1348" spans="1:17">
      <c r="A1348" s="29">
        <v>43174</v>
      </c>
      <c r="B1348" s="10">
        <v>2317.9299999999998</v>
      </c>
      <c r="C1348" s="10">
        <v>2322.37</v>
      </c>
      <c r="D1348" s="10">
        <v>2313.7199999999998</v>
      </c>
      <c r="E1348" s="10">
        <v>2322.04</v>
      </c>
      <c r="F1348" s="10">
        <v>2276.37</v>
      </c>
      <c r="G1348" s="10">
        <v>2172.4699999999998</v>
      </c>
      <c r="H1348" s="10">
        <v>2242.9</v>
      </c>
      <c r="J1348" s="29">
        <v>43174</v>
      </c>
      <c r="K1348" s="10">
        <v>85.65</v>
      </c>
      <c r="L1348" s="10">
        <v>85.65</v>
      </c>
      <c r="M1348" s="10">
        <v>84.44</v>
      </c>
      <c r="N1348" s="10">
        <v>85.02</v>
      </c>
      <c r="O1348" s="10">
        <v>83.13</v>
      </c>
      <c r="P1348" s="10">
        <v>75.760000000000005</v>
      </c>
      <c r="Q1348" s="10">
        <v>80.31</v>
      </c>
    </row>
    <row r="1349" spans="1:17">
      <c r="A1349" s="29">
        <v>43173</v>
      </c>
      <c r="B1349" s="10">
        <v>2316.9499999999998</v>
      </c>
      <c r="C1349" s="10">
        <v>2320.48</v>
      </c>
      <c r="D1349" s="10">
        <v>2312.2399999999998</v>
      </c>
      <c r="E1349" s="10">
        <v>2317.86</v>
      </c>
      <c r="F1349" s="10">
        <v>2274.46</v>
      </c>
      <c r="G1349" s="10">
        <v>2171.02</v>
      </c>
      <c r="H1349" s="10">
        <v>2242.06</v>
      </c>
      <c r="J1349" s="29">
        <v>43173</v>
      </c>
      <c r="K1349" s="10">
        <v>85.85</v>
      </c>
      <c r="L1349" s="10">
        <v>86.1</v>
      </c>
      <c r="M1349" s="10">
        <v>84.9</v>
      </c>
      <c r="N1349" s="10">
        <v>85.18</v>
      </c>
      <c r="O1349" s="10">
        <v>83.05</v>
      </c>
      <c r="P1349" s="10">
        <v>75.66</v>
      </c>
      <c r="Q1349" s="10">
        <v>80.260000000000005</v>
      </c>
    </row>
    <row r="1350" spans="1:17">
      <c r="A1350" s="29">
        <v>43172</v>
      </c>
      <c r="B1350" s="10">
        <v>2312.75</v>
      </c>
      <c r="C1350" s="10">
        <v>2318.6</v>
      </c>
      <c r="D1350" s="10">
        <v>2312.4899999999998</v>
      </c>
      <c r="E1350" s="10">
        <v>2316.9499999999998</v>
      </c>
      <c r="F1350" s="10">
        <v>2272.44</v>
      </c>
      <c r="G1350" s="10">
        <v>2169.5700000000002</v>
      </c>
      <c r="H1350" s="10">
        <v>2241.3000000000002</v>
      </c>
      <c r="J1350" s="29">
        <v>43172</v>
      </c>
      <c r="K1350" s="10">
        <v>85.94</v>
      </c>
      <c r="L1350" s="10">
        <v>86.19</v>
      </c>
      <c r="M1350" s="10">
        <v>85.51</v>
      </c>
      <c r="N1350" s="10">
        <v>85.65</v>
      </c>
      <c r="O1350" s="10">
        <v>82.95</v>
      </c>
      <c r="P1350" s="10">
        <v>75.540000000000006</v>
      </c>
      <c r="Q1350" s="10">
        <v>80.22</v>
      </c>
    </row>
    <row r="1351" spans="1:17">
      <c r="A1351" s="29">
        <v>43171</v>
      </c>
      <c r="B1351" s="10">
        <v>2307.69</v>
      </c>
      <c r="C1351" s="10">
        <v>2314.19</v>
      </c>
      <c r="D1351" s="10">
        <v>2303.48</v>
      </c>
      <c r="E1351" s="10">
        <v>2312.85</v>
      </c>
      <c r="F1351" s="10">
        <v>2270.17</v>
      </c>
      <c r="G1351" s="10">
        <v>2168.16</v>
      </c>
      <c r="H1351" s="10">
        <v>2240.46</v>
      </c>
      <c r="J1351" s="29">
        <v>43171</v>
      </c>
      <c r="K1351" s="10">
        <v>84.67</v>
      </c>
      <c r="L1351" s="10">
        <v>85.67</v>
      </c>
      <c r="M1351" s="10">
        <v>84.67</v>
      </c>
      <c r="N1351" s="10">
        <v>85.5</v>
      </c>
      <c r="O1351" s="10">
        <v>82.82</v>
      </c>
      <c r="P1351" s="10">
        <v>75.430000000000007</v>
      </c>
      <c r="Q1351" s="10">
        <v>80.17</v>
      </c>
    </row>
    <row r="1352" spans="1:17">
      <c r="A1352" s="29">
        <v>43168</v>
      </c>
      <c r="B1352" s="10">
        <v>2301.34</v>
      </c>
      <c r="C1352" s="10">
        <v>2307.7600000000002</v>
      </c>
      <c r="D1352" s="10">
        <v>2300.52</v>
      </c>
      <c r="E1352" s="10">
        <v>2307.5500000000002</v>
      </c>
      <c r="F1352" s="10">
        <v>2267.66</v>
      </c>
      <c r="G1352" s="10">
        <v>2166.64</v>
      </c>
      <c r="H1352" s="10">
        <v>2239.67</v>
      </c>
      <c r="J1352" s="29">
        <v>43168</v>
      </c>
      <c r="K1352" s="10">
        <v>84.68</v>
      </c>
      <c r="L1352" s="10">
        <v>84.68</v>
      </c>
      <c r="M1352" s="10">
        <v>83.55</v>
      </c>
      <c r="N1352" s="10">
        <v>84.65</v>
      </c>
      <c r="O1352" s="10">
        <v>82.7</v>
      </c>
      <c r="P1352" s="10">
        <v>75.31</v>
      </c>
      <c r="Q1352" s="10">
        <v>80.12</v>
      </c>
    </row>
    <row r="1353" spans="1:17">
      <c r="A1353" s="29">
        <v>43167</v>
      </c>
      <c r="B1353" s="10">
        <v>2296.4699999999998</v>
      </c>
      <c r="C1353" s="10">
        <v>2304.0700000000002</v>
      </c>
      <c r="D1353" s="10">
        <v>2296.4699999999998</v>
      </c>
      <c r="E1353" s="10">
        <v>2301.44</v>
      </c>
      <c r="F1353" s="10">
        <v>2265.31</v>
      </c>
      <c r="G1353" s="10">
        <v>2165.4699999999998</v>
      </c>
      <c r="H1353" s="10">
        <v>2238.92</v>
      </c>
      <c r="J1353" s="29">
        <v>43167</v>
      </c>
      <c r="K1353" s="10">
        <v>84</v>
      </c>
      <c r="L1353" s="10">
        <v>84.77</v>
      </c>
      <c r="M1353" s="10">
        <v>83</v>
      </c>
      <c r="N1353" s="10">
        <v>83.42</v>
      </c>
      <c r="O1353" s="10">
        <v>82.58</v>
      </c>
      <c r="P1353" s="10">
        <v>75.23</v>
      </c>
      <c r="Q1353" s="10">
        <v>80.08</v>
      </c>
    </row>
    <row r="1354" spans="1:17">
      <c r="A1354" s="29">
        <v>43166</v>
      </c>
      <c r="B1354" s="10">
        <v>2294.79</v>
      </c>
      <c r="C1354" s="10">
        <v>2298.25</v>
      </c>
      <c r="D1354" s="10">
        <v>2292.4699999999998</v>
      </c>
      <c r="E1354" s="10">
        <v>2296.4699999999998</v>
      </c>
      <c r="F1354" s="10">
        <v>2263.11</v>
      </c>
      <c r="G1354" s="10">
        <v>2164.3200000000002</v>
      </c>
      <c r="H1354" s="10">
        <v>2238.3000000000002</v>
      </c>
      <c r="J1354" s="29">
        <v>43166</v>
      </c>
      <c r="K1354" s="10">
        <v>83.76</v>
      </c>
      <c r="L1354" s="10">
        <v>83.76</v>
      </c>
      <c r="M1354" s="10">
        <v>82.77</v>
      </c>
      <c r="N1354" s="10">
        <v>83.49</v>
      </c>
      <c r="O1354" s="10">
        <v>82.46</v>
      </c>
      <c r="P1354" s="10">
        <v>75.16</v>
      </c>
      <c r="Q1354" s="10">
        <v>80.05</v>
      </c>
    </row>
    <row r="1355" spans="1:17">
      <c r="A1355" s="29">
        <v>43165</v>
      </c>
      <c r="B1355" s="10">
        <v>2295.4</v>
      </c>
      <c r="C1355" s="10">
        <v>2298.17</v>
      </c>
      <c r="D1355" s="10">
        <v>2293.34</v>
      </c>
      <c r="E1355" s="10">
        <v>2294.79</v>
      </c>
      <c r="F1355" s="10">
        <v>2261.12</v>
      </c>
      <c r="G1355" s="10">
        <v>2163.1799999999998</v>
      </c>
      <c r="H1355" s="10">
        <v>2237.71</v>
      </c>
      <c r="J1355" s="29">
        <v>43165</v>
      </c>
      <c r="K1355" s="10">
        <v>83.02</v>
      </c>
      <c r="L1355" s="10">
        <v>84.82</v>
      </c>
      <c r="M1355" s="10">
        <v>83.02</v>
      </c>
      <c r="N1355" s="10">
        <v>83.76</v>
      </c>
      <c r="O1355" s="10">
        <v>82.32</v>
      </c>
      <c r="P1355" s="10">
        <v>75.09</v>
      </c>
      <c r="Q1355" s="10">
        <v>80.02</v>
      </c>
    </row>
    <row r="1356" spans="1:17">
      <c r="A1356" s="29">
        <v>43164</v>
      </c>
      <c r="B1356" s="10">
        <v>2297.15</v>
      </c>
      <c r="C1356" s="10">
        <v>2301.91</v>
      </c>
      <c r="D1356" s="10">
        <v>2293.61</v>
      </c>
      <c r="E1356" s="10">
        <v>2295.4</v>
      </c>
      <c r="F1356" s="10">
        <v>2259.1</v>
      </c>
      <c r="G1356" s="10">
        <v>2162</v>
      </c>
      <c r="H1356" s="10">
        <v>2237.11</v>
      </c>
      <c r="J1356" s="29">
        <v>43164</v>
      </c>
      <c r="K1356" s="10">
        <v>84.85</v>
      </c>
      <c r="L1356" s="10">
        <v>84.85</v>
      </c>
      <c r="M1356" s="10">
        <v>83.6</v>
      </c>
      <c r="N1356" s="10">
        <v>84.15</v>
      </c>
      <c r="O1356" s="10">
        <v>82.2</v>
      </c>
      <c r="P1356" s="10">
        <v>75.010000000000005</v>
      </c>
      <c r="Q1356" s="10">
        <v>79.989999999999995</v>
      </c>
    </row>
    <row r="1357" spans="1:17">
      <c r="A1357" s="29">
        <v>43161</v>
      </c>
      <c r="B1357" s="10">
        <v>2303.7399999999998</v>
      </c>
      <c r="C1357" s="10">
        <v>2306.21</v>
      </c>
      <c r="D1357" s="10">
        <v>2293.14</v>
      </c>
      <c r="E1357" s="10">
        <v>2297.1</v>
      </c>
      <c r="F1357" s="10">
        <v>2257.09</v>
      </c>
      <c r="G1357" s="10">
        <v>2160.77</v>
      </c>
      <c r="H1357" s="10">
        <v>2236.41</v>
      </c>
      <c r="J1357" s="29">
        <v>43161</v>
      </c>
      <c r="K1357" s="10">
        <v>83.31</v>
      </c>
      <c r="L1357" s="10">
        <v>83.98</v>
      </c>
      <c r="M1357" s="10">
        <v>82.63</v>
      </c>
      <c r="N1357" s="10">
        <v>83.98</v>
      </c>
      <c r="O1357" s="10">
        <v>82.05</v>
      </c>
      <c r="P1357" s="10">
        <v>74.930000000000007</v>
      </c>
      <c r="Q1357" s="10">
        <v>79.930000000000007</v>
      </c>
    </row>
    <row r="1358" spans="1:17">
      <c r="A1358" s="29">
        <v>43160</v>
      </c>
      <c r="B1358" s="10">
        <v>2311.42</v>
      </c>
      <c r="C1358" s="10">
        <v>2311.42</v>
      </c>
      <c r="D1358" s="10">
        <v>2296.92</v>
      </c>
      <c r="E1358" s="10">
        <v>2303.7399999999998</v>
      </c>
      <c r="F1358" s="10">
        <v>2254.96</v>
      </c>
      <c r="G1358" s="10">
        <v>2159.54</v>
      </c>
      <c r="H1358" s="10">
        <v>2235.65</v>
      </c>
      <c r="J1358" s="29">
        <v>43160</v>
      </c>
      <c r="K1358" s="10">
        <v>83.65</v>
      </c>
      <c r="L1358" s="10">
        <v>84.35</v>
      </c>
      <c r="M1358" s="10">
        <v>83.53</v>
      </c>
      <c r="N1358" s="10">
        <v>83.87</v>
      </c>
      <c r="O1358" s="10">
        <v>81.89</v>
      </c>
      <c r="P1358" s="10">
        <v>74.849999999999994</v>
      </c>
      <c r="Q1358" s="10">
        <v>79.88</v>
      </c>
    </row>
    <row r="1359" spans="1:17">
      <c r="A1359" s="29">
        <v>43159</v>
      </c>
      <c r="B1359" s="10">
        <v>2296.52</v>
      </c>
      <c r="C1359" s="10">
        <v>2311.41</v>
      </c>
      <c r="D1359" s="10">
        <v>2296.52</v>
      </c>
      <c r="E1359" s="10">
        <v>2311.41</v>
      </c>
      <c r="F1359" s="10">
        <v>2252.77</v>
      </c>
      <c r="G1359" s="10">
        <v>2158.2800000000002</v>
      </c>
      <c r="H1359" s="10">
        <v>2234.75</v>
      </c>
      <c r="J1359" s="29">
        <v>43159</v>
      </c>
      <c r="K1359" s="10">
        <v>84.51</v>
      </c>
      <c r="L1359" s="10">
        <v>84.99</v>
      </c>
      <c r="M1359" s="10">
        <v>83.65</v>
      </c>
      <c r="N1359" s="10">
        <v>83.65</v>
      </c>
      <c r="O1359" s="10">
        <v>81.739999999999995</v>
      </c>
      <c r="P1359" s="10">
        <v>74.77</v>
      </c>
      <c r="Q1359" s="10">
        <v>79.81</v>
      </c>
    </row>
    <row r="1360" spans="1:17">
      <c r="A1360" s="29">
        <v>43158</v>
      </c>
      <c r="B1360" s="10">
        <v>2298</v>
      </c>
      <c r="C1360" s="10">
        <v>2304.29</v>
      </c>
      <c r="D1360" s="10">
        <v>2294.9499999999998</v>
      </c>
      <c r="E1360" s="10">
        <v>2296.52</v>
      </c>
      <c r="F1360" s="10">
        <v>2250.41</v>
      </c>
      <c r="G1360" s="10">
        <v>2156.9499999999998</v>
      </c>
      <c r="H1360" s="10">
        <v>2233.7800000000002</v>
      </c>
      <c r="J1360" s="29">
        <v>43158</v>
      </c>
      <c r="K1360" s="10">
        <v>85.05</v>
      </c>
      <c r="L1360" s="10">
        <v>85.1</v>
      </c>
      <c r="M1360" s="10">
        <v>84.5</v>
      </c>
      <c r="N1360" s="10">
        <v>84.8</v>
      </c>
      <c r="O1360" s="10">
        <v>81.599999999999994</v>
      </c>
      <c r="P1360" s="10">
        <v>74.680000000000007</v>
      </c>
      <c r="Q1360" s="10">
        <v>79.739999999999995</v>
      </c>
    </row>
    <row r="1361" spans="1:17">
      <c r="A1361" s="29">
        <v>43157</v>
      </c>
      <c r="B1361" s="10">
        <v>2295.06</v>
      </c>
      <c r="C1361" s="10">
        <v>2302.87</v>
      </c>
      <c r="D1361" s="10">
        <v>2292.08</v>
      </c>
      <c r="E1361" s="10">
        <v>2297.9899999999998</v>
      </c>
      <c r="F1361" s="10">
        <v>2248.35</v>
      </c>
      <c r="G1361" s="10">
        <v>2155.71</v>
      </c>
      <c r="H1361" s="10">
        <v>2232.9499999999998</v>
      </c>
      <c r="J1361" s="29">
        <v>43157</v>
      </c>
      <c r="K1361" s="10">
        <v>85.01</v>
      </c>
      <c r="L1361" s="10">
        <v>85.67</v>
      </c>
      <c r="M1361" s="10">
        <v>85</v>
      </c>
      <c r="N1361" s="10">
        <v>85.04</v>
      </c>
      <c r="O1361" s="10">
        <v>81.42</v>
      </c>
      <c r="P1361" s="10">
        <v>74.59</v>
      </c>
      <c r="Q1361" s="10">
        <v>79.680000000000007</v>
      </c>
    </row>
    <row r="1362" spans="1:17">
      <c r="A1362" s="29">
        <v>43154</v>
      </c>
      <c r="B1362" s="10">
        <v>2288.0100000000002</v>
      </c>
      <c r="C1362" s="10">
        <v>2296.2199999999998</v>
      </c>
      <c r="D1362" s="10">
        <v>2284.2399999999998</v>
      </c>
      <c r="E1362" s="10">
        <v>2294.88</v>
      </c>
      <c r="F1362" s="10">
        <v>2246.5</v>
      </c>
      <c r="G1362" s="10">
        <v>2154.41</v>
      </c>
      <c r="H1362" s="10">
        <v>2232.08</v>
      </c>
      <c r="J1362" s="29">
        <v>43154</v>
      </c>
      <c r="K1362" s="10">
        <v>84.45</v>
      </c>
      <c r="L1362" s="10">
        <v>84.95</v>
      </c>
      <c r="M1362" s="10">
        <v>84</v>
      </c>
      <c r="N1362" s="10">
        <v>84.95</v>
      </c>
      <c r="O1362" s="10">
        <v>81.25</v>
      </c>
      <c r="P1362" s="10">
        <v>74.489999999999995</v>
      </c>
      <c r="Q1362" s="10">
        <v>79.61</v>
      </c>
    </row>
    <row r="1363" spans="1:17">
      <c r="A1363" s="29">
        <v>43153</v>
      </c>
      <c r="B1363" s="10">
        <v>2285.31</v>
      </c>
      <c r="C1363" s="10">
        <v>2289.1</v>
      </c>
      <c r="D1363" s="10">
        <v>2282.59</v>
      </c>
      <c r="E1363" s="10">
        <v>2287.5500000000002</v>
      </c>
      <c r="F1363" s="10">
        <v>2244.56</v>
      </c>
      <c r="G1363" s="10">
        <v>2153.16</v>
      </c>
      <c r="H1363" s="10">
        <v>2231.27</v>
      </c>
      <c r="J1363" s="29">
        <v>43153</v>
      </c>
      <c r="K1363" s="10">
        <v>84.26</v>
      </c>
      <c r="L1363" s="10">
        <v>84.46</v>
      </c>
      <c r="M1363" s="10">
        <v>84</v>
      </c>
      <c r="N1363" s="10">
        <v>84.15</v>
      </c>
      <c r="O1363" s="10">
        <v>81.069999999999993</v>
      </c>
      <c r="P1363" s="10">
        <v>74.400000000000006</v>
      </c>
      <c r="Q1363" s="10">
        <v>79.56</v>
      </c>
    </row>
    <row r="1364" spans="1:17">
      <c r="A1364" s="29">
        <v>43152</v>
      </c>
      <c r="B1364" s="10">
        <v>2282.65</v>
      </c>
      <c r="C1364" s="10">
        <v>2285.2800000000002</v>
      </c>
      <c r="D1364" s="10">
        <v>2279.62</v>
      </c>
      <c r="E1364" s="10">
        <v>2284.85</v>
      </c>
      <c r="F1364" s="10">
        <v>2242.96</v>
      </c>
      <c r="G1364" s="10">
        <v>2151.92</v>
      </c>
      <c r="H1364" s="10">
        <v>2230.42</v>
      </c>
      <c r="J1364" s="29">
        <v>43152</v>
      </c>
      <c r="K1364" s="10">
        <v>84.41</v>
      </c>
      <c r="L1364" s="10">
        <v>84.47</v>
      </c>
      <c r="M1364" s="10">
        <v>83.78</v>
      </c>
      <c r="N1364" s="10">
        <v>84.04</v>
      </c>
      <c r="O1364" s="10">
        <v>80.91</v>
      </c>
      <c r="P1364" s="10">
        <v>74.31</v>
      </c>
      <c r="Q1364" s="10">
        <v>79.52</v>
      </c>
    </row>
    <row r="1365" spans="1:17">
      <c r="A1365" s="29">
        <v>43151</v>
      </c>
      <c r="B1365" s="10">
        <v>2279.88</v>
      </c>
      <c r="C1365" s="10">
        <v>2284.14</v>
      </c>
      <c r="D1365" s="10">
        <v>2279.37</v>
      </c>
      <c r="E1365" s="10">
        <v>2282.65</v>
      </c>
      <c r="F1365" s="10">
        <v>2241.37</v>
      </c>
      <c r="G1365" s="10">
        <v>2150.6799999999998</v>
      </c>
      <c r="H1365" s="10">
        <v>2229.62</v>
      </c>
      <c r="J1365" s="29">
        <v>43151</v>
      </c>
      <c r="K1365" s="10">
        <v>83.09</v>
      </c>
      <c r="L1365" s="10">
        <v>83.83</v>
      </c>
      <c r="M1365" s="10">
        <v>82.99</v>
      </c>
      <c r="N1365" s="10">
        <v>83.72</v>
      </c>
      <c r="O1365" s="10">
        <v>80.75</v>
      </c>
      <c r="P1365" s="10">
        <v>74.22</v>
      </c>
      <c r="Q1365" s="10">
        <v>79.48</v>
      </c>
    </row>
    <row r="1366" spans="1:17">
      <c r="A1366" s="29">
        <v>43150</v>
      </c>
      <c r="B1366" s="10">
        <v>2277.67</v>
      </c>
      <c r="C1366" s="10">
        <v>2279.9699999999998</v>
      </c>
      <c r="D1366" s="10">
        <v>2273.39</v>
      </c>
      <c r="E1366" s="10">
        <v>2279.83</v>
      </c>
      <c r="F1366" s="10">
        <v>2239.7800000000002</v>
      </c>
      <c r="G1366" s="10">
        <v>2149.39</v>
      </c>
      <c r="H1366" s="10">
        <v>2228.6999999999998</v>
      </c>
      <c r="J1366" s="29">
        <v>43150</v>
      </c>
      <c r="K1366" s="10">
        <v>82.93</v>
      </c>
      <c r="L1366" s="10">
        <v>83.24</v>
      </c>
      <c r="M1366" s="10">
        <v>82.75</v>
      </c>
      <c r="N1366" s="10">
        <v>83.17</v>
      </c>
      <c r="O1366" s="10">
        <v>80.59</v>
      </c>
      <c r="P1366" s="10">
        <v>74.12</v>
      </c>
      <c r="Q1366" s="10">
        <v>79.45</v>
      </c>
    </row>
    <row r="1367" spans="1:17">
      <c r="A1367" s="29">
        <v>43147</v>
      </c>
      <c r="B1367" s="10">
        <v>2269.96</v>
      </c>
      <c r="C1367" s="10">
        <v>2277.59</v>
      </c>
      <c r="D1367" s="10">
        <v>2268.34</v>
      </c>
      <c r="E1367" s="10">
        <v>2277.59</v>
      </c>
      <c r="F1367" s="10">
        <v>2238.3000000000002</v>
      </c>
      <c r="G1367" s="10">
        <v>2148.13</v>
      </c>
      <c r="H1367" s="10">
        <v>2227.8200000000002</v>
      </c>
      <c r="J1367" s="29">
        <v>43147</v>
      </c>
      <c r="K1367" s="10">
        <v>83.18</v>
      </c>
      <c r="L1367" s="10">
        <v>83.18</v>
      </c>
      <c r="M1367" s="10">
        <v>82.03</v>
      </c>
      <c r="N1367" s="10">
        <v>82.6</v>
      </c>
      <c r="O1367" s="10">
        <v>80.44</v>
      </c>
      <c r="P1367" s="10">
        <v>74.02</v>
      </c>
      <c r="Q1367" s="10">
        <v>79.430000000000007</v>
      </c>
    </row>
    <row r="1368" spans="1:17">
      <c r="A1368" s="29">
        <v>43146</v>
      </c>
      <c r="B1368" s="10">
        <v>2268.4299999999998</v>
      </c>
      <c r="C1368" s="10">
        <v>2271.85</v>
      </c>
      <c r="D1368" s="10">
        <v>2266.44</v>
      </c>
      <c r="E1368" s="10">
        <v>2269.92</v>
      </c>
      <c r="F1368" s="10">
        <v>2237.0100000000002</v>
      </c>
      <c r="G1368" s="10">
        <v>2146.85</v>
      </c>
      <c r="H1368" s="10">
        <v>2226.8200000000002</v>
      </c>
      <c r="J1368" s="29">
        <v>43146</v>
      </c>
      <c r="K1368" s="10">
        <v>82.65</v>
      </c>
      <c r="L1368" s="10">
        <v>83</v>
      </c>
      <c r="M1368" s="10">
        <v>82.4</v>
      </c>
      <c r="N1368" s="10">
        <v>82.4</v>
      </c>
      <c r="O1368" s="10">
        <v>80.290000000000006</v>
      </c>
      <c r="P1368" s="10">
        <v>73.930000000000007</v>
      </c>
      <c r="Q1368" s="10">
        <v>79.41</v>
      </c>
    </row>
    <row r="1369" spans="1:17">
      <c r="A1369" s="29">
        <v>43145</v>
      </c>
      <c r="B1369" s="10">
        <v>2268.5700000000002</v>
      </c>
      <c r="C1369" s="10">
        <v>2268.88</v>
      </c>
      <c r="D1369" s="10">
        <v>2263.83</v>
      </c>
      <c r="E1369" s="10">
        <v>2268.4299999999998</v>
      </c>
      <c r="F1369" s="10">
        <v>2235.79</v>
      </c>
      <c r="G1369" s="10">
        <v>2145.65</v>
      </c>
      <c r="H1369" s="10">
        <v>2225.75</v>
      </c>
      <c r="J1369" s="29">
        <v>43145</v>
      </c>
      <c r="K1369" s="10">
        <v>81.05</v>
      </c>
      <c r="L1369" s="10">
        <v>82.26</v>
      </c>
      <c r="M1369" s="10">
        <v>81.05</v>
      </c>
      <c r="N1369" s="10">
        <v>82.17</v>
      </c>
      <c r="O1369" s="10">
        <v>80.180000000000007</v>
      </c>
      <c r="P1369" s="10">
        <v>73.83</v>
      </c>
      <c r="Q1369" s="10">
        <v>79.39</v>
      </c>
    </row>
    <row r="1370" spans="1:17">
      <c r="A1370" s="29">
        <v>43140</v>
      </c>
      <c r="B1370" s="10">
        <v>2267.2800000000002</v>
      </c>
      <c r="C1370" s="10">
        <v>2269.9499999999998</v>
      </c>
      <c r="D1370" s="10">
        <v>2264.0700000000002</v>
      </c>
      <c r="E1370" s="10">
        <v>2268.5700000000002</v>
      </c>
      <c r="F1370" s="10">
        <v>2234.73</v>
      </c>
      <c r="G1370" s="10">
        <v>2144.44</v>
      </c>
      <c r="H1370" s="10">
        <v>2224.64</v>
      </c>
      <c r="J1370" s="29">
        <v>43140</v>
      </c>
      <c r="K1370" s="10">
        <v>81.069999999999993</v>
      </c>
      <c r="L1370" s="10">
        <v>82.03</v>
      </c>
      <c r="M1370" s="10">
        <v>79.599999999999994</v>
      </c>
      <c r="N1370" s="10">
        <v>80.56</v>
      </c>
      <c r="O1370" s="10">
        <v>80.099999999999994</v>
      </c>
      <c r="P1370" s="10">
        <v>73.739999999999995</v>
      </c>
      <c r="Q1370" s="10">
        <v>79.36</v>
      </c>
    </row>
    <row r="1371" spans="1:17">
      <c r="A1371" s="29">
        <v>43139</v>
      </c>
      <c r="B1371" s="10">
        <v>2267.0500000000002</v>
      </c>
      <c r="C1371" s="10">
        <v>2270.96</v>
      </c>
      <c r="D1371" s="10">
        <v>2265.23</v>
      </c>
      <c r="E1371" s="10">
        <v>2267.2800000000002</v>
      </c>
      <c r="F1371" s="10">
        <v>2233.58</v>
      </c>
      <c r="G1371" s="10">
        <v>2143.23</v>
      </c>
      <c r="H1371" s="10">
        <v>2223.48</v>
      </c>
      <c r="J1371" s="29">
        <v>43139</v>
      </c>
      <c r="K1371" s="10">
        <v>82.61</v>
      </c>
      <c r="L1371" s="10">
        <v>83</v>
      </c>
      <c r="M1371" s="10">
        <v>81.400000000000006</v>
      </c>
      <c r="N1371" s="10">
        <v>81.75</v>
      </c>
      <c r="O1371" s="10">
        <v>80.05</v>
      </c>
      <c r="P1371" s="10">
        <v>73.650000000000006</v>
      </c>
      <c r="Q1371" s="10">
        <v>79.349999999999994</v>
      </c>
    </row>
    <row r="1372" spans="1:17">
      <c r="A1372" s="29">
        <v>43138</v>
      </c>
      <c r="B1372" s="10">
        <v>2267.54</v>
      </c>
      <c r="C1372" s="10">
        <v>2268.54</v>
      </c>
      <c r="D1372" s="10">
        <v>2260.4499999999998</v>
      </c>
      <c r="E1372" s="10">
        <v>2267.09</v>
      </c>
      <c r="F1372" s="10">
        <v>2232.6999999999998</v>
      </c>
      <c r="G1372" s="10">
        <v>2142.04</v>
      </c>
      <c r="H1372" s="10">
        <v>2222.46</v>
      </c>
      <c r="J1372" s="29">
        <v>43138</v>
      </c>
      <c r="K1372" s="10">
        <v>83.45</v>
      </c>
      <c r="L1372" s="10">
        <v>83.45</v>
      </c>
      <c r="M1372" s="10">
        <v>82.35</v>
      </c>
      <c r="N1372" s="10">
        <v>82.6</v>
      </c>
      <c r="O1372" s="10">
        <v>79.98</v>
      </c>
      <c r="P1372" s="10">
        <v>73.56</v>
      </c>
      <c r="Q1372" s="10">
        <v>79.33</v>
      </c>
    </row>
    <row r="1373" spans="1:17">
      <c r="A1373" s="29">
        <v>43137</v>
      </c>
      <c r="B1373" s="10">
        <v>2267.5300000000002</v>
      </c>
      <c r="C1373" s="10">
        <v>2269.7600000000002</v>
      </c>
      <c r="D1373" s="10">
        <v>2261.81</v>
      </c>
      <c r="E1373" s="10">
        <v>2267.62</v>
      </c>
      <c r="F1373" s="10">
        <v>2231.77</v>
      </c>
      <c r="G1373" s="10">
        <v>2140.84</v>
      </c>
      <c r="H1373" s="10">
        <v>2221.29</v>
      </c>
      <c r="J1373" s="29">
        <v>43137</v>
      </c>
      <c r="K1373" s="10">
        <v>82.24</v>
      </c>
      <c r="L1373" s="10">
        <v>83.17</v>
      </c>
      <c r="M1373" s="10">
        <v>81.17</v>
      </c>
      <c r="N1373" s="10">
        <v>83.02</v>
      </c>
      <c r="O1373" s="10">
        <v>79.89</v>
      </c>
      <c r="P1373" s="10">
        <v>73.459999999999994</v>
      </c>
      <c r="Q1373" s="10">
        <v>79.290000000000006</v>
      </c>
    </row>
    <row r="1374" spans="1:17">
      <c r="A1374" s="29">
        <v>43136</v>
      </c>
      <c r="B1374" s="10">
        <v>2272.9499999999998</v>
      </c>
      <c r="C1374" s="10">
        <v>2272.9499999999998</v>
      </c>
      <c r="D1374" s="10">
        <v>2264.15</v>
      </c>
      <c r="E1374" s="10">
        <v>2267.36</v>
      </c>
      <c r="F1374" s="10">
        <v>2230.77</v>
      </c>
      <c r="G1374" s="10">
        <v>2139.65</v>
      </c>
      <c r="H1374" s="10">
        <v>2219.87</v>
      </c>
      <c r="J1374" s="29">
        <v>43136</v>
      </c>
      <c r="K1374" s="10">
        <v>83.74</v>
      </c>
      <c r="L1374" s="10">
        <v>83.74</v>
      </c>
      <c r="M1374" s="10">
        <v>82.26</v>
      </c>
      <c r="N1374" s="10">
        <v>82.26</v>
      </c>
      <c r="O1374" s="10">
        <v>79.8</v>
      </c>
      <c r="P1374" s="10">
        <v>73.36</v>
      </c>
      <c r="Q1374" s="10">
        <v>79.239999999999995</v>
      </c>
    </row>
    <row r="1375" spans="1:17">
      <c r="A1375" s="29">
        <v>43133</v>
      </c>
      <c r="B1375" s="10">
        <v>2275.9899999999998</v>
      </c>
      <c r="C1375" s="10">
        <v>2277.35</v>
      </c>
      <c r="D1375" s="10">
        <v>2269.21</v>
      </c>
      <c r="E1375" s="10">
        <v>2272.8000000000002</v>
      </c>
      <c r="F1375" s="10">
        <v>2229.7600000000002</v>
      </c>
      <c r="G1375" s="10">
        <v>2138.46</v>
      </c>
      <c r="H1375" s="10">
        <v>2218.3200000000002</v>
      </c>
      <c r="J1375" s="29">
        <v>43133</v>
      </c>
      <c r="K1375" s="10">
        <v>84.84</v>
      </c>
      <c r="L1375" s="10">
        <v>84.84</v>
      </c>
      <c r="M1375" s="10">
        <v>83.67</v>
      </c>
      <c r="N1375" s="10">
        <v>83.93</v>
      </c>
      <c r="O1375" s="10">
        <v>79.709999999999994</v>
      </c>
      <c r="P1375" s="10">
        <v>73.25</v>
      </c>
      <c r="Q1375" s="10">
        <v>79.19</v>
      </c>
    </row>
    <row r="1376" spans="1:17">
      <c r="A1376" s="29">
        <v>43132</v>
      </c>
      <c r="B1376" s="10">
        <v>2285.34</v>
      </c>
      <c r="C1376" s="10">
        <v>2288.9299999999998</v>
      </c>
      <c r="D1376" s="10">
        <v>2271.89</v>
      </c>
      <c r="E1376" s="10">
        <v>2275.9899999999998</v>
      </c>
      <c r="F1376" s="10">
        <v>2228.5300000000002</v>
      </c>
      <c r="G1376" s="10">
        <v>2137.23</v>
      </c>
      <c r="H1376" s="10">
        <v>2216.61</v>
      </c>
      <c r="J1376" s="29">
        <v>43132</v>
      </c>
      <c r="K1376" s="10">
        <v>84.49</v>
      </c>
      <c r="L1376" s="10">
        <v>85.5</v>
      </c>
      <c r="M1376" s="10">
        <v>84</v>
      </c>
      <c r="N1376" s="10">
        <v>84.68</v>
      </c>
      <c r="O1376" s="10">
        <v>79.569999999999993</v>
      </c>
      <c r="P1376" s="10">
        <v>73.150000000000006</v>
      </c>
      <c r="Q1376" s="10">
        <v>79.12</v>
      </c>
    </row>
    <row r="1377" spans="1:17">
      <c r="A1377" s="29">
        <v>43131</v>
      </c>
      <c r="B1377" s="10">
        <v>2278.19</v>
      </c>
      <c r="C1377" s="10">
        <v>2287.89</v>
      </c>
      <c r="D1377" s="10">
        <v>2277.9299999999998</v>
      </c>
      <c r="E1377" s="10">
        <v>2285.23</v>
      </c>
      <c r="F1377" s="10">
        <v>2227.19</v>
      </c>
      <c r="G1377" s="10">
        <v>2135.9699999999998</v>
      </c>
      <c r="H1377" s="10">
        <v>2214.84</v>
      </c>
      <c r="J1377" s="29">
        <v>43131</v>
      </c>
      <c r="K1377" s="10">
        <v>84.79</v>
      </c>
      <c r="L1377" s="10">
        <v>85.09</v>
      </c>
      <c r="M1377" s="10">
        <v>83.81</v>
      </c>
      <c r="N1377" s="10">
        <v>84.2</v>
      </c>
      <c r="O1377" s="10">
        <v>79.39</v>
      </c>
      <c r="P1377" s="10">
        <v>73.040000000000006</v>
      </c>
      <c r="Q1377" s="10">
        <v>79.03</v>
      </c>
    </row>
    <row r="1378" spans="1:17">
      <c r="A1378" s="29">
        <v>43130</v>
      </c>
      <c r="B1378" s="10">
        <v>2275.41</v>
      </c>
      <c r="C1378" s="10">
        <v>2280.25</v>
      </c>
      <c r="D1378" s="10">
        <v>2274.73</v>
      </c>
      <c r="E1378" s="10">
        <v>2278.14</v>
      </c>
      <c r="F1378" s="10">
        <v>2225.66</v>
      </c>
      <c r="G1378" s="10">
        <v>2134.67</v>
      </c>
      <c r="H1378" s="10">
        <v>2212.8200000000002</v>
      </c>
      <c r="J1378" s="29">
        <v>43130</v>
      </c>
      <c r="K1378" s="10">
        <v>84.5</v>
      </c>
      <c r="L1378" s="10">
        <v>84.5</v>
      </c>
      <c r="M1378" s="10">
        <v>83.44</v>
      </c>
      <c r="N1378" s="10">
        <v>83.8</v>
      </c>
      <c r="O1378" s="10">
        <v>79.17</v>
      </c>
      <c r="P1378" s="10">
        <v>72.930000000000007</v>
      </c>
      <c r="Q1378" s="10">
        <v>78.95</v>
      </c>
    </row>
    <row r="1379" spans="1:17">
      <c r="A1379" s="29">
        <v>43129</v>
      </c>
      <c r="B1379" s="10">
        <v>2279.14</v>
      </c>
      <c r="C1379" s="10">
        <v>2279.14</v>
      </c>
      <c r="D1379" s="10">
        <v>2271.86</v>
      </c>
      <c r="E1379" s="10">
        <v>2275.42</v>
      </c>
      <c r="F1379" s="10">
        <v>2224.2800000000002</v>
      </c>
      <c r="G1379" s="10">
        <v>2133.38</v>
      </c>
      <c r="H1379" s="10">
        <v>2210.87</v>
      </c>
      <c r="J1379" s="29">
        <v>43129</v>
      </c>
      <c r="K1379" s="10">
        <v>84.89</v>
      </c>
      <c r="L1379" s="10">
        <v>84.89</v>
      </c>
      <c r="M1379" s="10">
        <v>84.09</v>
      </c>
      <c r="N1379" s="10">
        <v>84.5</v>
      </c>
      <c r="O1379" s="10">
        <v>78.989999999999995</v>
      </c>
      <c r="P1379" s="10">
        <v>72.819999999999993</v>
      </c>
      <c r="Q1379" s="10">
        <v>78.87</v>
      </c>
    </row>
    <row r="1380" spans="1:17">
      <c r="A1380" s="29">
        <v>43126</v>
      </c>
      <c r="B1380" s="10">
        <v>2265.38</v>
      </c>
      <c r="C1380" s="10">
        <v>2279.16</v>
      </c>
      <c r="D1380" s="10">
        <v>2262.7399999999998</v>
      </c>
      <c r="E1380" s="10">
        <v>2279.14</v>
      </c>
      <c r="F1380" s="10">
        <v>2222.9299999999998</v>
      </c>
      <c r="G1380" s="10">
        <v>2132.09</v>
      </c>
      <c r="H1380" s="10">
        <v>2208.9</v>
      </c>
      <c r="J1380" s="29">
        <v>43126</v>
      </c>
      <c r="K1380" s="10">
        <v>83.52</v>
      </c>
      <c r="L1380" s="10">
        <v>84.9</v>
      </c>
      <c r="M1380" s="10">
        <v>83.52</v>
      </c>
      <c r="N1380" s="10">
        <v>84.89</v>
      </c>
      <c r="O1380" s="10">
        <v>78.77</v>
      </c>
      <c r="P1380" s="10">
        <v>72.709999999999994</v>
      </c>
      <c r="Q1380" s="10">
        <v>78.77</v>
      </c>
    </row>
    <row r="1381" spans="1:17">
      <c r="A1381" s="29">
        <v>43124</v>
      </c>
      <c r="B1381" s="10">
        <v>2260.09</v>
      </c>
      <c r="C1381" s="10">
        <v>2266.21</v>
      </c>
      <c r="D1381" s="10">
        <v>2260.09</v>
      </c>
      <c r="E1381" s="10">
        <v>2265.38</v>
      </c>
      <c r="F1381" s="10">
        <v>2221.65</v>
      </c>
      <c r="G1381" s="10">
        <v>2130.7800000000002</v>
      </c>
      <c r="H1381" s="10">
        <v>2206.92</v>
      </c>
      <c r="J1381" s="29">
        <v>43124</v>
      </c>
      <c r="K1381" s="10">
        <v>82.99</v>
      </c>
      <c r="L1381" s="10">
        <v>83.45</v>
      </c>
      <c r="M1381" s="10">
        <v>82</v>
      </c>
      <c r="N1381" s="10">
        <v>83.45</v>
      </c>
      <c r="O1381" s="10">
        <v>78.58</v>
      </c>
      <c r="P1381" s="10">
        <v>72.61</v>
      </c>
      <c r="Q1381" s="10">
        <v>78.67</v>
      </c>
    </row>
    <row r="1382" spans="1:17">
      <c r="A1382" s="29">
        <v>43123</v>
      </c>
      <c r="B1382" s="10">
        <v>2263.44</v>
      </c>
      <c r="C1382" s="10">
        <v>2266.1</v>
      </c>
      <c r="D1382" s="10">
        <v>2255.7800000000002</v>
      </c>
      <c r="E1382" s="10">
        <v>2260</v>
      </c>
      <c r="F1382" s="10">
        <v>2220.6</v>
      </c>
      <c r="G1382" s="10">
        <v>2129.5300000000002</v>
      </c>
      <c r="H1382" s="10">
        <v>2205</v>
      </c>
      <c r="J1382" s="29">
        <v>43123</v>
      </c>
      <c r="K1382" s="10">
        <v>82.3</v>
      </c>
      <c r="L1382" s="10">
        <v>82.3</v>
      </c>
      <c r="M1382" s="10">
        <v>81.19</v>
      </c>
      <c r="N1382" s="10">
        <v>81.22</v>
      </c>
      <c r="O1382" s="10">
        <v>78.45</v>
      </c>
      <c r="P1382" s="10">
        <v>72.5</v>
      </c>
      <c r="Q1382" s="10">
        <v>78.59</v>
      </c>
    </row>
    <row r="1383" spans="1:17">
      <c r="A1383" s="29">
        <v>43122</v>
      </c>
      <c r="B1383" s="10">
        <v>2267.67</v>
      </c>
      <c r="C1383" s="10">
        <v>2270.81</v>
      </c>
      <c r="D1383" s="10">
        <v>2263.35</v>
      </c>
      <c r="E1383" s="10">
        <v>2263.35</v>
      </c>
      <c r="F1383" s="10">
        <v>2219.6</v>
      </c>
      <c r="G1383" s="10">
        <v>2128.39</v>
      </c>
      <c r="H1383" s="10">
        <v>2203.12</v>
      </c>
      <c r="J1383" s="29">
        <v>43122</v>
      </c>
      <c r="K1383" s="10">
        <v>82.49</v>
      </c>
      <c r="L1383" s="10">
        <v>82.5</v>
      </c>
      <c r="M1383" s="10">
        <v>82.14</v>
      </c>
      <c r="N1383" s="10">
        <v>82.3</v>
      </c>
      <c r="O1383" s="10">
        <v>78.319999999999993</v>
      </c>
      <c r="P1383" s="10">
        <v>72.41</v>
      </c>
      <c r="Q1383" s="10">
        <v>78.52</v>
      </c>
    </row>
    <row r="1384" spans="1:17">
      <c r="A1384" s="29">
        <v>43119</v>
      </c>
      <c r="B1384" s="10">
        <v>2264.48</v>
      </c>
      <c r="C1384" s="10">
        <v>2267.96</v>
      </c>
      <c r="D1384" s="10">
        <v>2260.69</v>
      </c>
      <c r="E1384" s="10">
        <v>2267.67</v>
      </c>
      <c r="F1384" s="10">
        <v>2218.58</v>
      </c>
      <c r="G1384" s="10">
        <v>2127.21</v>
      </c>
      <c r="H1384" s="10">
        <v>2201.16</v>
      </c>
      <c r="J1384" s="29">
        <v>43119</v>
      </c>
      <c r="K1384" s="10">
        <v>82.5</v>
      </c>
      <c r="L1384" s="10">
        <v>82.64</v>
      </c>
      <c r="M1384" s="10">
        <v>82.3</v>
      </c>
      <c r="N1384" s="10">
        <v>82.3</v>
      </c>
      <c r="O1384" s="10">
        <v>78.22</v>
      </c>
      <c r="P1384" s="10">
        <v>72.31</v>
      </c>
      <c r="Q1384" s="10">
        <v>78.44</v>
      </c>
    </row>
    <row r="1385" spans="1:17">
      <c r="A1385" s="29">
        <v>43118</v>
      </c>
      <c r="B1385" s="10">
        <v>2262.37</v>
      </c>
      <c r="C1385" s="10">
        <v>2265.3200000000002</v>
      </c>
      <c r="D1385" s="10">
        <v>2258.2600000000002</v>
      </c>
      <c r="E1385" s="10">
        <v>2264.62</v>
      </c>
      <c r="F1385" s="10">
        <v>2217.42</v>
      </c>
      <c r="G1385" s="10">
        <v>2125.9499999999998</v>
      </c>
      <c r="H1385" s="10">
        <v>2199.14</v>
      </c>
      <c r="J1385" s="29">
        <v>43118</v>
      </c>
      <c r="K1385" s="10">
        <v>82.5</v>
      </c>
      <c r="L1385" s="10">
        <v>82.5</v>
      </c>
      <c r="M1385" s="10">
        <v>81.94</v>
      </c>
      <c r="N1385" s="10">
        <v>82.3</v>
      </c>
      <c r="O1385" s="10">
        <v>78.11</v>
      </c>
      <c r="P1385" s="10">
        <v>72.209999999999994</v>
      </c>
      <c r="Q1385" s="10">
        <v>78.349999999999994</v>
      </c>
    </row>
    <row r="1386" spans="1:17">
      <c r="A1386" s="29">
        <v>43117</v>
      </c>
      <c r="B1386" s="10">
        <v>2258.71</v>
      </c>
      <c r="C1386" s="10">
        <v>2266.9699999999998</v>
      </c>
      <c r="D1386" s="10">
        <v>2257.19</v>
      </c>
      <c r="E1386" s="10">
        <v>2262.37</v>
      </c>
      <c r="F1386" s="10">
        <v>2216.5500000000002</v>
      </c>
      <c r="G1386" s="10">
        <v>2124.75</v>
      </c>
      <c r="H1386" s="10">
        <v>2197.17</v>
      </c>
      <c r="J1386" s="29">
        <v>43117</v>
      </c>
      <c r="K1386" s="10">
        <v>81.849999999999994</v>
      </c>
      <c r="L1386" s="10">
        <v>82.24</v>
      </c>
      <c r="M1386" s="10">
        <v>81.709999999999994</v>
      </c>
      <c r="N1386" s="10">
        <v>82.01</v>
      </c>
      <c r="O1386" s="10">
        <v>78.010000000000005</v>
      </c>
      <c r="P1386" s="10">
        <v>72.11</v>
      </c>
      <c r="Q1386" s="10">
        <v>78.25</v>
      </c>
    </row>
    <row r="1387" spans="1:17">
      <c r="A1387" s="29">
        <v>43116</v>
      </c>
      <c r="B1387" s="10">
        <v>2250.39</v>
      </c>
      <c r="C1387" s="10">
        <v>2260.35</v>
      </c>
      <c r="D1387" s="10">
        <v>2250.39</v>
      </c>
      <c r="E1387" s="10">
        <v>2258.71</v>
      </c>
      <c r="F1387" s="10">
        <v>2215.83</v>
      </c>
      <c r="G1387" s="10">
        <v>2123.56</v>
      </c>
      <c r="H1387" s="10">
        <v>2195.17</v>
      </c>
      <c r="J1387" s="29">
        <v>43116</v>
      </c>
      <c r="K1387" s="10">
        <v>80.5</v>
      </c>
      <c r="L1387" s="10">
        <v>82.11</v>
      </c>
      <c r="M1387" s="10">
        <v>80.5</v>
      </c>
      <c r="N1387" s="10">
        <v>81.900000000000006</v>
      </c>
      <c r="O1387" s="10">
        <v>77.92</v>
      </c>
      <c r="P1387" s="10">
        <v>72.010000000000005</v>
      </c>
      <c r="Q1387" s="10">
        <v>78.150000000000006</v>
      </c>
    </row>
    <row r="1388" spans="1:17">
      <c r="A1388" s="29">
        <v>43115</v>
      </c>
      <c r="B1388" s="10">
        <v>2251.14</v>
      </c>
      <c r="C1388" s="10">
        <v>2256.59</v>
      </c>
      <c r="D1388" s="10">
        <v>2247.5700000000002</v>
      </c>
      <c r="E1388" s="10">
        <v>2250.38</v>
      </c>
      <c r="F1388" s="10">
        <v>2215.11</v>
      </c>
      <c r="G1388" s="10">
        <v>2122.44</v>
      </c>
      <c r="H1388" s="10">
        <v>2193.2399999999998</v>
      </c>
      <c r="J1388" s="29">
        <v>43115</v>
      </c>
      <c r="K1388" s="10">
        <v>80.11</v>
      </c>
      <c r="L1388" s="10">
        <v>82</v>
      </c>
      <c r="M1388" s="10">
        <v>80.05</v>
      </c>
      <c r="N1388" s="10">
        <v>81.7</v>
      </c>
      <c r="O1388" s="10">
        <v>77.83</v>
      </c>
      <c r="P1388" s="10">
        <v>71.91</v>
      </c>
      <c r="Q1388" s="10">
        <v>78.05</v>
      </c>
    </row>
    <row r="1389" spans="1:17">
      <c r="A1389" s="29">
        <v>43112</v>
      </c>
      <c r="B1389" s="10">
        <v>2246.5500000000002</v>
      </c>
      <c r="C1389" s="10">
        <v>2253.0500000000002</v>
      </c>
      <c r="D1389" s="10">
        <v>2244.25</v>
      </c>
      <c r="E1389" s="10">
        <v>2251.56</v>
      </c>
      <c r="F1389" s="10">
        <v>2214.42</v>
      </c>
      <c r="G1389" s="10">
        <v>2121.36</v>
      </c>
      <c r="H1389" s="10">
        <v>2191.4699999999998</v>
      </c>
      <c r="J1389" s="29">
        <v>43112</v>
      </c>
      <c r="K1389" s="10">
        <v>81.44</v>
      </c>
      <c r="L1389" s="10">
        <v>81.99</v>
      </c>
      <c r="M1389" s="10">
        <v>80.7</v>
      </c>
      <c r="N1389" s="10">
        <v>81.06</v>
      </c>
      <c r="O1389" s="10">
        <v>77.78</v>
      </c>
      <c r="P1389" s="10">
        <v>71.81</v>
      </c>
      <c r="Q1389" s="10">
        <v>77.95</v>
      </c>
    </row>
    <row r="1390" spans="1:17">
      <c r="A1390" s="29">
        <v>43111</v>
      </c>
      <c r="B1390" s="10">
        <v>2243.4</v>
      </c>
      <c r="C1390" s="10">
        <v>2253.71</v>
      </c>
      <c r="D1390" s="10">
        <v>2239.91</v>
      </c>
      <c r="E1390" s="10">
        <v>2246.5500000000002</v>
      </c>
      <c r="F1390" s="10">
        <v>2213.63</v>
      </c>
      <c r="G1390" s="10">
        <v>2120.31</v>
      </c>
      <c r="H1390" s="10">
        <v>2189.62</v>
      </c>
      <c r="J1390" s="29">
        <v>43111</v>
      </c>
      <c r="K1390" s="10">
        <v>81.099999999999994</v>
      </c>
      <c r="L1390" s="10">
        <v>81.44</v>
      </c>
      <c r="M1390" s="10">
        <v>80.92</v>
      </c>
      <c r="N1390" s="10">
        <v>81.44</v>
      </c>
      <c r="O1390" s="10">
        <v>77.739999999999995</v>
      </c>
      <c r="P1390" s="10">
        <v>71.72</v>
      </c>
      <c r="Q1390" s="10">
        <v>77.86</v>
      </c>
    </row>
    <row r="1391" spans="1:17">
      <c r="A1391" s="29">
        <v>43110</v>
      </c>
      <c r="B1391" s="10">
        <v>2240.94</v>
      </c>
      <c r="C1391" s="10">
        <v>2244.42</v>
      </c>
      <c r="D1391" s="10">
        <v>2235.71</v>
      </c>
      <c r="E1391" s="10">
        <v>2243.41</v>
      </c>
      <c r="F1391" s="10">
        <v>2212.9</v>
      </c>
      <c r="G1391" s="10">
        <v>2119.25</v>
      </c>
      <c r="H1391" s="10">
        <v>2187.87</v>
      </c>
      <c r="J1391" s="29">
        <v>43110</v>
      </c>
      <c r="K1391" s="10">
        <v>81.19</v>
      </c>
      <c r="L1391" s="10">
        <v>81.19</v>
      </c>
      <c r="M1391" s="10">
        <v>80.819999999999993</v>
      </c>
      <c r="N1391" s="10">
        <v>81</v>
      </c>
      <c r="O1391" s="10">
        <v>77.72</v>
      </c>
      <c r="P1391" s="10">
        <v>71.62</v>
      </c>
      <c r="Q1391" s="10">
        <v>77.760000000000005</v>
      </c>
    </row>
    <row r="1392" spans="1:17">
      <c r="A1392" s="29">
        <v>43109</v>
      </c>
      <c r="B1392" s="10">
        <v>2242.59</v>
      </c>
      <c r="C1392" s="10">
        <v>2242.61</v>
      </c>
      <c r="D1392" s="10">
        <v>2236</v>
      </c>
      <c r="E1392" s="10">
        <v>2240.9299999999998</v>
      </c>
      <c r="F1392" s="10">
        <v>2212.09</v>
      </c>
      <c r="G1392" s="10">
        <v>2118.25</v>
      </c>
      <c r="H1392" s="10">
        <v>2186.21</v>
      </c>
      <c r="J1392" s="29">
        <v>43109</v>
      </c>
      <c r="K1392" s="10">
        <v>82.49</v>
      </c>
      <c r="L1392" s="10">
        <v>82.49</v>
      </c>
      <c r="M1392" s="10">
        <v>81.260000000000005</v>
      </c>
      <c r="N1392" s="10">
        <v>81.400000000000006</v>
      </c>
      <c r="O1392" s="10">
        <v>77.7</v>
      </c>
      <c r="P1392" s="10">
        <v>71.52</v>
      </c>
      <c r="Q1392" s="10">
        <v>77.66</v>
      </c>
    </row>
    <row r="1393" spans="1:17">
      <c r="A1393" s="29">
        <v>43108</v>
      </c>
      <c r="B1393" s="10">
        <v>2244.81</v>
      </c>
      <c r="C1393" s="10">
        <v>2249.1999999999998</v>
      </c>
      <c r="D1393" s="10">
        <v>2240.9299999999998</v>
      </c>
      <c r="E1393" s="10">
        <v>2242.59</v>
      </c>
      <c r="F1393" s="10">
        <v>2211.2600000000002</v>
      </c>
      <c r="G1393" s="10">
        <v>2117.2600000000002</v>
      </c>
      <c r="H1393" s="10">
        <v>2184.5100000000002</v>
      </c>
      <c r="J1393" s="29">
        <v>43108</v>
      </c>
      <c r="K1393" s="10">
        <v>82.5</v>
      </c>
      <c r="L1393" s="10">
        <v>82.5</v>
      </c>
      <c r="M1393" s="10">
        <v>81.69</v>
      </c>
      <c r="N1393" s="10">
        <v>81.900000000000006</v>
      </c>
      <c r="O1393" s="10">
        <v>77.66</v>
      </c>
      <c r="P1393" s="10">
        <v>71.430000000000007</v>
      </c>
      <c r="Q1393" s="10">
        <v>77.55</v>
      </c>
    </row>
    <row r="1394" spans="1:17">
      <c r="A1394" s="29">
        <v>43105</v>
      </c>
      <c r="B1394" s="10">
        <v>2248.29</v>
      </c>
      <c r="C1394" s="10">
        <v>2249.19</v>
      </c>
      <c r="D1394" s="10">
        <v>2244.14</v>
      </c>
      <c r="E1394" s="10">
        <v>2244.81</v>
      </c>
      <c r="F1394" s="10">
        <v>2210.31</v>
      </c>
      <c r="G1394" s="10">
        <v>2116.29</v>
      </c>
      <c r="H1394" s="10">
        <v>2182.8000000000002</v>
      </c>
      <c r="J1394" s="29">
        <v>43105</v>
      </c>
      <c r="K1394" s="10">
        <v>82.49</v>
      </c>
      <c r="L1394" s="10">
        <v>82.5</v>
      </c>
      <c r="M1394" s="10">
        <v>81.489999999999995</v>
      </c>
      <c r="N1394" s="10">
        <v>81.900000000000006</v>
      </c>
      <c r="O1394" s="10">
        <v>77.64</v>
      </c>
      <c r="P1394" s="10">
        <v>71.349999999999994</v>
      </c>
      <c r="Q1394" s="10">
        <v>77.44</v>
      </c>
    </row>
    <row r="1395" spans="1:17">
      <c r="A1395" s="29">
        <v>43104</v>
      </c>
      <c r="B1395" s="10">
        <v>2247.4499999999998</v>
      </c>
      <c r="C1395" s="10">
        <v>2248.8200000000002</v>
      </c>
      <c r="D1395" s="10">
        <v>2240.0700000000002</v>
      </c>
      <c r="E1395" s="10">
        <v>2248.29</v>
      </c>
      <c r="F1395" s="10">
        <v>2210.06</v>
      </c>
      <c r="G1395" s="10">
        <v>2115.25</v>
      </c>
      <c r="H1395" s="10">
        <v>2181.09</v>
      </c>
      <c r="J1395" s="29">
        <v>43104</v>
      </c>
      <c r="K1395" s="10">
        <v>81.99</v>
      </c>
      <c r="L1395" s="10">
        <v>82.1</v>
      </c>
      <c r="M1395" s="10">
        <v>81.75</v>
      </c>
      <c r="N1395" s="10">
        <v>81.75</v>
      </c>
      <c r="O1395" s="10">
        <v>77.599999999999994</v>
      </c>
      <c r="P1395" s="10">
        <v>71.260000000000005</v>
      </c>
      <c r="Q1395" s="10">
        <v>77.33</v>
      </c>
    </row>
    <row r="1396" spans="1:17">
      <c r="A1396" s="29">
        <v>43103</v>
      </c>
      <c r="B1396" s="10">
        <v>2238.1</v>
      </c>
      <c r="C1396" s="10">
        <v>2247.4499999999998</v>
      </c>
      <c r="D1396" s="10">
        <v>2237.96</v>
      </c>
      <c r="E1396" s="10">
        <v>2247.4499999999998</v>
      </c>
      <c r="F1396" s="10">
        <v>2209.7399999999998</v>
      </c>
      <c r="G1396" s="10">
        <v>2114.1999999999998</v>
      </c>
      <c r="H1396" s="10">
        <v>2179.4</v>
      </c>
      <c r="J1396" s="29">
        <v>43103</v>
      </c>
      <c r="K1396" s="10">
        <v>81.5</v>
      </c>
      <c r="L1396" s="10">
        <v>82</v>
      </c>
      <c r="M1396" s="10">
        <v>81.319999999999993</v>
      </c>
      <c r="N1396" s="10">
        <v>81.650000000000006</v>
      </c>
      <c r="O1396" s="10">
        <v>77.569999999999993</v>
      </c>
      <c r="P1396" s="10">
        <v>71.16</v>
      </c>
      <c r="Q1396" s="10">
        <v>77.22</v>
      </c>
    </row>
    <row r="1397" spans="1:17">
      <c r="A1397" s="29">
        <v>43102</v>
      </c>
      <c r="B1397" s="10">
        <v>2226.46</v>
      </c>
      <c r="C1397" s="10">
        <v>2244.4</v>
      </c>
      <c r="D1397" s="10">
        <v>2224.8000000000002</v>
      </c>
      <c r="E1397" s="10">
        <v>2238.0500000000002</v>
      </c>
      <c r="F1397" s="10">
        <v>2209.5</v>
      </c>
      <c r="G1397" s="10">
        <v>2113.15</v>
      </c>
      <c r="H1397" s="10">
        <v>2177.66</v>
      </c>
      <c r="J1397" s="29">
        <v>43102</v>
      </c>
      <c r="K1397" s="10">
        <v>81.2</v>
      </c>
      <c r="L1397" s="10">
        <v>81.680000000000007</v>
      </c>
      <c r="M1397" s="10">
        <v>80.5</v>
      </c>
      <c r="N1397" s="10">
        <v>81.5</v>
      </c>
      <c r="O1397" s="10">
        <v>77.52</v>
      </c>
      <c r="P1397" s="10">
        <v>71.069999999999993</v>
      </c>
      <c r="Q1397" s="10">
        <v>77.11</v>
      </c>
    </row>
    <row r="1398" spans="1:17">
      <c r="A1398" s="29">
        <v>43097</v>
      </c>
      <c r="B1398" s="10">
        <v>2217.0100000000002</v>
      </c>
      <c r="C1398" s="10">
        <v>2226.5100000000002</v>
      </c>
      <c r="D1398" s="10">
        <v>2215.67</v>
      </c>
      <c r="E1398" s="10">
        <v>2226.46</v>
      </c>
      <c r="F1398" s="10">
        <v>2209.4299999999998</v>
      </c>
      <c r="G1398" s="10">
        <v>2112.17</v>
      </c>
      <c r="H1398" s="10">
        <v>2176</v>
      </c>
      <c r="J1398" s="29">
        <v>43097</v>
      </c>
      <c r="K1398" s="10">
        <v>80.38</v>
      </c>
      <c r="L1398" s="10">
        <v>80.95</v>
      </c>
      <c r="M1398" s="10">
        <v>79.91</v>
      </c>
      <c r="N1398" s="10">
        <v>80.95</v>
      </c>
      <c r="O1398" s="10">
        <v>77.489999999999995</v>
      </c>
      <c r="P1398" s="10">
        <v>70.98</v>
      </c>
      <c r="Q1398" s="10">
        <v>77</v>
      </c>
    </row>
    <row r="1399" spans="1:17">
      <c r="A1399" s="29">
        <v>43096</v>
      </c>
      <c r="B1399" s="10">
        <v>2203.6999999999998</v>
      </c>
      <c r="C1399" s="10">
        <v>2217.59</v>
      </c>
      <c r="D1399" s="10">
        <v>2202.7399999999998</v>
      </c>
      <c r="E1399" s="10">
        <v>2217.0100000000002</v>
      </c>
      <c r="F1399" s="10">
        <v>2209.67</v>
      </c>
      <c r="G1399" s="10">
        <v>2111.2199999999998</v>
      </c>
      <c r="H1399" s="10">
        <v>2174.4</v>
      </c>
      <c r="J1399" s="29">
        <v>43096</v>
      </c>
      <c r="K1399" s="10">
        <v>79.8</v>
      </c>
      <c r="L1399" s="10">
        <v>80.2</v>
      </c>
      <c r="M1399" s="10">
        <v>79.650000000000006</v>
      </c>
      <c r="N1399" s="10">
        <v>80.2</v>
      </c>
      <c r="O1399" s="10">
        <v>77.48</v>
      </c>
      <c r="P1399" s="10">
        <v>70.89</v>
      </c>
      <c r="Q1399" s="10">
        <v>76.89</v>
      </c>
    </row>
    <row r="1400" spans="1:17">
      <c r="A1400" s="29">
        <v>43095</v>
      </c>
      <c r="B1400" s="10">
        <v>2187.08</v>
      </c>
      <c r="C1400" s="10">
        <v>2205.2800000000002</v>
      </c>
      <c r="D1400" s="10">
        <v>2187.08</v>
      </c>
      <c r="E1400" s="10">
        <v>2203.37</v>
      </c>
      <c r="F1400" s="10">
        <v>2210.15</v>
      </c>
      <c r="G1400" s="10">
        <v>2110.33</v>
      </c>
      <c r="H1400" s="10">
        <v>2172.87</v>
      </c>
      <c r="J1400" s="29">
        <v>43095</v>
      </c>
      <c r="K1400" s="10">
        <v>79.069999999999993</v>
      </c>
      <c r="L1400" s="10">
        <v>79.45</v>
      </c>
      <c r="M1400" s="10">
        <v>79.05</v>
      </c>
      <c r="N1400" s="10">
        <v>79.45</v>
      </c>
      <c r="O1400" s="10">
        <v>77.489999999999995</v>
      </c>
      <c r="P1400" s="10">
        <v>70.8</v>
      </c>
      <c r="Q1400" s="10">
        <v>76.790000000000006</v>
      </c>
    </row>
    <row r="1401" spans="1:17">
      <c r="A1401" s="29">
        <v>43091</v>
      </c>
      <c r="B1401" s="10">
        <v>2190.37</v>
      </c>
      <c r="C1401" s="10">
        <v>2192.79</v>
      </c>
      <c r="D1401" s="10">
        <v>2187.08</v>
      </c>
      <c r="E1401" s="10">
        <v>2187.08</v>
      </c>
      <c r="F1401" s="10">
        <v>2210.7399999999998</v>
      </c>
      <c r="G1401" s="10">
        <v>2109.5300000000002</v>
      </c>
      <c r="H1401" s="10">
        <v>2171.5</v>
      </c>
      <c r="J1401" s="29">
        <v>43091</v>
      </c>
      <c r="K1401" s="10">
        <v>78.55</v>
      </c>
      <c r="L1401" s="10">
        <v>79.349999999999994</v>
      </c>
      <c r="M1401" s="10">
        <v>78.3</v>
      </c>
      <c r="N1401" s="10">
        <v>79.349999999999994</v>
      </c>
      <c r="O1401" s="10">
        <v>77.52</v>
      </c>
      <c r="P1401" s="10">
        <v>70.73</v>
      </c>
      <c r="Q1401" s="10">
        <v>76.69</v>
      </c>
    </row>
    <row r="1402" spans="1:17">
      <c r="A1402" s="29">
        <v>43090</v>
      </c>
      <c r="B1402" s="10">
        <v>2191.38</v>
      </c>
      <c r="C1402" s="10">
        <v>2197.13</v>
      </c>
      <c r="D1402" s="10">
        <v>2188.94</v>
      </c>
      <c r="E1402" s="10">
        <v>2190.37</v>
      </c>
      <c r="F1402" s="10">
        <v>2211.69</v>
      </c>
      <c r="G1402" s="10">
        <v>2108.7800000000002</v>
      </c>
      <c r="H1402" s="10">
        <v>2170.2800000000002</v>
      </c>
      <c r="J1402" s="29">
        <v>43090</v>
      </c>
      <c r="K1402" s="10">
        <v>77.650000000000006</v>
      </c>
      <c r="L1402" s="10">
        <v>78.55</v>
      </c>
      <c r="M1402" s="10">
        <v>77.36</v>
      </c>
      <c r="N1402" s="10">
        <v>78.55</v>
      </c>
      <c r="O1402" s="10">
        <v>77.540000000000006</v>
      </c>
      <c r="P1402" s="10">
        <v>70.650000000000006</v>
      </c>
      <c r="Q1402" s="10">
        <v>76.59</v>
      </c>
    </row>
    <row r="1403" spans="1:17">
      <c r="A1403" s="29">
        <v>43089</v>
      </c>
      <c r="B1403" s="10">
        <v>2196.71</v>
      </c>
      <c r="C1403" s="10">
        <v>2198.9499999999998</v>
      </c>
      <c r="D1403" s="10">
        <v>2190.46</v>
      </c>
      <c r="E1403" s="10">
        <v>2191.38</v>
      </c>
      <c r="F1403" s="10">
        <v>2212.5300000000002</v>
      </c>
      <c r="G1403" s="10">
        <v>2108.0300000000002</v>
      </c>
      <c r="H1403" s="10">
        <v>2169.0100000000002</v>
      </c>
      <c r="J1403" s="29">
        <v>43089</v>
      </c>
      <c r="K1403" s="10">
        <v>77.2</v>
      </c>
      <c r="L1403" s="10">
        <v>78.59</v>
      </c>
      <c r="M1403" s="10">
        <v>77.08</v>
      </c>
      <c r="N1403" s="10">
        <v>77.39</v>
      </c>
      <c r="O1403" s="10">
        <v>77.569999999999993</v>
      </c>
      <c r="P1403" s="10">
        <v>70.58</v>
      </c>
      <c r="Q1403" s="10">
        <v>76.489999999999995</v>
      </c>
    </row>
    <row r="1404" spans="1:17">
      <c r="A1404" s="29">
        <v>43088</v>
      </c>
      <c r="B1404" s="10">
        <v>2194.21</v>
      </c>
      <c r="C1404" s="10">
        <v>2197.98</v>
      </c>
      <c r="D1404" s="10">
        <v>2191.85</v>
      </c>
      <c r="E1404" s="10">
        <v>2196.71</v>
      </c>
      <c r="F1404" s="10">
        <v>2213.48</v>
      </c>
      <c r="G1404" s="10">
        <v>2107.23</v>
      </c>
      <c r="H1404" s="10">
        <v>2167.63</v>
      </c>
      <c r="J1404" s="29">
        <v>43088</v>
      </c>
      <c r="K1404" s="10">
        <v>77.55</v>
      </c>
      <c r="L1404" s="10">
        <v>78.19</v>
      </c>
      <c r="M1404" s="10">
        <v>76.53</v>
      </c>
      <c r="N1404" s="10">
        <v>76.8</v>
      </c>
      <c r="O1404" s="10">
        <v>77.64</v>
      </c>
      <c r="P1404" s="10">
        <v>70.510000000000005</v>
      </c>
      <c r="Q1404" s="10">
        <v>76.41</v>
      </c>
    </row>
    <row r="1405" spans="1:17">
      <c r="A1405" s="29">
        <v>43087</v>
      </c>
      <c r="B1405" s="10">
        <v>2194.89</v>
      </c>
      <c r="C1405" s="10">
        <v>2196.13</v>
      </c>
      <c r="D1405" s="10">
        <v>2189.84</v>
      </c>
      <c r="E1405" s="10">
        <v>2194.1799999999998</v>
      </c>
      <c r="F1405" s="10">
        <v>2214.31</v>
      </c>
      <c r="G1405" s="10">
        <v>2106.41</v>
      </c>
      <c r="H1405" s="10">
        <v>2166.19</v>
      </c>
      <c r="J1405" s="29">
        <v>43087</v>
      </c>
      <c r="K1405" s="10">
        <v>77.099999999999994</v>
      </c>
      <c r="L1405" s="10">
        <v>79.95</v>
      </c>
      <c r="M1405" s="10">
        <v>77.099999999999994</v>
      </c>
      <c r="N1405" s="10">
        <v>77.45</v>
      </c>
      <c r="O1405" s="10">
        <v>77.72</v>
      </c>
      <c r="P1405" s="10">
        <v>70.45</v>
      </c>
      <c r="Q1405" s="10">
        <v>76.33</v>
      </c>
    </row>
    <row r="1406" spans="1:17">
      <c r="A1406" s="29">
        <v>43084</v>
      </c>
      <c r="B1406" s="10">
        <v>2190.37</v>
      </c>
      <c r="C1406" s="10">
        <v>2196.5700000000002</v>
      </c>
      <c r="D1406" s="10">
        <v>2186.9699999999998</v>
      </c>
      <c r="E1406" s="10">
        <v>2194.89</v>
      </c>
      <c r="F1406" s="10">
        <v>2215.12</v>
      </c>
      <c r="G1406" s="10">
        <v>2105.59</v>
      </c>
      <c r="H1406" s="10">
        <v>2164.83</v>
      </c>
      <c r="J1406" s="29">
        <v>43084</v>
      </c>
      <c r="K1406" s="10">
        <v>75.900000000000006</v>
      </c>
      <c r="L1406" s="10">
        <v>77</v>
      </c>
      <c r="M1406" s="10">
        <v>75.900000000000006</v>
      </c>
      <c r="N1406" s="10">
        <v>76.900000000000006</v>
      </c>
      <c r="O1406" s="10">
        <v>77.78</v>
      </c>
      <c r="P1406" s="10">
        <v>70.39</v>
      </c>
      <c r="Q1406" s="10">
        <v>76.239999999999995</v>
      </c>
    </row>
    <row r="1407" spans="1:17">
      <c r="A1407" s="29">
        <v>43083</v>
      </c>
      <c r="B1407" s="10">
        <v>2194.37</v>
      </c>
      <c r="C1407" s="10">
        <v>2195.2600000000002</v>
      </c>
      <c r="D1407" s="10">
        <v>2186.88</v>
      </c>
      <c r="E1407" s="10">
        <v>2190.23</v>
      </c>
      <c r="F1407" s="10">
        <v>2215.7199999999998</v>
      </c>
      <c r="G1407" s="10">
        <v>2104.67</v>
      </c>
      <c r="H1407" s="10">
        <v>2163.48</v>
      </c>
      <c r="J1407" s="29">
        <v>43083</v>
      </c>
      <c r="K1407" s="10">
        <v>75.66</v>
      </c>
      <c r="L1407" s="10">
        <v>76.13</v>
      </c>
      <c r="M1407" s="10">
        <v>75.400000000000006</v>
      </c>
      <c r="N1407" s="10">
        <v>75.900000000000006</v>
      </c>
      <c r="O1407" s="10">
        <v>77.819999999999993</v>
      </c>
      <c r="P1407" s="10">
        <v>70.319999999999993</v>
      </c>
      <c r="Q1407" s="10">
        <v>76.16</v>
      </c>
    </row>
    <row r="1408" spans="1:17">
      <c r="A1408" s="29">
        <v>43082</v>
      </c>
      <c r="B1408" s="10">
        <v>2194.0500000000002</v>
      </c>
      <c r="C1408" s="10">
        <v>2197.29</v>
      </c>
      <c r="D1408" s="10">
        <v>2190.5</v>
      </c>
      <c r="E1408" s="10">
        <v>2194.37</v>
      </c>
      <c r="F1408" s="10">
        <v>2216.34</v>
      </c>
      <c r="G1408" s="10">
        <v>2103.7600000000002</v>
      </c>
      <c r="H1408" s="10">
        <v>2162.16</v>
      </c>
      <c r="J1408" s="29">
        <v>43082</v>
      </c>
      <c r="K1408" s="10">
        <v>76.5</v>
      </c>
      <c r="L1408" s="10">
        <v>77.38</v>
      </c>
      <c r="M1408" s="10">
        <v>76</v>
      </c>
      <c r="N1408" s="10">
        <v>76.400000000000006</v>
      </c>
      <c r="O1408" s="10">
        <v>77.87</v>
      </c>
      <c r="P1408" s="10">
        <v>70.27</v>
      </c>
      <c r="Q1408" s="10">
        <v>76.09</v>
      </c>
    </row>
    <row r="1409" spans="1:17">
      <c r="A1409" s="29">
        <v>43081</v>
      </c>
      <c r="B1409" s="10">
        <v>2193.48</v>
      </c>
      <c r="C1409" s="10">
        <v>2197.62</v>
      </c>
      <c r="D1409" s="10">
        <v>2190.5700000000002</v>
      </c>
      <c r="E1409" s="10">
        <v>2193.5700000000002</v>
      </c>
      <c r="F1409" s="10">
        <v>2216.73</v>
      </c>
      <c r="G1409" s="10">
        <v>2102.7600000000002</v>
      </c>
      <c r="H1409" s="10">
        <v>2160.83</v>
      </c>
      <c r="J1409" s="29">
        <v>43081</v>
      </c>
      <c r="K1409" s="10">
        <v>75.5</v>
      </c>
      <c r="L1409" s="10">
        <v>76.5</v>
      </c>
      <c r="M1409" s="10">
        <v>75.239999999999995</v>
      </c>
      <c r="N1409" s="10">
        <v>76.5</v>
      </c>
      <c r="O1409" s="10">
        <v>77.88</v>
      </c>
      <c r="P1409" s="10">
        <v>70.209999999999994</v>
      </c>
      <c r="Q1409" s="10">
        <v>76.010000000000005</v>
      </c>
    </row>
    <row r="1410" spans="1:17">
      <c r="A1410" s="29">
        <v>43080</v>
      </c>
      <c r="B1410" s="10">
        <v>2205.63</v>
      </c>
      <c r="C1410" s="10">
        <v>2207.0700000000002</v>
      </c>
      <c r="D1410" s="10">
        <v>2189.06</v>
      </c>
      <c r="E1410" s="10">
        <v>2193.4699999999998</v>
      </c>
      <c r="F1410" s="10">
        <v>2217.16</v>
      </c>
      <c r="G1410" s="10">
        <v>2101.75</v>
      </c>
      <c r="H1410" s="10">
        <v>2159.5</v>
      </c>
      <c r="J1410" s="29">
        <v>43080</v>
      </c>
      <c r="K1410" s="10">
        <v>77</v>
      </c>
      <c r="L1410" s="10">
        <v>77.61</v>
      </c>
      <c r="M1410" s="10">
        <v>75.900000000000006</v>
      </c>
      <c r="N1410" s="10">
        <v>75.900000000000006</v>
      </c>
      <c r="O1410" s="10">
        <v>77.89</v>
      </c>
      <c r="P1410" s="10">
        <v>70.150000000000006</v>
      </c>
      <c r="Q1410" s="10">
        <v>75.94</v>
      </c>
    </row>
    <row r="1411" spans="1:17">
      <c r="A1411" s="29">
        <v>43077</v>
      </c>
      <c r="B1411" s="10">
        <v>2197.87</v>
      </c>
      <c r="C1411" s="10">
        <v>2207.52</v>
      </c>
      <c r="D1411" s="10">
        <v>2197.87</v>
      </c>
      <c r="E1411" s="10">
        <v>2205.64</v>
      </c>
      <c r="F1411" s="10">
        <v>2217.5500000000002</v>
      </c>
      <c r="G1411" s="10">
        <v>2100.71</v>
      </c>
      <c r="H1411" s="10">
        <v>2158.14</v>
      </c>
      <c r="J1411" s="29">
        <v>43077</v>
      </c>
      <c r="K1411" s="10">
        <v>76.5</v>
      </c>
      <c r="L1411" s="10">
        <v>76.75</v>
      </c>
      <c r="M1411" s="10">
        <v>76.36</v>
      </c>
      <c r="N1411" s="10">
        <v>76.5</v>
      </c>
      <c r="O1411" s="10">
        <v>77.930000000000007</v>
      </c>
      <c r="P1411" s="10">
        <v>70.099999999999994</v>
      </c>
      <c r="Q1411" s="10">
        <v>75.86</v>
      </c>
    </row>
    <row r="1412" spans="1:17">
      <c r="A1412" s="29">
        <v>43076</v>
      </c>
      <c r="B1412" s="10">
        <v>2207.2399999999998</v>
      </c>
      <c r="C1412" s="10">
        <v>2207.2399999999998</v>
      </c>
      <c r="D1412" s="10">
        <v>2195.4499999999998</v>
      </c>
      <c r="E1412" s="10">
        <v>2197.86</v>
      </c>
      <c r="F1412" s="10">
        <v>2217.65</v>
      </c>
      <c r="G1412" s="10">
        <v>2099.5700000000002</v>
      </c>
      <c r="H1412" s="10">
        <v>2156.6799999999998</v>
      </c>
      <c r="J1412" s="29">
        <v>43076</v>
      </c>
      <c r="K1412" s="10">
        <v>75.989999999999995</v>
      </c>
      <c r="L1412" s="10">
        <v>76.040000000000006</v>
      </c>
      <c r="M1412" s="10">
        <v>75.349999999999994</v>
      </c>
      <c r="N1412" s="10">
        <v>75.849999999999994</v>
      </c>
      <c r="O1412" s="10">
        <v>77.97</v>
      </c>
      <c r="P1412" s="10">
        <v>70.03</v>
      </c>
      <c r="Q1412" s="10">
        <v>75.78</v>
      </c>
    </row>
    <row r="1413" spans="1:17">
      <c r="A1413" s="29">
        <v>43075</v>
      </c>
      <c r="B1413" s="10">
        <v>2205.44</v>
      </c>
      <c r="C1413" s="10">
        <v>2207.2399999999998</v>
      </c>
      <c r="D1413" s="10">
        <v>2195.42</v>
      </c>
      <c r="E1413" s="10">
        <v>2207.2399999999998</v>
      </c>
      <c r="F1413" s="10">
        <v>2217.9699999999998</v>
      </c>
      <c r="G1413" s="10">
        <v>2098.4699999999998</v>
      </c>
      <c r="H1413" s="10">
        <v>2155.25</v>
      </c>
      <c r="J1413" s="29">
        <v>43075</v>
      </c>
      <c r="K1413" s="10">
        <v>74.010000000000005</v>
      </c>
      <c r="L1413" s="10">
        <v>76.5</v>
      </c>
      <c r="M1413" s="10">
        <v>74.010000000000005</v>
      </c>
      <c r="N1413" s="10">
        <v>76.400000000000006</v>
      </c>
      <c r="O1413" s="10">
        <v>78.05</v>
      </c>
      <c r="P1413" s="10">
        <v>69.97</v>
      </c>
      <c r="Q1413" s="10">
        <v>75.7</v>
      </c>
    </row>
    <row r="1414" spans="1:17">
      <c r="A1414" s="29">
        <v>43074</v>
      </c>
      <c r="B1414" s="10">
        <v>2203.3000000000002</v>
      </c>
      <c r="C1414" s="10">
        <v>2208.13</v>
      </c>
      <c r="D1414" s="10">
        <v>2198.59</v>
      </c>
      <c r="E1414" s="10">
        <v>2205.38</v>
      </c>
      <c r="F1414" s="10">
        <v>2217.88</v>
      </c>
      <c r="G1414" s="10">
        <v>2097.3200000000002</v>
      </c>
      <c r="H1414" s="10">
        <v>2153.79</v>
      </c>
      <c r="J1414" s="29">
        <v>43074</v>
      </c>
      <c r="K1414" s="10">
        <v>77.489999999999995</v>
      </c>
      <c r="L1414" s="10">
        <v>77.489999999999995</v>
      </c>
      <c r="M1414" s="10">
        <v>75.75</v>
      </c>
      <c r="N1414" s="10">
        <v>75.75</v>
      </c>
      <c r="O1414" s="10">
        <v>78.13</v>
      </c>
      <c r="P1414" s="10">
        <v>69.91</v>
      </c>
      <c r="Q1414" s="10">
        <v>75.61</v>
      </c>
    </row>
    <row r="1415" spans="1:17">
      <c r="A1415" s="29">
        <v>43073</v>
      </c>
      <c r="B1415" s="10">
        <v>2205.56</v>
      </c>
      <c r="C1415" s="10">
        <v>2209.13</v>
      </c>
      <c r="D1415" s="10">
        <v>2199.5</v>
      </c>
      <c r="E1415" s="10">
        <v>2203.3000000000002</v>
      </c>
      <c r="F1415" s="10">
        <v>2217.87</v>
      </c>
      <c r="G1415" s="10">
        <v>2096.12</v>
      </c>
      <c r="H1415" s="10">
        <v>2152.25</v>
      </c>
      <c r="J1415" s="29">
        <v>43073</v>
      </c>
      <c r="K1415" s="10">
        <v>75.98</v>
      </c>
      <c r="L1415" s="10">
        <v>76.39</v>
      </c>
      <c r="M1415" s="10">
        <v>75.650000000000006</v>
      </c>
      <c r="N1415" s="10">
        <v>76.12</v>
      </c>
      <c r="O1415" s="10">
        <v>78.22</v>
      </c>
      <c r="P1415" s="10">
        <v>69.84</v>
      </c>
      <c r="Q1415" s="10">
        <v>75.510000000000005</v>
      </c>
    </row>
    <row r="1416" spans="1:17">
      <c r="A1416" s="29">
        <v>43070</v>
      </c>
      <c r="B1416" s="10">
        <v>2213.09</v>
      </c>
      <c r="C1416" s="10">
        <v>2214.14</v>
      </c>
      <c r="D1416" s="10">
        <v>2201.67</v>
      </c>
      <c r="E1416" s="10">
        <v>2205.56</v>
      </c>
      <c r="F1416" s="10">
        <v>2217.63</v>
      </c>
      <c r="G1416" s="10">
        <v>2094.88</v>
      </c>
      <c r="H1416" s="10">
        <v>2150.7600000000002</v>
      </c>
      <c r="J1416" s="29">
        <v>43070</v>
      </c>
      <c r="K1416" s="10">
        <v>75.23</v>
      </c>
      <c r="L1416" s="10">
        <v>75.62</v>
      </c>
      <c r="M1416" s="10">
        <v>74.97</v>
      </c>
      <c r="N1416" s="10">
        <v>75.58</v>
      </c>
      <c r="O1416" s="10">
        <v>78.31</v>
      </c>
      <c r="P1416" s="10">
        <v>69.78</v>
      </c>
      <c r="Q1416" s="10">
        <v>75.41</v>
      </c>
    </row>
    <row r="1417" spans="1:17">
      <c r="A1417" s="29">
        <v>43069</v>
      </c>
      <c r="B1417" s="10">
        <v>2209.21</v>
      </c>
      <c r="C1417" s="10">
        <v>2213.08</v>
      </c>
      <c r="D1417" s="10">
        <v>2206.02</v>
      </c>
      <c r="E1417" s="10">
        <v>2213.08</v>
      </c>
      <c r="F1417" s="10">
        <v>2217.34</v>
      </c>
      <c r="G1417" s="10">
        <v>2093.63</v>
      </c>
      <c r="H1417" s="10">
        <v>2149.23</v>
      </c>
      <c r="J1417" s="29">
        <v>43069</v>
      </c>
      <c r="K1417" s="10">
        <v>76.650000000000006</v>
      </c>
      <c r="L1417" s="10">
        <v>77.69</v>
      </c>
      <c r="M1417" s="10">
        <v>74.650000000000006</v>
      </c>
      <c r="N1417" s="10">
        <v>75.23</v>
      </c>
      <c r="O1417" s="10">
        <v>78.42</v>
      </c>
      <c r="P1417" s="10">
        <v>69.709999999999994</v>
      </c>
      <c r="Q1417" s="10">
        <v>75.31</v>
      </c>
    </row>
    <row r="1418" spans="1:17">
      <c r="A1418" s="29">
        <v>43068</v>
      </c>
      <c r="B1418" s="10">
        <v>2215.46</v>
      </c>
      <c r="C1418" s="10">
        <v>2217.37</v>
      </c>
      <c r="D1418" s="10">
        <v>2205.83</v>
      </c>
      <c r="E1418" s="10">
        <v>2209.02</v>
      </c>
      <c r="F1418" s="10">
        <v>2216.64</v>
      </c>
      <c r="G1418" s="10">
        <v>2092.33</v>
      </c>
      <c r="H1418" s="10">
        <v>2147.63</v>
      </c>
      <c r="J1418" s="29">
        <v>43068</v>
      </c>
      <c r="K1418" s="10">
        <v>76.650000000000006</v>
      </c>
      <c r="L1418" s="10">
        <v>78.78</v>
      </c>
      <c r="M1418" s="10">
        <v>76.650000000000006</v>
      </c>
      <c r="N1418" s="10">
        <v>76.7</v>
      </c>
      <c r="O1418" s="10">
        <v>78.53</v>
      </c>
      <c r="P1418" s="10">
        <v>69.63</v>
      </c>
      <c r="Q1418" s="10">
        <v>75.209999999999994</v>
      </c>
    </row>
    <row r="1419" spans="1:17">
      <c r="A1419" s="29">
        <v>43067</v>
      </c>
      <c r="B1419" s="10">
        <v>2211.11</v>
      </c>
      <c r="C1419" s="10">
        <v>2216.02</v>
      </c>
      <c r="D1419" s="10">
        <v>2210.11</v>
      </c>
      <c r="E1419" s="10">
        <v>2215.35</v>
      </c>
      <c r="F1419" s="10">
        <v>2215.71</v>
      </c>
      <c r="G1419" s="10">
        <v>2091.0300000000002</v>
      </c>
      <c r="H1419" s="10">
        <v>2146.09</v>
      </c>
      <c r="J1419" s="29">
        <v>43067</v>
      </c>
      <c r="K1419" s="10">
        <v>78</v>
      </c>
      <c r="L1419" s="10">
        <v>78.42</v>
      </c>
      <c r="M1419" s="10">
        <v>77.89</v>
      </c>
      <c r="N1419" s="10">
        <v>78.27</v>
      </c>
      <c r="O1419" s="10">
        <v>78.59</v>
      </c>
      <c r="P1419" s="10">
        <v>69.55</v>
      </c>
      <c r="Q1419" s="10">
        <v>75.099999999999994</v>
      </c>
    </row>
    <row r="1420" spans="1:17">
      <c r="A1420" s="29">
        <v>43066</v>
      </c>
      <c r="B1420" s="10">
        <v>2223.06</v>
      </c>
      <c r="C1420" s="10">
        <v>2224.42</v>
      </c>
      <c r="D1420" s="10">
        <v>2205.59</v>
      </c>
      <c r="E1420" s="10">
        <v>2211.33</v>
      </c>
      <c r="F1420" s="10">
        <v>2214.56</v>
      </c>
      <c r="G1420" s="10">
        <v>2089.69</v>
      </c>
      <c r="H1420" s="10">
        <v>2144.61</v>
      </c>
      <c r="J1420" s="29">
        <v>43066</v>
      </c>
      <c r="K1420" s="10">
        <v>78.400000000000006</v>
      </c>
      <c r="L1420" s="10">
        <v>78.400000000000006</v>
      </c>
      <c r="M1420" s="10">
        <v>77.42</v>
      </c>
      <c r="N1420" s="10">
        <v>77.900000000000006</v>
      </c>
      <c r="O1420" s="10">
        <v>78.62</v>
      </c>
      <c r="P1420" s="10">
        <v>69.47</v>
      </c>
      <c r="Q1420" s="10">
        <v>74.97</v>
      </c>
    </row>
    <row r="1421" spans="1:17">
      <c r="A1421" s="29">
        <v>43063</v>
      </c>
      <c r="B1421" s="10">
        <v>2220.66</v>
      </c>
      <c r="C1421" s="10">
        <v>2223.0700000000002</v>
      </c>
      <c r="D1421" s="10">
        <v>2214.62</v>
      </c>
      <c r="E1421" s="10">
        <v>2223.0700000000002</v>
      </c>
      <c r="F1421" s="10">
        <v>2213.37</v>
      </c>
      <c r="G1421" s="10">
        <v>2088.37</v>
      </c>
      <c r="H1421" s="10">
        <v>2143.23</v>
      </c>
      <c r="J1421" s="29">
        <v>43063</v>
      </c>
      <c r="K1421" s="10">
        <v>78.2</v>
      </c>
      <c r="L1421" s="10">
        <v>78.44</v>
      </c>
      <c r="M1421" s="10">
        <v>77.5</v>
      </c>
      <c r="N1421" s="10">
        <v>78.41</v>
      </c>
      <c r="O1421" s="10">
        <v>78.650000000000006</v>
      </c>
      <c r="P1421" s="10">
        <v>69.38</v>
      </c>
      <c r="Q1421" s="10">
        <v>74.84</v>
      </c>
    </row>
    <row r="1422" spans="1:17">
      <c r="A1422" s="29">
        <v>43062</v>
      </c>
      <c r="B1422" s="10">
        <v>2218.0100000000002</v>
      </c>
      <c r="C1422" s="10">
        <v>2221.39</v>
      </c>
      <c r="D1422" s="10">
        <v>2214.6</v>
      </c>
      <c r="E1422" s="10">
        <v>2220.66</v>
      </c>
      <c r="F1422" s="10">
        <v>2212.2199999999998</v>
      </c>
      <c r="G1422" s="10">
        <v>2086.96</v>
      </c>
      <c r="H1422" s="10">
        <v>2141.7399999999998</v>
      </c>
      <c r="J1422" s="29">
        <v>43062</v>
      </c>
      <c r="K1422" s="10">
        <v>77.900000000000006</v>
      </c>
      <c r="L1422" s="10">
        <v>78.27</v>
      </c>
      <c r="M1422" s="10">
        <v>77.709999999999994</v>
      </c>
      <c r="N1422" s="10">
        <v>78.2</v>
      </c>
      <c r="O1422" s="10">
        <v>78.67</v>
      </c>
      <c r="P1422" s="10">
        <v>69.290000000000006</v>
      </c>
      <c r="Q1422" s="10">
        <v>74.7</v>
      </c>
    </row>
    <row r="1423" spans="1:17">
      <c r="A1423" s="29">
        <v>43061</v>
      </c>
      <c r="B1423" s="10">
        <v>2216.44</v>
      </c>
      <c r="C1423" s="10">
        <v>2222.33</v>
      </c>
      <c r="D1423" s="10">
        <v>2215.2800000000002</v>
      </c>
      <c r="E1423" s="10">
        <v>2217.91</v>
      </c>
      <c r="F1423" s="10">
        <v>2210.8200000000002</v>
      </c>
      <c r="G1423" s="10">
        <v>2085.5300000000002</v>
      </c>
      <c r="H1423" s="10">
        <v>2140.1799999999998</v>
      </c>
      <c r="J1423" s="29">
        <v>43061</v>
      </c>
      <c r="K1423" s="10">
        <v>78</v>
      </c>
      <c r="L1423" s="10">
        <v>78.52</v>
      </c>
      <c r="M1423" s="10">
        <v>77.239999999999995</v>
      </c>
      <c r="N1423" s="10">
        <v>78.209999999999994</v>
      </c>
      <c r="O1423" s="10">
        <v>78.680000000000007</v>
      </c>
      <c r="P1423" s="10">
        <v>69.209999999999994</v>
      </c>
      <c r="Q1423" s="10">
        <v>74.56</v>
      </c>
    </row>
    <row r="1424" spans="1:17">
      <c r="A1424" s="29">
        <v>43060</v>
      </c>
      <c r="B1424" s="10">
        <v>2211.48</v>
      </c>
      <c r="C1424" s="10">
        <v>2218.75</v>
      </c>
      <c r="D1424" s="10">
        <v>2207.81</v>
      </c>
      <c r="E1424" s="10">
        <v>2216.66</v>
      </c>
      <c r="F1424" s="10">
        <v>2208.96</v>
      </c>
      <c r="G1424" s="10">
        <v>2084.11</v>
      </c>
      <c r="H1424" s="10">
        <v>2138.63</v>
      </c>
      <c r="J1424" s="29">
        <v>43060</v>
      </c>
      <c r="K1424" s="10">
        <v>76.78</v>
      </c>
      <c r="L1424" s="10">
        <v>78.400000000000006</v>
      </c>
      <c r="M1424" s="10">
        <v>76.78</v>
      </c>
      <c r="N1424" s="10">
        <v>78.069999999999993</v>
      </c>
      <c r="O1424" s="10">
        <v>78.680000000000007</v>
      </c>
      <c r="P1424" s="10">
        <v>69.12</v>
      </c>
      <c r="Q1424" s="10">
        <v>74.42</v>
      </c>
    </row>
    <row r="1425" spans="1:17">
      <c r="A1425" s="29">
        <v>43056</v>
      </c>
      <c r="B1425" s="10">
        <v>2208.7399999999998</v>
      </c>
      <c r="C1425" s="10">
        <v>2211.7600000000002</v>
      </c>
      <c r="D1425" s="10">
        <v>2206.67</v>
      </c>
      <c r="E1425" s="10">
        <v>2211.48</v>
      </c>
      <c r="F1425" s="10">
        <v>2206.88</v>
      </c>
      <c r="G1425" s="10">
        <v>2082.66</v>
      </c>
      <c r="H1425" s="10">
        <v>2137.17</v>
      </c>
      <c r="J1425" s="29">
        <v>43056</v>
      </c>
      <c r="K1425" s="10">
        <v>75.83</v>
      </c>
      <c r="L1425" s="10">
        <v>76.78</v>
      </c>
      <c r="M1425" s="10">
        <v>75.61</v>
      </c>
      <c r="N1425" s="10">
        <v>76.78</v>
      </c>
      <c r="O1425" s="10">
        <v>78.66</v>
      </c>
      <c r="P1425" s="10">
        <v>69.03</v>
      </c>
      <c r="Q1425" s="10">
        <v>74.28</v>
      </c>
    </row>
    <row r="1426" spans="1:17">
      <c r="A1426" s="29">
        <v>43055</v>
      </c>
      <c r="B1426" s="10">
        <v>2208.7199999999998</v>
      </c>
      <c r="C1426" s="10">
        <v>2210.96</v>
      </c>
      <c r="D1426" s="10">
        <v>2202.9699999999998</v>
      </c>
      <c r="E1426" s="10">
        <v>2208.7800000000002</v>
      </c>
      <c r="F1426" s="10">
        <v>2204.69</v>
      </c>
      <c r="G1426" s="10">
        <v>2081.2199999999998</v>
      </c>
      <c r="H1426" s="10">
        <v>2135.75</v>
      </c>
      <c r="J1426" s="29">
        <v>43055</v>
      </c>
      <c r="K1426" s="10">
        <v>75</v>
      </c>
      <c r="L1426" s="10">
        <v>75.67</v>
      </c>
      <c r="M1426" s="10">
        <v>74.349999999999994</v>
      </c>
      <c r="N1426" s="10">
        <v>75.5</v>
      </c>
      <c r="O1426" s="10">
        <v>78.66</v>
      </c>
      <c r="P1426" s="10">
        <v>68.95</v>
      </c>
      <c r="Q1426" s="10">
        <v>74.150000000000006</v>
      </c>
    </row>
    <row r="1427" spans="1:17">
      <c r="A1427" s="29">
        <v>43053</v>
      </c>
      <c r="B1427" s="10">
        <v>2209.16</v>
      </c>
      <c r="C1427" s="10">
        <v>2209.2800000000002</v>
      </c>
      <c r="D1427" s="10">
        <v>2202.7600000000002</v>
      </c>
      <c r="E1427" s="10">
        <v>2208.7199999999998</v>
      </c>
      <c r="F1427" s="10">
        <v>2202.4899999999998</v>
      </c>
      <c r="G1427" s="10">
        <v>2079.79</v>
      </c>
      <c r="H1427" s="10">
        <v>2134.38</v>
      </c>
      <c r="J1427" s="29">
        <v>43053</v>
      </c>
      <c r="K1427" s="10">
        <v>75.19</v>
      </c>
      <c r="L1427" s="10">
        <v>75.19</v>
      </c>
      <c r="M1427" s="10">
        <v>73.5</v>
      </c>
      <c r="N1427" s="10">
        <v>73.5</v>
      </c>
      <c r="O1427" s="10">
        <v>78.680000000000007</v>
      </c>
      <c r="P1427" s="10">
        <v>68.88</v>
      </c>
      <c r="Q1427" s="10">
        <v>74.040000000000006</v>
      </c>
    </row>
    <row r="1428" spans="1:17">
      <c r="A1428" s="29">
        <v>43052</v>
      </c>
      <c r="B1428" s="10">
        <v>2207.83</v>
      </c>
      <c r="C1428" s="10">
        <v>2212.1799999999998</v>
      </c>
      <c r="D1428" s="10">
        <v>2203.12</v>
      </c>
      <c r="E1428" s="10">
        <v>2209.15</v>
      </c>
      <c r="F1428" s="10">
        <v>2199.9899999999998</v>
      </c>
      <c r="G1428" s="10">
        <v>2078.38</v>
      </c>
      <c r="H1428" s="10">
        <v>2133.0700000000002</v>
      </c>
      <c r="J1428" s="29">
        <v>43052</v>
      </c>
      <c r="K1428" s="10">
        <v>73.91</v>
      </c>
      <c r="L1428" s="10">
        <v>74.45</v>
      </c>
      <c r="M1428" s="10">
        <v>73.62</v>
      </c>
      <c r="N1428" s="10">
        <v>74.45</v>
      </c>
      <c r="O1428" s="10">
        <v>78.73</v>
      </c>
      <c r="P1428" s="10">
        <v>68.81</v>
      </c>
      <c r="Q1428" s="10">
        <v>73.94</v>
      </c>
    </row>
    <row r="1429" spans="1:17">
      <c r="A1429" s="29">
        <v>43049</v>
      </c>
      <c r="B1429" s="10">
        <v>2215.13</v>
      </c>
      <c r="C1429" s="10">
        <v>2216.69</v>
      </c>
      <c r="D1429" s="10">
        <v>2207.4299999999998</v>
      </c>
      <c r="E1429" s="10">
        <v>2207.94</v>
      </c>
      <c r="F1429" s="10">
        <v>2197.4499999999998</v>
      </c>
      <c r="G1429" s="10">
        <v>2076.98</v>
      </c>
      <c r="H1429" s="10">
        <v>2131.6999999999998</v>
      </c>
      <c r="J1429" s="29">
        <v>43049</v>
      </c>
      <c r="K1429" s="10">
        <v>76.02</v>
      </c>
      <c r="L1429" s="10">
        <v>76.02</v>
      </c>
      <c r="M1429" s="10">
        <v>73.86</v>
      </c>
      <c r="N1429" s="10">
        <v>73.900000000000006</v>
      </c>
      <c r="O1429" s="10">
        <v>78.75</v>
      </c>
      <c r="P1429" s="10">
        <v>68.73</v>
      </c>
      <c r="Q1429" s="10">
        <v>73.819999999999993</v>
      </c>
    </row>
    <row r="1430" spans="1:17">
      <c r="A1430" s="29">
        <v>43048</v>
      </c>
      <c r="B1430" s="10">
        <v>2212.56</v>
      </c>
      <c r="C1430" s="10">
        <v>2215.09</v>
      </c>
      <c r="D1430" s="10">
        <v>2209.25</v>
      </c>
      <c r="E1430" s="10">
        <v>2215.09</v>
      </c>
      <c r="F1430" s="10">
        <v>2194.86</v>
      </c>
      <c r="G1430" s="10">
        <v>2075.5500000000002</v>
      </c>
      <c r="H1430" s="10">
        <v>2130.2800000000002</v>
      </c>
      <c r="J1430" s="29">
        <v>43048</v>
      </c>
      <c r="K1430" s="10">
        <v>75.75</v>
      </c>
      <c r="L1430" s="10">
        <v>76.790000000000006</v>
      </c>
      <c r="M1430" s="10">
        <v>75.33</v>
      </c>
      <c r="N1430" s="10">
        <v>75.349999999999994</v>
      </c>
      <c r="O1430" s="10">
        <v>78.77</v>
      </c>
      <c r="P1430" s="10">
        <v>68.66</v>
      </c>
      <c r="Q1430" s="10">
        <v>73.73</v>
      </c>
    </row>
    <row r="1431" spans="1:17">
      <c r="A1431" s="29">
        <v>43047</v>
      </c>
      <c r="B1431" s="10">
        <v>2210.06</v>
      </c>
      <c r="C1431" s="10">
        <v>2212.9899999999998</v>
      </c>
      <c r="D1431" s="10">
        <v>2202.59</v>
      </c>
      <c r="E1431" s="10">
        <v>2212.98</v>
      </c>
      <c r="F1431" s="10">
        <v>2192.1999999999998</v>
      </c>
      <c r="G1431" s="10">
        <v>2074.0700000000002</v>
      </c>
      <c r="H1431" s="10">
        <v>2128.7800000000002</v>
      </c>
      <c r="J1431" s="29">
        <v>43047</v>
      </c>
      <c r="K1431" s="10">
        <v>75</v>
      </c>
      <c r="L1431" s="10">
        <v>76.52</v>
      </c>
      <c r="M1431" s="10">
        <v>74.150000000000006</v>
      </c>
      <c r="N1431" s="10">
        <v>76.52</v>
      </c>
      <c r="O1431" s="10">
        <v>78.77</v>
      </c>
      <c r="P1431" s="10">
        <v>68.569999999999993</v>
      </c>
      <c r="Q1431" s="10">
        <v>73.62</v>
      </c>
    </row>
    <row r="1432" spans="1:17">
      <c r="A1432" s="29">
        <v>43046</v>
      </c>
      <c r="B1432" s="10">
        <v>2212.1799999999998</v>
      </c>
      <c r="C1432" s="10">
        <v>2214.84</v>
      </c>
      <c r="D1432" s="10">
        <v>2204.34</v>
      </c>
      <c r="E1432" s="10">
        <v>2210.06</v>
      </c>
      <c r="F1432" s="10">
        <v>2189.4</v>
      </c>
      <c r="G1432" s="10">
        <v>2072.58</v>
      </c>
      <c r="H1432" s="10">
        <v>2127.29</v>
      </c>
      <c r="J1432" s="29">
        <v>43046</v>
      </c>
      <c r="K1432" s="10">
        <v>76.5</v>
      </c>
      <c r="L1432" s="10">
        <v>76.790000000000006</v>
      </c>
      <c r="M1432" s="10">
        <v>74.400000000000006</v>
      </c>
      <c r="N1432" s="10">
        <v>75.05</v>
      </c>
      <c r="O1432" s="10">
        <v>78.73</v>
      </c>
      <c r="P1432" s="10">
        <v>68.48</v>
      </c>
      <c r="Q1432" s="10">
        <v>73.5</v>
      </c>
    </row>
    <row r="1433" spans="1:17">
      <c r="A1433" s="29">
        <v>43045</v>
      </c>
      <c r="B1433" s="10">
        <v>2209.91</v>
      </c>
      <c r="C1433" s="10">
        <v>2216.7199999999998</v>
      </c>
      <c r="D1433" s="10">
        <v>2206.4499999999998</v>
      </c>
      <c r="E1433" s="10">
        <v>2212.19</v>
      </c>
      <c r="F1433" s="10">
        <v>2186.65</v>
      </c>
      <c r="G1433" s="10">
        <v>2071.09</v>
      </c>
      <c r="H1433" s="10">
        <v>2125.81</v>
      </c>
      <c r="J1433" s="29">
        <v>43045</v>
      </c>
      <c r="K1433" s="10">
        <v>76.900000000000006</v>
      </c>
      <c r="L1433" s="10">
        <v>77.040000000000006</v>
      </c>
      <c r="M1433" s="10">
        <v>76.37</v>
      </c>
      <c r="N1433" s="10">
        <v>77</v>
      </c>
      <c r="O1433" s="10">
        <v>78.72</v>
      </c>
      <c r="P1433" s="10">
        <v>68.400000000000006</v>
      </c>
      <c r="Q1433" s="10">
        <v>73.400000000000006</v>
      </c>
    </row>
    <row r="1434" spans="1:17">
      <c r="A1434" s="29">
        <v>43042</v>
      </c>
      <c r="B1434" s="10">
        <v>2220.75</v>
      </c>
      <c r="C1434" s="10">
        <v>2220.75</v>
      </c>
      <c r="D1434" s="10">
        <v>2209.34</v>
      </c>
      <c r="E1434" s="10">
        <v>2209.91</v>
      </c>
      <c r="F1434" s="10">
        <v>2183.73</v>
      </c>
      <c r="G1434" s="10">
        <v>2069.5700000000002</v>
      </c>
      <c r="H1434" s="10">
        <v>2124.23</v>
      </c>
      <c r="J1434" s="29">
        <v>43042</v>
      </c>
      <c r="K1434" s="10">
        <v>78.67</v>
      </c>
      <c r="L1434" s="10">
        <v>78.67</v>
      </c>
      <c r="M1434" s="10">
        <v>76</v>
      </c>
      <c r="N1434" s="10">
        <v>76.900000000000006</v>
      </c>
      <c r="O1434" s="10">
        <v>78.66</v>
      </c>
      <c r="P1434" s="10">
        <v>68.31</v>
      </c>
      <c r="Q1434" s="10">
        <v>73.27</v>
      </c>
    </row>
    <row r="1435" spans="1:17">
      <c r="A1435" s="29">
        <v>43040</v>
      </c>
      <c r="B1435" s="10">
        <v>2226.2399999999998</v>
      </c>
      <c r="C1435" s="10">
        <v>2230.0500000000002</v>
      </c>
      <c r="D1435" s="10">
        <v>2211.62</v>
      </c>
      <c r="E1435" s="10">
        <v>2221.11</v>
      </c>
      <c r="F1435" s="10">
        <v>2180.85</v>
      </c>
      <c r="G1435" s="10">
        <v>2068.04</v>
      </c>
      <c r="H1435" s="10">
        <v>2122.7199999999998</v>
      </c>
      <c r="J1435" s="29">
        <v>43040</v>
      </c>
      <c r="K1435" s="10">
        <v>77.91</v>
      </c>
      <c r="L1435" s="10">
        <v>78.989999999999995</v>
      </c>
      <c r="M1435" s="10">
        <v>77.12</v>
      </c>
      <c r="N1435" s="10">
        <v>77.55</v>
      </c>
      <c r="O1435" s="10">
        <v>78.59</v>
      </c>
      <c r="P1435" s="10">
        <v>68.22</v>
      </c>
      <c r="Q1435" s="10">
        <v>73.14</v>
      </c>
    </row>
    <row r="1436" spans="1:17">
      <c r="A1436" s="29">
        <v>43039</v>
      </c>
      <c r="B1436" s="10">
        <v>2223.1999999999998</v>
      </c>
      <c r="C1436" s="10">
        <v>2226.2600000000002</v>
      </c>
      <c r="D1436" s="10">
        <v>2215.27</v>
      </c>
      <c r="E1436" s="10">
        <v>2226.2600000000002</v>
      </c>
      <c r="F1436" s="10">
        <v>2177.7800000000002</v>
      </c>
      <c r="G1436" s="10">
        <v>2066.39</v>
      </c>
      <c r="H1436" s="10">
        <v>2121.16</v>
      </c>
      <c r="J1436" s="29">
        <v>43039</v>
      </c>
      <c r="K1436" s="10">
        <v>78.09</v>
      </c>
      <c r="L1436" s="10">
        <v>78.09</v>
      </c>
      <c r="M1436" s="10">
        <v>77.150000000000006</v>
      </c>
      <c r="N1436" s="10">
        <v>77.400000000000006</v>
      </c>
      <c r="O1436" s="10">
        <v>78.48</v>
      </c>
      <c r="P1436" s="10">
        <v>68.12</v>
      </c>
      <c r="Q1436" s="10">
        <v>73.010000000000005</v>
      </c>
    </row>
    <row r="1437" spans="1:17">
      <c r="A1437" s="29">
        <v>43038</v>
      </c>
      <c r="B1437" s="10">
        <v>2216.1999999999998</v>
      </c>
      <c r="C1437" s="10">
        <v>2223.16</v>
      </c>
      <c r="D1437" s="10">
        <v>2211.6</v>
      </c>
      <c r="E1437" s="10">
        <v>2222.85</v>
      </c>
      <c r="F1437" s="10">
        <v>2174.5</v>
      </c>
      <c r="G1437" s="10">
        <v>2064.6799999999998</v>
      </c>
      <c r="H1437" s="10">
        <v>2119.46</v>
      </c>
      <c r="J1437" s="29">
        <v>43038</v>
      </c>
      <c r="K1437" s="10">
        <v>79.14</v>
      </c>
      <c r="L1437" s="10">
        <v>80.900000000000006</v>
      </c>
      <c r="M1437" s="10">
        <v>77.17</v>
      </c>
      <c r="N1437" s="10">
        <v>77.599999999999994</v>
      </c>
      <c r="O1437" s="10">
        <v>78.38</v>
      </c>
      <c r="P1437" s="10">
        <v>68.02</v>
      </c>
      <c r="Q1437" s="10">
        <v>72.88</v>
      </c>
    </row>
    <row r="1438" spans="1:17">
      <c r="A1438" s="29">
        <v>43035</v>
      </c>
      <c r="B1438" s="10">
        <v>2212</v>
      </c>
      <c r="C1438" s="10">
        <v>2215.69</v>
      </c>
      <c r="D1438" s="10">
        <v>2209.17</v>
      </c>
      <c r="E1438" s="10">
        <v>2215.69</v>
      </c>
      <c r="F1438" s="10">
        <v>2171.37</v>
      </c>
      <c r="G1438" s="10">
        <v>2062.98</v>
      </c>
      <c r="H1438" s="10">
        <v>2117.92</v>
      </c>
      <c r="J1438" s="29">
        <v>43035</v>
      </c>
      <c r="K1438" s="10">
        <v>79.099999999999994</v>
      </c>
      <c r="L1438" s="10">
        <v>80.209999999999994</v>
      </c>
      <c r="M1438" s="10">
        <v>78.81</v>
      </c>
      <c r="N1438" s="10">
        <v>79.150000000000006</v>
      </c>
      <c r="O1438" s="10">
        <v>78.260000000000005</v>
      </c>
      <c r="P1438" s="10">
        <v>67.91</v>
      </c>
      <c r="Q1438" s="10">
        <v>72.75</v>
      </c>
    </row>
    <row r="1439" spans="1:17">
      <c r="A1439" s="29">
        <v>43034</v>
      </c>
      <c r="B1439" s="10">
        <v>2210.84</v>
      </c>
      <c r="C1439" s="10">
        <v>2214.71</v>
      </c>
      <c r="D1439" s="10">
        <v>2204.3000000000002</v>
      </c>
      <c r="E1439" s="10">
        <v>2212</v>
      </c>
      <c r="F1439" s="10">
        <v>2168.52</v>
      </c>
      <c r="G1439" s="10">
        <v>2061.27</v>
      </c>
      <c r="H1439" s="10">
        <v>2116.41</v>
      </c>
      <c r="J1439" s="29">
        <v>43034</v>
      </c>
      <c r="K1439" s="10">
        <v>80.45</v>
      </c>
      <c r="L1439" s="10">
        <v>80.45</v>
      </c>
      <c r="M1439" s="10">
        <v>78.930000000000007</v>
      </c>
      <c r="N1439" s="10">
        <v>79.099999999999994</v>
      </c>
      <c r="O1439" s="10">
        <v>78.12</v>
      </c>
      <c r="P1439" s="10">
        <v>67.8</v>
      </c>
      <c r="Q1439" s="10">
        <v>72.61</v>
      </c>
    </row>
    <row r="1440" spans="1:17">
      <c r="A1440" s="29">
        <v>43033</v>
      </c>
      <c r="B1440" s="10">
        <v>2202.84</v>
      </c>
      <c r="C1440" s="10">
        <v>2211.9299999999998</v>
      </c>
      <c r="D1440" s="10">
        <v>2199.1999999999998</v>
      </c>
      <c r="E1440" s="10">
        <v>2209.9499999999998</v>
      </c>
      <c r="F1440" s="10">
        <v>2165.62</v>
      </c>
      <c r="G1440" s="10">
        <v>2059.61</v>
      </c>
      <c r="H1440" s="10">
        <v>2114.9299999999998</v>
      </c>
      <c r="J1440" s="29">
        <v>43033</v>
      </c>
      <c r="K1440" s="10">
        <v>80.2</v>
      </c>
      <c r="L1440" s="10">
        <v>80.7</v>
      </c>
      <c r="M1440" s="10">
        <v>79.349999999999994</v>
      </c>
      <c r="N1440" s="10">
        <v>80.25</v>
      </c>
      <c r="O1440" s="10">
        <v>77.97</v>
      </c>
      <c r="P1440" s="10">
        <v>67.69</v>
      </c>
      <c r="Q1440" s="10">
        <v>72.45</v>
      </c>
    </row>
    <row r="1441" spans="1:17">
      <c r="A1441" s="29">
        <v>43032</v>
      </c>
      <c r="B1441" s="10">
        <v>2199.4499999999998</v>
      </c>
      <c r="C1441" s="10">
        <v>2203.9699999999998</v>
      </c>
      <c r="D1441" s="10">
        <v>2194.17</v>
      </c>
      <c r="E1441" s="10">
        <v>2202.84</v>
      </c>
      <c r="F1441" s="10">
        <v>2162.85</v>
      </c>
      <c r="G1441" s="10">
        <v>2057.92</v>
      </c>
      <c r="H1441" s="10">
        <v>2113.6</v>
      </c>
      <c r="J1441" s="29">
        <v>43032</v>
      </c>
      <c r="K1441" s="10">
        <v>79.400000000000006</v>
      </c>
      <c r="L1441" s="10">
        <v>80.2</v>
      </c>
      <c r="M1441" s="10">
        <v>79.400000000000006</v>
      </c>
      <c r="N1441" s="10">
        <v>80.2</v>
      </c>
      <c r="O1441" s="10">
        <v>77.8</v>
      </c>
      <c r="P1441" s="10">
        <v>67.569999999999993</v>
      </c>
      <c r="Q1441" s="10">
        <v>72.290000000000006</v>
      </c>
    </row>
    <row r="1442" spans="1:17">
      <c r="A1442" s="29">
        <v>43031</v>
      </c>
      <c r="B1442" s="10">
        <v>2195.48</v>
      </c>
      <c r="C1442" s="10">
        <v>2213.0700000000002</v>
      </c>
      <c r="D1442" s="10">
        <v>2194.42</v>
      </c>
      <c r="E1442" s="10">
        <v>2199.44</v>
      </c>
      <c r="F1442" s="10">
        <v>2160.33</v>
      </c>
      <c r="G1442" s="10">
        <v>2056.2800000000002</v>
      </c>
      <c r="H1442" s="10">
        <v>2112.2600000000002</v>
      </c>
      <c r="J1442" s="29">
        <v>43031</v>
      </c>
      <c r="K1442" s="10">
        <v>80.31</v>
      </c>
      <c r="L1442" s="10">
        <v>80.31</v>
      </c>
      <c r="M1442" s="10">
        <v>79.260000000000005</v>
      </c>
      <c r="N1442" s="10">
        <v>79.400000000000006</v>
      </c>
      <c r="O1442" s="10">
        <v>77.62</v>
      </c>
      <c r="P1442" s="10">
        <v>67.45</v>
      </c>
      <c r="Q1442" s="10">
        <v>72.13</v>
      </c>
    </row>
    <row r="1443" spans="1:17">
      <c r="A1443" s="29">
        <v>43028</v>
      </c>
      <c r="B1443" s="10">
        <v>2231.33</v>
      </c>
      <c r="C1443" s="10">
        <v>2233.65</v>
      </c>
      <c r="D1443" s="10">
        <v>2195.4699999999998</v>
      </c>
      <c r="E1443" s="10">
        <v>2195.4699999999998</v>
      </c>
      <c r="F1443" s="10">
        <v>2157.77</v>
      </c>
      <c r="G1443" s="10">
        <v>2054.65</v>
      </c>
      <c r="H1443" s="10">
        <v>2110.83</v>
      </c>
      <c r="J1443" s="29">
        <v>43028</v>
      </c>
      <c r="K1443" s="10">
        <v>79.510000000000005</v>
      </c>
      <c r="L1443" s="10">
        <v>81.25</v>
      </c>
      <c r="M1443" s="10">
        <v>79.510000000000005</v>
      </c>
      <c r="N1443" s="10">
        <v>80.5</v>
      </c>
      <c r="O1443" s="10">
        <v>77.430000000000007</v>
      </c>
      <c r="P1443" s="10">
        <v>67.34</v>
      </c>
      <c r="Q1443" s="10">
        <v>71.98</v>
      </c>
    </row>
    <row r="1444" spans="1:17">
      <c r="A1444" s="29">
        <v>43027</v>
      </c>
      <c r="B1444" s="10">
        <v>2233.33</v>
      </c>
      <c r="C1444" s="10">
        <v>2237.71</v>
      </c>
      <c r="D1444" s="10">
        <v>2230.86</v>
      </c>
      <c r="E1444" s="10">
        <v>2232.09</v>
      </c>
      <c r="F1444" s="10">
        <v>2155.2800000000002</v>
      </c>
      <c r="G1444" s="10">
        <v>2053.04</v>
      </c>
      <c r="H1444" s="10">
        <v>2109.4299999999998</v>
      </c>
      <c r="J1444" s="29">
        <v>43027</v>
      </c>
      <c r="K1444" s="10">
        <v>80.3</v>
      </c>
      <c r="L1444" s="10">
        <v>80.97</v>
      </c>
      <c r="M1444" s="10">
        <v>79.099999999999994</v>
      </c>
      <c r="N1444" s="10">
        <v>80.099999999999994</v>
      </c>
      <c r="O1444" s="10">
        <v>77.239999999999995</v>
      </c>
      <c r="P1444" s="10">
        <v>67.2</v>
      </c>
      <c r="Q1444" s="10">
        <v>71.819999999999993</v>
      </c>
    </row>
    <row r="1445" spans="1:17">
      <c r="A1445" s="29">
        <v>43026</v>
      </c>
      <c r="B1445" s="10">
        <v>2235.06</v>
      </c>
      <c r="C1445" s="10">
        <v>2238.17</v>
      </c>
      <c r="D1445" s="10">
        <v>2230.44</v>
      </c>
      <c r="E1445" s="10">
        <v>2232.5</v>
      </c>
      <c r="F1445" s="10">
        <v>2152.13</v>
      </c>
      <c r="G1445" s="10">
        <v>2051.1999999999998</v>
      </c>
      <c r="H1445" s="10">
        <v>2107.6799999999998</v>
      </c>
      <c r="J1445" s="29">
        <v>43026</v>
      </c>
      <c r="K1445" s="10">
        <v>79.61</v>
      </c>
      <c r="L1445" s="10">
        <v>80.3</v>
      </c>
      <c r="M1445" s="10">
        <v>79.44</v>
      </c>
      <c r="N1445" s="10">
        <v>80.3</v>
      </c>
      <c r="O1445" s="10">
        <v>77.06</v>
      </c>
      <c r="P1445" s="10">
        <v>67.069999999999993</v>
      </c>
      <c r="Q1445" s="10">
        <v>71.67</v>
      </c>
    </row>
    <row r="1446" spans="1:17">
      <c r="A1446" s="29">
        <v>43025</v>
      </c>
      <c r="B1446" s="10">
        <v>2234.92</v>
      </c>
      <c r="C1446" s="10">
        <v>2238.75</v>
      </c>
      <c r="D1446" s="10">
        <v>2232.84</v>
      </c>
      <c r="E1446" s="10">
        <v>2235.0700000000002</v>
      </c>
      <c r="F1446" s="10">
        <v>2149.0500000000002</v>
      </c>
      <c r="G1446" s="10">
        <v>2049.33</v>
      </c>
      <c r="H1446" s="10">
        <v>2105.9</v>
      </c>
      <c r="J1446" s="29">
        <v>43025</v>
      </c>
      <c r="K1446" s="10">
        <v>79.84</v>
      </c>
      <c r="L1446" s="10">
        <v>79.849999999999994</v>
      </c>
      <c r="M1446" s="10">
        <v>78.75</v>
      </c>
      <c r="N1446" s="10">
        <v>79.05</v>
      </c>
      <c r="O1446" s="10">
        <v>76.88</v>
      </c>
      <c r="P1446" s="10">
        <v>66.94</v>
      </c>
      <c r="Q1446" s="10">
        <v>71.52</v>
      </c>
    </row>
    <row r="1447" spans="1:17">
      <c r="A1447" s="29">
        <v>43024</v>
      </c>
      <c r="B1447" s="10">
        <v>2238.42</v>
      </c>
      <c r="C1447" s="10">
        <v>2240.14</v>
      </c>
      <c r="D1447" s="10">
        <v>2230.5</v>
      </c>
      <c r="E1447" s="10">
        <v>2234.9299999999998</v>
      </c>
      <c r="F1447" s="10">
        <v>2145.83</v>
      </c>
      <c r="G1447" s="10">
        <v>2047.46</v>
      </c>
      <c r="H1447" s="10">
        <v>2103.96</v>
      </c>
      <c r="J1447" s="29">
        <v>43024</v>
      </c>
      <c r="K1447" s="10">
        <v>80.06</v>
      </c>
      <c r="L1447" s="10">
        <v>81.900000000000006</v>
      </c>
      <c r="M1447" s="10">
        <v>79.569999999999993</v>
      </c>
      <c r="N1447" s="10">
        <v>79.849999999999994</v>
      </c>
      <c r="O1447" s="10">
        <v>76.7</v>
      </c>
      <c r="P1447" s="10">
        <v>66.81</v>
      </c>
      <c r="Q1447" s="10">
        <v>71.38</v>
      </c>
    </row>
    <row r="1448" spans="1:17">
      <c r="A1448" s="29">
        <v>43021</v>
      </c>
      <c r="B1448" s="10">
        <v>2241.08</v>
      </c>
      <c r="C1448" s="10">
        <v>2246.71</v>
      </c>
      <c r="D1448" s="10">
        <v>2237.6999999999998</v>
      </c>
      <c r="E1448" s="10">
        <v>2238.3200000000002</v>
      </c>
      <c r="F1448" s="10">
        <v>2142.56</v>
      </c>
      <c r="G1448" s="10">
        <v>2045.59</v>
      </c>
      <c r="H1448" s="10">
        <v>2102.0300000000002</v>
      </c>
      <c r="J1448" s="29">
        <v>43021</v>
      </c>
      <c r="K1448" s="10">
        <v>81</v>
      </c>
      <c r="L1448" s="10">
        <v>82.7</v>
      </c>
      <c r="M1448" s="10">
        <v>80.349999999999994</v>
      </c>
      <c r="N1448" s="10">
        <v>80.56</v>
      </c>
      <c r="O1448" s="10">
        <v>76.510000000000005</v>
      </c>
      <c r="P1448" s="10">
        <v>66.680000000000007</v>
      </c>
      <c r="Q1448" s="10">
        <v>71.22</v>
      </c>
    </row>
    <row r="1449" spans="1:17">
      <c r="A1449" s="29">
        <v>43019</v>
      </c>
      <c r="B1449" s="10">
        <v>2232.71</v>
      </c>
      <c r="C1449" s="10">
        <v>2241.08</v>
      </c>
      <c r="D1449" s="10">
        <v>2232.11</v>
      </c>
      <c r="E1449" s="10">
        <v>2241.08</v>
      </c>
      <c r="F1449" s="10">
        <v>2139.14</v>
      </c>
      <c r="G1449" s="10">
        <v>2043.66</v>
      </c>
      <c r="H1449" s="10">
        <v>2099.9699999999998</v>
      </c>
      <c r="J1449" s="29">
        <v>43019</v>
      </c>
      <c r="K1449" s="10">
        <v>81.099999999999994</v>
      </c>
      <c r="L1449" s="10">
        <v>81.400000000000006</v>
      </c>
      <c r="M1449" s="10">
        <v>80.53</v>
      </c>
      <c r="N1449" s="10">
        <v>80.8</v>
      </c>
      <c r="O1449" s="10">
        <v>76.3</v>
      </c>
      <c r="P1449" s="10">
        <v>66.540000000000006</v>
      </c>
      <c r="Q1449" s="10">
        <v>71.05</v>
      </c>
    </row>
    <row r="1450" spans="1:17">
      <c r="A1450" s="29">
        <v>43018</v>
      </c>
      <c r="B1450" s="10">
        <v>2234.4499999999998</v>
      </c>
      <c r="C1450" s="10">
        <v>2238.77</v>
      </c>
      <c r="D1450" s="10">
        <v>2231.1999999999998</v>
      </c>
      <c r="E1450" s="10">
        <v>2232.75</v>
      </c>
      <c r="F1450" s="10">
        <v>2135.59</v>
      </c>
      <c r="G1450" s="10">
        <v>2041.74</v>
      </c>
      <c r="H1450" s="10">
        <v>2097.84</v>
      </c>
      <c r="J1450" s="29">
        <v>43018</v>
      </c>
      <c r="K1450" s="10">
        <v>80.89</v>
      </c>
      <c r="L1450" s="10">
        <v>81.99</v>
      </c>
      <c r="M1450" s="10">
        <v>80.2</v>
      </c>
      <c r="N1450" s="10">
        <v>81.099999999999994</v>
      </c>
      <c r="O1450" s="10">
        <v>76.08</v>
      </c>
      <c r="P1450" s="10">
        <v>66.39</v>
      </c>
      <c r="Q1450" s="10">
        <v>70.86</v>
      </c>
    </row>
    <row r="1451" spans="1:17">
      <c r="A1451" s="29">
        <v>43017</v>
      </c>
      <c r="B1451" s="10">
        <v>2232.71</v>
      </c>
      <c r="C1451" s="10">
        <v>2239.27</v>
      </c>
      <c r="D1451" s="10">
        <v>2232.3200000000002</v>
      </c>
      <c r="E1451" s="10">
        <v>2234.4499999999998</v>
      </c>
      <c r="F1451" s="10">
        <v>2132.2600000000002</v>
      </c>
      <c r="G1451" s="10">
        <v>2039.86</v>
      </c>
      <c r="H1451" s="10">
        <v>2095.86</v>
      </c>
      <c r="J1451" s="29">
        <v>43017</v>
      </c>
      <c r="K1451" s="10">
        <v>80.349999999999994</v>
      </c>
      <c r="L1451" s="10">
        <v>80.349999999999994</v>
      </c>
      <c r="M1451" s="10">
        <v>79.5</v>
      </c>
      <c r="N1451" s="10">
        <v>80.08</v>
      </c>
      <c r="O1451" s="10">
        <v>75.849999999999994</v>
      </c>
      <c r="P1451" s="10">
        <v>66.25</v>
      </c>
      <c r="Q1451" s="10">
        <v>70.69</v>
      </c>
    </row>
    <row r="1452" spans="1:17">
      <c r="A1452" s="29">
        <v>43014</v>
      </c>
      <c r="B1452" s="10">
        <v>2238.7800000000002</v>
      </c>
      <c r="C1452" s="10">
        <v>2240.96</v>
      </c>
      <c r="D1452" s="10">
        <v>2226.4699999999998</v>
      </c>
      <c r="E1452" s="10">
        <v>2232.7199999999998</v>
      </c>
      <c r="F1452" s="10">
        <v>2128.87</v>
      </c>
      <c r="G1452" s="10">
        <v>2037.93</v>
      </c>
      <c r="H1452" s="10">
        <v>2093.61</v>
      </c>
      <c r="J1452" s="29">
        <v>43014</v>
      </c>
      <c r="K1452" s="10">
        <v>80.89</v>
      </c>
      <c r="L1452" s="10">
        <v>80.89</v>
      </c>
      <c r="M1452" s="10">
        <v>79</v>
      </c>
      <c r="N1452" s="10">
        <v>80.349999999999994</v>
      </c>
      <c r="O1452" s="10">
        <v>75.64</v>
      </c>
      <c r="P1452" s="10">
        <v>66.099999999999994</v>
      </c>
      <c r="Q1452" s="10">
        <v>70.510000000000005</v>
      </c>
    </row>
    <row r="1453" spans="1:17">
      <c r="A1453" s="29">
        <v>43013</v>
      </c>
      <c r="B1453" s="10">
        <v>2237.7800000000002</v>
      </c>
      <c r="C1453" s="10">
        <v>2241.85</v>
      </c>
      <c r="D1453" s="10">
        <v>2231.9699999999998</v>
      </c>
      <c r="E1453" s="10">
        <v>2238.94</v>
      </c>
      <c r="F1453" s="10">
        <v>2125.4899999999998</v>
      </c>
      <c r="G1453" s="10">
        <v>2035.99</v>
      </c>
      <c r="H1453" s="10">
        <v>2092.0100000000002</v>
      </c>
      <c r="J1453" s="29">
        <v>43013</v>
      </c>
      <c r="K1453" s="10">
        <v>81</v>
      </c>
      <c r="L1453" s="10">
        <v>81.89</v>
      </c>
      <c r="M1453" s="10">
        <v>80.55</v>
      </c>
      <c r="N1453" s="10">
        <v>80.900000000000006</v>
      </c>
      <c r="O1453" s="10">
        <v>75.41</v>
      </c>
      <c r="P1453" s="10">
        <v>65.959999999999994</v>
      </c>
      <c r="Q1453" s="10">
        <v>70.39</v>
      </c>
    </row>
    <row r="1454" spans="1:17">
      <c r="A1454" s="29">
        <v>43012</v>
      </c>
      <c r="B1454" s="10">
        <v>2234.91</v>
      </c>
      <c r="C1454" s="10">
        <v>2240.61</v>
      </c>
      <c r="D1454" s="10">
        <v>2228.98</v>
      </c>
      <c r="E1454" s="10">
        <v>2237.73</v>
      </c>
      <c r="F1454" s="10">
        <v>2121.7800000000002</v>
      </c>
      <c r="G1454" s="10">
        <v>2034.04</v>
      </c>
      <c r="H1454" s="10">
        <v>2090.35</v>
      </c>
      <c r="J1454" s="29">
        <v>43012</v>
      </c>
      <c r="K1454" s="10">
        <v>81</v>
      </c>
      <c r="L1454" s="10">
        <v>81</v>
      </c>
      <c r="M1454" s="10">
        <v>80.2</v>
      </c>
      <c r="N1454" s="10">
        <v>80.7</v>
      </c>
      <c r="O1454" s="10">
        <v>75.17</v>
      </c>
      <c r="P1454" s="10">
        <v>65.819999999999993</v>
      </c>
      <c r="Q1454" s="10">
        <v>70.28</v>
      </c>
    </row>
    <row r="1455" spans="1:17">
      <c r="A1455" s="29">
        <v>43011</v>
      </c>
      <c r="B1455" s="10">
        <v>2225.08</v>
      </c>
      <c r="C1455" s="10">
        <v>2237.2399999999998</v>
      </c>
      <c r="D1455" s="10">
        <v>2220.25</v>
      </c>
      <c r="E1455" s="10">
        <v>2234.81</v>
      </c>
      <c r="F1455" s="10">
        <v>2118.08</v>
      </c>
      <c r="G1455" s="10">
        <v>2032.1</v>
      </c>
      <c r="H1455" s="10">
        <v>2088.65</v>
      </c>
      <c r="J1455" s="29">
        <v>43011</v>
      </c>
      <c r="K1455" s="10">
        <v>79.64</v>
      </c>
      <c r="L1455" s="10">
        <v>81</v>
      </c>
      <c r="M1455" s="10">
        <v>79.150000000000006</v>
      </c>
      <c r="N1455" s="10">
        <v>80.239999999999995</v>
      </c>
      <c r="O1455" s="10">
        <v>74.930000000000007</v>
      </c>
      <c r="P1455" s="10">
        <v>65.680000000000007</v>
      </c>
      <c r="Q1455" s="10">
        <v>70.150000000000006</v>
      </c>
    </row>
    <row r="1456" spans="1:17">
      <c r="A1456" s="29">
        <v>43010</v>
      </c>
      <c r="B1456" s="10">
        <v>2221.0500000000002</v>
      </c>
      <c r="C1456" s="10">
        <v>2227.35</v>
      </c>
      <c r="D1456" s="10">
        <v>2217.77</v>
      </c>
      <c r="E1456" s="10">
        <v>2225.0700000000002</v>
      </c>
      <c r="F1456" s="10">
        <v>2114.5500000000002</v>
      </c>
      <c r="G1456" s="10">
        <v>2030.13</v>
      </c>
      <c r="H1456" s="10">
        <v>2086.9</v>
      </c>
      <c r="J1456" s="29">
        <v>43010</v>
      </c>
      <c r="K1456" s="10">
        <v>78.400000000000006</v>
      </c>
      <c r="L1456" s="10">
        <v>79.06</v>
      </c>
      <c r="M1456" s="10">
        <v>78.400000000000006</v>
      </c>
      <c r="N1456" s="10">
        <v>78.900000000000006</v>
      </c>
      <c r="O1456" s="10">
        <v>74.709999999999994</v>
      </c>
      <c r="P1456" s="10">
        <v>65.53</v>
      </c>
      <c r="Q1456" s="10">
        <v>70.040000000000006</v>
      </c>
    </row>
    <row r="1457" spans="1:17">
      <c r="A1457" s="29">
        <v>43007</v>
      </c>
      <c r="B1457" s="10">
        <v>2214.0300000000002</v>
      </c>
      <c r="C1457" s="10">
        <v>2221.12</v>
      </c>
      <c r="D1457" s="10">
        <v>2212.46</v>
      </c>
      <c r="E1457" s="10">
        <v>2221.0500000000002</v>
      </c>
      <c r="F1457" s="10">
        <v>2111.2399999999998</v>
      </c>
      <c r="G1457" s="10">
        <v>2028.22</v>
      </c>
      <c r="H1457" s="10">
        <v>2085.14</v>
      </c>
      <c r="J1457" s="29">
        <v>43007</v>
      </c>
      <c r="K1457" s="10">
        <v>78.39</v>
      </c>
      <c r="L1457" s="10">
        <v>78.67</v>
      </c>
      <c r="M1457" s="10">
        <v>77.819999999999993</v>
      </c>
      <c r="N1457" s="10">
        <v>78.400000000000006</v>
      </c>
      <c r="O1457" s="10">
        <v>74.5</v>
      </c>
      <c r="P1457" s="10">
        <v>65.400000000000006</v>
      </c>
      <c r="Q1457" s="10">
        <v>69.930000000000007</v>
      </c>
    </row>
    <row r="1458" spans="1:17">
      <c r="A1458" s="29">
        <v>43006</v>
      </c>
      <c r="B1458" s="10">
        <v>2214.7800000000002</v>
      </c>
      <c r="C1458" s="10">
        <v>2217.41</v>
      </c>
      <c r="D1458" s="10">
        <v>2209.6799999999998</v>
      </c>
      <c r="E1458" s="10">
        <v>2214.0300000000002</v>
      </c>
      <c r="F1458" s="10">
        <v>2107.98</v>
      </c>
      <c r="G1458" s="10">
        <v>2026.38</v>
      </c>
      <c r="H1458" s="10">
        <v>2083.44</v>
      </c>
      <c r="J1458" s="29">
        <v>43006</v>
      </c>
      <c r="K1458" s="10">
        <v>77</v>
      </c>
      <c r="L1458" s="10">
        <v>78.39</v>
      </c>
      <c r="M1458" s="10">
        <v>76.760000000000005</v>
      </c>
      <c r="N1458" s="10">
        <v>76.97</v>
      </c>
      <c r="O1458" s="10">
        <v>74.31</v>
      </c>
      <c r="P1458" s="10">
        <v>65.27</v>
      </c>
      <c r="Q1458" s="10">
        <v>69.83</v>
      </c>
    </row>
    <row r="1459" spans="1:17">
      <c r="A1459" s="29">
        <v>43005</v>
      </c>
      <c r="B1459" s="10">
        <v>2213.4699999999998</v>
      </c>
      <c r="C1459" s="10">
        <v>2216.75</v>
      </c>
      <c r="D1459" s="10">
        <v>2210.46</v>
      </c>
      <c r="E1459" s="10">
        <v>2214.7800000000002</v>
      </c>
      <c r="F1459" s="10">
        <v>2104.9299999999998</v>
      </c>
      <c r="G1459" s="10">
        <v>2024.55</v>
      </c>
      <c r="H1459" s="10">
        <v>2081.8000000000002</v>
      </c>
      <c r="J1459" s="29">
        <v>43005</v>
      </c>
      <c r="K1459" s="10">
        <v>78.099999999999994</v>
      </c>
      <c r="L1459" s="10">
        <v>78.099999999999994</v>
      </c>
      <c r="M1459" s="10">
        <v>76.5</v>
      </c>
      <c r="N1459" s="10">
        <v>77</v>
      </c>
      <c r="O1459" s="10">
        <v>74.14</v>
      </c>
      <c r="P1459" s="10">
        <v>65.150000000000006</v>
      </c>
      <c r="Q1459" s="10">
        <v>69.73</v>
      </c>
    </row>
    <row r="1460" spans="1:17">
      <c r="A1460" s="29">
        <v>43004</v>
      </c>
      <c r="B1460" s="10">
        <v>2210.34</v>
      </c>
      <c r="C1460" s="10">
        <v>2213.37</v>
      </c>
      <c r="D1460" s="10">
        <v>2207.39</v>
      </c>
      <c r="E1460" s="10">
        <v>2213.37</v>
      </c>
      <c r="F1460" s="10">
        <v>2101.85</v>
      </c>
      <c r="G1460" s="10">
        <v>2022.66</v>
      </c>
      <c r="H1460" s="10">
        <v>2080.12</v>
      </c>
      <c r="J1460" s="29">
        <v>43004</v>
      </c>
      <c r="K1460" s="10">
        <v>78.180000000000007</v>
      </c>
      <c r="L1460" s="10">
        <v>78.62</v>
      </c>
      <c r="M1460" s="10">
        <v>78.05</v>
      </c>
      <c r="N1460" s="10">
        <v>78.099999999999994</v>
      </c>
      <c r="O1460" s="10">
        <v>73.98</v>
      </c>
      <c r="P1460" s="10">
        <v>65.03</v>
      </c>
      <c r="Q1460" s="10">
        <v>69.62</v>
      </c>
    </row>
    <row r="1461" spans="1:17">
      <c r="A1461" s="29">
        <v>43003</v>
      </c>
      <c r="B1461" s="10">
        <v>2213.92</v>
      </c>
      <c r="C1461" s="10">
        <v>2213.92</v>
      </c>
      <c r="D1461" s="10">
        <v>2207.6999999999998</v>
      </c>
      <c r="E1461" s="10">
        <v>2210.34</v>
      </c>
      <c r="F1461" s="10">
        <v>2098.73</v>
      </c>
      <c r="G1461" s="10">
        <v>2020.77</v>
      </c>
      <c r="H1461" s="10">
        <v>2078.46</v>
      </c>
      <c r="J1461" s="29">
        <v>43003</v>
      </c>
      <c r="K1461" s="10">
        <v>80.099999999999994</v>
      </c>
      <c r="L1461" s="10">
        <v>80.099999999999994</v>
      </c>
      <c r="M1461" s="10">
        <v>78.150000000000006</v>
      </c>
      <c r="N1461" s="10">
        <v>78.150000000000006</v>
      </c>
      <c r="O1461" s="10">
        <v>73.790000000000006</v>
      </c>
      <c r="P1461" s="10">
        <v>64.91</v>
      </c>
      <c r="Q1461" s="10">
        <v>69.510000000000005</v>
      </c>
    </row>
    <row r="1462" spans="1:17">
      <c r="A1462" s="29">
        <v>43000</v>
      </c>
      <c r="B1462" s="10">
        <v>2202.86</v>
      </c>
      <c r="C1462" s="10">
        <v>2214.46</v>
      </c>
      <c r="D1462" s="10">
        <v>2199.4699999999998</v>
      </c>
      <c r="E1462" s="10">
        <v>2213.91</v>
      </c>
      <c r="F1462" s="10">
        <v>2095.71</v>
      </c>
      <c r="G1462" s="10">
        <v>2018.9</v>
      </c>
      <c r="H1462" s="10">
        <v>2076.7399999999998</v>
      </c>
      <c r="J1462" s="29">
        <v>43000</v>
      </c>
      <c r="K1462" s="10">
        <v>79.67</v>
      </c>
      <c r="L1462" s="10">
        <v>80.14</v>
      </c>
      <c r="M1462" s="10">
        <v>79.39</v>
      </c>
      <c r="N1462" s="10">
        <v>80.099999999999994</v>
      </c>
      <c r="O1462" s="10">
        <v>73.59</v>
      </c>
      <c r="P1462" s="10">
        <v>64.78</v>
      </c>
      <c r="Q1462" s="10">
        <v>69.38</v>
      </c>
    </row>
    <row r="1463" spans="1:17">
      <c r="A1463" s="29">
        <v>42999</v>
      </c>
      <c r="B1463" s="10">
        <v>2204.89</v>
      </c>
      <c r="C1463" s="10">
        <v>2205.91</v>
      </c>
      <c r="D1463" s="10">
        <v>2199.29</v>
      </c>
      <c r="E1463" s="10">
        <v>2202.8000000000002</v>
      </c>
      <c r="F1463" s="10">
        <v>2092.52</v>
      </c>
      <c r="G1463" s="10">
        <v>2016.99</v>
      </c>
      <c r="H1463" s="10">
        <v>2075.06</v>
      </c>
      <c r="J1463" s="29">
        <v>42999</v>
      </c>
      <c r="K1463" s="10">
        <v>80.5</v>
      </c>
      <c r="L1463" s="10">
        <v>80.5</v>
      </c>
      <c r="M1463" s="10">
        <v>79.67</v>
      </c>
      <c r="N1463" s="10">
        <v>80.08</v>
      </c>
      <c r="O1463" s="10">
        <v>73.349999999999994</v>
      </c>
      <c r="P1463" s="10">
        <v>64.64</v>
      </c>
      <c r="Q1463" s="10">
        <v>69.25</v>
      </c>
    </row>
    <row r="1464" spans="1:17">
      <c r="A1464" s="29">
        <v>42998</v>
      </c>
      <c r="B1464" s="10">
        <v>2191.35</v>
      </c>
      <c r="C1464" s="10">
        <v>2204.87</v>
      </c>
      <c r="D1464" s="10">
        <v>2191.35</v>
      </c>
      <c r="E1464" s="10">
        <v>2204.81</v>
      </c>
      <c r="F1464" s="10">
        <v>2089.69</v>
      </c>
      <c r="G1464" s="10">
        <v>2015.17</v>
      </c>
      <c r="H1464" s="10">
        <v>2073.4299999999998</v>
      </c>
      <c r="J1464" s="29">
        <v>42998</v>
      </c>
      <c r="K1464" s="10">
        <v>80.599999999999994</v>
      </c>
      <c r="L1464" s="10">
        <v>82.75</v>
      </c>
      <c r="M1464" s="10">
        <v>79.739999999999995</v>
      </c>
      <c r="N1464" s="10">
        <v>80.55</v>
      </c>
      <c r="O1464" s="10">
        <v>73.09</v>
      </c>
      <c r="P1464" s="10">
        <v>64.5</v>
      </c>
      <c r="Q1464" s="10">
        <v>69.11</v>
      </c>
    </row>
    <row r="1465" spans="1:17">
      <c r="A1465" s="29">
        <v>42997</v>
      </c>
      <c r="B1465" s="10">
        <v>2191.02</v>
      </c>
      <c r="C1465" s="10">
        <v>2193.86</v>
      </c>
      <c r="D1465" s="10">
        <v>2184.4699999999998</v>
      </c>
      <c r="E1465" s="10">
        <v>2191.35</v>
      </c>
      <c r="F1465" s="10">
        <v>2086.63</v>
      </c>
      <c r="G1465" s="10">
        <v>2013.33</v>
      </c>
      <c r="H1465" s="10">
        <v>2071.7399999999998</v>
      </c>
      <c r="J1465" s="29">
        <v>42997</v>
      </c>
      <c r="K1465" s="10">
        <v>80.849999999999994</v>
      </c>
      <c r="L1465" s="10">
        <v>80.849999999999994</v>
      </c>
      <c r="M1465" s="10">
        <v>80.06</v>
      </c>
      <c r="N1465" s="10">
        <v>80.599999999999994</v>
      </c>
      <c r="O1465" s="10">
        <v>72.81</v>
      </c>
      <c r="P1465" s="10">
        <v>64.36</v>
      </c>
      <c r="Q1465" s="10">
        <v>68.95</v>
      </c>
    </row>
    <row r="1466" spans="1:17">
      <c r="A1466" s="29">
        <v>42996</v>
      </c>
      <c r="B1466" s="10">
        <v>2178.0300000000002</v>
      </c>
      <c r="C1466" s="10">
        <v>2190.9699999999998</v>
      </c>
      <c r="D1466" s="10">
        <v>2174.34</v>
      </c>
      <c r="E1466" s="10">
        <v>2190.9699999999998</v>
      </c>
      <c r="F1466" s="10">
        <v>2083.88</v>
      </c>
      <c r="G1466" s="10">
        <v>2011.56</v>
      </c>
      <c r="H1466" s="10">
        <v>2070.08</v>
      </c>
      <c r="J1466" s="29">
        <v>42996</v>
      </c>
      <c r="K1466" s="10">
        <v>81.5</v>
      </c>
      <c r="L1466" s="10">
        <v>81.66</v>
      </c>
      <c r="M1466" s="10">
        <v>80.680000000000007</v>
      </c>
      <c r="N1466" s="10">
        <v>80.849999999999994</v>
      </c>
      <c r="O1466" s="10">
        <v>72.510000000000005</v>
      </c>
      <c r="P1466" s="10">
        <v>64.239999999999995</v>
      </c>
      <c r="Q1466" s="10">
        <v>68.790000000000006</v>
      </c>
    </row>
    <row r="1467" spans="1:17">
      <c r="A1467" s="29">
        <v>42993</v>
      </c>
      <c r="B1467" s="10">
        <v>2162.58</v>
      </c>
      <c r="C1467" s="10">
        <v>2179.62</v>
      </c>
      <c r="D1467" s="10">
        <v>2162.58</v>
      </c>
      <c r="E1467" s="10">
        <v>2178.0300000000002</v>
      </c>
      <c r="F1467" s="10">
        <v>2081.12</v>
      </c>
      <c r="G1467" s="10">
        <v>2009.78</v>
      </c>
      <c r="H1467" s="10">
        <v>2068.4299999999998</v>
      </c>
      <c r="J1467" s="29">
        <v>42993</v>
      </c>
      <c r="K1467" s="10">
        <v>79.650000000000006</v>
      </c>
      <c r="L1467" s="10">
        <v>82.53</v>
      </c>
      <c r="M1467" s="10">
        <v>79.58</v>
      </c>
      <c r="N1467" s="10">
        <v>80.900000000000006</v>
      </c>
      <c r="O1467" s="10">
        <v>72.2</v>
      </c>
      <c r="P1467" s="10">
        <v>64.099999999999994</v>
      </c>
      <c r="Q1467" s="10">
        <v>68.61</v>
      </c>
    </row>
    <row r="1468" spans="1:17">
      <c r="A1468" s="29">
        <v>42992</v>
      </c>
      <c r="B1468" s="10">
        <v>2158.04</v>
      </c>
      <c r="C1468" s="10">
        <v>2165.77</v>
      </c>
      <c r="D1468" s="10">
        <v>2153.7800000000002</v>
      </c>
      <c r="E1468" s="10">
        <v>2162.5700000000002</v>
      </c>
      <c r="F1468" s="10">
        <v>2078.63</v>
      </c>
      <c r="G1468" s="10">
        <v>2008.05</v>
      </c>
      <c r="H1468" s="10">
        <v>2066.89</v>
      </c>
      <c r="J1468" s="29">
        <v>42992</v>
      </c>
      <c r="K1468" s="10">
        <v>79.8</v>
      </c>
      <c r="L1468" s="10">
        <v>79.989999999999995</v>
      </c>
      <c r="M1468" s="10">
        <v>79.3</v>
      </c>
      <c r="N1468" s="10">
        <v>79.900000000000006</v>
      </c>
      <c r="O1468" s="10">
        <v>71.89</v>
      </c>
      <c r="P1468" s="10">
        <v>63.97</v>
      </c>
      <c r="Q1468" s="10">
        <v>68.44</v>
      </c>
    </row>
    <row r="1469" spans="1:17">
      <c r="A1469" s="29">
        <v>42991</v>
      </c>
      <c r="B1469" s="10">
        <v>2151.81</v>
      </c>
      <c r="C1469" s="10">
        <v>2159.89</v>
      </c>
      <c r="D1469" s="10">
        <v>2149.48</v>
      </c>
      <c r="E1469" s="10">
        <v>2158.0500000000002</v>
      </c>
      <c r="F1469" s="10">
        <v>2076.48</v>
      </c>
      <c r="G1469" s="10">
        <v>2006.39</v>
      </c>
      <c r="H1469" s="10">
        <v>2065.5500000000002</v>
      </c>
      <c r="J1469" s="29">
        <v>42991</v>
      </c>
      <c r="K1469" s="10">
        <v>79.5</v>
      </c>
      <c r="L1469" s="10">
        <v>79.8</v>
      </c>
      <c r="M1469" s="10">
        <v>78.790000000000006</v>
      </c>
      <c r="N1469" s="10">
        <v>79.8</v>
      </c>
      <c r="O1469" s="10">
        <v>71.599999999999994</v>
      </c>
      <c r="P1469" s="10">
        <v>63.84</v>
      </c>
      <c r="Q1469" s="10">
        <v>68.28</v>
      </c>
    </row>
    <row r="1470" spans="1:17">
      <c r="A1470" s="29">
        <v>42990</v>
      </c>
      <c r="B1470" s="10">
        <v>2165.48</v>
      </c>
      <c r="C1470" s="10">
        <v>2165.48</v>
      </c>
      <c r="D1470" s="10">
        <v>2150.65</v>
      </c>
      <c r="E1470" s="10">
        <v>2151.8000000000002</v>
      </c>
      <c r="F1470" s="10">
        <v>2074.66</v>
      </c>
      <c r="G1470" s="10">
        <v>2004.75</v>
      </c>
      <c r="H1470" s="10">
        <v>2064.23</v>
      </c>
      <c r="J1470" s="29">
        <v>42990</v>
      </c>
      <c r="K1470" s="10">
        <v>79.98</v>
      </c>
      <c r="L1470" s="10">
        <v>79.98</v>
      </c>
      <c r="M1470" s="10">
        <v>79.2</v>
      </c>
      <c r="N1470" s="10">
        <v>79.2</v>
      </c>
      <c r="O1470" s="10">
        <v>71.31</v>
      </c>
      <c r="P1470" s="10">
        <v>63.71</v>
      </c>
      <c r="Q1470" s="10">
        <v>68.11</v>
      </c>
    </row>
    <row r="1471" spans="1:17">
      <c r="A1471" s="29">
        <v>42989</v>
      </c>
      <c r="B1471" s="10">
        <v>2150.52</v>
      </c>
      <c r="C1471" s="10">
        <v>2165.48</v>
      </c>
      <c r="D1471" s="10">
        <v>2143</v>
      </c>
      <c r="E1471" s="10">
        <v>2165.48</v>
      </c>
      <c r="F1471" s="10">
        <v>2073.08</v>
      </c>
      <c r="G1471" s="10">
        <v>2003.15</v>
      </c>
      <c r="H1471" s="10">
        <v>2062.98</v>
      </c>
      <c r="J1471" s="29">
        <v>42989</v>
      </c>
      <c r="K1471" s="10">
        <v>78.45</v>
      </c>
      <c r="L1471" s="10">
        <v>79.69</v>
      </c>
      <c r="M1471" s="10">
        <v>78.45</v>
      </c>
      <c r="N1471" s="10">
        <v>79.599999999999994</v>
      </c>
      <c r="O1471" s="10">
        <v>71.03</v>
      </c>
      <c r="P1471" s="10">
        <v>63.59</v>
      </c>
      <c r="Q1471" s="10">
        <v>67.95</v>
      </c>
    </row>
    <row r="1472" spans="1:17">
      <c r="A1472" s="29">
        <v>42986</v>
      </c>
      <c r="B1472" s="10">
        <v>2125.13</v>
      </c>
      <c r="C1472" s="10">
        <v>2150.5500000000002</v>
      </c>
      <c r="D1472" s="10">
        <v>2124.9699999999998</v>
      </c>
      <c r="E1472" s="10">
        <v>2150.5500000000002</v>
      </c>
      <c r="F1472" s="10">
        <v>2071.2600000000002</v>
      </c>
      <c r="G1472" s="10">
        <v>2001.51</v>
      </c>
      <c r="H1472" s="10">
        <v>2061.62</v>
      </c>
      <c r="J1472" s="29">
        <v>42986</v>
      </c>
      <c r="K1472" s="10">
        <v>78.16</v>
      </c>
      <c r="L1472" s="10">
        <v>79</v>
      </c>
      <c r="M1472" s="10">
        <v>78.099999999999994</v>
      </c>
      <c r="N1472" s="10">
        <v>78.400000000000006</v>
      </c>
      <c r="O1472" s="10">
        <v>70.73</v>
      </c>
      <c r="P1472" s="10">
        <v>63.46</v>
      </c>
      <c r="Q1472" s="10">
        <v>67.790000000000006</v>
      </c>
    </row>
    <row r="1473" spans="1:17">
      <c r="A1473" s="29">
        <v>42984</v>
      </c>
      <c r="B1473" s="10">
        <v>2112.58</v>
      </c>
      <c r="C1473" s="10">
        <v>2128.83</v>
      </c>
      <c r="D1473" s="10">
        <v>2110.63</v>
      </c>
      <c r="E1473" s="10">
        <v>2125.1</v>
      </c>
      <c r="F1473" s="10">
        <v>2069.5500000000002</v>
      </c>
      <c r="G1473" s="10">
        <v>1999.9</v>
      </c>
      <c r="H1473" s="10">
        <v>2060.39</v>
      </c>
      <c r="J1473" s="29">
        <v>42984</v>
      </c>
      <c r="K1473" s="10">
        <v>77.92</v>
      </c>
      <c r="L1473" s="10">
        <v>78.180000000000007</v>
      </c>
      <c r="M1473" s="10">
        <v>77.2</v>
      </c>
      <c r="N1473" s="10">
        <v>78.150000000000006</v>
      </c>
      <c r="O1473" s="10">
        <v>70.44</v>
      </c>
      <c r="P1473" s="10">
        <v>63.34</v>
      </c>
      <c r="Q1473" s="10">
        <v>67.63</v>
      </c>
    </row>
    <row r="1474" spans="1:17">
      <c r="A1474" s="29">
        <v>42983</v>
      </c>
      <c r="B1474" s="10">
        <v>2102.34</v>
      </c>
      <c r="C1474" s="10">
        <v>2115.11</v>
      </c>
      <c r="D1474" s="10">
        <v>2102.34</v>
      </c>
      <c r="E1474" s="10">
        <v>2112.58</v>
      </c>
      <c r="F1474" s="10">
        <v>2068.3000000000002</v>
      </c>
      <c r="G1474" s="10">
        <v>1998.47</v>
      </c>
      <c r="H1474" s="10">
        <v>2059.44</v>
      </c>
      <c r="J1474" s="29">
        <v>42983</v>
      </c>
      <c r="K1474" s="10">
        <v>77.599999999999994</v>
      </c>
      <c r="L1474" s="10">
        <v>77.92</v>
      </c>
      <c r="M1474" s="10">
        <v>76.849999999999994</v>
      </c>
      <c r="N1474" s="10">
        <v>77.2</v>
      </c>
      <c r="O1474" s="10">
        <v>70.16</v>
      </c>
      <c r="P1474" s="10">
        <v>63.21</v>
      </c>
      <c r="Q1474" s="10">
        <v>67.47</v>
      </c>
    </row>
    <row r="1475" spans="1:17">
      <c r="A1475" s="29">
        <v>42982</v>
      </c>
      <c r="B1475" s="10">
        <v>2098.29</v>
      </c>
      <c r="C1475" s="10">
        <v>2104.6799999999998</v>
      </c>
      <c r="D1475" s="10">
        <v>2095.3200000000002</v>
      </c>
      <c r="E1475" s="10">
        <v>2102.29</v>
      </c>
      <c r="F1475" s="10">
        <v>2067.46</v>
      </c>
      <c r="G1475" s="10">
        <v>1997.11</v>
      </c>
      <c r="H1475" s="10">
        <v>2058.6</v>
      </c>
      <c r="J1475" s="29">
        <v>42982</v>
      </c>
      <c r="K1475" s="10">
        <v>76.489999999999995</v>
      </c>
      <c r="L1475" s="10">
        <v>76.849999999999994</v>
      </c>
      <c r="M1475" s="10">
        <v>75.89</v>
      </c>
      <c r="N1475" s="10">
        <v>76.849999999999994</v>
      </c>
      <c r="O1475" s="10">
        <v>69.89</v>
      </c>
      <c r="P1475" s="10">
        <v>63.1</v>
      </c>
      <c r="Q1475" s="10">
        <v>67.319999999999993</v>
      </c>
    </row>
    <row r="1476" spans="1:17">
      <c r="A1476" s="29">
        <v>42979</v>
      </c>
      <c r="B1476" s="10">
        <v>2084.1799999999998</v>
      </c>
      <c r="C1476" s="10">
        <v>2098.3000000000002</v>
      </c>
      <c r="D1476" s="10">
        <v>2080.02</v>
      </c>
      <c r="E1476" s="10">
        <v>2098.3000000000002</v>
      </c>
      <c r="F1476" s="10">
        <v>2066.81</v>
      </c>
      <c r="G1476" s="10">
        <v>1995.78</v>
      </c>
      <c r="H1476" s="10">
        <v>2057.84</v>
      </c>
      <c r="J1476" s="29">
        <v>42979</v>
      </c>
      <c r="K1476" s="10">
        <v>76</v>
      </c>
      <c r="L1476" s="10">
        <v>76.989999999999995</v>
      </c>
      <c r="M1476" s="10">
        <v>74.510000000000005</v>
      </c>
      <c r="N1476" s="10">
        <v>76.5</v>
      </c>
      <c r="O1476" s="10">
        <v>69.64</v>
      </c>
      <c r="P1476" s="10">
        <v>62.98</v>
      </c>
      <c r="Q1476" s="10">
        <v>67.180000000000007</v>
      </c>
    </row>
    <row r="1477" spans="1:17">
      <c r="A1477" s="29">
        <v>42978</v>
      </c>
      <c r="B1477" s="10">
        <v>2082.33</v>
      </c>
      <c r="C1477" s="10">
        <v>2085.6799999999998</v>
      </c>
      <c r="D1477" s="10">
        <v>2079.4699999999998</v>
      </c>
      <c r="E1477" s="10">
        <v>2084</v>
      </c>
      <c r="F1477" s="10">
        <v>2066.2800000000002</v>
      </c>
      <c r="G1477" s="10">
        <v>1994.48</v>
      </c>
      <c r="H1477" s="10">
        <v>2057.1</v>
      </c>
      <c r="J1477" s="29">
        <v>42978</v>
      </c>
      <c r="K1477" s="10">
        <v>75.680000000000007</v>
      </c>
      <c r="L1477" s="10">
        <v>75.88</v>
      </c>
      <c r="M1477" s="10">
        <v>75.489999999999995</v>
      </c>
      <c r="N1477" s="10">
        <v>75.8</v>
      </c>
      <c r="O1477" s="10">
        <v>69.39</v>
      </c>
      <c r="P1477" s="10">
        <v>62.86</v>
      </c>
      <c r="Q1477" s="10">
        <v>67.040000000000006</v>
      </c>
    </row>
    <row r="1478" spans="1:17">
      <c r="A1478" s="29">
        <v>42977</v>
      </c>
      <c r="B1478" s="10">
        <v>2078.42</v>
      </c>
      <c r="C1478" s="10">
        <v>2083.13</v>
      </c>
      <c r="D1478" s="10">
        <v>2077.7600000000002</v>
      </c>
      <c r="E1478" s="10">
        <v>2082.33</v>
      </c>
      <c r="F1478" s="10">
        <v>2066.15</v>
      </c>
      <c r="G1478" s="10">
        <v>1993.31</v>
      </c>
      <c r="H1478" s="10">
        <v>2056.5100000000002</v>
      </c>
      <c r="J1478" s="29">
        <v>42977</v>
      </c>
      <c r="K1478" s="10">
        <v>75.260000000000005</v>
      </c>
      <c r="L1478" s="10">
        <v>75.97</v>
      </c>
      <c r="M1478" s="10">
        <v>74.72</v>
      </c>
      <c r="N1478" s="10">
        <v>75.400000000000006</v>
      </c>
      <c r="O1478" s="10">
        <v>69.150000000000006</v>
      </c>
      <c r="P1478" s="10">
        <v>62.75</v>
      </c>
      <c r="Q1478" s="10">
        <v>66.91</v>
      </c>
    </row>
    <row r="1479" spans="1:17">
      <c r="A1479" s="29">
        <v>42976</v>
      </c>
      <c r="B1479" s="10">
        <v>2081.46</v>
      </c>
      <c r="C1479" s="10">
        <v>2084.36</v>
      </c>
      <c r="D1479" s="10">
        <v>2075.19</v>
      </c>
      <c r="E1479" s="10">
        <v>2078.42</v>
      </c>
      <c r="F1479" s="10">
        <v>2065.9499999999998</v>
      </c>
      <c r="G1479" s="10">
        <v>1992.17</v>
      </c>
      <c r="H1479" s="10">
        <v>2055.9</v>
      </c>
      <c r="J1479" s="29">
        <v>42976</v>
      </c>
      <c r="K1479" s="10">
        <v>75.099999999999994</v>
      </c>
      <c r="L1479" s="10">
        <v>75.12</v>
      </c>
      <c r="M1479" s="10">
        <v>74.58</v>
      </c>
      <c r="N1479" s="10">
        <v>75.12</v>
      </c>
      <c r="O1479" s="10">
        <v>68.900000000000006</v>
      </c>
      <c r="P1479" s="10">
        <v>62.64</v>
      </c>
      <c r="Q1479" s="10">
        <v>66.78</v>
      </c>
    </row>
    <row r="1480" spans="1:17">
      <c r="A1480" s="29">
        <v>42975</v>
      </c>
      <c r="B1480" s="10">
        <v>2073.09</v>
      </c>
      <c r="C1480" s="10">
        <v>2081.83</v>
      </c>
      <c r="D1480" s="10">
        <v>2071.42</v>
      </c>
      <c r="E1480" s="10">
        <v>2081.69</v>
      </c>
      <c r="F1480" s="10">
        <v>2065.69</v>
      </c>
      <c r="G1480" s="10">
        <v>1991.12</v>
      </c>
      <c r="H1480" s="10">
        <v>2055.2800000000002</v>
      </c>
      <c r="J1480" s="29">
        <v>42975</v>
      </c>
      <c r="K1480" s="10">
        <v>74.5</v>
      </c>
      <c r="L1480" s="10">
        <v>75.099999999999994</v>
      </c>
      <c r="M1480" s="10">
        <v>74.5</v>
      </c>
      <c r="N1480" s="10">
        <v>75.099999999999994</v>
      </c>
      <c r="O1480" s="10">
        <v>68.680000000000007</v>
      </c>
      <c r="P1480" s="10">
        <v>62.57</v>
      </c>
      <c r="Q1480" s="10">
        <v>66.650000000000006</v>
      </c>
    </row>
    <row r="1481" spans="1:17">
      <c r="A1481" s="29">
        <v>42972</v>
      </c>
      <c r="B1481" s="10">
        <v>2072.5</v>
      </c>
      <c r="C1481" s="10">
        <v>2074.1</v>
      </c>
      <c r="D1481" s="10">
        <v>2067.5100000000002</v>
      </c>
      <c r="E1481" s="10">
        <v>2072.9899999999998</v>
      </c>
      <c r="F1481" s="10">
        <v>2065.36</v>
      </c>
      <c r="G1481" s="10">
        <v>1990.08</v>
      </c>
      <c r="H1481" s="10">
        <v>2054.64</v>
      </c>
      <c r="J1481" s="29">
        <v>42972</v>
      </c>
      <c r="K1481" s="10">
        <v>74.650000000000006</v>
      </c>
      <c r="L1481" s="10">
        <v>74.88</v>
      </c>
      <c r="M1481" s="10">
        <v>74.400000000000006</v>
      </c>
      <c r="N1481" s="10">
        <v>74.599999999999994</v>
      </c>
      <c r="O1481" s="10">
        <v>68.48</v>
      </c>
      <c r="P1481" s="10">
        <v>62.48</v>
      </c>
      <c r="Q1481" s="10">
        <v>66.540000000000006</v>
      </c>
    </row>
    <row r="1482" spans="1:17">
      <c r="A1482" s="29">
        <v>42971</v>
      </c>
      <c r="B1482" s="10">
        <v>2066.56</v>
      </c>
      <c r="C1482" s="10">
        <v>2073.6</v>
      </c>
      <c r="D1482" s="10">
        <v>2065.91</v>
      </c>
      <c r="E1482" s="10">
        <v>2072.5100000000002</v>
      </c>
      <c r="F1482" s="10">
        <v>2065.1799999999998</v>
      </c>
      <c r="G1482" s="10">
        <v>1989.09</v>
      </c>
      <c r="H1482" s="10">
        <v>2054.06</v>
      </c>
      <c r="J1482" s="29">
        <v>42971</v>
      </c>
      <c r="K1482" s="10">
        <v>73.75</v>
      </c>
      <c r="L1482" s="10">
        <v>74.86</v>
      </c>
      <c r="M1482" s="10">
        <v>73.75</v>
      </c>
      <c r="N1482" s="10">
        <v>74.650000000000006</v>
      </c>
      <c r="O1482" s="10">
        <v>68.28</v>
      </c>
      <c r="P1482" s="10">
        <v>62.41</v>
      </c>
      <c r="Q1482" s="10">
        <v>66.42</v>
      </c>
    </row>
    <row r="1483" spans="1:17">
      <c r="A1483" s="29">
        <v>42970</v>
      </c>
      <c r="B1483" s="10">
        <v>2065.92</v>
      </c>
      <c r="C1483" s="10">
        <v>2067.84</v>
      </c>
      <c r="D1483" s="10">
        <v>2063.7199999999998</v>
      </c>
      <c r="E1483" s="10">
        <v>2066.56</v>
      </c>
      <c r="F1483" s="10">
        <v>2064.9699999999998</v>
      </c>
      <c r="G1483" s="10">
        <v>1988.13</v>
      </c>
      <c r="H1483" s="10">
        <v>2053.66</v>
      </c>
      <c r="J1483" s="29">
        <v>42970</v>
      </c>
      <c r="K1483" s="10">
        <v>73.349999999999994</v>
      </c>
      <c r="L1483" s="10">
        <v>73.849999999999994</v>
      </c>
      <c r="M1483" s="10">
        <v>73.349999999999994</v>
      </c>
      <c r="N1483" s="10">
        <v>73.849999999999994</v>
      </c>
      <c r="O1483" s="10">
        <v>68.08</v>
      </c>
      <c r="P1483" s="10">
        <v>62.32</v>
      </c>
      <c r="Q1483" s="10">
        <v>66.3</v>
      </c>
    </row>
    <row r="1484" spans="1:17">
      <c r="A1484" s="29">
        <v>42969</v>
      </c>
      <c r="B1484" s="10">
        <v>2067.34</v>
      </c>
      <c r="C1484" s="10">
        <v>2067.96</v>
      </c>
      <c r="D1484" s="10">
        <v>2062.63</v>
      </c>
      <c r="E1484" s="10">
        <v>2065.88</v>
      </c>
      <c r="F1484" s="10">
        <v>2064.73</v>
      </c>
      <c r="G1484" s="10">
        <v>1987.2</v>
      </c>
      <c r="H1484" s="10">
        <v>2053.2600000000002</v>
      </c>
      <c r="J1484" s="29">
        <v>42969</v>
      </c>
      <c r="K1484" s="10">
        <v>73.260000000000005</v>
      </c>
      <c r="L1484" s="10">
        <v>73.349999999999994</v>
      </c>
      <c r="M1484" s="10">
        <v>73.11</v>
      </c>
      <c r="N1484" s="10">
        <v>73.349999999999994</v>
      </c>
      <c r="O1484" s="10">
        <v>67.88</v>
      </c>
      <c r="P1484" s="10">
        <v>62.23</v>
      </c>
      <c r="Q1484" s="10">
        <v>66.19</v>
      </c>
    </row>
    <row r="1485" spans="1:17">
      <c r="A1485" s="29">
        <v>42968</v>
      </c>
      <c r="B1485" s="10">
        <v>2062.42</v>
      </c>
      <c r="C1485" s="10">
        <v>2071.9899999999998</v>
      </c>
      <c r="D1485" s="10">
        <v>2062.42</v>
      </c>
      <c r="E1485" s="10">
        <v>2067.35</v>
      </c>
      <c r="F1485" s="10">
        <v>2064.59</v>
      </c>
      <c r="G1485" s="10">
        <v>1986.32</v>
      </c>
      <c r="H1485" s="10">
        <v>2052.77</v>
      </c>
      <c r="J1485" s="29">
        <v>42968</v>
      </c>
      <c r="K1485" s="10">
        <v>72</v>
      </c>
      <c r="L1485" s="10">
        <v>72.72</v>
      </c>
      <c r="M1485" s="10">
        <v>71.86</v>
      </c>
      <c r="N1485" s="10">
        <v>72.5</v>
      </c>
      <c r="O1485" s="10">
        <v>67.7</v>
      </c>
      <c r="P1485" s="10">
        <v>62.16</v>
      </c>
      <c r="Q1485" s="10">
        <v>66.08</v>
      </c>
    </row>
    <row r="1486" spans="1:17">
      <c r="A1486" s="29">
        <v>42965</v>
      </c>
      <c r="B1486" s="10">
        <v>2065.89</v>
      </c>
      <c r="C1486" s="10">
        <v>2067.8200000000002</v>
      </c>
      <c r="D1486" s="10">
        <v>2059.1</v>
      </c>
      <c r="E1486" s="10">
        <v>2062.4499999999998</v>
      </c>
      <c r="F1486" s="10">
        <v>2064.5300000000002</v>
      </c>
      <c r="G1486" s="10">
        <v>1985.41</v>
      </c>
      <c r="H1486" s="10">
        <v>2052.33</v>
      </c>
      <c r="J1486" s="29">
        <v>42965</v>
      </c>
      <c r="K1486" s="10">
        <v>71.55</v>
      </c>
      <c r="L1486" s="10">
        <v>72.3</v>
      </c>
      <c r="M1486" s="10">
        <v>71.38</v>
      </c>
      <c r="N1486" s="10">
        <v>72.3</v>
      </c>
      <c r="O1486" s="10">
        <v>67.540000000000006</v>
      </c>
      <c r="P1486" s="10">
        <v>62.09</v>
      </c>
      <c r="Q1486" s="10">
        <v>65.98</v>
      </c>
    </row>
    <row r="1487" spans="1:17">
      <c r="A1487" s="29">
        <v>42964</v>
      </c>
      <c r="B1487" s="10">
        <v>2073.48</v>
      </c>
      <c r="C1487" s="10">
        <v>2073.71</v>
      </c>
      <c r="D1487" s="10">
        <v>2062.89</v>
      </c>
      <c r="E1487" s="10">
        <v>2066.13</v>
      </c>
      <c r="F1487" s="10">
        <v>2064.4299999999998</v>
      </c>
      <c r="G1487" s="10">
        <v>1984.5</v>
      </c>
      <c r="H1487" s="10">
        <v>2051.9499999999998</v>
      </c>
      <c r="J1487" s="29">
        <v>42964</v>
      </c>
      <c r="K1487" s="10">
        <v>71.55</v>
      </c>
      <c r="L1487" s="10">
        <v>71.77</v>
      </c>
      <c r="M1487" s="10">
        <v>71.150000000000006</v>
      </c>
      <c r="N1487" s="10">
        <v>71.599999999999994</v>
      </c>
      <c r="O1487" s="10">
        <v>67.37</v>
      </c>
      <c r="P1487" s="10">
        <v>62.03</v>
      </c>
      <c r="Q1487" s="10">
        <v>65.87</v>
      </c>
    </row>
    <row r="1488" spans="1:17">
      <c r="A1488" s="29">
        <v>42963</v>
      </c>
      <c r="B1488" s="10">
        <v>2066.69</v>
      </c>
      <c r="C1488" s="10">
        <v>2074.4699999999998</v>
      </c>
      <c r="D1488" s="10">
        <v>2064.4699999999998</v>
      </c>
      <c r="E1488" s="10">
        <v>2073.4899999999998</v>
      </c>
      <c r="F1488" s="10">
        <v>2064.4699999999998</v>
      </c>
      <c r="G1488" s="10">
        <v>1983.51</v>
      </c>
      <c r="H1488" s="10">
        <v>2051.64</v>
      </c>
      <c r="J1488" s="29">
        <v>42963</v>
      </c>
      <c r="K1488" s="10">
        <v>71.7</v>
      </c>
      <c r="L1488" s="10">
        <v>72.28</v>
      </c>
      <c r="M1488" s="10">
        <v>71.599999999999994</v>
      </c>
      <c r="N1488" s="10">
        <v>71.87</v>
      </c>
      <c r="O1488" s="10">
        <v>67.239999999999995</v>
      </c>
      <c r="P1488" s="10">
        <v>61.97</v>
      </c>
      <c r="Q1488" s="10">
        <v>65.77</v>
      </c>
    </row>
    <row r="1489" spans="1:17">
      <c r="A1489" s="29">
        <v>42962</v>
      </c>
      <c r="B1489" s="10">
        <v>2071.7399999999998</v>
      </c>
      <c r="C1489" s="10">
        <v>2071.7399999999998</v>
      </c>
      <c r="D1489" s="10">
        <v>2065.4699999999998</v>
      </c>
      <c r="E1489" s="10">
        <v>2066.69</v>
      </c>
      <c r="F1489" s="10">
        <v>2064.31</v>
      </c>
      <c r="G1489" s="10">
        <v>1982.46</v>
      </c>
      <c r="H1489" s="10">
        <v>2051.2600000000002</v>
      </c>
      <c r="J1489" s="29">
        <v>42962</v>
      </c>
      <c r="K1489" s="10">
        <v>72</v>
      </c>
      <c r="L1489" s="10">
        <v>72.02</v>
      </c>
      <c r="M1489" s="10">
        <v>71.599999999999994</v>
      </c>
      <c r="N1489" s="10">
        <v>71.81</v>
      </c>
      <c r="O1489" s="10">
        <v>67.09</v>
      </c>
      <c r="P1489" s="10">
        <v>61.91</v>
      </c>
      <c r="Q1489" s="10">
        <v>65.67</v>
      </c>
    </row>
    <row r="1490" spans="1:17">
      <c r="A1490" s="29">
        <v>42961</v>
      </c>
      <c r="B1490" s="10">
        <v>2076.92</v>
      </c>
      <c r="C1490" s="10">
        <v>2076.92</v>
      </c>
      <c r="D1490" s="10">
        <v>2066.11</v>
      </c>
      <c r="E1490" s="10">
        <v>2071.66</v>
      </c>
      <c r="F1490" s="10">
        <v>2064.2399999999998</v>
      </c>
      <c r="G1490" s="10">
        <v>1981.42</v>
      </c>
      <c r="H1490" s="10">
        <v>2050.9899999999998</v>
      </c>
      <c r="J1490" s="29">
        <v>42961</v>
      </c>
      <c r="K1490" s="10">
        <v>71.13</v>
      </c>
      <c r="L1490" s="10">
        <v>72</v>
      </c>
      <c r="M1490" s="10">
        <v>71.13</v>
      </c>
      <c r="N1490" s="10">
        <v>71.849999999999994</v>
      </c>
      <c r="O1490" s="10">
        <v>66.930000000000007</v>
      </c>
      <c r="P1490" s="10">
        <v>61.84</v>
      </c>
      <c r="Q1490" s="10">
        <v>65.58</v>
      </c>
    </row>
    <row r="1491" spans="1:17">
      <c r="A1491" s="29">
        <v>42958</v>
      </c>
      <c r="B1491" s="10">
        <v>2071.41</v>
      </c>
      <c r="C1491" s="10">
        <v>2077.31</v>
      </c>
      <c r="D1491" s="10">
        <v>2065.85</v>
      </c>
      <c r="E1491" s="10">
        <v>2076.92</v>
      </c>
      <c r="F1491" s="10">
        <v>2064.35</v>
      </c>
      <c r="G1491" s="10">
        <v>1980.33</v>
      </c>
      <c r="H1491" s="10">
        <v>2050.63</v>
      </c>
      <c r="J1491" s="29">
        <v>42958</v>
      </c>
      <c r="K1491" s="10">
        <v>71.930000000000007</v>
      </c>
      <c r="L1491" s="10">
        <v>71.930000000000007</v>
      </c>
      <c r="M1491" s="10">
        <v>70.11</v>
      </c>
      <c r="N1491" s="10">
        <v>70.94</v>
      </c>
      <c r="O1491" s="10">
        <v>66.78</v>
      </c>
      <c r="P1491" s="10">
        <v>61.78</v>
      </c>
      <c r="Q1491" s="10">
        <v>65.47</v>
      </c>
    </row>
    <row r="1492" spans="1:17">
      <c r="A1492" s="29">
        <v>42957</v>
      </c>
      <c r="B1492" s="10">
        <v>2070.9</v>
      </c>
      <c r="C1492" s="10">
        <v>2072.36</v>
      </c>
      <c r="D1492" s="10">
        <v>2066.79</v>
      </c>
      <c r="E1492" s="10">
        <v>2071.41</v>
      </c>
      <c r="F1492" s="10">
        <v>2064.1799999999998</v>
      </c>
      <c r="G1492" s="10">
        <v>1979.19</v>
      </c>
      <c r="H1492" s="10">
        <v>2050.29</v>
      </c>
      <c r="J1492" s="29">
        <v>42957</v>
      </c>
      <c r="K1492" s="10">
        <v>70.7</v>
      </c>
      <c r="L1492" s="10">
        <v>70.7</v>
      </c>
      <c r="M1492" s="10">
        <v>70</v>
      </c>
      <c r="N1492" s="10">
        <v>70.25</v>
      </c>
      <c r="O1492" s="10">
        <v>66.64</v>
      </c>
      <c r="P1492" s="10">
        <v>61.72</v>
      </c>
      <c r="Q1492" s="10">
        <v>65.39</v>
      </c>
    </row>
    <row r="1493" spans="1:17">
      <c r="A1493" s="29">
        <v>42956</v>
      </c>
      <c r="B1493" s="10">
        <v>2073.94</v>
      </c>
      <c r="C1493" s="10">
        <v>2073.94</v>
      </c>
      <c r="D1493" s="10">
        <v>2066.61</v>
      </c>
      <c r="E1493" s="10">
        <v>2070.9899999999998</v>
      </c>
      <c r="F1493" s="10">
        <v>2063.89</v>
      </c>
      <c r="G1493" s="10">
        <v>1978.06</v>
      </c>
      <c r="H1493" s="10">
        <v>2050.0100000000002</v>
      </c>
      <c r="J1493" s="29">
        <v>42956</v>
      </c>
      <c r="K1493" s="10">
        <v>71.209999999999994</v>
      </c>
      <c r="L1493" s="10">
        <v>71.209999999999994</v>
      </c>
      <c r="M1493" s="10">
        <v>70.489999999999995</v>
      </c>
      <c r="N1493" s="10">
        <v>70.900000000000006</v>
      </c>
      <c r="O1493" s="10">
        <v>66.52</v>
      </c>
      <c r="P1493" s="10">
        <v>61.67</v>
      </c>
      <c r="Q1493" s="10">
        <v>65.31</v>
      </c>
    </row>
    <row r="1494" spans="1:17">
      <c r="A1494" s="29">
        <v>42955</v>
      </c>
      <c r="B1494" s="10">
        <v>2078.5500000000002</v>
      </c>
      <c r="C1494" s="10">
        <v>2080</v>
      </c>
      <c r="D1494" s="10">
        <v>2070.15</v>
      </c>
      <c r="E1494" s="10">
        <v>2074.5</v>
      </c>
      <c r="F1494" s="10">
        <v>2063.58</v>
      </c>
      <c r="G1494" s="10">
        <v>1976.92</v>
      </c>
      <c r="H1494" s="10">
        <v>2049.7800000000002</v>
      </c>
      <c r="J1494" s="29">
        <v>42955</v>
      </c>
      <c r="K1494" s="10">
        <v>71</v>
      </c>
      <c r="L1494" s="10">
        <v>71.319999999999993</v>
      </c>
      <c r="M1494" s="10">
        <v>71</v>
      </c>
      <c r="N1494" s="10">
        <v>71</v>
      </c>
      <c r="O1494" s="10">
        <v>66.400000000000006</v>
      </c>
      <c r="P1494" s="10">
        <v>61.6</v>
      </c>
      <c r="Q1494" s="10">
        <v>65.25</v>
      </c>
    </row>
    <row r="1495" spans="1:17">
      <c r="A1495" s="29">
        <v>42954</v>
      </c>
      <c r="B1495" s="10">
        <v>2073.94</v>
      </c>
      <c r="C1495" s="10">
        <v>2078.86</v>
      </c>
      <c r="D1495" s="10">
        <v>2072.46</v>
      </c>
      <c r="E1495" s="10">
        <v>2078.56</v>
      </c>
      <c r="F1495" s="10">
        <v>2063.23</v>
      </c>
      <c r="G1495" s="10">
        <v>1975.74</v>
      </c>
      <c r="H1495" s="10">
        <v>2049.41</v>
      </c>
      <c r="J1495" s="29">
        <v>42954</v>
      </c>
      <c r="K1495" s="10">
        <v>69.86</v>
      </c>
      <c r="L1495" s="10">
        <v>71.88</v>
      </c>
      <c r="M1495" s="10">
        <v>69.86</v>
      </c>
      <c r="N1495" s="10">
        <v>71.150000000000006</v>
      </c>
      <c r="O1495" s="10">
        <v>66.290000000000006</v>
      </c>
      <c r="P1495" s="10">
        <v>61.54</v>
      </c>
      <c r="Q1495" s="10">
        <v>65.180000000000007</v>
      </c>
    </row>
    <row r="1496" spans="1:17">
      <c r="A1496" s="29">
        <v>42951</v>
      </c>
      <c r="B1496" s="10">
        <v>2071.4299999999998</v>
      </c>
      <c r="C1496" s="10">
        <v>2076.67</v>
      </c>
      <c r="D1496" s="10">
        <v>2069.62</v>
      </c>
      <c r="E1496" s="10">
        <v>2073.9499999999998</v>
      </c>
      <c r="F1496" s="10">
        <v>2062.7399999999998</v>
      </c>
      <c r="G1496" s="10">
        <v>1974.5</v>
      </c>
      <c r="H1496" s="10">
        <v>2049</v>
      </c>
      <c r="J1496" s="29">
        <v>42951</v>
      </c>
      <c r="K1496" s="10">
        <v>70.23</v>
      </c>
      <c r="L1496" s="10">
        <v>70.3</v>
      </c>
      <c r="M1496" s="10">
        <v>69.95</v>
      </c>
      <c r="N1496" s="10">
        <v>70.290000000000006</v>
      </c>
      <c r="O1496" s="10">
        <v>66.17</v>
      </c>
      <c r="P1496" s="10">
        <v>61.48</v>
      </c>
      <c r="Q1496" s="10">
        <v>65.099999999999994</v>
      </c>
    </row>
    <row r="1497" spans="1:17">
      <c r="A1497" s="29">
        <v>42950</v>
      </c>
      <c r="B1497" s="10">
        <v>2067.29</v>
      </c>
      <c r="C1497" s="10">
        <v>2071.56</v>
      </c>
      <c r="D1497" s="10">
        <v>2064.79</v>
      </c>
      <c r="E1497" s="10">
        <v>2071.4299999999998</v>
      </c>
      <c r="F1497" s="10">
        <v>2062.1</v>
      </c>
      <c r="G1497" s="10">
        <v>1973.26</v>
      </c>
      <c r="H1497" s="10">
        <v>2048.64</v>
      </c>
      <c r="J1497" s="29">
        <v>42950</v>
      </c>
      <c r="K1497" s="10">
        <v>70.63</v>
      </c>
      <c r="L1497" s="10">
        <v>70.66</v>
      </c>
      <c r="M1497" s="10">
        <v>70</v>
      </c>
      <c r="N1497" s="10">
        <v>70.2</v>
      </c>
      <c r="O1497" s="10">
        <v>66.05</v>
      </c>
      <c r="P1497" s="10">
        <v>61.42</v>
      </c>
      <c r="Q1497" s="10">
        <v>65.040000000000006</v>
      </c>
    </row>
    <row r="1498" spans="1:17">
      <c r="A1498" s="29">
        <v>42949</v>
      </c>
      <c r="B1498" s="10">
        <v>2063.7199999999998</v>
      </c>
      <c r="C1498" s="10">
        <v>2069.1799999999998</v>
      </c>
      <c r="D1498" s="10">
        <v>2060.2600000000002</v>
      </c>
      <c r="E1498" s="10">
        <v>2067.29</v>
      </c>
      <c r="F1498" s="10">
        <v>2061.5</v>
      </c>
      <c r="G1498" s="10">
        <v>1972</v>
      </c>
      <c r="H1498" s="10">
        <v>2048.34</v>
      </c>
      <c r="J1498" s="29">
        <v>42949</v>
      </c>
      <c r="K1498" s="10">
        <v>69.7</v>
      </c>
      <c r="L1498" s="10">
        <v>70.33</v>
      </c>
      <c r="M1498" s="10">
        <v>69.7</v>
      </c>
      <c r="N1498" s="10">
        <v>70.180000000000007</v>
      </c>
      <c r="O1498" s="10">
        <v>65.94</v>
      </c>
      <c r="P1498" s="10">
        <v>61.36</v>
      </c>
      <c r="Q1498" s="10">
        <v>64.959999999999994</v>
      </c>
    </row>
    <row r="1499" spans="1:17">
      <c r="A1499" s="29">
        <v>42948</v>
      </c>
      <c r="B1499" s="10">
        <v>2066.23</v>
      </c>
      <c r="C1499" s="10">
        <v>2068.1999999999998</v>
      </c>
      <c r="D1499" s="10">
        <v>2060.02</v>
      </c>
      <c r="E1499" s="10">
        <v>2063.64</v>
      </c>
      <c r="F1499" s="10">
        <v>2060.81</v>
      </c>
      <c r="G1499" s="10">
        <v>1970.76</v>
      </c>
      <c r="H1499" s="10">
        <v>2048.04</v>
      </c>
      <c r="J1499" s="29">
        <v>42948</v>
      </c>
      <c r="K1499" s="10">
        <v>68.72</v>
      </c>
      <c r="L1499" s="10">
        <v>69.849999999999994</v>
      </c>
      <c r="M1499" s="10">
        <v>68.72</v>
      </c>
      <c r="N1499" s="10">
        <v>69.78</v>
      </c>
      <c r="O1499" s="10">
        <v>65.8</v>
      </c>
      <c r="P1499" s="10">
        <v>61.29</v>
      </c>
      <c r="Q1499" s="10">
        <v>64.88</v>
      </c>
    </row>
    <row r="1500" spans="1:17">
      <c r="A1500" s="29">
        <v>42947</v>
      </c>
      <c r="B1500" s="10">
        <v>2064.9899999999998</v>
      </c>
      <c r="C1500" s="10">
        <v>2067.42</v>
      </c>
      <c r="D1500" s="10">
        <v>2058.02</v>
      </c>
      <c r="E1500" s="10">
        <v>2066.19</v>
      </c>
      <c r="F1500" s="10">
        <v>2060.09</v>
      </c>
      <c r="G1500" s="10">
        <v>1969.54</v>
      </c>
      <c r="H1500" s="10">
        <v>2047.78</v>
      </c>
      <c r="J1500" s="29">
        <v>42947</v>
      </c>
      <c r="K1500" s="10">
        <v>69.489999999999995</v>
      </c>
      <c r="L1500" s="10">
        <v>69.97</v>
      </c>
      <c r="M1500" s="10">
        <v>69.41</v>
      </c>
      <c r="N1500" s="10">
        <v>69.75</v>
      </c>
      <c r="O1500" s="10">
        <v>65.650000000000006</v>
      </c>
      <c r="P1500" s="10">
        <v>61.23</v>
      </c>
      <c r="Q1500" s="10">
        <v>64.819999999999993</v>
      </c>
    </row>
    <row r="1501" spans="1:17">
      <c r="A1501" s="29">
        <v>42944</v>
      </c>
      <c r="B1501" s="10">
        <v>2063.5100000000002</v>
      </c>
      <c r="C1501" s="10">
        <v>2065.5500000000002</v>
      </c>
      <c r="D1501" s="10">
        <v>2059.44</v>
      </c>
      <c r="E1501" s="10">
        <v>2065</v>
      </c>
      <c r="F1501" s="10">
        <v>2059.46</v>
      </c>
      <c r="G1501" s="10">
        <v>1968.29</v>
      </c>
      <c r="H1501" s="10">
        <v>2047.56</v>
      </c>
      <c r="J1501" s="29">
        <v>42944</v>
      </c>
      <c r="K1501" s="10">
        <v>68.760000000000005</v>
      </c>
      <c r="L1501" s="10">
        <v>69.400000000000006</v>
      </c>
      <c r="M1501" s="10">
        <v>68.75</v>
      </c>
      <c r="N1501" s="10">
        <v>69.39</v>
      </c>
      <c r="O1501" s="10">
        <v>65.53</v>
      </c>
      <c r="P1501" s="10">
        <v>61.17</v>
      </c>
      <c r="Q1501" s="10">
        <v>64.77</v>
      </c>
    </row>
    <row r="1502" spans="1:17">
      <c r="A1502" s="29">
        <v>42943</v>
      </c>
      <c r="B1502" s="10">
        <v>2053.6999999999998</v>
      </c>
      <c r="C1502" s="10">
        <v>2063.52</v>
      </c>
      <c r="D1502" s="10">
        <v>2050.83</v>
      </c>
      <c r="E1502" s="10">
        <v>2063.52</v>
      </c>
      <c r="F1502" s="10">
        <v>2058.36</v>
      </c>
      <c r="G1502" s="10">
        <v>1967.03</v>
      </c>
      <c r="H1502" s="10">
        <v>2047.29</v>
      </c>
      <c r="J1502" s="29">
        <v>42943</v>
      </c>
      <c r="K1502" s="10">
        <v>69.05</v>
      </c>
      <c r="L1502" s="10">
        <v>69.05</v>
      </c>
      <c r="M1502" s="10">
        <v>68.8</v>
      </c>
      <c r="N1502" s="10">
        <v>68.95</v>
      </c>
      <c r="O1502" s="10">
        <v>65.38</v>
      </c>
      <c r="P1502" s="10">
        <v>61.11</v>
      </c>
      <c r="Q1502" s="10">
        <v>64.72</v>
      </c>
    </row>
    <row r="1503" spans="1:17">
      <c r="A1503" s="29">
        <v>42942</v>
      </c>
      <c r="B1503" s="10">
        <v>2052.44</v>
      </c>
      <c r="C1503" s="10">
        <v>2056.3200000000002</v>
      </c>
      <c r="D1503" s="10">
        <v>2047.7</v>
      </c>
      <c r="E1503" s="10">
        <v>2053.69</v>
      </c>
      <c r="F1503" s="10">
        <v>2058.5300000000002</v>
      </c>
      <c r="G1503" s="10">
        <v>1965.8</v>
      </c>
      <c r="H1503" s="10">
        <v>2047.06</v>
      </c>
      <c r="J1503" s="29">
        <v>42942</v>
      </c>
      <c r="K1503" s="10">
        <v>69.02</v>
      </c>
      <c r="L1503" s="10">
        <v>69.02</v>
      </c>
      <c r="M1503" s="10">
        <v>68.489999999999995</v>
      </c>
      <c r="N1503" s="10">
        <v>68.66</v>
      </c>
      <c r="O1503" s="10">
        <v>65.37</v>
      </c>
      <c r="P1503" s="10">
        <v>61.05</v>
      </c>
      <c r="Q1503" s="10">
        <v>64.67</v>
      </c>
    </row>
    <row r="1504" spans="1:17">
      <c r="A1504" s="29">
        <v>42941</v>
      </c>
      <c r="B1504" s="10">
        <v>2058.4</v>
      </c>
      <c r="C1504" s="10">
        <v>2059.59</v>
      </c>
      <c r="D1504" s="10">
        <v>2048.12</v>
      </c>
      <c r="E1504" s="10">
        <v>2052.48</v>
      </c>
      <c r="F1504" s="10">
        <v>2058.92</v>
      </c>
      <c r="G1504" s="10">
        <v>1964.58</v>
      </c>
      <c r="H1504" s="10">
        <v>2046.83</v>
      </c>
      <c r="J1504" s="29">
        <v>42941</v>
      </c>
      <c r="K1504" s="10">
        <v>68.87</v>
      </c>
      <c r="L1504" s="10">
        <v>69.02</v>
      </c>
      <c r="M1504" s="10">
        <v>68.72</v>
      </c>
      <c r="N1504" s="10">
        <v>69.02</v>
      </c>
      <c r="O1504" s="10">
        <v>65.38</v>
      </c>
      <c r="P1504" s="10">
        <v>60.99</v>
      </c>
      <c r="Q1504" s="10">
        <v>64.62</v>
      </c>
    </row>
    <row r="1505" spans="1:17">
      <c r="A1505" s="29">
        <v>42940</v>
      </c>
      <c r="B1505" s="10">
        <v>2059.6799999999998</v>
      </c>
      <c r="C1505" s="10">
        <v>2059.77</v>
      </c>
      <c r="D1505" s="10">
        <v>2052.6999999999998</v>
      </c>
      <c r="E1505" s="10">
        <v>2058.41</v>
      </c>
      <c r="F1505" s="10">
        <v>2059.2199999999998</v>
      </c>
      <c r="G1505" s="10">
        <v>1963.4</v>
      </c>
      <c r="H1505" s="10">
        <v>2046.64</v>
      </c>
      <c r="J1505" s="29">
        <v>42940</v>
      </c>
      <c r="K1505" s="10">
        <v>69.010000000000005</v>
      </c>
      <c r="L1505" s="10">
        <v>69.180000000000007</v>
      </c>
      <c r="M1505" s="10">
        <v>68.790000000000006</v>
      </c>
      <c r="N1505" s="10">
        <v>68.86</v>
      </c>
      <c r="O1505" s="10">
        <v>65.37</v>
      </c>
      <c r="P1505" s="10">
        <v>60.93</v>
      </c>
      <c r="Q1505" s="10">
        <v>64.58</v>
      </c>
    </row>
    <row r="1506" spans="1:17">
      <c r="A1506" s="29">
        <v>42937</v>
      </c>
      <c r="B1506" s="10">
        <v>2057.9499999999998</v>
      </c>
      <c r="C1506" s="10">
        <v>2060.34</v>
      </c>
      <c r="D1506" s="10">
        <v>2052.84</v>
      </c>
      <c r="E1506" s="10">
        <v>2059.73</v>
      </c>
      <c r="F1506" s="10">
        <v>2059.2399999999998</v>
      </c>
      <c r="G1506" s="10">
        <v>1962.19</v>
      </c>
      <c r="H1506" s="10">
        <v>2046.34</v>
      </c>
      <c r="J1506" s="29">
        <v>42937</v>
      </c>
      <c r="K1506" s="10">
        <v>68.78</v>
      </c>
      <c r="L1506" s="10">
        <v>68.8</v>
      </c>
      <c r="M1506" s="10">
        <v>68.63</v>
      </c>
      <c r="N1506" s="10">
        <v>68.790000000000006</v>
      </c>
      <c r="O1506" s="10">
        <v>65.37</v>
      </c>
      <c r="P1506" s="10">
        <v>60.86</v>
      </c>
      <c r="Q1506" s="10">
        <v>64.53</v>
      </c>
    </row>
    <row r="1507" spans="1:17">
      <c r="A1507" s="29">
        <v>42936</v>
      </c>
      <c r="B1507" s="10">
        <v>2061.59</v>
      </c>
      <c r="C1507" s="10">
        <v>2062.04</v>
      </c>
      <c r="D1507" s="10">
        <v>2053.44</v>
      </c>
      <c r="E1507" s="10">
        <v>2057.9499999999998</v>
      </c>
      <c r="F1507" s="10">
        <v>2059.0300000000002</v>
      </c>
      <c r="G1507" s="10">
        <v>1960.94</v>
      </c>
      <c r="H1507" s="10">
        <v>2045.85</v>
      </c>
      <c r="J1507" s="29">
        <v>42936</v>
      </c>
      <c r="K1507" s="10">
        <v>69</v>
      </c>
      <c r="L1507" s="10">
        <v>69</v>
      </c>
      <c r="M1507" s="10">
        <v>68.239999999999995</v>
      </c>
      <c r="N1507" s="10">
        <v>68.7</v>
      </c>
      <c r="O1507" s="10">
        <v>65.36</v>
      </c>
      <c r="P1507" s="10">
        <v>60.8</v>
      </c>
      <c r="Q1507" s="10">
        <v>64.48</v>
      </c>
    </row>
    <row r="1508" spans="1:17">
      <c r="A1508" s="29">
        <v>42935</v>
      </c>
      <c r="B1508" s="10">
        <v>2060.91</v>
      </c>
      <c r="C1508" s="10">
        <v>2061.9299999999998</v>
      </c>
      <c r="D1508" s="10">
        <v>2054</v>
      </c>
      <c r="E1508" s="10">
        <v>2061.6</v>
      </c>
      <c r="F1508" s="10">
        <v>2058.89</v>
      </c>
      <c r="G1508" s="10">
        <v>1959.67</v>
      </c>
      <c r="H1508" s="10">
        <v>2045.36</v>
      </c>
      <c r="J1508" s="29">
        <v>42935</v>
      </c>
      <c r="K1508" s="10">
        <v>68.989999999999995</v>
      </c>
      <c r="L1508" s="10">
        <v>68.989999999999995</v>
      </c>
      <c r="M1508" s="10">
        <v>67.19</v>
      </c>
      <c r="N1508" s="10">
        <v>68.52</v>
      </c>
      <c r="O1508" s="10">
        <v>65.349999999999994</v>
      </c>
      <c r="P1508" s="10">
        <v>60.74</v>
      </c>
      <c r="Q1508" s="10">
        <v>64.44</v>
      </c>
    </row>
    <row r="1509" spans="1:17">
      <c r="A1509" s="29">
        <v>42934</v>
      </c>
      <c r="B1509" s="10">
        <v>2058.2600000000002</v>
      </c>
      <c r="C1509" s="10">
        <v>2060.91</v>
      </c>
      <c r="D1509" s="10">
        <v>2055.54</v>
      </c>
      <c r="E1509" s="10">
        <v>2060.91</v>
      </c>
      <c r="F1509" s="10">
        <v>2058.67</v>
      </c>
      <c r="G1509" s="10">
        <v>1958.37</v>
      </c>
      <c r="H1509" s="10">
        <v>2044.7</v>
      </c>
      <c r="J1509" s="29">
        <v>42934</v>
      </c>
      <c r="K1509" s="10">
        <v>68.58</v>
      </c>
      <c r="L1509" s="10">
        <v>68.989999999999995</v>
      </c>
      <c r="M1509" s="10">
        <v>68.400000000000006</v>
      </c>
      <c r="N1509" s="10">
        <v>68.989999999999995</v>
      </c>
      <c r="O1509" s="10">
        <v>65.319999999999993</v>
      </c>
      <c r="P1509" s="10">
        <v>60.68</v>
      </c>
      <c r="Q1509" s="10">
        <v>64.41</v>
      </c>
    </row>
    <row r="1510" spans="1:17">
      <c r="A1510" s="29">
        <v>42933</v>
      </c>
      <c r="B1510" s="10">
        <v>2059.48</v>
      </c>
      <c r="C1510" s="10">
        <v>2060.29</v>
      </c>
      <c r="D1510" s="10">
        <v>2053.6</v>
      </c>
      <c r="E1510" s="10">
        <v>2057.46</v>
      </c>
      <c r="F1510" s="10">
        <v>2058.39</v>
      </c>
      <c r="G1510" s="10">
        <v>1957.03</v>
      </c>
      <c r="H1510" s="10">
        <v>2044</v>
      </c>
      <c r="J1510" s="29">
        <v>42933</v>
      </c>
      <c r="K1510" s="10">
        <v>68.290000000000006</v>
      </c>
      <c r="L1510" s="10">
        <v>68.98</v>
      </c>
      <c r="M1510" s="10">
        <v>68.25</v>
      </c>
      <c r="N1510" s="10">
        <v>68.599999999999994</v>
      </c>
      <c r="O1510" s="10">
        <v>65.27</v>
      </c>
      <c r="P1510" s="10">
        <v>60.61</v>
      </c>
      <c r="Q1510" s="10">
        <v>64.37</v>
      </c>
    </row>
    <row r="1511" spans="1:17">
      <c r="A1511" s="29">
        <v>42930</v>
      </c>
      <c r="B1511" s="10">
        <v>2054.39</v>
      </c>
      <c r="C1511" s="10">
        <v>2060.4299999999998</v>
      </c>
      <c r="D1511" s="10">
        <v>2050.12</v>
      </c>
      <c r="E1511" s="10">
        <v>2059.2600000000002</v>
      </c>
      <c r="F1511" s="10">
        <v>2058.1799999999998</v>
      </c>
      <c r="G1511" s="10">
        <v>1955.7</v>
      </c>
      <c r="H1511" s="10">
        <v>2043.28</v>
      </c>
      <c r="J1511" s="29">
        <v>42930</v>
      </c>
      <c r="K1511" s="10">
        <v>67.64</v>
      </c>
      <c r="L1511" s="10">
        <v>68.3</v>
      </c>
      <c r="M1511" s="10">
        <v>67.64</v>
      </c>
      <c r="N1511" s="10">
        <v>68.3</v>
      </c>
      <c r="O1511" s="10">
        <v>65.22</v>
      </c>
      <c r="P1511" s="10">
        <v>60.55</v>
      </c>
      <c r="Q1511" s="10">
        <v>64.33</v>
      </c>
    </row>
    <row r="1512" spans="1:17">
      <c r="A1512" s="29">
        <v>42929</v>
      </c>
      <c r="B1512" s="10">
        <v>2061.16</v>
      </c>
      <c r="C1512" s="10">
        <v>2063</v>
      </c>
      <c r="D1512" s="10">
        <v>2047.69</v>
      </c>
      <c r="E1512" s="10">
        <v>2054.41</v>
      </c>
      <c r="F1512" s="10">
        <v>2057.77</v>
      </c>
      <c r="G1512" s="10">
        <v>1954.31</v>
      </c>
      <c r="H1512" s="10">
        <v>2042.46</v>
      </c>
      <c r="J1512" s="29">
        <v>42929</v>
      </c>
      <c r="K1512" s="10">
        <v>67.47</v>
      </c>
      <c r="L1512" s="10">
        <v>68</v>
      </c>
      <c r="M1512" s="10">
        <v>67.459999999999994</v>
      </c>
      <c r="N1512" s="10">
        <v>67.78</v>
      </c>
      <c r="O1512" s="10">
        <v>65.17</v>
      </c>
      <c r="P1512" s="10">
        <v>60.5</v>
      </c>
      <c r="Q1512" s="10">
        <v>64.290000000000006</v>
      </c>
    </row>
    <row r="1513" spans="1:17">
      <c r="A1513" s="29">
        <v>42928</v>
      </c>
      <c r="B1513" s="10">
        <v>2051.86</v>
      </c>
      <c r="C1513" s="10">
        <v>2061.23</v>
      </c>
      <c r="D1513" s="10">
        <v>2047.39</v>
      </c>
      <c r="E1513" s="10">
        <v>2061.23</v>
      </c>
      <c r="F1513" s="10">
        <v>2057.6</v>
      </c>
      <c r="G1513" s="10">
        <v>1952.91</v>
      </c>
      <c r="H1513" s="10">
        <v>2041.7</v>
      </c>
      <c r="J1513" s="29">
        <v>42928</v>
      </c>
      <c r="K1513" s="10">
        <v>66.650000000000006</v>
      </c>
      <c r="L1513" s="10">
        <v>67.33</v>
      </c>
      <c r="M1513" s="10">
        <v>66.400000000000006</v>
      </c>
      <c r="N1513" s="10">
        <v>67.33</v>
      </c>
      <c r="O1513" s="10">
        <v>65.150000000000006</v>
      </c>
      <c r="P1513" s="10">
        <v>60.44</v>
      </c>
      <c r="Q1513" s="10">
        <v>64.25</v>
      </c>
    </row>
    <row r="1514" spans="1:17">
      <c r="A1514" s="29">
        <v>42927</v>
      </c>
      <c r="B1514" s="10">
        <v>2053.9299999999998</v>
      </c>
      <c r="C1514" s="10">
        <v>2055.44</v>
      </c>
      <c r="D1514" s="10">
        <v>2044.97</v>
      </c>
      <c r="E1514" s="10">
        <v>2051.86</v>
      </c>
      <c r="F1514" s="10">
        <v>2057.17</v>
      </c>
      <c r="G1514" s="10">
        <v>1951.49</v>
      </c>
      <c r="H1514" s="10">
        <v>2040.86</v>
      </c>
      <c r="J1514" s="29">
        <v>42927</v>
      </c>
      <c r="K1514" s="10">
        <v>65.900000000000006</v>
      </c>
      <c r="L1514" s="10">
        <v>66.2</v>
      </c>
      <c r="M1514" s="10">
        <v>65.819999999999993</v>
      </c>
      <c r="N1514" s="10">
        <v>66.2</v>
      </c>
      <c r="O1514" s="10">
        <v>65.12</v>
      </c>
      <c r="P1514" s="10">
        <v>60.38</v>
      </c>
      <c r="Q1514" s="10">
        <v>64.2</v>
      </c>
    </row>
    <row r="1515" spans="1:17">
      <c r="A1515" s="29">
        <v>42926</v>
      </c>
      <c r="B1515" s="10">
        <v>2052.86</v>
      </c>
      <c r="C1515" s="10">
        <v>2056.0300000000002</v>
      </c>
      <c r="D1515" s="10">
        <v>2047.79</v>
      </c>
      <c r="E1515" s="10">
        <v>2053.9299999999998</v>
      </c>
      <c r="F1515" s="10">
        <v>2056.85</v>
      </c>
      <c r="G1515" s="10">
        <v>1950.1</v>
      </c>
      <c r="H1515" s="10">
        <v>2040</v>
      </c>
      <c r="J1515" s="29">
        <v>42926</v>
      </c>
      <c r="K1515" s="10">
        <v>65.47</v>
      </c>
      <c r="L1515" s="10">
        <v>65.98</v>
      </c>
      <c r="M1515" s="10">
        <v>65.31</v>
      </c>
      <c r="N1515" s="10">
        <v>65.900000000000006</v>
      </c>
      <c r="O1515" s="10">
        <v>65.099999999999994</v>
      </c>
      <c r="P1515" s="10">
        <v>60.33</v>
      </c>
      <c r="Q1515" s="10">
        <v>64.180000000000007</v>
      </c>
    </row>
    <row r="1516" spans="1:17">
      <c r="A1516" s="29">
        <v>42923</v>
      </c>
      <c r="B1516" s="10">
        <v>2053.21</v>
      </c>
      <c r="C1516" s="10">
        <v>2056.75</v>
      </c>
      <c r="D1516" s="10">
        <v>2050.79</v>
      </c>
      <c r="E1516" s="10">
        <v>2052.87</v>
      </c>
      <c r="F1516" s="10">
        <v>2056.2800000000002</v>
      </c>
      <c r="G1516" s="10">
        <v>1948.68</v>
      </c>
      <c r="H1516" s="10">
        <v>2039</v>
      </c>
      <c r="J1516" s="29">
        <v>42923</v>
      </c>
      <c r="K1516" s="10">
        <v>65.290000000000006</v>
      </c>
      <c r="L1516" s="10">
        <v>65.38</v>
      </c>
      <c r="M1516" s="10">
        <v>65.11</v>
      </c>
      <c r="N1516" s="10">
        <v>65.34</v>
      </c>
      <c r="O1516" s="10">
        <v>65.06</v>
      </c>
      <c r="P1516" s="10">
        <v>60.28</v>
      </c>
      <c r="Q1516" s="10">
        <v>64.14</v>
      </c>
    </row>
    <row r="1517" spans="1:17">
      <c r="A1517" s="29">
        <v>42922</v>
      </c>
      <c r="B1517" s="10">
        <v>2055.4699999999998</v>
      </c>
      <c r="C1517" s="10">
        <v>2057.6999999999998</v>
      </c>
      <c r="D1517" s="10">
        <v>2051.6799999999998</v>
      </c>
      <c r="E1517" s="10">
        <v>2053.2199999999998</v>
      </c>
      <c r="F1517" s="10">
        <v>2055.75</v>
      </c>
      <c r="G1517" s="10">
        <v>1947.27</v>
      </c>
      <c r="H1517" s="10">
        <v>2038.03</v>
      </c>
      <c r="J1517" s="29">
        <v>42922</v>
      </c>
      <c r="K1517" s="10">
        <v>65.25</v>
      </c>
      <c r="L1517" s="10">
        <v>65.400000000000006</v>
      </c>
      <c r="M1517" s="10">
        <v>65.069999999999993</v>
      </c>
      <c r="N1517" s="10">
        <v>65.400000000000006</v>
      </c>
      <c r="O1517" s="10">
        <v>65.03</v>
      </c>
      <c r="P1517" s="10">
        <v>60.23</v>
      </c>
      <c r="Q1517" s="10">
        <v>64.099999999999994</v>
      </c>
    </row>
    <row r="1518" spans="1:17">
      <c r="A1518" s="29">
        <v>42921</v>
      </c>
      <c r="B1518" s="10">
        <v>2067.2600000000002</v>
      </c>
      <c r="C1518" s="10">
        <v>2067.2600000000002</v>
      </c>
      <c r="D1518" s="10">
        <v>2055.17</v>
      </c>
      <c r="E1518" s="10">
        <v>2055.25</v>
      </c>
      <c r="F1518" s="10">
        <v>2055.15</v>
      </c>
      <c r="G1518" s="10">
        <v>1945.87</v>
      </c>
      <c r="H1518" s="10">
        <v>2037.02</v>
      </c>
      <c r="J1518" s="29">
        <v>42921</v>
      </c>
      <c r="K1518" s="10">
        <v>65.489999999999995</v>
      </c>
      <c r="L1518" s="10">
        <v>65.510000000000005</v>
      </c>
      <c r="M1518" s="10">
        <v>65.08</v>
      </c>
      <c r="N1518" s="10">
        <v>65.37</v>
      </c>
      <c r="O1518" s="10">
        <v>65</v>
      </c>
      <c r="P1518" s="10">
        <v>60.18</v>
      </c>
      <c r="Q1518" s="10">
        <v>64.06</v>
      </c>
    </row>
    <row r="1519" spans="1:17">
      <c r="A1519" s="29">
        <v>42920</v>
      </c>
      <c r="B1519" s="10">
        <v>2072.7600000000002</v>
      </c>
      <c r="C1519" s="10">
        <v>2076.7800000000002</v>
      </c>
      <c r="D1519" s="10">
        <v>2059.87</v>
      </c>
      <c r="E1519" s="10">
        <v>2067.2800000000002</v>
      </c>
      <c r="F1519" s="10">
        <v>2054.62</v>
      </c>
      <c r="G1519" s="10">
        <v>1944.42</v>
      </c>
      <c r="H1519" s="10">
        <v>2035.96</v>
      </c>
      <c r="J1519" s="29">
        <v>42920</v>
      </c>
      <c r="K1519" s="10">
        <v>64.900000000000006</v>
      </c>
      <c r="L1519" s="10">
        <v>65.5</v>
      </c>
      <c r="M1519" s="10">
        <v>64.900000000000006</v>
      </c>
      <c r="N1519" s="10">
        <v>65.5</v>
      </c>
      <c r="O1519" s="10">
        <v>64.95</v>
      </c>
      <c r="P1519" s="10">
        <v>60.13</v>
      </c>
      <c r="Q1519" s="10">
        <v>64.010000000000005</v>
      </c>
    </row>
    <row r="1520" spans="1:17">
      <c r="A1520" s="29">
        <v>42919</v>
      </c>
      <c r="B1520" s="10">
        <v>2074.14</v>
      </c>
      <c r="C1520" s="10">
        <v>2076.75</v>
      </c>
      <c r="D1520" s="10">
        <v>2066.9</v>
      </c>
      <c r="E1520" s="10">
        <v>2072.7600000000002</v>
      </c>
      <c r="F1520" s="10">
        <v>2053.79</v>
      </c>
      <c r="G1520" s="10">
        <v>1942.94</v>
      </c>
      <c r="H1520" s="10">
        <v>2034.76</v>
      </c>
      <c r="J1520" s="29">
        <v>42919</v>
      </c>
      <c r="K1520" s="10">
        <v>64.989999999999995</v>
      </c>
      <c r="L1520" s="10">
        <v>65.09</v>
      </c>
      <c r="M1520" s="10">
        <v>64.73</v>
      </c>
      <c r="N1520" s="10">
        <v>64.900000000000006</v>
      </c>
      <c r="O1520" s="10">
        <v>64.900000000000006</v>
      </c>
      <c r="P1520" s="10">
        <v>60.08</v>
      </c>
      <c r="Q1520" s="10">
        <v>63.96</v>
      </c>
    </row>
    <row r="1521" spans="1:17">
      <c r="A1521" s="29">
        <v>42916</v>
      </c>
      <c r="B1521" s="10">
        <v>2065.1999999999998</v>
      </c>
      <c r="C1521" s="10">
        <v>2074.14</v>
      </c>
      <c r="D1521" s="10">
        <v>2064.73</v>
      </c>
      <c r="E1521" s="10">
        <v>2074.14</v>
      </c>
      <c r="F1521" s="10">
        <v>2052.89</v>
      </c>
      <c r="G1521" s="10">
        <v>1941.45</v>
      </c>
      <c r="H1521" s="10">
        <v>2033.51</v>
      </c>
      <c r="J1521" s="29">
        <v>42916</v>
      </c>
      <c r="K1521" s="10">
        <v>65</v>
      </c>
      <c r="L1521" s="10">
        <v>65</v>
      </c>
      <c r="M1521" s="10">
        <v>64.12</v>
      </c>
      <c r="N1521" s="10">
        <v>64.430000000000007</v>
      </c>
      <c r="O1521" s="10">
        <v>64.87</v>
      </c>
      <c r="P1521" s="10">
        <v>60.04</v>
      </c>
      <c r="Q1521" s="10">
        <v>63.92</v>
      </c>
    </row>
    <row r="1522" spans="1:17">
      <c r="A1522" s="29">
        <v>42915</v>
      </c>
      <c r="B1522" s="10">
        <v>2062.67</v>
      </c>
      <c r="C1522" s="10">
        <v>2067.4299999999998</v>
      </c>
      <c r="D1522" s="10">
        <v>2060.44</v>
      </c>
      <c r="E1522" s="10">
        <v>2065.1999999999998</v>
      </c>
      <c r="F1522" s="10">
        <v>2051.98</v>
      </c>
      <c r="G1522" s="10">
        <v>1939.96</v>
      </c>
      <c r="H1522" s="10">
        <v>2032.18</v>
      </c>
      <c r="J1522" s="29">
        <v>42915</v>
      </c>
      <c r="K1522" s="10">
        <v>64</v>
      </c>
      <c r="L1522" s="10">
        <v>64.099999999999994</v>
      </c>
      <c r="M1522" s="10">
        <v>63.49</v>
      </c>
      <c r="N1522" s="10">
        <v>64.099999999999994</v>
      </c>
      <c r="O1522" s="10">
        <v>64.84</v>
      </c>
      <c r="P1522" s="10">
        <v>60.01</v>
      </c>
      <c r="Q1522" s="10">
        <v>63.89</v>
      </c>
    </row>
    <row r="1523" spans="1:17">
      <c r="A1523" s="29">
        <v>42914</v>
      </c>
      <c r="B1523" s="10">
        <v>2070.46</v>
      </c>
      <c r="C1523" s="10">
        <v>2071.88</v>
      </c>
      <c r="D1523" s="10">
        <v>2061.41</v>
      </c>
      <c r="E1523" s="10">
        <v>2062.6799999999998</v>
      </c>
      <c r="F1523" s="10">
        <v>2051.23</v>
      </c>
      <c r="G1523" s="10">
        <v>1938.49</v>
      </c>
      <c r="H1523" s="10">
        <v>2030.87</v>
      </c>
      <c r="J1523" s="29">
        <v>42914</v>
      </c>
      <c r="K1523" s="10">
        <v>63.73</v>
      </c>
      <c r="L1523" s="10">
        <v>64</v>
      </c>
      <c r="M1523" s="10">
        <v>63.58</v>
      </c>
      <c r="N1523" s="10">
        <v>64</v>
      </c>
      <c r="O1523" s="10">
        <v>64.83</v>
      </c>
      <c r="P1523" s="10">
        <v>59.97</v>
      </c>
      <c r="Q1523" s="10">
        <v>63.85</v>
      </c>
    </row>
    <row r="1524" spans="1:17">
      <c r="A1524" s="29">
        <v>42913</v>
      </c>
      <c r="B1524" s="10">
        <v>2070.1</v>
      </c>
      <c r="C1524" s="10">
        <v>2070.85</v>
      </c>
      <c r="D1524" s="10">
        <v>2066.4</v>
      </c>
      <c r="E1524" s="10">
        <v>2070.34</v>
      </c>
      <c r="F1524" s="10">
        <v>2050.58</v>
      </c>
      <c r="G1524" s="10">
        <v>1937.05</v>
      </c>
      <c r="H1524" s="10">
        <v>2029.59</v>
      </c>
      <c r="J1524" s="29">
        <v>42913</v>
      </c>
      <c r="K1524" s="10">
        <v>64.13</v>
      </c>
      <c r="L1524" s="10">
        <v>64.400000000000006</v>
      </c>
      <c r="M1524" s="10">
        <v>63.85</v>
      </c>
      <c r="N1524" s="10">
        <v>64</v>
      </c>
      <c r="O1524" s="10">
        <v>64.790000000000006</v>
      </c>
      <c r="P1524" s="10">
        <v>59.94</v>
      </c>
      <c r="Q1524" s="10">
        <v>63.82</v>
      </c>
    </row>
    <row r="1525" spans="1:17">
      <c r="A1525" s="29">
        <v>42912</v>
      </c>
      <c r="B1525" s="10">
        <v>2071.71</v>
      </c>
      <c r="C1525" s="10">
        <v>2072.94</v>
      </c>
      <c r="D1525" s="10">
        <v>2065.04</v>
      </c>
      <c r="E1525" s="10">
        <v>2070.14</v>
      </c>
      <c r="F1525" s="10">
        <v>2049.7399999999998</v>
      </c>
      <c r="G1525" s="10">
        <v>1935.57</v>
      </c>
      <c r="H1525" s="10">
        <v>2028.15</v>
      </c>
      <c r="J1525" s="29">
        <v>42912</v>
      </c>
      <c r="K1525" s="10">
        <v>65.239999999999995</v>
      </c>
      <c r="L1525" s="10">
        <v>65.239999999999995</v>
      </c>
      <c r="M1525" s="10">
        <v>63.95</v>
      </c>
      <c r="N1525" s="10">
        <v>64.45</v>
      </c>
      <c r="O1525" s="10">
        <v>64.75</v>
      </c>
      <c r="P1525" s="10">
        <v>59.9</v>
      </c>
      <c r="Q1525" s="10">
        <v>63.78</v>
      </c>
    </row>
    <row r="1526" spans="1:17">
      <c r="A1526" s="29">
        <v>42909</v>
      </c>
      <c r="B1526" s="10">
        <v>2077.2199999999998</v>
      </c>
      <c r="C1526" s="10">
        <v>2077.2199999999998</v>
      </c>
      <c r="D1526" s="10">
        <v>2067.7199999999998</v>
      </c>
      <c r="E1526" s="10">
        <v>2071.71</v>
      </c>
      <c r="F1526" s="10">
        <v>2048.86</v>
      </c>
      <c r="G1526" s="10">
        <v>1934.02</v>
      </c>
      <c r="H1526" s="10">
        <v>2026.69</v>
      </c>
      <c r="J1526" s="29">
        <v>42909</v>
      </c>
      <c r="K1526" s="10">
        <v>64.989999999999995</v>
      </c>
      <c r="L1526" s="10">
        <v>64.989999999999995</v>
      </c>
      <c r="M1526" s="10">
        <v>63.73</v>
      </c>
      <c r="N1526" s="10">
        <v>63.95</v>
      </c>
      <c r="O1526" s="10">
        <v>64.72</v>
      </c>
      <c r="P1526" s="10">
        <v>59.86</v>
      </c>
      <c r="Q1526" s="10">
        <v>63.75</v>
      </c>
    </row>
    <row r="1527" spans="1:17">
      <c r="A1527" s="29">
        <v>42908</v>
      </c>
      <c r="B1527" s="10">
        <v>2072.65</v>
      </c>
      <c r="C1527" s="10">
        <v>2077.27</v>
      </c>
      <c r="D1527" s="10">
        <v>2067.59</v>
      </c>
      <c r="E1527" s="10">
        <v>2077.2199999999998</v>
      </c>
      <c r="F1527" s="10">
        <v>2047.92</v>
      </c>
      <c r="G1527" s="10">
        <v>1932.5</v>
      </c>
      <c r="H1527" s="10">
        <v>2025.2</v>
      </c>
      <c r="J1527" s="29">
        <v>42908</v>
      </c>
      <c r="K1527" s="10">
        <v>63.54</v>
      </c>
      <c r="L1527" s="10">
        <v>63.57</v>
      </c>
      <c r="M1527" s="10">
        <v>63.44</v>
      </c>
      <c r="N1527" s="10">
        <v>63.57</v>
      </c>
      <c r="O1527" s="10">
        <v>64.69</v>
      </c>
      <c r="P1527" s="10">
        <v>59.82</v>
      </c>
      <c r="Q1527" s="10">
        <v>63.71</v>
      </c>
    </row>
    <row r="1528" spans="1:17">
      <c r="A1528" s="29">
        <v>42907</v>
      </c>
      <c r="B1528" s="10">
        <v>2065.33</v>
      </c>
      <c r="C1528" s="10">
        <v>2072.66</v>
      </c>
      <c r="D1528" s="10">
        <v>2065.33</v>
      </c>
      <c r="E1528" s="10">
        <v>2072.66</v>
      </c>
      <c r="F1528" s="10">
        <v>2046.87</v>
      </c>
      <c r="G1528" s="10">
        <v>1930.92</v>
      </c>
      <c r="H1528" s="10">
        <v>2023.69</v>
      </c>
      <c r="J1528" s="29">
        <v>42907</v>
      </c>
      <c r="K1528" s="10">
        <v>63.95</v>
      </c>
      <c r="L1528" s="10">
        <v>63.95</v>
      </c>
      <c r="M1528" s="10">
        <v>63.1</v>
      </c>
      <c r="N1528" s="10">
        <v>63.11</v>
      </c>
      <c r="O1528" s="10">
        <v>64.67</v>
      </c>
      <c r="P1528" s="10">
        <v>59.78</v>
      </c>
      <c r="Q1528" s="10">
        <v>63.68</v>
      </c>
    </row>
    <row r="1529" spans="1:17">
      <c r="A1529" s="29">
        <v>42906</v>
      </c>
      <c r="B1529" s="10">
        <v>2065.15</v>
      </c>
      <c r="C1529" s="10">
        <v>2066.37</v>
      </c>
      <c r="D1529" s="10">
        <v>2059.64</v>
      </c>
      <c r="E1529" s="10">
        <v>2065.39</v>
      </c>
      <c r="F1529" s="10">
        <v>2045.85</v>
      </c>
      <c r="G1529" s="10">
        <v>1929.37</v>
      </c>
      <c r="H1529" s="10">
        <v>2022.25</v>
      </c>
      <c r="J1529" s="29">
        <v>42906</v>
      </c>
      <c r="K1529" s="10">
        <v>64.8</v>
      </c>
      <c r="L1529" s="10">
        <v>64.87</v>
      </c>
      <c r="M1529" s="10">
        <v>63.95</v>
      </c>
      <c r="N1529" s="10">
        <v>63.95</v>
      </c>
      <c r="O1529" s="10">
        <v>64.650000000000006</v>
      </c>
      <c r="P1529" s="10">
        <v>59.74</v>
      </c>
      <c r="Q1529" s="10">
        <v>63.64</v>
      </c>
    </row>
    <row r="1530" spans="1:17">
      <c r="A1530" s="29">
        <v>42905</v>
      </c>
      <c r="B1530" s="10">
        <v>2064.1999999999998</v>
      </c>
      <c r="C1530" s="10">
        <v>2066.4699999999998</v>
      </c>
      <c r="D1530" s="10">
        <v>2058.8200000000002</v>
      </c>
      <c r="E1530" s="10">
        <v>2065.11</v>
      </c>
      <c r="F1530" s="10">
        <v>2044.88</v>
      </c>
      <c r="G1530" s="10">
        <v>1927.84</v>
      </c>
      <c r="H1530" s="10">
        <v>2020.82</v>
      </c>
      <c r="J1530" s="29">
        <v>42905</v>
      </c>
      <c r="K1530" s="10">
        <v>65</v>
      </c>
      <c r="L1530" s="10">
        <v>65.08</v>
      </c>
      <c r="M1530" s="10">
        <v>64.7</v>
      </c>
      <c r="N1530" s="10">
        <v>65.08</v>
      </c>
      <c r="O1530" s="10">
        <v>64.63</v>
      </c>
      <c r="P1530" s="10">
        <v>59.7</v>
      </c>
      <c r="Q1530" s="10">
        <v>63.59</v>
      </c>
    </row>
    <row r="1531" spans="1:17">
      <c r="A1531" s="29">
        <v>42902</v>
      </c>
      <c r="B1531" s="10">
        <v>2061.67</v>
      </c>
      <c r="C1531" s="10">
        <v>2065.5</v>
      </c>
      <c r="D1531" s="10">
        <v>2057.9699999999998</v>
      </c>
      <c r="E1531" s="10">
        <v>2064.16</v>
      </c>
      <c r="F1531" s="10">
        <v>2043.93</v>
      </c>
      <c r="G1531" s="10">
        <v>1926.27</v>
      </c>
      <c r="H1531" s="10">
        <v>2019.35</v>
      </c>
      <c r="J1531" s="29">
        <v>42902</v>
      </c>
      <c r="K1531" s="10">
        <v>64.709999999999994</v>
      </c>
      <c r="L1531" s="10">
        <v>64.790000000000006</v>
      </c>
      <c r="M1531" s="10">
        <v>64.290000000000006</v>
      </c>
      <c r="N1531" s="10">
        <v>64.73</v>
      </c>
      <c r="O1531" s="10">
        <v>64.599999999999994</v>
      </c>
      <c r="P1531" s="10">
        <v>59.65</v>
      </c>
      <c r="Q1531" s="10">
        <v>63.52</v>
      </c>
    </row>
    <row r="1532" spans="1:17">
      <c r="A1532" s="29">
        <v>42900</v>
      </c>
      <c r="B1532" s="10">
        <v>2054.46</v>
      </c>
      <c r="C1532" s="10">
        <v>2062.02</v>
      </c>
      <c r="D1532" s="10">
        <v>2051.06</v>
      </c>
      <c r="E1532" s="10">
        <v>2061.9499999999998</v>
      </c>
      <c r="F1532" s="10">
        <v>2042.93</v>
      </c>
      <c r="G1532" s="10">
        <v>1924.7</v>
      </c>
      <c r="H1532" s="10">
        <v>2017.88</v>
      </c>
      <c r="J1532" s="29">
        <v>42900</v>
      </c>
      <c r="K1532" s="10">
        <v>64.790000000000006</v>
      </c>
      <c r="L1532" s="10">
        <v>64.790000000000006</v>
      </c>
      <c r="M1532" s="10">
        <v>64.260000000000005</v>
      </c>
      <c r="N1532" s="10">
        <v>64.430000000000007</v>
      </c>
      <c r="O1532" s="10">
        <v>64.56</v>
      </c>
      <c r="P1532" s="10">
        <v>59.61</v>
      </c>
      <c r="Q1532" s="10">
        <v>63.46</v>
      </c>
    </row>
    <row r="1533" spans="1:17">
      <c r="A1533" s="29">
        <v>42899</v>
      </c>
      <c r="B1533" s="10">
        <v>2058.7199999999998</v>
      </c>
      <c r="C1533" s="10">
        <v>2062.31</v>
      </c>
      <c r="D1533" s="10">
        <v>2049.4299999999998</v>
      </c>
      <c r="E1533" s="10">
        <v>2054.4499999999998</v>
      </c>
      <c r="F1533" s="10">
        <v>2042.35</v>
      </c>
      <c r="G1533" s="10">
        <v>1923.12</v>
      </c>
      <c r="H1533" s="10">
        <v>2016.38</v>
      </c>
      <c r="J1533" s="29">
        <v>42899</v>
      </c>
      <c r="K1533" s="10">
        <v>64.22</v>
      </c>
      <c r="L1533" s="10">
        <v>64.22</v>
      </c>
      <c r="M1533" s="10">
        <v>63.71</v>
      </c>
      <c r="N1533" s="10">
        <v>64.14</v>
      </c>
      <c r="O1533" s="10">
        <v>64.53</v>
      </c>
      <c r="P1533" s="10">
        <v>59.56</v>
      </c>
      <c r="Q1533" s="10">
        <v>63.41</v>
      </c>
    </row>
    <row r="1534" spans="1:17">
      <c r="A1534" s="29">
        <v>42898</v>
      </c>
      <c r="B1534" s="10">
        <v>2064.81</v>
      </c>
      <c r="C1534" s="10">
        <v>2066.6799999999998</v>
      </c>
      <c r="D1534" s="10">
        <v>2054.6799999999998</v>
      </c>
      <c r="E1534" s="10">
        <v>2058.75</v>
      </c>
      <c r="F1534" s="10">
        <v>2041.78</v>
      </c>
      <c r="G1534" s="10">
        <v>1921.58</v>
      </c>
      <c r="H1534" s="10">
        <v>2014.91</v>
      </c>
      <c r="J1534" s="29">
        <v>42898</v>
      </c>
      <c r="K1534" s="10">
        <v>64.3</v>
      </c>
      <c r="L1534" s="10">
        <v>64.3</v>
      </c>
      <c r="M1534" s="10">
        <v>63.77</v>
      </c>
      <c r="N1534" s="10">
        <v>64.040000000000006</v>
      </c>
      <c r="O1534" s="10">
        <v>64.5</v>
      </c>
      <c r="P1534" s="10">
        <v>59.52</v>
      </c>
      <c r="Q1534" s="10">
        <v>63.36</v>
      </c>
    </row>
    <row r="1535" spans="1:17">
      <c r="A1535" s="29">
        <v>42895</v>
      </c>
      <c r="B1535" s="10">
        <v>2057.29</v>
      </c>
      <c r="C1535" s="10">
        <v>2064.6799999999998</v>
      </c>
      <c r="D1535" s="10">
        <v>2056.0300000000002</v>
      </c>
      <c r="E1535" s="10">
        <v>2064.6799999999998</v>
      </c>
      <c r="F1535" s="10">
        <v>2040.95</v>
      </c>
      <c r="G1535" s="10">
        <v>1920.03</v>
      </c>
      <c r="H1535" s="10">
        <v>2013.36</v>
      </c>
      <c r="J1535" s="29">
        <v>42895</v>
      </c>
      <c r="K1535" s="10">
        <v>64.94</v>
      </c>
      <c r="L1535" s="10">
        <v>65</v>
      </c>
      <c r="M1535" s="10">
        <v>64.319999999999993</v>
      </c>
      <c r="N1535" s="10">
        <v>64.400000000000006</v>
      </c>
      <c r="O1535" s="10">
        <v>64.47</v>
      </c>
      <c r="P1535" s="10">
        <v>59.49</v>
      </c>
      <c r="Q1535" s="10">
        <v>63.3</v>
      </c>
    </row>
    <row r="1536" spans="1:17">
      <c r="A1536" s="29">
        <v>42894</v>
      </c>
      <c r="B1536" s="10">
        <v>2068.04</v>
      </c>
      <c r="C1536" s="10">
        <v>2070.7399999999998</v>
      </c>
      <c r="D1536" s="10">
        <v>2056.67</v>
      </c>
      <c r="E1536" s="10">
        <v>2057.0700000000002</v>
      </c>
      <c r="F1536" s="10">
        <v>2040.12</v>
      </c>
      <c r="G1536" s="10">
        <v>1918.4</v>
      </c>
      <c r="H1536" s="10">
        <v>2011.63</v>
      </c>
      <c r="J1536" s="29">
        <v>42894</v>
      </c>
      <c r="K1536" s="10">
        <v>63.24</v>
      </c>
      <c r="L1536" s="10">
        <v>64.25</v>
      </c>
      <c r="M1536" s="10">
        <v>63.24</v>
      </c>
      <c r="N1536" s="10">
        <v>64.16</v>
      </c>
      <c r="O1536" s="10">
        <v>64.42</v>
      </c>
      <c r="P1536" s="10">
        <v>59.45</v>
      </c>
      <c r="Q1536" s="10">
        <v>63.23</v>
      </c>
    </row>
    <row r="1537" spans="1:17">
      <c r="A1537" s="29">
        <v>42893</v>
      </c>
      <c r="B1537" s="10">
        <v>2065.44</v>
      </c>
      <c r="C1537" s="10">
        <v>2069.6799999999998</v>
      </c>
      <c r="D1537" s="10">
        <v>2064.66</v>
      </c>
      <c r="E1537" s="10">
        <v>2068.1</v>
      </c>
      <c r="F1537" s="10">
        <v>2039.48</v>
      </c>
      <c r="G1537" s="10">
        <v>1916.82</v>
      </c>
      <c r="H1537" s="10">
        <v>2009.9</v>
      </c>
      <c r="J1537" s="29">
        <v>42893</v>
      </c>
      <c r="K1537" s="10">
        <v>64.680000000000007</v>
      </c>
      <c r="L1537" s="10">
        <v>65.08</v>
      </c>
      <c r="M1537" s="10">
        <v>64.58</v>
      </c>
      <c r="N1537" s="10">
        <v>65.05</v>
      </c>
      <c r="O1537" s="10">
        <v>64.37</v>
      </c>
      <c r="P1537" s="10">
        <v>59.41</v>
      </c>
      <c r="Q1537" s="10">
        <v>63.16</v>
      </c>
    </row>
    <row r="1538" spans="1:17">
      <c r="A1538" s="29">
        <v>42892</v>
      </c>
      <c r="B1538" s="10">
        <v>2063.15</v>
      </c>
      <c r="C1538" s="10">
        <v>2069.9</v>
      </c>
      <c r="D1538" s="10">
        <v>2063.15</v>
      </c>
      <c r="E1538" s="10">
        <v>2065.4899999999998</v>
      </c>
      <c r="F1538" s="10">
        <v>2038.8</v>
      </c>
      <c r="G1538" s="10">
        <v>1915.25</v>
      </c>
      <c r="H1538" s="10">
        <v>2008.04</v>
      </c>
      <c r="J1538" s="29">
        <v>42892</v>
      </c>
      <c r="K1538" s="10">
        <v>63.5</v>
      </c>
      <c r="L1538" s="10">
        <v>64.569999999999993</v>
      </c>
      <c r="M1538" s="10">
        <v>63.5</v>
      </c>
      <c r="N1538" s="10">
        <v>64.52</v>
      </c>
      <c r="O1538" s="10">
        <v>64.31</v>
      </c>
      <c r="P1538" s="10">
        <v>59.37</v>
      </c>
      <c r="Q1538" s="10">
        <v>63.07</v>
      </c>
    </row>
    <row r="1539" spans="1:17">
      <c r="A1539" s="29">
        <v>42891</v>
      </c>
      <c r="B1539" s="10">
        <v>2077.35</v>
      </c>
      <c r="C1539" s="10">
        <v>2078.5700000000002</v>
      </c>
      <c r="D1539" s="10">
        <v>2063.1</v>
      </c>
      <c r="E1539" s="10">
        <v>2063.16</v>
      </c>
      <c r="F1539" s="10">
        <v>2038.2</v>
      </c>
      <c r="G1539" s="10">
        <v>1913.7</v>
      </c>
      <c r="H1539" s="10">
        <v>2006.12</v>
      </c>
      <c r="J1539" s="29">
        <v>42891</v>
      </c>
      <c r="K1539" s="10">
        <v>63.9</v>
      </c>
      <c r="L1539" s="10">
        <v>63.92</v>
      </c>
      <c r="M1539" s="10">
        <v>63.63</v>
      </c>
      <c r="N1539" s="10">
        <v>63.75</v>
      </c>
      <c r="O1539" s="10">
        <v>64.25</v>
      </c>
      <c r="P1539" s="10">
        <v>59.33</v>
      </c>
      <c r="Q1539" s="10">
        <v>63</v>
      </c>
    </row>
    <row r="1540" spans="1:17">
      <c r="A1540" s="29">
        <v>42888</v>
      </c>
      <c r="B1540" s="10">
        <v>2068.5300000000002</v>
      </c>
      <c r="C1540" s="10">
        <v>2077.36</v>
      </c>
      <c r="D1540" s="10">
        <v>2059.9699999999998</v>
      </c>
      <c r="E1540" s="10">
        <v>2077.36</v>
      </c>
      <c r="F1540" s="10">
        <v>2037.74</v>
      </c>
      <c r="G1540" s="10">
        <v>1912.15</v>
      </c>
      <c r="H1540" s="10">
        <v>2004.29</v>
      </c>
      <c r="J1540" s="29">
        <v>42888</v>
      </c>
      <c r="K1540" s="10">
        <v>63.83</v>
      </c>
      <c r="L1540" s="10">
        <v>64.260000000000005</v>
      </c>
      <c r="M1540" s="10">
        <v>63.64</v>
      </c>
      <c r="N1540" s="10">
        <v>64.2</v>
      </c>
      <c r="O1540" s="10">
        <v>64.22</v>
      </c>
      <c r="P1540" s="10">
        <v>59.29</v>
      </c>
      <c r="Q1540" s="10">
        <v>62.92</v>
      </c>
    </row>
    <row r="1541" spans="1:17">
      <c r="A1541" s="29">
        <v>42887</v>
      </c>
      <c r="B1541" s="10">
        <v>2056.77</v>
      </c>
      <c r="C1541" s="10">
        <v>2069.27</v>
      </c>
      <c r="D1541" s="10">
        <v>2055.3200000000002</v>
      </c>
      <c r="E1541" s="10">
        <v>2068.5300000000002</v>
      </c>
      <c r="F1541" s="10">
        <v>2036.91</v>
      </c>
      <c r="G1541" s="10">
        <v>1910.5</v>
      </c>
      <c r="H1541" s="10">
        <v>2002.25</v>
      </c>
      <c r="J1541" s="29">
        <v>42887</v>
      </c>
      <c r="K1541" s="10">
        <v>64.3</v>
      </c>
      <c r="L1541" s="10">
        <v>64.67</v>
      </c>
      <c r="M1541" s="10">
        <v>63.59</v>
      </c>
      <c r="N1541" s="10">
        <v>63.78</v>
      </c>
      <c r="O1541" s="10">
        <v>64.16</v>
      </c>
      <c r="P1541" s="10">
        <v>59.25</v>
      </c>
      <c r="Q1541" s="10">
        <v>62.85</v>
      </c>
    </row>
    <row r="1542" spans="1:17">
      <c r="A1542" s="29">
        <v>42886</v>
      </c>
      <c r="B1542" s="10">
        <v>2055.81</v>
      </c>
      <c r="C1542" s="10">
        <v>2059.6</v>
      </c>
      <c r="D1542" s="10">
        <v>2048.5</v>
      </c>
      <c r="E1542" s="10">
        <v>2056.75</v>
      </c>
      <c r="F1542" s="10">
        <v>2036.39</v>
      </c>
      <c r="G1542" s="10">
        <v>1908.92</v>
      </c>
      <c r="H1542" s="10">
        <v>2000.3</v>
      </c>
      <c r="J1542" s="29">
        <v>42886</v>
      </c>
      <c r="K1542" s="10">
        <v>65.12</v>
      </c>
      <c r="L1542" s="10">
        <v>65.12</v>
      </c>
      <c r="M1542" s="10">
        <v>64.069999999999993</v>
      </c>
      <c r="N1542" s="10">
        <v>64.38</v>
      </c>
      <c r="O1542" s="10">
        <v>64.14</v>
      </c>
      <c r="P1542" s="10">
        <v>59.21</v>
      </c>
      <c r="Q1542" s="10">
        <v>62.78</v>
      </c>
    </row>
    <row r="1543" spans="1:17">
      <c r="A1543" s="29">
        <v>42885</v>
      </c>
      <c r="B1543" s="10">
        <v>2056.98</v>
      </c>
      <c r="C1543" s="10">
        <v>2057.19</v>
      </c>
      <c r="D1543" s="10">
        <v>2048.65</v>
      </c>
      <c r="E1543" s="10">
        <v>2055.8000000000002</v>
      </c>
      <c r="F1543" s="10">
        <v>2036.14</v>
      </c>
      <c r="G1543" s="10">
        <v>1907.39</v>
      </c>
      <c r="H1543" s="10">
        <v>1998.48</v>
      </c>
      <c r="J1543" s="29">
        <v>42885</v>
      </c>
      <c r="K1543" s="10">
        <v>65.319999999999993</v>
      </c>
      <c r="L1543" s="10">
        <v>65.319999999999993</v>
      </c>
      <c r="M1543" s="10">
        <v>65.069999999999993</v>
      </c>
      <c r="N1543" s="10">
        <v>65.150000000000006</v>
      </c>
      <c r="O1543" s="10">
        <v>64.099999999999994</v>
      </c>
      <c r="P1543" s="10">
        <v>59.17</v>
      </c>
      <c r="Q1543" s="10">
        <v>62.69</v>
      </c>
    </row>
    <row r="1544" spans="1:17">
      <c r="A1544" s="29">
        <v>42884</v>
      </c>
      <c r="B1544" s="10">
        <v>2054.0100000000002</v>
      </c>
      <c r="C1544" s="10">
        <v>2058.7399999999998</v>
      </c>
      <c r="D1544" s="10">
        <v>2052.7399999999998</v>
      </c>
      <c r="E1544" s="10">
        <v>2056.9899999999998</v>
      </c>
      <c r="F1544" s="10">
        <v>2035.97</v>
      </c>
      <c r="G1544" s="10">
        <v>1905.88</v>
      </c>
      <c r="H1544" s="10">
        <v>1996.64</v>
      </c>
      <c r="J1544" s="29">
        <v>42884</v>
      </c>
      <c r="K1544" s="10">
        <v>63.33</v>
      </c>
      <c r="L1544" s="10">
        <v>65.22</v>
      </c>
      <c r="M1544" s="10">
        <v>63.33</v>
      </c>
      <c r="N1544" s="10">
        <v>65.2</v>
      </c>
      <c r="O1544" s="10">
        <v>64.099999999999994</v>
      </c>
      <c r="P1544" s="10">
        <v>59.12</v>
      </c>
      <c r="Q1544" s="10">
        <v>62.58</v>
      </c>
    </row>
    <row r="1545" spans="1:17">
      <c r="A1545" s="29">
        <v>42881</v>
      </c>
      <c r="B1545" s="10">
        <v>2041.58</v>
      </c>
      <c r="C1545" s="10">
        <v>2054.2800000000002</v>
      </c>
      <c r="D1545" s="10">
        <v>2040.83</v>
      </c>
      <c r="E1545" s="10">
        <v>2054</v>
      </c>
      <c r="F1545" s="10">
        <v>2035.59</v>
      </c>
      <c r="G1545" s="10">
        <v>1904.34</v>
      </c>
      <c r="H1545" s="10">
        <v>1994.72</v>
      </c>
      <c r="J1545" s="29">
        <v>42881</v>
      </c>
      <c r="K1545" s="10">
        <v>64.900000000000006</v>
      </c>
      <c r="L1545" s="10">
        <v>65.349999999999994</v>
      </c>
      <c r="M1545" s="10">
        <v>64.900000000000006</v>
      </c>
      <c r="N1545" s="10">
        <v>65.2</v>
      </c>
      <c r="O1545" s="10">
        <v>64.08</v>
      </c>
      <c r="P1545" s="10">
        <v>59.08</v>
      </c>
      <c r="Q1545" s="10">
        <v>62.47</v>
      </c>
    </row>
    <row r="1546" spans="1:17">
      <c r="A1546" s="29">
        <v>42880</v>
      </c>
      <c r="B1546" s="10">
        <v>2041.6</v>
      </c>
      <c r="C1546" s="10">
        <v>2047.79</v>
      </c>
      <c r="D1546" s="10">
        <v>2039.16</v>
      </c>
      <c r="E1546" s="10">
        <v>2041.57</v>
      </c>
      <c r="F1546" s="10">
        <v>2035.26</v>
      </c>
      <c r="G1546" s="10">
        <v>1902.83</v>
      </c>
      <c r="H1546" s="10">
        <v>1992.76</v>
      </c>
      <c r="J1546" s="29">
        <v>42880</v>
      </c>
      <c r="K1546" s="10">
        <v>64.8</v>
      </c>
      <c r="L1546" s="10">
        <v>65.099999999999994</v>
      </c>
      <c r="M1546" s="10">
        <v>63.75</v>
      </c>
      <c r="N1546" s="10">
        <v>64.260000000000005</v>
      </c>
      <c r="O1546" s="10">
        <v>64.040000000000006</v>
      </c>
      <c r="P1546" s="10">
        <v>59.04</v>
      </c>
      <c r="Q1546" s="10">
        <v>62.36</v>
      </c>
    </row>
    <row r="1547" spans="1:17">
      <c r="A1547" s="29">
        <v>42879</v>
      </c>
      <c r="B1547" s="10">
        <v>2032.58</v>
      </c>
      <c r="C1547" s="10">
        <v>2044.36</v>
      </c>
      <c r="D1547" s="10">
        <v>2032.08</v>
      </c>
      <c r="E1547" s="10">
        <v>2041.61</v>
      </c>
      <c r="F1547" s="10">
        <v>2035.19</v>
      </c>
      <c r="G1547" s="10">
        <v>1901.33</v>
      </c>
      <c r="H1547" s="10">
        <v>1990.96</v>
      </c>
      <c r="J1547" s="29">
        <v>42879</v>
      </c>
      <c r="K1547" s="10">
        <v>63</v>
      </c>
      <c r="L1547" s="10">
        <v>64.849999999999994</v>
      </c>
      <c r="M1547" s="10">
        <v>63</v>
      </c>
      <c r="N1547" s="10">
        <v>64.53</v>
      </c>
      <c r="O1547" s="10">
        <v>64.02</v>
      </c>
      <c r="P1547" s="10">
        <v>58.99</v>
      </c>
      <c r="Q1547" s="10">
        <v>62.25</v>
      </c>
    </row>
    <row r="1548" spans="1:17">
      <c r="A1548" s="29">
        <v>42878</v>
      </c>
      <c r="B1548" s="10">
        <v>2027.23</v>
      </c>
      <c r="C1548" s="10">
        <v>2036.32</v>
      </c>
      <c r="D1548" s="10">
        <v>2023.07</v>
      </c>
      <c r="E1548" s="10">
        <v>2032.61</v>
      </c>
      <c r="F1548" s="10">
        <v>2035.18</v>
      </c>
      <c r="G1548" s="10">
        <v>1899.83</v>
      </c>
      <c r="H1548" s="10">
        <v>1989.15</v>
      </c>
      <c r="J1548" s="29">
        <v>42878</v>
      </c>
      <c r="K1548" s="10">
        <v>63</v>
      </c>
      <c r="L1548" s="10">
        <v>63.57</v>
      </c>
      <c r="M1548" s="10">
        <v>62.8</v>
      </c>
      <c r="N1548" s="10">
        <v>63.57</v>
      </c>
      <c r="O1548" s="10">
        <v>63.99</v>
      </c>
      <c r="P1548" s="10">
        <v>58.95</v>
      </c>
      <c r="Q1548" s="10">
        <v>62.13</v>
      </c>
    </row>
    <row r="1549" spans="1:17">
      <c r="A1549" s="29">
        <v>42877</v>
      </c>
      <c r="B1549" s="10">
        <v>2034.79</v>
      </c>
      <c r="C1549" s="10">
        <v>2042.6</v>
      </c>
      <c r="D1549" s="10">
        <v>2018.99</v>
      </c>
      <c r="E1549" s="10">
        <v>2027.81</v>
      </c>
      <c r="F1549" s="10">
        <v>2035.27</v>
      </c>
      <c r="G1549" s="10">
        <v>1898.34</v>
      </c>
      <c r="H1549" s="10">
        <v>1987.34</v>
      </c>
      <c r="J1549" s="29">
        <v>42877</v>
      </c>
      <c r="K1549" s="10">
        <v>64.14</v>
      </c>
      <c r="L1549" s="10">
        <v>64.14</v>
      </c>
      <c r="M1549" s="10">
        <v>61.45</v>
      </c>
      <c r="N1549" s="10">
        <v>62</v>
      </c>
      <c r="O1549" s="10">
        <v>63.96</v>
      </c>
      <c r="P1549" s="10">
        <v>58.91</v>
      </c>
      <c r="Q1549" s="10">
        <v>62.02</v>
      </c>
    </row>
    <row r="1550" spans="1:17">
      <c r="A1550" s="29">
        <v>42874</v>
      </c>
      <c r="B1550" s="10">
        <v>2009.93</v>
      </c>
      <c r="C1550" s="10">
        <v>2034.8</v>
      </c>
      <c r="D1550" s="10">
        <v>2009.93</v>
      </c>
      <c r="E1550" s="10">
        <v>2034.8</v>
      </c>
      <c r="F1550" s="10">
        <v>2035.48</v>
      </c>
      <c r="G1550" s="10">
        <v>1896.88</v>
      </c>
      <c r="H1550" s="10">
        <v>1985.64</v>
      </c>
      <c r="J1550" s="29">
        <v>42874</v>
      </c>
      <c r="K1550" s="10">
        <v>62.01</v>
      </c>
      <c r="L1550" s="10">
        <v>64.14</v>
      </c>
      <c r="M1550" s="10">
        <v>62.01</v>
      </c>
      <c r="N1550" s="10">
        <v>63.8</v>
      </c>
      <c r="O1550" s="10">
        <v>63.99</v>
      </c>
      <c r="P1550" s="10">
        <v>58.88</v>
      </c>
      <c r="Q1550" s="10">
        <v>61.92</v>
      </c>
    </row>
    <row r="1551" spans="1:17">
      <c r="A1551" s="29">
        <v>42873</v>
      </c>
      <c r="B1551" s="10">
        <v>2072.2399999999998</v>
      </c>
      <c r="C1551" s="10">
        <v>2072.2399999999998</v>
      </c>
      <c r="D1551" s="10">
        <v>1975.24</v>
      </c>
      <c r="E1551" s="10">
        <v>2009.94</v>
      </c>
      <c r="F1551" s="10">
        <v>2035.65</v>
      </c>
      <c r="G1551" s="10">
        <v>1895.39</v>
      </c>
      <c r="H1551" s="10">
        <v>1983.87</v>
      </c>
      <c r="J1551" s="29">
        <v>42873</v>
      </c>
      <c r="K1551" s="10">
        <v>59.5</v>
      </c>
      <c r="L1551" s="10">
        <v>64.37</v>
      </c>
      <c r="M1551" s="10">
        <v>59.4</v>
      </c>
      <c r="N1551" s="10">
        <v>61.8</v>
      </c>
      <c r="O1551" s="10">
        <v>64</v>
      </c>
      <c r="P1551" s="10">
        <v>58.83</v>
      </c>
      <c r="Q1551" s="10">
        <v>61.8</v>
      </c>
    </row>
    <row r="1552" spans="1:17">
      <c r="A1552" s="29">
        <v>42872</v>
      </c>
      <c r="B1552" s="10">
        <v>2072.7199999999998</v>
      </c>
      <c r="C1552" s="10">
        <v>2075.2600000000002</v>
      </c>
      <c r="D1552" s="10">
        <v>2065.5100000000002</v>
      </c>
      <c r="E1552" s="10">
        <v>2072.25</v>
      </c>
      <c r="F1552" s="10">
        <v>2036.21</v>
      </c>
      <c r="G1552" s="10">
        <v>1894.02</v>
      </c>
      <c r="H1552" s="10">
        <v>1982.24</v>
      </c>
      <c r="J1552" s="29">
        <v>42872</v>
      </c>
      <c r="K1552" s="10">
        <v>69.39</v>
      </c>
      <c r="L1552" s="10">
        <v>69.39</v>
      </c>
      <c r="M1552" s="10">
        <v>68.349999999999994</v>
      </c>
      <c r="N1552" s="10">
        <v>68.599999999999994</v>
      </c>
      <c r="O1552" s="10">
        <v>64.06</v>
      </c>
      <c r="P1552" s="10">
        <v>58.79</v>
      </c>
      <c r="Q1552" s="10">
        <v>61.7</v>
      </c>
    </row>
    <row r="1553" spans="1:17">
      <c r="A1553" s="29">
        <v>42871</v>
      </c>
      <c r="B1553" s="10">
        <v>2067.62</v>
      </c>
      <c r="C1553" s="10">
        <v>2073.71</v>
      </c>
      <c r="D1553" s="10">
        <v>2067.29</v>
      </c>
      <c r="E1553" s="10">
        <v>2072.8200000000002</v>
      </c>
      <c r="F1553" s="10">
        <v>2035.58</v>
      </c>
      <c r="G1553" s="10">
        <v>1892.3</v>
      </c>
      <c r="H1553" s="10">
        <v>1979.97</v>
      </c>
      <c r="J1553" s="29">
        <v>42871</v>
      </c>
      <c r="K1553" s="10">
        <v>68.81</v>
      </c>
      <c r="L1553" s="10">
        <v>69.400000000000006</v>
      </c>
      <c r="M1553" s="10">
        <v>68.61</v>
      </c>
      <c r="N1553" s="10">
        <v>69.400000000000006</v>
      </c>
      <c r="O1553" s="10">
        <v>63.97</v>
      </c>
      <c r="P1553" s="10">
        <v>58.72</v>
      </c>
      <c r="Q1553" s="10">
        <v>61.53</v>
      </c>
    </row>
    <row r="1554" spans="1:17">
      <c r="A1554" s="29">
        <v>42870</v>
      </c>
      <c r="B1554" s="10">
        <v>2059.5500000000002</v>
      </c>
      <c r="C1554" s="10">
        <v>2069.34</v>
      </c>
      <c r="D1554" s="10">
        <v>2059.5500000000002</v>
      </c>
      <c r="E1554" s="10">
        <v>2067.62</v>
      </c>
      <c r="F1554" s="10">
        <v>2034.73</v>
      </c>
      <c r="G1554" s="10">
        <v>1890.59</v>
      </c>
      <c r="H1554" s="10">
        <v>1977.73</v>
      </c>
      <c r="J1554" s="29">
        <v>42870</v>
      </c>
      <c r="K1554" s="10">
        <v>68.599999999999994</v>
      </c>
      <c r="L1554" s="10">
        <v>68.75</v>
      </c>
      <c r="M1554" s="10">
        <v>68.37</v>
      </c>
      <c r="N1554" s="10">
        <v>68.5</v>
      </c>
      <c r="O1554" s="10">
        <v>63.86</v>
      </c>
      <c r="P1554" s="10">
        <v>58.65</v>
      </c>
      <c r="Q1554" s="10">
        <v>61.36</v>
      </c>
    </row>
    <row r="1555" spans="1:17">
      <c r="A1555" s="29">
        <v>42867</v>
      </c>
      <c r="B1555" s="10">
        <v>2048.9499999999998</v>
      </c>
      <c r="C1555" s="10">
        <v>2064.92</v>
      </c>
      <c r="D1555" s="10">
        <v>2046.76</v>
      </c>
      <c r="E1555" s="10">
        <v>2059.61</v>
      </c>
      <c r="F1555" s="10">
        <v>2034.06</v>
      </c>
      <c r="G1555" s="10">
        <v>1888.88</v>
      </c>
      <c r="H1555" s="10">
        <v>1975.54</v>
      </c>
      <c r="J1555" s="29">
        <v>42867</v>
      </c>
      <c r="K1555" s="10">
        <v>69</v>
      </c>
      <c r="L1555" s="10">
        <v>70</v>
      </c>
      <c r="M1555" s="10">
        <v>68.45</v>
      </c>
      <c r="N1555" s="10">
        <v>68.55</v>
      </c>
      <c r="O1555" s="10">
        <v>63.79</v>
      </c>
      <c r="P1555" s="10">
        <v>58.58</v>
      </c>
      <c r="Q1555" s="10">
        <v>61.2</v>
      </c>
    </row>
    <row r="1556" spans="1:17">
      <c r="A1556" s="29">
        <v>42866</v>
      </c>
      <c r="B1556" s="10">
        <v>2051.21</v>
      </c>
      <c r="C1556" s="10">
        <v>2053.42</v>
      </c>
      <c r="D1556" s="10">
        <v>2045.99</v>
      </c>
      <c r="E1556" s="10">
        <v>2049.0300000000002</v>
      </c>
      <c r="F1556" s="10">
        <v>2033.44</v>
      </c>
      <c r="G1556" s="10">
        <v>1887.15</v>
      </c>
      <c r="H1556" s="10">
        <v>1973.37</v>
      </c>
      <c r="J1556" s="29">
        <v>42866</v>
      </c>
      <c r="K1556" s="10">
        <v>68.22</v>
      </c>
      <c r="L1556" s="10">
        <v>68.47</v>
      </c>
      <c r="M1556" s="10">
        <v>67.900000000000006</v>
      </c>
      <c r="N1556" s="10">
        <v>68.349999999999994</v>
      </c>
      <c r="O1556" s="10">
        <v>63.69</v>
      </c>
      <c r="P1556" s="10">
        <v>58.51</v>
      </c>
      <c r="Q1556" s="10">
        <v>61.03</v>
      </c>
    </row>
    <row r="1557" spans="1:17">
      <c r="A1557" s="29">
        <v>42865</v>
      </c>
      <c r="B1557" s="10">
        <v>2050.4299999999998</v>
      </c>
      <c r="C1557" s="10">
        <v>2052.73</v>
      </c>
      <c r="D1557" s="10">
        <v>2044.06</v>
      </c>
      <c r="E1557" s="10">
        <v>2051.21</v>
      </c>
      <c r="F1557" s="10">
        <v>2032.67</v>
      </c>
      <c r="G1557" s="10">
        <v>1885.46</v>
      </c>
      <c r="H1557" s="10">
        <v>1971.31</v>
      </c>
      <c r="J1557" s="29">
        <v>42865</v>
      </c>
      <c r="K1557" s="10">
        <v>68.540000000000006</v>
      </c>
      <c r="L1557" s="10">
        <v>68.989999999999995</v>
      </c>
      <c r="M1557" s="10">
        <v>67.87</v>
      </c>
      <c r="N1557" s="10">
        <v>68.06</v>
      </c>
      <c r="O1557" s="10">
        <v>63.61</v>
      </c>
      <c r="P1557" s="10">
        <v>58.44</v>
      </c>
      <c r="Q1557" s="10">
        <v>60.87</v>
      </c>
    </row>
    <row r="1558" spans="1:17">
      <c r="A1558" s="29">
        <v>42864</v>
      </c>
      <c r="B1558" s="10">
        <v>2046.74</v>
      </c>
      <c r="C1558" s="10">
        <v>2050.42</v>
      </c>
      <c r="D1558" s="10">
        <v>2043.34</v>
      </c>
      <c r="E1558" s="10">
        <v>2050.42</v>
      </c>
      <c r="F1558" s="10">
        <v>2031.83</v>
      </c>
      <c r="G1558" s="10">
        <v>1883.7</v>
      </c>
      <c r="H1558" s="10">
        <v>1969.32</v>
      </c>
      <c r="J1558" s="29">
        <v>42864</v>
      </c>
      <c r="K1558" s="10">
        <v>65.510000000000005</v>
      </c>
      <c r="L1558" s="10">
        <v>67.23</v>
      </c>
      <c r="M1558" s="10">
        <v>65.510000000000005</v>
      </c>
      <c r="N1558" s="10">
        <v>67.2</v>
      </c>
      <c r="O1558" s="10">
        <v>63.54</v>
      </c>
      <c r="P1558" s="10">
        <v>58.38</v>
      </c>
      <c r="Q1558" s="10">
        <v>60.71</v>
      </c>
    </row>
    <row r="1559" spans="1:17">
      <c r="A1559" s="29">
        <v>42863</v>
      </c>
      <c r="B1559" s="10">
        <v>2047.03</v>
      </c>
      <c r="C1559" s="10">
        <v>2050.46</v>
      </c>
      <c r="D1559" s="10">
        <v>2042.34</v>
      </c>
      <c r="E1559" s="10">
        <v>2046.73</v>
      </c>
      <c r="F1559" s="10">
        <v>2030.73</v>
      </c>
      <c r="G1559" s="10">
        <v>1881.88</v>
      </c>
      <c r="H1559" s="10">
        <v>1967.3</v>
      </c>
      <c r="J1559" s="29">
        <v>42863</v>
      </c>
      <c r="K1559" s="10">
        <v>66.86</v>
      </c>
      <c r="L1559" s="10">
        <v>66.86</v>
      </c>
      <c r="M1559" s="10">
        <v>66.05</v>
      </c>
      <c r="N1559" s="10">
        <v>66.3</v>
      </c>
      <c r="O1559" s="10">
        <v>63.51</v>
      </c>
      <c r="P1559" s="10">
        <v>58.31</v>
      </c>
      <c r="Q1559" s="10">
        <v>60.57</v>
      </c>
    </row>
    <row r="1560" spans="1:17">
      <c r="A1560" s="29">
        <v>42860</v>
      </c>
      <c r="B1560" s="10">
        <v>2038.61</v>
      </c>
      <c r="C1560" s="10">
        <v>2049.46</v>
      </c>
      <c r="D1560" s="10">
        <v>2038.61</v>
      </c>
      <c r="E1560" s="10">
        <v>2047.17</v>
      </c>
      <c r="F1560" s="10">
        <v>2029.61</v>
      </c>
      <c r="G1560" s="10">
        <v>1880.01</v>
      </c>
      <c r="H1560" s="10">
        <v>1965.2</v>
      </c>
      <c r="J1560" s="29">
        <v>42860</v>
      </c>
      <c r="K1560" s="10">
        <v>66.7</v>
      </c>
      <c r="L1560" s="10">
        <v>66.7</v>
      </c>
      <c r="M1560" s="10">
        <v>65.89</v>
      </c>
      <c r="N1560" s="10">
        <v>66.349999999999994</v>
      </c>
      <c r="O1560" s="10">
        <v>63.48</v>
      </c>
      <c r="P1560" s="10">
        <v>58.24</v>
      </c>
      <c r="Q1560" s="10">
        <v>60.44</v>
      </c>
    </row>
    <row r="1561" spans="1:17">
      <c r="A1561" s="29">
        <v>42859</v>
      </c>
      <c r="B1561" s="10">
        <v>2045.82</v>
      </c>
      <c r="C1561" s="10">
        <v>2045.82</v>
      </c>
      <c r="D1561" s="10">
        <v>2036.19</v>
      </c>
      <c r="E1561" s="10">
        <v>2038.61</v>
      </c>
      <c r="F1561" s="10">
        <v>2028.37</v>
      </c>
      <c r="G1561" s="10">
        <v>1878.09</v>
      </c>
      <c r="H1561" s="10">
        <v>1963.08</v>
      </c>
      <c r="J1561" s="29">
        <v>42859</v>
      </c>
      <c r="K1561" s="10">
        <v>66.75</v>
      </c>
      <c r="L1561" s="10">
        <v>66.790000000000006</v>
      </c>
      <c r="M1561" s="10">
        <v>65.28</v>
      </c>
      <c r="N1561" s="10">
        <v>65.55</v>
      </c>
      <c r="O1561" s="10">
        <v>63.44</v>
      </c>
      <c r="P1561" s="10">
        <v>58.17</v>
      </c>
      <c r="Q1561" s="10">
        <v>60.31</v>
      </c>
    </row>
    <row r="1562" spans="1:17">
      <c r="A1562" s="29">
        <v>42858</v>
      </c>
      <c r="B1562" s="10">
        <v>2039.53</v>
      </c>
      <c r="C1562" s="10">
        <v>2049.27</v>
      </c>
      <c r="D1562" s="10">
        <v>2038.97</v>
      </c>
      <c r="E1562" s="10">
        <v>2045.83</v>
      </c>
      <c r="F1562" s="10">
        <v>2027.14</v>
      </c>
      <c r="G1562" s="10">
        <v>1876.17</v>
      </c>
      <c r="H1562" s="10">
        <v>1961.05</v>
      </c>
      <c r="J1562" s="29">
        <v>42858</v>
      </c>
      <c r="K1562" s="10">
        <v>66.650000000000006</v>
      </c>
      <c r="L1562" s="10">
        <v>66.88</v>
      </c>
      <c r="M1562" s="10">
        <v>66</v>
      </c>
      <c r="N1562" s="10">
        <v>66.75</v>
      </c>
      <c r="O1562" s="10">
        <v>63.41</v>
      </c>
      <c r="P1562" s="10">
        <v>58.1</v>
      </c>
      <c r="Q1562" s="10">
        <v>60.19</v>
      </c>
    </row>
    <row r="1563" spans="1:17">
      <c r="A1563" s="29">
        <v>42857</v>
      </c>
      <c r="B1563" s="10">
        <v>2035.85</v>
      </c>
      <c r="C1563" s="10">
        <v>2044.9</v>
      </c>
      <c r="D1563" s="10">
        <v>2032.32</v>
      </c>
      <c r="E1563" s="10">
        <v>2039.86</v>
      </c>
      <c r="F1563" s="10">
        <v>2025.81</v>
      </c>
      <c r="G1563" s="10">
        <v>1874.21</v>
      </c>
      <c r="H1563" s="10">
        <v>1958.92</v>
      </c>
      <c r="J1563" s="29">
        <v>42857</v>
      </c>
      <c r="K1563" s="10">
        <v>64.900000000000006</v>
      </c>
      <c r="L1563" s="10">
        <v>66.489999999999995</v>
      </c>
      <c r="M1563" s="10">
        <v>64.209999999999994</v>
      </c>
      <c r="N1563" s="10">
        <v>66.25</v>
      </c>
      <c r="O1563" s="10">
        <v>63.35</v>
      </c>
      <c r="P1563" s="10">
        <v>58.02</v>
      </c>
      <c r="Q1563" s="10">
        <v>60.04</v>
      </c>
    </row>
    <row r="1564" spans="1:17">
      <c r="A1564" s="29">
        <v>42853</v>
      </c>
      <c r="B1564" s="10">
        <v>2025.21</v>
      </c>
      <c r="C1564" s="10">
        <v>2037.6</v>
      </c>
      <c r="D1564" s="10">
        <v>2025.21</v>
      </c>
      <c r="E1564" s="10">
        <v>2035.86</v>
      </c>
      <c r="F1564" s="10">
        <v>2024.56</v>
      </c>
      <c r="G1564" s="10">
        <v>1872.29</v>
      </c>
      <c r="H1564" s="10">
        <v>1956.91</v>
      </c>
      <c r="J1564" s="29">
        <v>42853</v>
      </c>
      <c r="K1564" s="10">
        <v>63.98</v>
      </c>
      <c r="L1564" s="10">
        <v>64.900000000000006</v>
      </c>
      <c r="M1564" s="10">
        <v>63.98</v>
      </c>
      <c r="N1564" s="10">
        <v>64.900000000000006</v>
      </c>
      <c r="O1564" s="10">
        <v>63.29</v>
      </c>
      <c r="P1564" s="10">
        <v>57.94</v>
      </c>
      <c r="Q1564" s="10">
        <v>59.9</v>
      </c>
    </row>
    <row r="1565" spans="1:17">
      <c r="A1565" s="29">
        <v>42852</v>
      </c>
      <c r="B1565" s="10">
        <v>2026.44</v>
      </c>
      <c r="C1565" s="10">
        <v>2028.95</v>
      </c>
      <c r="D1565" s="10">
        <v>2021.74</v>
      </c>
      <c r="E1565" s="10">
        <v>2025.22</v>
      </c>
      <c r="F1565" s="10">
        <v>2023.14</v>
      </c>
      <c r="G1565" s="10">
        <v>1870.37</v>
      </c>
      <c r="H1565" s="10">
        <v>1954.92</v>
      </c>
      <c r="J1565" s="29">
        <v>42852</v>
      </c>
      <c r="K1565" s="10">
        <v>64.89</v>
      </c>
      <c r="L1565" s="10">
        <v>64.89</v>
      </c>
      <c r="M1565" s="10">
        <v>63.08</v>
      </c>
      <c r="N1565" s="10">
        <v>63.99</v>
      </c>
      <c r="O1565" s="10">
        <v>63.25</v>
      </c>
      <c r="P1565" s="10">
        <v>57.87</v>
      </c>
      <c r="Q1565" s="10">
        <v>59.78</v>
      </c>
    </row>
    <row r="1566" spans="1:17">
      <c r="A1566" s="29">
        <v>42851</v>
      </c>
      <c r="B1566" s="10">
        <v>2023.59</v>
      </c>
      <c r="C1566" s="10">
        <v>2026.37</v>
      </c>
      <c r="D1566" s="10">
        <v>2016.05</v>
      </c>
      <c r="E1566" s="10">
        <v>2026.37</v>
      </c>
      <c r="F1566" s="10">
        <v>2021.72</v>
      </c>
      <c r="G1566" s="10">
        <v>1868.47</v>
      </c>
      <c r="H1566" s="10">
        <v>1953.03</v>
      </c>
      <c r="J1566" s="29">
        <v>42851</v>
      </c>
      <c r="K1566" s="10">
        <v>63.5</v>
      </c>
      <c r="L1566" s="10">
        <v>63.75</v>
      </c>
      <c r="M1566" s="10">
        <v>63.5</v>
      </c>
      <c r="N1566" s="10">
        <v>63.6</v>
      </c>
      <c r="O1566" s="10">
        <v>63.22</v>
      </c>
      <c r="P1566" s="10">
        <v>57.79</v>
      </c>
      <c r="Q1566" s="10">
        <v>59.69</v>
      </c>
    </row>
    <row r="1567" spans="1:17">
      <c r="A1567" s="29">
        <v>42850</v>
      </c>
      <c r="B1567" s="10">
        <v>2028.62</v>
      </c>
      <c r="C1567" s="10">
        <v>2030.17</v>
      </c>
      <c r="D1567" s="10">
        <v>2021.78</v>
      </c>
      <c r="E1567" s="10">
        <v>2023.53</v>
      </c>
      <c r="F1567" s="10">
        <v>2020.31</v>
      </c>
      <c r="G1567" s="10">
        <v>1866.56</v>
      </c>
      <c r="H1567" s="10">
        <v>1951.12</v>
      </c>
      <c r="J1567" s="29">
        <v>42850</v>
      </c>
      <c r="K1567" s="10">
        <v>63.88</v>
      </c>
      <c r="L1567" s="10">
        <v>64</v>
      </c>
      <c r="M1567" s="10">
        <v>63</v>
      </c>
      <c r="N1567" s="10">
        <v>64</v>
      </c>
      <c r="O1567" s="10">
        <v>63.18</v>
      </c>
      <c r="P1567" s="10">
        <v>57.72</v>
      </c>
      <c r="Q1567" s="10">
        <v>59.59</v>
      </c>
    </row>
    <row r="1568" spans="1:17">
      <c r="A1568" s="29">
        <v>42849</v>
      </c>
      <c r="B1568" s="10">
        <v>2026.05</v>
      </c>
      <c r="C1568" s="10">
        <v>2032.73</v>
      </c>
      <c r="D1568" s="10">
        <v>2022.78</v>
      </c>
      <c r="E1568" s="10">
        <v>2028.62</v>
      </c>
      <c r="F1568" s="10">
        <v>2018.89</v>
      </c>
      <c r="G1568" s="10">
        <v>1864.67</v>
      </c>
      <c r="H1568" s="10">
        <v>1949.21</v>
      </c>
      <c r="J1568" s="29">
        <v>42849</v>
      </c>
      <c r="K1568" s="10">
        <v>63.7</v>
      </c>
      <c r="L1568" s="10">
        <v>63.7</v>
      </c>
      <c r="M1568" s="10">
        <v>63.12</v>
      </c>
      <c r="N1568" s="10">
        <v>63.2</v>
      </c>
      <c r="O1568" s="10">
        <v>63.12</v>
      </c>
      <c r="P1568" s="10">
        <v>57.64</v>
      </c>
      <c r="Q1568" s="10">
        <v>59.49</v>
      </c>
    </row>
    <row r="1569" spans="1:17">
      <c r="A1569" s="29">
        <v>42845</v>
      </c>
      <c r="B1569" s="10">
        <v>2027.41</v>
      </c>
      <c r="C1569" s="10">
        <v>2030.08</v>
      </c>
      <c r="D1569" s="10">
        <v>2024.17</v>
      </c>
      <c r="E1569" s="10">
        <v>2026.06</v>
      </c>
      <c r="F1569" s="10">
        <v>2017.3</v>
      </c>
      <c r="G1569" s="10">
        <v>1862.76</v>
      </c>
      <c r="H1569" s="10">
        <v>1947.23</v>
      </c>
      <c r="J1569" s="29">
        <v>42845</v>
      </c>
      <c r="K1569" s="10">
        <v>62.95</v>
      </c>
      <c r="L1569" s="10">
        <v>63.04</v>
      </c>
      <c r="M1569" s="10">
        <v>62.78</v>
      </c>
      <c r="N1569" s="10">
        <v>63.04</v>
      </c>
      <c r="O1569" s="10">
        <v>63.06</v>
      </c>
      <c r="P1569" s="10">
        <v>57.57</v>
      </c>
      <c r="Q1569" s="10">
        <v>59.41</v>
      </c>
    </row>
    <row r="1570" spans="1:17">
      <c r="A1570" s="29">
        <v>42844</v>
      </c>
      <c r="B1570" s="10">
        <v>2028.17</v>
      </c>
      <c r="C1570" s="10">
        <v>2029.24</v>
      </c>
      <c r="D1570" s="10">
        <v>2021.79</v>
      </c>
      <c r="E1570" s="10">
        <v>2027.34</v>
      </c>
      <c r="F1570" s="10">
        <v>2015.72</v>
      </c>
      <c r="G1570" s="10">
        <v>1860.86</v>
      </c>
      <c r="H1570" s="10">
        <v>1945.27</v>
      </c>
      <c r="J1570" s="29">
        <v>42844</v>
      </c>
      <c r="K1570" s="10">
        <v>63.4</v>
      </c>
      <c r="L1570" s="10">
        <v>63.4</v>
      </c>
      <c r="M1570" s="10">
        <v>62.95</v>
      </c>
      <c r="N1570" s="10">
        <v>62.95</v>
      </c>
      <c r="O1570" s="10">
        <v>63.02</v>
      </c>
      <c r="P1570" s="10">
        <v>57.5</v>
      </c>
      <c r="Q1570" s="10">
        <v>59.32</v>
      </c>
    </row>
    <row r="1571" spans="1:17">
      <c r="A1571" s="29">
        <v>42843</v>
      </c>
      <c r="B1571" s="10">
        <v>2028.03</v>
      </c>
      <c r="C1571" s="10">
        <v>2028.76</v>
      </c>
      <c r="D1571" s="10">
        <v>2022.52</v>
      </c>
      <c r="E1571" s="10">
        <v>2028.76</v>
      </c>
      <c r="F1571" s="10">
        <v>2014.12</v>
      </c>
      <c r="G1571" s="10">
        <v>1858.92</v>
      </c>
      <c r="H1571" s="10">
        <v>1943.32</v>
      </c>
      <c r="J1571" s="29">
        <v>42843</v>
      </c>
      <c r="K1571" s="10">
        <v>63.2</v>
      </c>
      <c r="L1571" s="10">
        <v>63.4</v>
      </c>
      <c r="M1571" s="10">
        <v>62.87</v>
      </c>
      <c r="N1571" s="10">
        <v>63.4</v>
      </c>
      <c r="O1571" s="10">
        <v>62.98</v>
      </c>
      <c r="P1571" s="10">
        <v>57.43</v>
      </c>
      <c r="Q1571" s="10">
        <v>59.23</v>
      </c>
    </row>
    <row r="1572" spans="1:17">
      <c r="A1572" s="29">
        <v>42842</v>
      </c>
      <c r="B1572" s="10">
        <v>2029.78</v>
      </c>
      <c r="C1572" s="10">
        <v>2029.78</v>
      </c>
      <c r="D1572" s="10">
        <v>2019.08</v>
      </c>
      <c r="E1572" s="10">
        <v>2027.98</v>
      </c>
      <c r="F1572" s="10">
        <v>2012.39</v>
      </c>
      <c r="G1572" s="10">
        <v>1856.95</v>
      </c>
      <c r="H1572" s="10">
        <v>1941.4</v>
      </c>
      <c r="J1572" s="29">
        <v>42842</v>
      </c>
      <c r="K1572" s="10">
        <v>62.18</v>
      </c>
      <c r="L1572" s="10">
        <v>63.2</v>
      </c>
      <c r="M1572" s="10">
        <v>62.18</v>
      </c>
      <c r="N1572" s="10">
        <v>63.2</v>
      </c>
      <c r="O1572" s="10">
        <v>62.93</v>
      </c>
      <c r="P1572" s="10">
        <v>57.35</v>
      </c>
      <c r="Q1572" s="10">
        <v>59.14</v>
      </c>
    </row>
    <row r="1573" spans="1:17">
      <c r="A1573" s="29">
        <v>42838</v>
      </c>
      <c r="B1573" s="10">
        <v>2028.37</v>
      </c>
      <c r="C1573" s="10">
        <v>2031.64</v>
      </c>
      <c r="D1573" s="10">
        <v>2022.93</v>
      </c>
      <c r="E1573" s="10">
        <v>2029.78</v>
      </c>
      <c r="F1573" s="10">
        <v>2010.5</v>
      </c>
      <c r="G1573" s="10">
        <v>1854.98</v>
      </c>
      <c r="H1573" s="10">
        <v>1939.41</v>
      </c>
      <c r="J1573" s="29">
        <v>42838</v>
      </c>
      <c r="K1573" s="10">
        <v>62.41</v>
      </c>
      <c r="L1573" s="10">
        <v>62.41</v>
      </c>
      <c r="M1573" s="10">
        <v>61.86</v>
      </c>
      <c r="N1573" s="10">
        <v>62.18</v>
      </c>
      <c r="O1573" s="10">
        <v>62.88</v>
      </c>
      <c r="P1573" s="10">
        <v>57.27</v>
      </c>
      <c r="Q1573" s="10">
        <v>59.04</v>
      </c>
    </row>
    <row r="1574" spans="1:17">
      <c r="A1574" s="29">
        <v>42837</v>
      </c>
      <c r="B1574" s="10">
        <v>2026.4</v>
      </c>
      <c r="C1574" s="10">
        <v>2032.86</v>
      </c>
      <c r="D1574" s="10">
        <v>2023.31</v>
      </c>
      <c r="E1574" s="10">
        <v>2028.37</v>
      </c>
      <c r="F1574" s="10">
        <v>2008.6</v>
      </c>
      <c r="G1574" s="10">
        <v>1852.97</v>
      </c>
      <c r="H1574" s="10">
        <v>1937.49</v>
      </c>
      <c r="J1574" s="29">
        <v>42837</v>
      </c>
      <c r="K1574" s="10">
        <v>62.9</v>
      </c>
      <c r="L1574" s="10">
        <v>62.9</v>
      </c>
      <c r="M1574" s="10">
        <v>62.1</v>
      </c>
      <c r="N1574" s="10">
        <v>62.1</v>
      </c>
      <c r="O1574" s="10">
        <v>62.84</v>
      </c>
      <c r="P1574" s="10">
        <v>57.19</v>
      </c>
      <c r="Q1574" s="10">
        <v>58.96</v>
      </c>
    </row>
    <row r="1575" spans="1:17">
      <c r="A1575" s="29">
        <v>42836</v>
      </c>
      <c r="B1575" s="10">
        <v>2024.4</v>
      </c>
      <c r="C1575" s="10">
        <v>2031.11</v>
      </c>
      <c r="D1575" s="10">
        <v>2023.35</v>
      </c>
      <c r="E1575" s="10">
        <v>2026.4</v>
      </c>
      <c r="F1575" s="10">
        <v>2006.56</v>
      </c>
      <c r="G1575" s="10">
        <v>1850.98</v>
      </c>
      <c r="H1575" s="10">
        <v>1935.62</v>
      </c>
      <c r="J1575" s="29">
        <v>42836</v>
      </c>
      <c r="K1575" s="10">
        <v>63.19</v>
      </c>
      <c r="L1575" s="10">
        <v>63.19</v>
      </c>
      <c r="M1575" s="10">
        <v>62.07</v>
      </c>
      <c r="N1575" s="10">
        <v>62.68</v>
      </c>
      <c r="O1575" s="10">
        <v>62.81</v>
      </c>
      <c r="P1575" s="10">
        <v>57.12</v>
      </c>
      <c r="Q1575" s="10">
        <v>58.87</v>
      </c>
    </row>
    <row r="1576" spans="1:17">
      <c r="A1576" s="29">
        <v>42835</v>
      </c>
      <c r="B1576" s="10">
        <v>2024.94</v>
      </c>
      <c r="C1576" s="10">
        <v>2029.83</v>
      </c>
      <c r="D1576" s="10">
        <v>2020.45</v>
      </c>
      <c r="E1576" s="10">
        <v>2024.38</v>
      </c>
      <c r="F1576" s="10">
        <v>2004.51</v>
      </c>
      <c r="G1576" s="10">
        <v>1849.01</v>
      </c>
      <c r="H1576" s="10">
        <v>1933.73</v>
      </c>
      <c r="J1576" s="29">
        <v>42835</v>
      </c>
      <c r="K1576" s="10">
        <v>62.46</v>
      </c>
      <c r="L1576" s="10">
        <v>62.6</v>
      </c>
      <c r="M1576" s="10">
        <v>62.13</v>
      </c>
      <c r="N1576" s="10">
        <v>62.6</v>
      </c>
      <c r="O1576" s="10">
        <v>62.78</v>
      </c>
      <c r="P1576" s="10">
        <v>57.05</v>
      </c>
      <c r="Q1576" s="10">
        <v>58.77</v>
      </c>
    </row>
    <row r="1577" spans="1:17">
      <c r="A1577" s="29">
        <v>42832</v>
      </c>
      <c r="B1577" s="10">
        <v>2021.49</v>
      </c>
      <c r="C1577" s="10">
        <v>2025.5</v>
      </c>
      <c r="D1577" s="10">
        <v>2016.19</v>
      </c>
      <c r="E1577" s="10">
        <v>2024.95</v>
      </c>
      <c r="F1577" s="10">
        <v>2002.48</v>
      </c>
      <c r="G1577" s="10">
        <v>1847.05</v>
      </c>
      <c r="H1577" s="10">
        <v>1931.87</v>
      </c>
      <c r="J1577" s="29">
        <v>42832</v>
      </c>
      <c r="K1577" s="10">
        <v>62.45</v>
      </c>
      <c r="L1577" s="10">
        <v>62.7</v>
      </c>
      <c r="M1577" s="10">
        <v>62.02</v>
      </c>
      <c r="N1577" s="10">
        <v>62.46</v>
      </c>
      <c r="O1577" s="10">
        <v>62.74</v>
      </c>
      <c r="P1577" s="10">
        <v>56.97</v>
      </c>
      <c r="Q1577" s="10">
        <v>58.68</v>
      </c>
    </row>
    <row r="1578" spans="1:17">
      <c r="A1578" s="29">
        <v>42831</v>
      </c>
      <c r="B1578" s="10">
        <v>2017.03</v>
      </c>
      <c r="C1578" s="10">
        <v>2021.5</v>
      </c>
      <c r="D1578" s="10">
        <v>2014.46</v>
      </c>
      <c r="E1578" s="10">
        <v>2021.5</v>
      </c>
      <c r="F1578" s="10">
        <v>2000.52</v>
      </c>
      <c r="G1578" s="10">
        <v>1845.09</v>
      </c>
      <c r="H1578" s="10">
        <v>1930.1</v>
      </c>
      <c r="J1578" s="29">
        <v>42831</v>
      </c>
      <c r="K1578" s="10">
        <v>62.5</v>
      </c>
      <c r="L1578" s="10">
        <v>62.86</v>
      </c>
      <c r="M1578" s="10">
        <v>62.22</v>
      </c>
      <c r="N1578" s="10">
        <v>62.4</v>
      </c>
      <c r="O1578" s="10">
        <v>62.69</v>
      </c>
      <c r="P1578" s="10">
        <v>56.89</v>
      </c>
      <c r="Q1578" s="10">
        <v>58.58</v>
      </c>
    </row>
    <row r="1579" spans="1:17">
      <c r="A1579" s="29">
        <v>42830</v>
      </c>
      <c r="B1579" s="10">
        <v>2017.77</v>
      </c>
      <c r="C1579" s="10">
        <v>2020.52</v>
      </c>
      <c r="D1579" s="10">
        <v>2009.23</v>
      </c>
      <c r="E1579" s="10">
        <v>2016.91</v>
      </c>
      <c r="F1579" s="10">
        <v>1998.66</v>
      </c>
      <c r="G1579" s="10">
        <v>1843.15</v>
      </c>
      <c r="H1579" s="10">
        <v>1928.45</v>
      </c>
      <c r="J1579" s="29">
        <v>42830</v>
      </c>
      <c r="K1579" s="10">
        <v>63.01</v>
      </c>
      <c r="L1579" s="10">
        <v>64.959999999999994</v>
      </c>
      <c r="M1579" s="10">
        <v>62.7</v>
      </c>
      <c r="N1579" s="10">
        <v>62.7</v>
      </c>
      <c r="O1579" s="10">
        <v>62.63</v>
      </c>
      <c r="P1579" s="10">
        <v>56.81</v>
      </c>
      <c r="Q1579" s="10">
        <v>58.51</v>
      </c>
    </row>
    <row r="1580" spans="1:17">
      <c r="A1580" s="29">
        <v>42829</v>
      </c>
      <c r="B1580" s="10">
        <v>2014.71</v>
      </c>
      <c r="C1580" s="10">
        <v>2021.15</v>
      </c>
      <c r="D1580" s="10">
        <v>2012.43</v>
      </c>
      <c r="E1580" s="10">
        <v>2017.52</v>
      </c>
      <c r="F1580" s="10">
        <v>1996.76</v>
      </c>
      <c r="G1580" s="10">
        <v>1841.23</v>
      </c>
      <c r="H1580" s="10">
        <v>1926.97</v>
      </c>
      <c r="J1580" s="29">
        <v>42829</v>
      </c>
      <c r="K1580" s="10">
        <v>62.5</v>
      </c>
      <c r="L1580" s="10">
        <v>63.48</v>
      </c>
      <c r="M1580" s="10">
        <v>62.5</v>
      </c>
      <c r="N1580" s="10">
        <v>63.48</v>
      </c>
      <c r="O1580" s="10">
        <v>62.55</v>
      </c>
      <c r="P1580" s="10">
        <v>56.73</v>
      </c>
      <c r="Q1580" s="10">
        <v>58.48</v>
      </c>
    </row>
    <row r="1581" spans="1:17">
      <c r="A1581" s="29">
        <v>42828</v>
      </c>
      <c r="B1581" s="10">
        <v>2032.81</v>
      </c>
      <c r="C1581" s="10">
        <v>2033.6</v>
      </c>
      <c r="D1581" s="10">
        <v>2014.6</v>
      </c>
      <c r="E1581" s="10">
        <v>2014.6</v>
      </c>
      <c r="F1581" s="10">
        <v>1994.78</v>
      </c>
      <c r="G1581" s="10">
        <v>1839.31</v>
      </c>
      <c r="H1581" s="10">
        <v>1925.51</v>
      </c>
      <c r="J1581" s="29">
        <v>42828</v>
      </c>
      <c r="K1581" s="10">
        <v>62.88</v>
      </c>
      <c r="L1581" s="10">
        <v>63.01</v>
      </c>
      <c r="M1581" s="10">
        <v>62.56</v>
      </c>
      <c r="N1581" s="10">
        <v>62.95</v>
      </c>
      <c r="O1581" s="10">
        <v>62.44</v>
      </c>
      <c r="P1581" s="10">
        <v>56.64</v>
      </c>
      <c r="Q1581" s="10">
        <v>58.43</v>
      </c>
    </row>
    <row r="1582" spans="1:17">
      <c r="A1582" s="29">
        <v>42825</v>
      </c>
      <c r="B1582" s="10">
        <v>2026.09</v>
      </c>
      <c r="C1582" s="10">
        <v>2032.82</v>
      </c>
      <c r="D1582" s="10">
        <v>2023.31</v>
      </c>
      <c r="E1582" s="10">
        <v>2032.82</v>
      </c>
      <c r="F1582" s="10">
        <v>1992.82</v>
      </c>
      <c r="G1582" s="10">
        <v>1837.42</v>
      </c>
      <c r="H1582" s="10">
        <v>1924.12</v>
      </c>
      <c r="J1582" s="29">
        <v>42825</v>
      </c>
      <c r="K1582" s="10">
        <v>62.54</v>
      </c>
      <c r="L1582" s="10">
        <v>62.99</v>
      </c>
      <c r="M1582" s="10">
        <v>62.54</v>
      </c>
      <c r="N1582" s="10">
        <v>62.77</v>
      </c>
      <c r="O1582" s="10">
        <v>62.36</v>
      </c>
      <c r="P1582" s="10">
        <v>56.55</v>
      </c>
      <c r="Q1582" s="10">
        <v>58.4</v>
      </c>
    </row>
    <row r="1583" spans="1:17">
      <c r="A1583" s="29">
        <v>42824</v>
      </c>
      <c r="B1583" s="10">
        <v>2016.84</v>
      </c>
      <c r="C1583" s="10">
        <v>2027.57</v>
      </c>
      <c r="D1583" s="10">
        <v>2016.84</v>
      </c>
      <c r="E1583" s="10">
        <v>2026.09</v>
      </c>
      <c r="F1583" s="10">
        <v>1990.4</v>
      </c>
      <c r="G1583" s="10">
        <v>1835.42</v>
      </c>
      <c r="H1583" s="10">
        <v>1922.6</v>
      </c>
      <c r="J1583" s="29">
        <v>42824</v>
      </c>
      <c r="K1583" s="10">
        <v>62.65</v>
      </c>
      <c r="L1583" s="10">
        <v>62.81</v>
      </c>
      <c r="M1583" s="10">
        <v>62.37</v>
      </c>
      <c r="N1583" s="10">
        <v>62.54</v>
      </c>
      <c r="O1583" s="10">
        <v>62.29</v>
      </c>
      <c r="P1583" s="10">
        <v>56.46</v>
      </c>
      <c r="Q1583" s="10">
        <v>58.33</v>
      </c>
    </row>
    <row r="1584" spans="1:17">
      <c r="A1584" s="29">
        <v>42823</v>
      </c>
      <c r="B1584" s="10">
        <v>2022.52</v>
      </c>
      <c r="C1584" s="10">
        <v>2028.75</v>
      </c>
      <c r="D1584" s="10">
        <v>2016.38</v>
      </c>
      <c r="E1584" s="10">
        <v>2016.84</v>
      </c>
      <c r="F1584" s="10">
        <v>1988.04</v>
      </c>
      <c r="G1584" s="10">
        <v>1833.48</v>
      </c>
      <c r="H1584" s="10">
        <v>1921.15</v>
      </c>
      <c r="J1584" s="29">
        <v>42823</v>
      </c>
      <c r="K1584" s="10">
        <v>62.05</v>
      </c>
      <c r="L1584" s="10">
        <v>62.71</v>
      </c>
      <c r="M1584" s="10">
        <v>62.05</v>
      </c>
      <c r="N1584" s="10">
        <v>62.65</v>
      </c>
      <c r="O1584" s="10">
        <v>62.22</v>
      </c>
      <c r="P1584" s="10">
        <v>56.38</v>
      </c>
      <c r="Q1584" s="10">
        <v>58.28</v>
      </c>
    </row>
    <row r="1585" spans="1:17">
      <c r="A1585" s="29">
        <v>42822</v>
      </c>
      <c r="B1585" s="10">
        <v>2025.15</v>
      </c>
      <c r="C1585" s="10">
        <v>2027.26</v>
      </c>
      <c r="D1585" s="10">
        <v>2017.94</v>
      </c>
      <c r="E1585" s="10">
        <v>2023.39</v>
      </c>
      <c r="F1585" s="10">
        <v>1985.77</v>
      </c>
      <c r="G1585" s="10">
        <v>1831.61</v>
      </c>
      <c r="H1585" s="10">
        <v>1919.87</v>
      </c>
      <c r="J1585" s="29">
        <v>42822</v>
      </c>
      <c r="K1585" s="10">
        <v>61.9</v>
      </c>
      <c r="L1585" s="10">
        <v>63.4</v>
      </c>
      <c r="M1585" s="10">
        <v>61.7</v>
      </c>
      <c r="N1585" s="10">
        <v>62.05</v>
      </c>
      <c r="O1585" s="10">
        <v>62.13</v>
      </c>
      <c r="P1585" s="10">
        <v>56.3</v>
      </c>
      <c r="Q1585" s="10">
        <v>58.23</v>
      </c>
    </row>
    <row r="1586" spans="1:17">
      <c r="A1586" s="29">
        <v>42821</v>
      </c>
      <c r="B1586" s="10">
        <v>2034.21</v>
      </c>
      <c r="C1586" s="10">
        <v>2040.63</v>
      </c>
      <c r="D1586" s="10">
        <v>2020.78</v>
      </c>
      <c r="E1586" s="10">
        <v>2025.16</v>
      </c>
      <c r="F1586" s="10">
        <v>1983.15</v>
      </c>
      <c r="G1586" s="10">
        <v>1829.68</v>
      </c>
      <c r="H1586" s="10">
        <v>1918.5</v>
      </c>
      <c r="J1586" s="29">
        <v>42821</v>
      </c>
      <c r="K1586" s="10">
        <v>60.51</v>
      </c>
      <c r="L1586" s="10">
        <v>61.81</v>
      </c>
      <c r="M1586" s="10">
        <v>60.51</v>
      </c>
      <c r="N1586" s="10">
        <v>61.8</v>
      </c>
      <c r="O1586" s="10">
        <v>62.05</v>
      </c>
      <c r="P1586" s="10">
        <v>56.22</v>
      </c>
      <c r="Q1586" s="10">
        <v>58.21</v>
      </c>
    </row>
    <row r="1587" spans="1:17">
      <c r="A1587" s="29">
        <v>42818</v>
      </c>
      <c r="B1587" s="10">
        <v>2035.47</v>
      </c>
      <c r="C1587" s="10">
        <v>2040.31</v>
      </c>
      <c r="D1587" s="10">
        <v>2031.45</v>
      </c>
      <c r="E1587" s="10">
        <v>2034.22</v>
      </c>
      <c r="F1587" s="10">
        <v>1980.31</v>
      </c>
      <c r="G1587" s="10">
        <v>1827.73</v>
      </c>
      <c r="H1587" s="10">
        <v>1917.04</v>
      </c>
      <c r="J1587" s="29">
        <v>42818</v>
      </c>
      <c r="K1587" s="10">
        <v>62</v>
      </c>
      <c r="L1587" s="10">
        <v>62</v>
      </c>
      <c r="M1587" s="10">
        <v>61.48</v>
      </c>
      <c r="N1587" s="10">
        <v>61.65</v>
      </c>
      <c r="O1587" s="10">
        <v>61.94</v>
      </c>
      <c r="P1587" s="10">
        <v>56.15</v>
      </c>
      <c r="Q1587" s="10">
        <v>58.19</v>
      </c>
    </row>
    <row r="1588" spans="1:17">
      <c r="A1588" s="29">
        <v>42817</v>
      </c>
      <c r="B1588" s="10">
        <v>2040.03</v>
      </c>
      <c r="C1588" s="10">
        <v>2042.51</v>
      </c>
      <c r="D1588" s="10">
        <v>2030.24</v>
      </c>
      <c r="E1588" s="10">
        <v>2035.47</v>
      </c>
      <c r="F1588" s="10">
        <v>1977.27</v>
      </c>
      <c r="G1588" s="10">
        <v>1825.66</v>
      </c>
      <c r="H1588" s="10">
        <v>1915.39</v>
      </c>
      <c r="J1588" s="29">
        <v>42817</v>
      </c>
      <c r="K1588" s="10">
        <v>61.1</v>
      </c>
      <c r="L1588" s="10">
        <v>61.88</v>
      </c>
      <c r="M1588" s="10">
        <v>61.1</v>
      </c>
      <c r="N1588" s="10">
        <v>61.88</v>
      </c>
      <c r="O1588" s="10">
        <v>61.84</v>
      </c>
      <c r="P1588" s="10">
        <v>56.08</v>
      </c>
      <c r="Q1588" s="10">
        <v>58.16</v>
      </c>
    </row>
    <row r="1589" spans="1:17">
      <c r="A1589" s="29">
        <v>42816</v>
      </c>
      <c r="B1589" s="10">
        <v>2035.58</v>
      </c>
      <c r="C1589" s="10">
        <v>2040.03</v>
      </c>
      <c r="D1589" s="10">
        <v>2033.53</v>
      </c>
      <c r="E1589" s="10">
        <v>2040.03</v>
      </c>
      <c r="F1589" s="10">
        <v>1974.04</v>
      </c>
      <c r="G1589" s="10">
        <v>1823.63</v>
      </c>
      <c r="H1589" s="10">
        <v>1913.67</v>
      </c>
      <c r="J1589" s="29">
        <v>42816</v>
      </c>
      <c r="K1589" s="10">
        <v>61</v>
      </c>
      <c r="L1589" s="10">
        <v>62</v>
      </c>
      <c r="M1589" s="10">
        <v>60.58</v>
      </c>
      <c r="N1589" s="10">
        <v>62</v>
      </c>
      <c r="O1589" s="10">
        <v>61.74</v>
      </c>
      <c r="P1589" s="10">
        <v>56</v>
      </c>
      <c r="Q1589" s="10">
        <v>58.14</v>
      </c>
    </row>
    <row r="1590" spans="1:17">
      <c r="A1590" s="29">
        <v>42815</v>
      </c>
      <c r="B1590" s="10">
        <v>2042.58</v>
      </c>
      <c r="C1590" s="10">
        <v>2043.15</v>
      </c>
      <c r="D1590" s="10">
        <v>2032.87</v>
      </c>
      <c r="E1590" s="10">
        <v>2035.81</v>
      </c>
      <c r="F1590" s="10">
        <v>1970.83</v>
      </c>
      <c r="G1590" s="10">
        <v>1821.53</v>
      </c>
      <c r="H1590" s="10">
        <v>1911.85</v>
      </c>
      <c r="J1590" s="29">
        <v>42815</v>
      </c>
      <c r="K1590" s="10">
        <v>62.28</v>
      </c>
      <c r="L1590" s="10">
        <v>62.29</v>
      </c>
      <c r="M1590" s="10">
        <v>60.86</v>
      </c>
      <c r="N1590" s="10">
        <v>61.45</v>
      </c>
      <c r="O1590" s="10">
        <v>61.63</v>
      </c>
      <c r="P1590" s="10">
        <v>55.92</v>
      </c>
      <c r="Q1590" s="10">
        <v>58.11</v>
      </c>
    </row>
    <row r="1591" spans="1:17">
      <c r="A1591" s="29">
        <v>42814</v>
      </c>
      <c r="B1591" s="10">
        <v>2043.97</v>
      </c>
      <c r="C1591" s="10">
        <v>2045.91</v>
      </c>
      <c r="D1591" s="10">
        <v>2036.01</v>
      </c>
      <c r="E1591" s="10">
        <v>2042.58</v>
      </c>
      <c r="F1591" s="10">
        <v>1967.59</v>
      </c>
      <c r="G1591" s="10">
        <v>1819.45</v>
      </c>
      <c r="H1591" s="10">
        <v>1910.03</v>
      </c>
      <c r="J1591" s="29">
        <v>42814</v>
      </c>
      <c r="K1591" s="10">
        <v>62.68</v>
      </c>
      <c r="L1591" s="10">
        <v>62.68</v>
      </c>
      <c r="M1591" s="10">
        <v>62.32</v>
      </c>
      <c r="N1591" s="10">
        <v>62.5</v>
      </c>
      <c r="O1591" s="10">
        <v>61.54</v>
      </c>
      <c r="P1591" s="10">
        <v>55.84</v>
      </c>
      <c r="Q1591" s="10">
        <v>58.09</v>
      </c>
    </row>
    <row r="1592" spans="1:17">
      <c r="A1592" s="29">
        <v>42811</v>
      </c>
      <c r="B1592" s="10">
        <v>2047.4</v>
      </c>
      <c r="C1592" s="10">
        <v>2051.56</v>
      </c>
      <c r="D1592" s="10">
        <v>2042.31</v>
      </c>
      <c r="E1592" s="10">
        <v>2043.98</v>
      </c>
      <c r="F1592" s="10">
        <v>1964.22</v>
      </c>
      <c r="G1592" s="10">
        <v>1817.32</v>
      </c>
      <c r="H1592" s="10">
        <v>1908.09</v>
      </c>
      <c r="J1592" s="29">
        <v>42811</v>
      </c>
      <c r="K1592" s="10">
        <v>63.66</v>
      </c>
      <c r="L1592" s="10">
        <v>63.77</v>
      </c>
      <c r="M1592" s="10">
        <v>62.47</v>
      </c>
      <c r="N1592" s="10">
        <v>62.68</v>
      </c>
      <c r="O1592" s="10">
        <v>61.43</v>
      </c>
      <c r="P1592" s="10">
        <v>55.75</v>
      </c>
      <c r="Q1592" s="10">
        <v>58.06</v>
      </c>
    </row>
    <row r="1593" spans="1:17">
      <c r="A1593" s="29">
        <v>42810</v>
      </c>
      <c r="B1593" s="10">
        <v>2038.08</v>
      </c>
      <c r="C1593" s="10">
        <v>2048.39</v>
      </c>
      <c r="D1593" s="10">
        <v>2034.42</v>
      </c>
      <c r="E1593" s="10">
        <v>2047.4</v>
      </c>
      <c r="F1593" s="10">
        <v>1960.81</v>
      </c>
      <c r="G1593" s="10">
        <v>1815.16</v>
      </c>
      <c r="H1593" s="10">
        <v>1906.1</v>
      </c>
      <c r="J1593" s="29">
        <v>42810</v>
      </c>
      <c r="K1593" s="10">
        <v>64.2</v>
      </c>
      <c r="L1593" s="10">
        <v>65</v>
      </c>
      <c r="M1593" s="10">
        <v>63.99</v>
      </c>
      <c r="N1593" s="10">
        <v>65</v>
      </c>
      <c r="O1593" s="10">
        <v>61.28</v>
      </c>
      <c r="P1593" s="10">
        <v>55.66</v>
      </c>
      <c r="Q1593" s="10">
        <v>58.02</v>
      </c>
    </row>
    <row r="1594" spans="1:17">
      <c r="A1594" s="29">
        <v>42809</v>
      </c>
      <c r="B1594" s="10">
        <v>2037.7</v>
      </c>
      <c r="C1594" s="10">
        <v>2039.99</v>
      </c>
      <c r="D1594" s="10">
        <v>2028.91</v>
      </c>
      <c r="E1594" s="10">
        <v>2038.08</v>
      </c>
      <c r="F1594" s="10">
        <v>1957.31</v>
      </c>
      <c r="G1594" s="10">
        <v>1812.97</v>
      </c>
      <c r="H1594" s="10">
        <v>1904.06</v>
      </c>
      <c r="J1594" s="29">
        <v>42809</v>
      </c>
      <c r="K1594" s="10">
        <v>63.5</v>
      </c>
      <c r="L1594" s="10">
        <v>64.2</v>
      </c>
      <c r="M1594" s="10">
        <v>62.87</v>
      </c>
      <c r="N1594" s="10">
        <v>64.2</v>
      </c>
      <c r="O1594" s="10">
        <v>61.06</v>
      </c>
      <c r="P1594" s="10">
        <v>55.56</v>
      </c>
      <c r="Q1594" s="10">
        <v>57.96</v>
      </c>
    </row>
    <row r="1595" spans="1:17">
      <c r="A1595" s="29">
        <v>42808</v>
      </c>
      <c r="B1595" s="10">
        <v>2038.03</v>
      </c>
      <c r="C1595" s="10">
        <v>2041.58</v>
      </c>
      <c r="D1595" s="10">
        <v>2033.05</v>
      </c>
      <c r="E1595" s="10">
        <v>2037.54</v>
      </c>
      <c r="F1595" s="10">
        <v>1953.85</v>
      </c>
      <c r="G1595" s="10">
        <v>1810.79</v>
      </c>
      <c r="H1595" s="10">
        <v>1902.06</v>
      </c>
      <c r="J1595" s="29">
        <v>42808</v>
      </c>
      <c r="K1595" s="10">
        <v>63.5</v>
      </c>
      <c r="L1595" s="10">
        <v>63.57</v>
      </c>
      <c r="M1595" s="10">
        <v>63.08</v>
      </c>
      <c r="N1595" s="10">
        <v>63.08</v>
      </c>
      <c r="O1595" s="10">
        <v>60.86</v>
      </c>
      <c r="P1595" s="10">
        <v>55.46</v>
      </c>
      <c r="Q1595" s="10">
        <v>57.9</v>
      </c>
    </row>
    <row r="1596" spans="1:17">
      <c r="A1596" s="29">
        <v>42807</v>
      </c>
      <c r="B1596" s="10">
        <v>2041.61</v>
      </c>
      <c r="C1596" s="10">
        <v>2041.61</v>
      </c>
      <c r="D1596" s="10">
        <v>2031.48</v>
      </c>
      <c r="E1596" s="10">
        <v>2038.03</v>
      </c>
      <c r="F1596" s="10">
        <v>1950.26</v>
      </c>
      <c r="G1596" s="10">
        <v>1808.61</v>
      </c>
      <c r="H1596" s="10">
        <v>1900</v>
      </c>
      <c r="J1596" s="29">
        <v>42807</v>
      </c>
      <c r="K1596" s="10">
        <v>62.76</v>
      </c>
      <c r="L1596" s="10">
        <v>63.54</v>
      </c>
      <c r="M1596" s="10">
        <v>62.76</v>
      </c>
      <c r="N1596" s="10">
        <v>63.5</v>
      </c>
      <c r="O1596" s="10">
        <v>60.68</v>
      </c>
      <c r="P1596" s="10">
        <v>55.37</v>
      </c>
      <c r="Q1596" s="10">
        <v>57.85</v>
      </c>
    </row>
    <row r="1597" spans="1:17">
      <c r="A1597" s="29">
        <v>42804</v>
      </c>
      <c r="B1597" s="10">
        <v>2037.05</v>
      </c>
      <c r="C1597" s="10">
        <v>2041.19</v>
      </c>
      <c r="D1597" s="10">
        <v>2030.02</v>
      </c>
      <c r="E1597" s="10">
        <v>2041.19</v>
      </c>
      <c r="F1597" s="10">
        <v>1946.72</v>
      </c>
      <c r="G1597" s="10">
        <v>1806.42</v>
      </c>
      <c r="H1597" s="10">
        <v>1897.88</v>
      </c>
      <c r="J1597" s="29">
        <v>42804</v>
      </c>
      <c r="K1597" s="10">
        <v>62.21</v>
      </c>
      <c r="L1597" s="10">
        <v>62.99</v>
      </c>
      <c r="M1597" s="10">
        <v>62.21</v>
      </c>
      <c r="N1597" s="10">
        <v>62.75</v>
      </c>
      <c r="O1597" s="10">
        <v>60.47</v>
      </c>
      <c r="P1597" s="10">
        <v>55.27</v>
      </c>
      <c r="Q1597" s="10">
        <v>57.8</v>
      </c>
    </row>
    <row r="1598" spans="1:17">
      <c r="A1598" s="29">
        <v>42803</v>
      </c>
      <c r="B1598" s="10">
        <v>2038.29</v>
      </c>
      <c r="C1598" s="10">
        <v>2038.4</v>
      </c>
      <c r="D1598" s="10">
        <v>2031.3</v>
      </c>
      <c r="E1598" s="10">
        <v>2037.05</v>
      </c>
      <c r="F1598" s="10">
        <v>1943.11</v>
      </c>
      <c r="G1598" s="10">
        <v>1804.2</v>
      </c>
      <c r="H1598" s="10">
        <v>1895.66</v>
      </c>
      <c r="J1598" s="29">
        <v>42803</v>
      </c>
      <c r="K1598" s="10">
        <v>63.34</v>
      </c>
      <c r="L1598" s="10">
        <v>63.34</v>
      </c>
      <c r="M1598" s="10">
        <v>62.05</v>
      </c>
      <c r="N1598" s="10">
        <v>62.2</v>
      </c>
      <c r="O1598" s="10">
        <v>60.27</v>
      </c>
      <c r="P1598" s="10">
        <v>55.18</v>
      </c>
      <c r="Q1598" s="10">
        <v>57.75</v>
      </c>
    </row>
    <row r="1599" spans="1:17">
      <c r="A1599" s="29">
        <v>42802</v>
      </c>
      <c r="B1599" s="10">
        <v>2043.29</v>
      </c>
      <c r="C1599" s="10">
        <v>2047.68</v>
      </c>
      <c r="D1599" s="10">
        <v>2036.6</v>
      </c>
      <c r="E1599" s="10">
        <v>2038.29</v>
      </c>
      <c r="F1599" s="10">
        <v>1939.42</v>
      </c>
      <c r="G1599" s="10">
        <v>1802.02</v>
      </c>
      <c r="H1599" s="10">
        <v>1893.47</v>
      </c>
      <c r="J1599" s="29">
        <v>42802</v>
      </c>
      <c r="K1599" s="10">
        <v>64.5</v>
      </c>
      <c r="L1599" s="10">
        <v>64.8</v>
      </c>
      <c r="M1599" s="10">
        <v>63.1</v>
      </c>
      <c r="N1599" s="10">
        <v>63.34</v>
      </c>
      <c r="O1599" s="10">
        <v>60.08</v>
      </c>
      <c r="P1599" s="10">
        <v>55.09</v>
      </c>
      <c r="Q1599" s="10">
        <v>57.7</v>
      </c>
    </row>
    <row r="1600" spans="1:17">
      <c r="A1600" s="29">
        <v>42801</v>
      </c>
      <c r="B1600" s="10">
        <v>2038.07</v>
      </c>
      <c r="C1600" s="10">
        <v>2045.34</v>
      </c>
      <c r="D1600" s="10">
        <v>2038.07</v>
      </c>
      <c r="E1600" s="10">
        <v>2043.29</v>
      </c>
      <c r="F1600" s="10">
        <v>1935.8</v>
      </c>
      <c r="G1600" s="10">
        <v>1799.82</v>
      </c>
      <c r="H1600" s="10">
        <v>1891.29</v>
      </c>
      <c r="J1600" s="29">
        <v>42801</v>
      </c>
      <c r="K1600" s="10">
        <v>65</v>
      </c>
      <c r="L1600" s="10">
        <v>65</v>
      </c>
      <c r="M1600" s="10">
        <v>64.42</v>
      </c>
      <c r="N1600" s="10">
        <v>64.7</v>
      </c>
      <c r="O1600" s="10">
        <v>59.86</v>
      </c>
      <c r="P1600" s="10">
        <v>55</v>
      </c>
      <c r="Q1600" s="10">
        <v>57.65</v>
      </c>
    </row>
    <row r="1601" spans="1:17">
      <c r="A1601" s="29">
        <v>42800</v>
      </c>
      <c r="B1601" s="10">
        <v>2040.73</v>
      </c>
      <c r="C1601" s="10">
        <v>2041.71</v>
      </c>
      <c r="D1601" s="10">
        <v>2034.91</v>
      </c>
      <c r="E1601" s="10">
        <v>2038.02</v>
      </c>
      <c r="F1601" s="10">
        <v>1932.09</v>
      </c>
      <c r="G1601" s="10">
        <v>1797.64</v>
      </c>
      <c r="H1601" s="10">
        <v>1889.01</v>
      </c>
      <c r="J1601" s="29">
        <v>42800</v>
      </c>
      <c r="K1601" s="10">
        <v>64.16</v>
      </c>
      <c r="L1601" s="10">
        <v>65.900000000000006</v>
      </c>
      <c r="M1601" s="10">
        <v>64.16</v>
      </c>
      <c r="N1601" s="10">
        <v>64.5</v>
      </c>
      <c r="O1601" s="10">
        <v>59.6</v>
      </c>
      <c r="P1601" s="10">
        <v>54.9</v>
      </c>
      <c r="Q1601" s="10">
        <v>57.58</v>
      </c>
    </row>
    <row r="1602" spans="1:17">
      <c r="A1602" s="29">
        <v>42797</v>
      </c>
      <c r="B1602" s="10">
        <v>2030.67</v>
      </c>
      <c r="C1602" s="10">
        <v>2041.82</v>
      </c>
      <c r="D1602" s="10">
        <v>2030.67</v>
      </c>
      <c r="E1602" s="10">
        <v>2040.73</v>
      </c>
      <c r="F1602" s="10">
        <v>1928.27</v>
      </c>
      <c r="G1602" s="10">
        <v>1795.49</v>
      </c>
      <c r="H1602" s="10">
        <v>1886.78</v>
      </c>
      <c r="J1602" s="29">
        <v>42797</v>
      </c>
      <c r="K1602" s="10">
        <v>64.150000000000006</v>
      </c>
      <c r="L1602" s="10">
        <v>64.150000000000006</v>
      </c>
      <c r="M1602" s="10">
        <v>63.63</v>
      </c>
      <c r="N1602" s="10">
        <v>64.150000000000006</v>
      </c>
      <c r="O1602" s="10">
        <v>59.34</v>
      </c>
      <c r="P1602" s="10">
        <v>54.81</v>
      </c>
      <c r="Q1602" s="10">
        <v>57.51</v>
      </c>
    </row>
    <row r="1603" spans="1:17">
      <c r="A1603" s="29">
        <v>42796</v>
      </c>
      <c r="B1603" s="10">
        <v>2033.84</v>
      </c>
      <c r="C1603" s="10">
        <v>2036.69</v>
      </c>
      <c r="D1603" s="10">
        <v>2027.55</v>
      </c>
      <c r="E1603" s="10">
        <v>2030.45</v>
      </c>
      <c r="F1603" s="10">
        <v>1924.36</v>
      </c>
      <c r="G1603" s="10">
        <v>1793.3</v>
      </c>
      <c r="H1603" s="10">
        <v>1884.53</v>
      </c>
      <c r="J1603" s="29">
        <v>42796</v>
      </c>
      <c r="K1603" s="10">
        <v>64.77</v>
      </c>
      <c r="L1603" s="10">
        <v>64.8</v>
      </c>
      <c r="M1603" s="10">
        <v>63.95</v>
      </c>
      <c r="N1603" s="10">
        <v>63.95</v>
      </c>
      <c r="O1603" s="10">
        <v>59.09</v>
      </c>
      <c r="P1603" s="10">
        <v>54.72</v>
      </c>
      <c r="Q1603" s="10">
        <v>57.44</v>
      </c>
    </row>
    <row r="1604" spans="1:17">
      <c r="A1604" s="29">
        <v>42795</v>
      </c>
      <c r="B1604" s="10">
        <v>2028.86</v>
      </c>
      <c r="C1604" s="10">
        <v>2037.89</v>
      </c>
      <c r="D1604" s="10">
        <v>2016.3</v>
      </c>
      <c r="E1604" s="10">
        <v>2033.84</v>
      </c>
      <c r="F1604" s="10">
        <v>1920.73</v>
      </c>
      <c r="G1604" s="10">
        <v>1791.11</v>
      </c>
      <c r="H1604" s="10">
        <v>1882.34</v>
      </c>
      <c r="J1604" s="29">
        <v>42795</v>
      </c>
      <c r="K1604" s="10">
        <v>63.81</v>
      </c>
      <c r="L1604" s="10">
        <v>64.77</v>
      </c>
      <c r="M1604" s="10">
        <v>63.81</v>
      </c>
      <c r="N1604" s="10">
        <v>64.77</v>
      </c>
      <c r="O1604" s="10">
        <v>58.86</v>
      </c>
      <c r="P1604" s="10">
        <v>54.63</v>
      </c>
      <c r="Q1604" s="10">
        <v>57.36</v>
      </c>
    </row>
    <row r="1605" spans="1:17">
      <c r="A1605" s="29">
        <v>42790</v>
      </c>
      <c r="B1605" s="10">
        <v>2010.49</v>
      </c>
      <c r="C1605" s="10">
        <v>2035.76</v>
      </c>
      <c r="D1605" s="10">
        <v>2010.49</v>
      </c>
      <c r="E1605" s="10">
        <v>2028.86</v>
      </c>
      <c r="F1605" s="10">
        <v>1917.03</v>
      </c>
      <c r="G1605" s="10">
        <v>1788.85</v>
      </c>
      <c r="H1605" s="10">
        <v>1880.16</v>
      </c>
      <c r="J1605" s="29">
        <v>42790</v>
      </c>
      <c r="K1605" s="10">
        <v>64.150000000000006</v>
      </c>
      <c r="L1605" s="10">
        <v>64.150000000000006</v>
      </c>
      <c r="M1605" s="10">
        <v>63.23</v>
      </c>
      <c r="N1605" s="10">
        <v>63.8</v>
      </c>
      <c r="O1605" s="10">
        <v>58.61</v>
      </c>
      <c r="P1605" s="10">
        <v>54.54</v>
      </c>
      <c r="Q1605" s="10">
        <v>57.28</v>
      </c>
    </row>
    <row r="1606" spans="1:17">
      <c r="A1606" s="29">
        <v>42789</v>
      </c>
      <c r="B1606" s="10">
        <v>2009.31</v>
      </c>
      <c r="C1606" s="10">
        <v>2011.83</v>
      </c>
      <c r="D1606" s="10">
        <v>2003.93</v>
      </c>
      <c r="E1606" s="10">
        <v>2010.49</v>
      </c>
      <c r="F1606" s="10">
        <v>1913.3</v>
      </c>
      <c r="G1606" s="10">
        <v>1786.56</v>
      </c>
      <c r="H1606" s="10">
        <v>1878.04</v>
      </c>
      <c r="J1606" s="29">
        <v>42789</v>
      </c>
      <c r="K1606" s="10">
        <v>64.7</v>
      </c>
      <c r="L1606" s="10">
        <v>65.180000000000007</v>
      </c>
      <c r="M1606" s="10">
        <v>63.54</v>
      </c>
      <c r="N1606" s="10">
        <v>64.150000000000006</v>
      </c>
      <c r="O1606" s="10">
        <v>58.37</v>
      </c>
      <c r="P1606" s="10">
        <v>54.46</v>
      </c>
      <c r="Q1606" s="10">
        <v>57.2</v>
      </c>
    </row>
    <row r="1607" spans="1:17">
      <c r="A1607" s="29">
        <v>42788</v>
      </c>
      <c r="B1607" s="10">
        <v>1995.02</v>
      </c>
      <c r="C1607" s="10">
        <v>2009.6</v>
      </c>
      <c r="D1607" s="10">
        <v>1991.94</v>
      </c>
      <c r="E1607" s="10">
        <v>2009.32</v>
      </c>
      <c r="F1607" s="10">
        <v>1909.96</v>
      </c>
      <c r="G1607" s="10">
        <v>1784.33</v>
      </c>
      <c r="H1607" s="10">
        <v>1876.03</v>
      </c>
      <c r="J1607" s="29">
        <v>42788</v>
      </c>
      <c r="K1607" s="10">
        <v>65.599999999999994</v>
      </c>
      <c r="L1607" s="10">
        <v>65.599999999999994</v>
      </c>
      <c r="M1607" s="10">
        <v>64.5</v>
      </c>
      <c r="N1607" s="10">
        <v>64.7</v>
      </c>
      <c r="O1607" s="10">
        <v>58.14</v>
      </c>
      <c r="P1607" s="10">
        <v>54.37</v>
      </c>
      <c r="Q1607" s="10">
        <v>57.11</v>
      </c>
    </row>
    <row r="1608" spans="1:17">
      <c r="A1608" s="29">
        <v>42787</v>
      </c>
      <c r="B1608" s="10">
        <v>1990.95</v>
      </c>
      <c r="C1608" s="10">
        <v>1996.26</v>
      </c>
      <c r="D1608" s="10">
        <v>1985.04</v>
      </c>
      <c r="E1608" s="10">
        <v>1995.02</v>
      </c>
      <c r="F1608" s="10">
        <v>1906.8</v>
      </c>
      <c r="G1608" s="10">
        <v>1782.04</v>
      </c>
      <c r="H1608" s="10">
        <v>1873.97</v>
      </c>
      <c r="J1608" s="29">
        <v>42787</v>
      </c>
      <c r="K1608" s="10">
        <v>65.099999999999994</v>
      </c>
      <c r="L1608" s="10">
        <v>66.489999999999995</v>
      </c>
      <c r="M1608" s="10">
        <v>65.08</v>
      </c>
      <c r="N1608" s="10">
        <v>65.599999999999994</v>
      </c>
      <c r="O1608" s="10">
        <v>57.89</v>
      </c>
      <c r="P1608" s="10">
        <v>54.27</v>
      </c>
      <c r="Q1608" s="10">
        <v>57.04</v>
      </c>
    </row>
    <row r="1609" spans="1:17">
      <c r="A1609" s="29">
        <v>42786</v>
      </c>
      <c r="B1609" s="10">
        <v>1985.09</v>
      </c>
      <c r="C1609" s="10">
        <v>1992.9</v>
      </c>
      <c r="D1609" s="10">
        <v>1983.1</v>
      </c>
      <c r="E1609" s="10">
        <v>1990.89</v>
      </c>
      <c r="F1609" s="10">
        <v>1903.86</v>
      </c>
      <c r="G1609" s="10">
        <v>1779.86</v>
      </c>
      <c r="H1609" s="10">
        <v>1872.03</v>
      </c>
      <c r="J1609" s="29">
        <v>42786</v>
      </c>
      <c r="K1609" s="10">
        <v>64.900000000000006</v>
      </c>
      <c r="L1609" s="10">
        <v>65.11</v>
      </c>
      <c r="M1609" s="10">
        <v>64.69</v>
      </c>
      <c r="N1609" s="10">
        <v>65</v>
      </c>
      <c r="O1609" s="10">
        <v>57.64</v>
      </c>
      <c r="P1609" s="10">
        <v>54.17</v>
      </c>
      <c r="Q1609" s="10">
        <v>56.94</v>
      </c>
    </row>
    <row r="1610" spans="1:17">
      <c r="A1610" s="29">
        <v>42783</v>
      </c>
      <c r="B1610" s="10">
        <v>1977.25</v>
      </c>
      <c r="C1610" s="10">
        <v>1986.21</v>
      </c>
      <c r="D1610" s="10">
        <v>1975.77</v>
      </c>
      <c r="E1610" s="10">
        <v>1985.09</v>
      </c>
      <c r="F1610" s="10">
        <v>1900.79</v>
      </c>
      <c r="G1610" s="10">
        <v>1777.66</v>
      </c>
      <c r="H1610" s="10">
        <v>1870.06</v>
      </c>
      <c r="J1610" s="29">
        <v>42783</v>
      </c>
      <c r="K1610" s="10">
        <v>63.76</v>
      </c>
      <c r="L1610" s="10">
        <v>64.33</v>
      </c>
      <c r="M1610" s="10">
        <v>63.44</v>
      </c>
      <c r="N1610" s="10">
        <v>64.25</v>
      </c>
      <c r="O1610" s="10">
        <v>57.41</v>
      </c>
      <c r="P1610" s="10">
        <v>54.07</v>
      </c>
      <c r="Q1610" s="10">
        <v>56.85</v>
      </c>
    </row>
    <row r="1611" spans="1:17">
      <c r="A1611" s="29">
        <v>42782</v>
      </c>
      <c r="B1611" s="10">
        <v>1979.14</v>
      </c>
      <c r="C1611" s="10">
        <v>1984.95</v>
      </c>
      <c r="D1611" s="10">
        <v>1974.25</v>
      </c>
      <c r="E1611" s="10">
        <v>1977.25</v>
      </c>
      <c r="F1611" s="10">
        <v>1897.79</v>
      </c>
      <c r="G1611" s="10">
        <v>1775.47</v>
      </c>
      <c r="H1611" s="10">
        <v>1868.12</v>
      </c>
      <c r="J1611" s="29">
        <v>42782</v>
      </c>
      <c r="K1611" s="10">
        <v>63.01</v>
      </c>
      <c r="L1611" s="10">
        <v>64.69</v>
      </c>
      <c r="M1611" s="10">
        <v>63.01</v>
      </c>
      <c r="N1611" s="10">
        <v>64</v>
      </c>
      <c r="O1611" s="10">
        <v>57.19</v>
      </c>
      <c r="P1611" s="10">
        <v>53.98</v>
      </c>
      <c r="Q1611" s="10">
        <v>56.77</v>
      </c>
    </row>
    <row r="1612" spans="1:17">
      <c r="A1612" s="29">
        <v>42781</v>
      </c>
      <c r="B1612" s="10">
        <v>1977.62</v>
      </c>
      <c r="C1612" s="10">
        <v>1981.84</v>
      </c>
      <c r="D1612" s="10">
        <v>1971.83</v>
      </c>
      <c r="E1612" s="10">
        <v>1979.11</v>
      </c>
      <c r="F1612" s="10">
        <v>1894.97</v>
      </c>
      <c r="G1612" s="10">
        <v>1773.35</v>
      </c>
      <c r="H1612" s="10">
        <v>1866.16</v>
      </c>
      <c r="J1612" s="29">
        <v>42781</v>
      </c>
      <c r="K1612" s="10">
        <v>63.01</v>
      </c>
      <c r="L1612" s="10">
        <v>63.98</v>
      </c>
      <c r="M1612" s="10">
        <v>63</v>
      </c>
      <c r="N1612" s="10">
        <v>63.85</v>
      </c>
      <c r="O1612" s="10">
        <v>56.96</v>
      </c>
      <c r="P1612" s="10">
        <v>53.89</v>
      </c>
      <c r="Q1612" s="10">
        <v>56.7</v>
      </c>
    </row>
    <row r="1613" spans="1:17">
      <c r="A1613" s="29">
        <v>42780</v>
      </c>
      <c r="B1613" s="10">
        <v>1965.01</v>
      </c>
      <c r="C1613" s="10">
        <v>1977.45</v>
      </c>
      <c r="D1613" s="10">
        <v>1960.08</v>
      </c>
      <c r="E1613" s="10">
        <v>1977.45</v>
      </c>
      <c r="F1613" s="10">
        <v>1892.03</v>
      </c>
      <c r="G1613" s="10">
        <v>1771.25</v>
      </c>
      <c r="H1613" s="10">
        <v>1864.13</v>
      </c>
      <c r="J1613" s="29">
        <v>42780</v>
      </c>
      <c r="K1613" s="10">
        <v>63.23</v>
      </c>
      <c r="L1613" s="10">
        <v>63.23</v>
      </c>
      <c r="M1613" s="10">
        <v>62.44</v>
      </c>
      <c r="N1613" s="10">
        <v>63</v>
      </c>
      <c r="O1613" s="10">
        <v>56.73</v>
      </c>
      <c r="P1613" s="10">
        <v>53.8</v>
      </c>
      <c r="Q1613" s="10">
        <v>56.63</v>
      </c>
    </row>
    <row r="1614" spans="1:17">
      <c r="A1614" s="29">
        <v>42779</v>
      </c>
      <c r="B1614" s="10">
        <v>1954.43</v>
      </c>
      <c r="C1614" s="10">
        <v>1966.45</v>
      </c>
      <c r="D1614" s="10">
        <v>1951.78</v>
      </c>
      <c r="E1614" s="10">
        <v>1965.01</v>
      </c>
      <c r="F1614" s="10">
        <v>1889.26</v>
      </c>
      <c r="G1614" s="10">
        <v>1769.13</v>
      </c>
      <c r="H1614" s="10">
        <v>1862.11</v>
      </c>
      <c r="J1614" s="29">
        <v>42779</v>
      </c>
      <c r="K1614" s="10">
        <v>63.1</v>
      </c>
      <c r="L1614" s="10">
        <v>64</v>
      </c>
      <c r="M1614" s="10">
        <v>62.8</v>
      </c>
      <c r="N1614" s="10">
        <v>63.3</v>
      </c>
      <c r="O1614" s="10">
        <v>56.52</v>
      </c>
      <c r="P1614" s="10">
        <v>53.72</v>
      </c>
      <c r="Q1614" s="10">
        <v>56.56</v>
      </c>
    </row>
    <row r="1615" spans="1:17">
      <c r="A1615" s="29">
        <v>42776</v>
      </c>
      <c r="B1615" s="10">
        <v>1955.54</v>
      </c>
      <c r="C1615" s="10">
        <v>1959.12</v>
      </c>
      <c r="D1615" s="10">
        <v>1951.26</v>
      </c>
      <c r="E1615" s="10">
        <v>1954.37</v>
      </c>
      <c r="F1615" s="10">
        <v>1886.69</v>
      </c>
      <c r="G1615" s="10">
        <v>1767.06</v>
      </c>
      <c r="H1615" s="10">
        <v>1860.21</v>
      </c>
      <c r="J1615" s="29">
        <v>42776</v>
      </c>
      <c r="K1615" s="10">
        <v>62</v>
      </c>
      <c r="L1615" s="10">
        <v>62.54</v>
      </c>
      <c r="M1615" s="10">
        <v>61.55</v>
      </c>
      <c r="N1615" s="10">
        <v>62.54</v>
      </c>
      <c r="O1615" s="10">
        <v>56.3</v>
      </c>
      <c r="P1615" s="10">
        <v>53.64</v>
      </c>
      <c r="Q1615" s="10">
        <v>56.48</v>
      </c>
    </row>
    <row r="1616" spans="1:17">
      <c r="A1616" s="29">
        <v>42775</v>
      </c>
      <c r="B1616" s="10">
        <v>1951.95</v>
      </c>
      <c r="C1616" s="10">
        <v>1956.9</v>
      </c>
      <c r="D1616" s="10">
        <v>1950.24</v>
      </c>
      <c r="E1616" s="10">
        <v>1955.52</v>
      </c>
      <c r="F1616" s="10">
        <v>1884.34</v>
      </c>
      <c r="G1616" s="10">
        <v>1765</v>
      </c>
      <c r="H1616" s="10">
        <v>1858.36</v>
      </c>
      <c r="J1616" s="29">
        <v>42775</v>
      </c>
      <c r="K1616" s="10">
        <v>61</v>
      </c>
      <c r="L1616" s="10">
        <v>61.58</v>
      </c>
      <c r="M1616" s="10">
        <v>60.88</v>
      </c>
      <c r="N1616" s="10">
        <v>61.58</v>
      </c>
      <c r="O1616" s="10">
        <v>56.15</v>
      </c>
      <c r="P1616" s="10">
        <v>53.56</v>
      </c>
      <c r="Q1616" s="10">
        <v>56.41</v>
      </c>
    </row>
    <row r="1617" spans="1:17">
      <c r="A1617" s="29">
        <v>42774</v>
      </c>
      <c r="B1617" s="10">
        <v>1948.91</v>
      </c>
      <c r="C1617" s="10">
        <v>1953.36</v>
      </c>
      <c r="D1617" s="10">
        <v>1945.59</v>
      </c>
      <c r="E1617" s="10">
        <v>1952.59</v>
      </c>
      <c r="F1617" s="10">
        <v>1881.94</v>
      </c>
      <c r="G1617" s="10">
        <v>1762.91</v>
      </c>
      <c r="H1617" s="10">
        <v>1856.51</v>
      </c>
      <c r="J1617" s="29">
        <v>42774</v>
      </c>
      <c r="K1617" s="10">
        <v>60.49</v>
      </c>
      <c r="L1617" s="10">
        <v>60.85</v>
      </c>
      <c r="M1617" s="10">
        <v>60.37</v>
      </c>
      <c r="N1617" s="10">
        <v>60.85</v>
      </c>
      <c r="O1617" s="10">
        <v>55.99</v>
      </c>
      <c r="P1617" s="10">
        <v>53.49</v>
      </c>
      <c r="Q1617" s="10">
        <v>56.36</v>
      </c>
    </row>
    <row r="1618" spans="1:17">
      <c r="A1618" s="29">
        <v>42773</v>
      </c>
      <c r="B1618" s="10">
        <v>1947.44</v>
      </c>
      <c r="C1618" s="10">
        <v>1953.43</v>
      </c>
      <c r="D1618" s="10">
        <v>1946.3</v>
      </c>
      <c r="E1618" s="10">
        <v>1949.04</v>
      </c>
      <c r="F1618" s="10">
        <v>1879.54</v>
      </c>
      <c r="G1618" s="10">
        <v>1760.78</v>
      </c>
      <c r="H1618" s="10">
        <v>1854.71</v>
      </c>
      <c r="J1618" s="29">
        <v>42773</v>
      </c>
      <c r="K1618" s="10">
        <v>60.71</v>
      </c>
      <c r="L1618" s="10">
        <v>60.77</v>
      </c>
      <c r="M1618" s="10">
        <v>60.37</v>
      </c>
      <c r="N1618" s="10">
        <v>60.37</v>
      </c>
      <c r="O1618" s="10">
        <v>55.86</v>
      </c>
      <c r="P1618" s="10">
        <v>53.41</v>
      </c>
      <c r="Q1618" s="10">
        <v>56.3</v>
      </c>
    </row>
    <row r="1619" spans="1:17">
      <c r="A1619" s="29">
        <v>42772</v>
      </c>
      <c r="B1619" s="10">
        <v>1947.34</v>
      </c>
      <c r="C1619" s="10">
        <v>1950.86</v>
      </c>
      <c r="D1619" s="10">
        <v>1944.86</v>
      </c>
      <c r="E1619" s="10">
        <v>1947.44</v>
      </c>
      <c r="F1619" s="10">
        <v>1877.16</v>
      </c>
      <c r="G1619" s="10">
        <v>1758.65</v>
      </c>
      <c r="H1619" s="10">
        <v>1852.89</v>
      </c>
      <c r="J1619" s="29">
        <v>42772</v>
      </c>
      <c r="K1619" s="10">
        <v>61.09</v>
      </c>
      <c r="L1619" s="10">
        <v>61.41</v>
      </c>
      <c r="M1619" s="10">
        <v>60.65</v>
      </c>
      <c r="N1619" s="10">
        <v>60.7</v>
      </c>
      <c r="O1619" s="10">
        <v>55.75</v>
      </c>
      <c r="P1619" s="10">
        <v>53.34</v>
      </c>
      <c r="Q1619" s="10">
        <v>56.25</v>
      </c>
    </row>
    <row r="1620" spans="1:17">
      <c r="A1620" s="29">
        <v>42769</v>
      </c>
      <c r="B1620" s="10">
        <v>1941.82</v>
      </c>
      <c r="C1620" s="10">
        <v>1950.42</v>
      </c>
      <c r="D1620" s="10">
        <v>1940.87</v>
      </c>
      <c r="E1620" s="10">
        <v>1947.33</v>
      </c>
      <c r="F1620" s="10">
        <v>1874.82</v>
      </c>
      <c r="G1620" s="10">
        <v>1756.52</v>
      </c>
      <c r="H1620" s="10">
        <v>1851.12</v>
      </c>
      <c r="J1620" s="29">
        <v>42769</v>
      </c>
      <c r="K1620" s="10">
        <v>61.01</v>
      </c>
      <c r="L1620" s="10">
        <v>61.53</v>
      </c>
      <c r="M1620" s="10">
        <v>59.91</v>
      </c>
      <c r="N1620" s="10">
        <v>61.19</v>
      </c>
      <c r="O1620" s="10">
        <v>55.62</v>
      </c>
      <c r="P1620" s="10">
        <v>53.27</v>
      </c>
      <c r="Q1620" s="10">
        <v>56.21</v>
      </c>
    </row>
    <row r="1621" spans="1:17">
      <c r="A1621" s="29">
        <v>42768</v>
      </c>
      <c r="B1621" s="10">
        <v>1933.87</v>
      </c>
      <c r="C1621" s="10">
        <v>1945.3</v>
      </c>
      <c r="D1621" s="10">
        <v>1932.35</v>
      </c>
      <c r="E1621" s="10">
        <v>1941.82</v>
      </c>
      <c r="F1621" s="10">
        <v>1872.51</v>
      </c>
      <c r="G1621" s="10">
        <v>1754.36</v>
      </c>
      <c r="H1621" s="10">
        <v>1849.39</v>
      </c>
      <c r="J1621" s="29">
        <v>42768</v>
      </c>
      <c r="K1621" s="10">
        <v>60.6</v>
      </c>
      <c r="L1621" s="10">
        <v>61</v>
      </c>
      <c r="M1621" s="10">
        <v>60.6</v>
      </c>
      <c r="N1621" s="10">
        <v>60.75</v>
      </c>
      <c r="O1621" s="10">
        <v>55.48</v>
      </c>
      <c r="P1621" s="10">
        <v>53.19</v>
      </c>
      <c r="Q1621" s="10">
        <v>56.16</v>
      </c>
    </row>
    <row r="1622" spans="1:17">
      <c r="A1622" s="29">
        <v>42767</v>
      </c>
      <c r="B1622" s="10">
        <v>1934.58</v>
      </c>
      <c r="C1622" s="10">
        <v>1942.53</v>
      </c>
      <c r="D1622" s="10">
        <v>1930.4</v>
      </c>
      <c r="E1622" s="10">
        <v>1933.75</v>
      </c>
      <c r="F1622" s="10">
        <v>1870.41</v>
      </c>
      <c r="G1622" s="10">
        <v>1752.23</v>
      </c>
      <c r="H1622" s="10">
        <v>1847.74</v>
      </c>
      <c r="J1622" s="29">
        <v>42767</v>
      </c>
      <c r="K1622" s="10">
        <v>60.99</v>
      </c>
      <c r="L1622" s="10">
        <v>60.99</v>
      </c>
      <c r="M1622" s="10">
        <v>60.42</v>
      </c>
      <c r="N1622" s="10">
        <v>60.58</v>
      </c>
      <c r="O1622" s="10">
        <v>55.34</v>
      </c>
      <c r="P1622" s="10">
        <v>53.12</v>
      </c>
      <c r="Q1622" s="10">
        <v>56.12</v>
      </c>
    </row>
    <row r="1623" spans="1:17">
      <c r="A1623" s="29">
        <v>42766</v>
      </c>
      <c r="B1623" s="10">
        <v>1926.52</v>
      </c>
      <c r="C1623" s="10">
        <v>1936.84</v>
      </c>
      <c r="D1623" s="10">
        <v>1926.35</v>
      </c>
      <c r="E1623" s="10">
        <v>1934.7</v>
      </c>
      <c r="F1623" s="10">
        <v>1868.32</v>
      </c>
      <c r="G1623" s="10">
        <v>1750.13</v>
      </c>
      <c r="H1623" s="10">
        <v>1846.12</v>
      </c>
      <c r="J1623" s="29">
        <v>42766</v>
      </c>
      <c r="K1623" s="10">
        <v>60.4</v>
      </c>
      <c r="L1623" s="10">
        <v>60.99</v>
      </c>
      <c r="M1623" s="10">
        <v>59.69</v>
      </c>
      <c r="N1623" s="10">
        <v>60.5</v>
      </c>
      <c r="O1623" s="10">
        <v>55.21</v>
      </c>
      <c r="P1623" s="10">
        <v>53.05</v>
      </c>
      <c r="Q1623" s="10">
        <v>56.1</v>
      </c>
    </row>
    <row r="1624" spans="1:17">
      <c r="A1624" s="29">
        <v>42765</v>
      </c>
      <c r="B1624" s="10">
        <v>1923.62</v>
      </c>
      <c r="C1624" s="10">
        <v>1930.66</v>
      </c>
      <c r="D1624" s="10">
        <v>1923.15</v>
      </c>
      <c r="E1624" s="10">
        <v>1926.52</v>
      </c>
      <c r="F1624" s="10">
        <v>1866.39</v>
      </c>
      <c r="G1624" s="10">
        <v>1747.95</v>
      </c>
      <c r="H1624" s="10">
        <v>1844.51</v>
      </c>
      <c r="J1624" s="29">
        <v>42765</v>
      </c>
      <c r="K1624" s="10">
        <v>60.5</v>
      </c>
      <c r="L1624" s="10">
        <v>60.5</v>
      </c>
      <c r="M1624" s="10">
        <v>59.39</v>
      </c>
      <c r="N1624" s="10">
        <v>60.4</v>
      </c>
      <c r="O1624" s="10">
        <v>55.07</v>
      </c>
      <c r="P1624" s="10">
        <v>52.97</v>
      </c>
      <c r="Q1624" s="10">
        <v>56.07</v>
      </c>
    </row>
    <row r="1625" spans="1:17">
      <c r="A1625" s="29">
        <v>42762</v>
      </c>
      <c r="B1625" s="10">
        <v>1922.8</v>
      </c>
      <c r="C1625" s="10">
        <v>1928.23</v>
      </c>
      <c r="D1625" s="10">
        <v>1920.6</v>
      </c>
      <c r="E1625" s="10">
        <v>1923.81</v>
      </c>
      <c r="F1625" s="10">
        <v>1864.67</v>
      </c>
      <c r="G1625" s="10">
        <v>1745.8</v>
      </c>
      <c r="H1625" s="10">
        <v>1842.98</v>
      </c>
      <c r="J1625" s="29">
        <v>42762</v>
      </c>
      <c r="K1625" s="10">
        <v>60.6</v>
      </c>
      <c r="L1625" s="10">
        <v>61</v>
      </c>
      <c r="M1625" s="10">
        <v>60.48</v>
      </c>
      <c r="N1625" s="10">
        <v>61</v>
      </c>
      <c r="O1625" s="10">
        <v>54.93</v>
      </c>
      <c r="P1625" s="10">
        <v>52.91</v>
      </c>
      <c r="Q1625" s="10">
        <v>56.03</v>
      </c>
    </row>
    <row r="1626" spans="1:17">
      <c r="A1626" s="29">
        <v>42761</v>
      </c>
      <c r="B1626" s="10">
        <v>1926.87</v>
      </c>
      <c r="C1626" s="10">
        <v>1926.87</v>
      </c>
      <c r="D1626" s="10">
        <v>1919.3</v>
      </c>
      <c r="E1626" s="10">
        <v>1922.77</v>
      </c>
      <c r="F1626" s="10">
        <v>1862.94</v>
      </c>
      <c r="G1626" s="10">
        <v>1743.63</v>
      </c>
      <c r="H1626" s="10">
        <v>1841.35</v>
      </c>
      <c r="J1626" s="29">
        <v>42761</v>
      </c>
      <c r="K1626" s="10">
        <v>60.99</v>
      </c>
      <c r="L1626" s="10">
        <v>60.99</v>
      </c>
      <c r="M1626" s="10">
        <v>60</v>
      </c>
      <c r="N1626" s="10">
        <v>60.76</v>
      </c>
      <c r="O1626" s="10">
        <v>54.77</v>
      </c>
      <c r="P1626" s="10">
        <v>52.83</v>
      </c>
      <c r="Q1626" s="10">
        <v>55.97</v>
      </c>
    </row>
    <row r="1627" spans="1:17">
      <c r="A1627" s="29">
        <v>42759</v>
      </c>
      <c r="B1627" s="10">
        <v>1928.72</v>
      </c>
      <c r="C1627" s="10">
        <v>1931.51</v>
      </c>
      <c r="D1627" s="10">
        <v>1924.84</v>
      </c>
      <c r="E1627" s="10">
        <v>1926.87</v>
      </c>
      <c r="F1627" s="10">
        <v>1861.26</v>
      </c>
      <c r="G1627" s="10">
        <v>1741.42</v>
      </c>
      <c r="H1627" s="10">
        <v>1839.79</v>
      </c>
      <c r="J1627" s="29">
        <v>42759</v>
      </c>
      <c r="K1627" s="10">
        <v>59.7</v>
      </c>
      <c r="L1627" s="10">
        <v>60.1</v>
      </c>
      <c r="M1627" s="10">
        <v>59.7</v>
      </c>
      <c r="N1627" s="10">
        <v>60.04</v>
      </c>
      <c r="O1627" s="10">
        <v>54.61</v>
      </c>
      <c r="P1627" s="10">
        <v>52.75</v>
      </c>
      <c r="Q1627" s="10">
        <v>55.92</v>
      </c>
    </row>
    <row r="1628" spans="1:17">
      <c r="A1628" s="29">
        <v>42758</v>
      </c>
      <c r="B1628" s="10">
        <v>1921.65</v>
      </c>
      <c r="C1628" s="10">
        <v>1929.41</v>
      </c>
      <c r="D1628" s="10">
        <v>1915.37</v>
      </c>
      <c r="E1628" s="10">
        <v>1928.72</v>
      </c>
      <c r="F1628" s="10">
        <v>1859.69</v>
      </c>
      <c r="G1628" s="10">
        <v>1739.2</v>
      </c>
      <c r="H1628" s="10">
        <v>1838.15</v>
      </c>
      <c r="J1628" s="29">
        <v>42758</v>
      </c>
      <c r="K1628" s="10">
        <v>59.52</v>
      </c>
      <c r="L1628" s="10">
        <v>59.53</v>
      </c>
      <c r="M1628" s="10">
        <v>58.7</v>
      </c>
      <c r="N1628" s="10">
        <v>59.4</v>
      </c>
      <c r="O1628" s="10">
        <v>54.48</v>
      </c>
      <c r="P1628" s="10">
        <v>52.67</v>
      </c>
      <c r="Q1628" s="10">
        <v>55.88</v>
      </c>
    </row>
    <row r="1629" spans="1:17">
      <c r="A1629" s="29">
        <v>42755</v>
      </c>
      <c r="B1629" s="10">
        <v>1918.68</v>
      </c>
      <c r="C1629" s="10">
        <v>1924.97</v>
      </c>
      <c r="D1629" s="10">
        <v>1918.68</v>
      </c>
      <c r="E1629" s="10">
        <v>1921.65</v>
      </c>
      <c r="F1629" s="10">
        <v>1858.23</v>
      </c>
      <c r="G1629" s="10">
        <v>1736.94</v>
      </c>
      <c r="H1629" s="10">
        <v>1836.49</v>
      </c>
      <c r="J1629" s="29">
        <v>42755</v>
      </c>
      <c r="K1629" s="10">
        <v>58.1</v>
      </c>
      <c r="L1629" s="10">
        <v>58.87</v>
      </c>
      <c r="M1629" s="10">
        <v>58.1</v>
      </c>
      <c r="N1629" s="10">
        <v>58.87</v>
      </c>
      <c r="O1629" s="10">
        <v>54.39</v>
      </c>
      <c r="P1629" s="10">
        <v>52.59</v>
      </c>
      <c r="Q1629" s="10">
        <v>55.84</v>
      </c>
    </row>
    <row r="1630" spans="1:17">
      <c r="A1630" s="29">
        <v>42754</v>
      </c>
      <c r="B1630" s="10">
        <v>1916.55</v>
      </c>
      <c r="C1630" s="10">
        <v>1923.5</v>
      </c>
      <c r="D1630" s="10">
        <v>1916.55</v>
      </c>
      <c r="E1630" s="10">
        <v>1918.64</v>
      </c>
      <c r="F1630" s="10">
        <v>1857.17</v>
      </c>
      <c r="G1630" s="10">
        <v>1734.73</v>
      </c>
      <c r="H1630" s="10">
        <v>1834.86</v>
      </c>
      <c r="J1630" s="29">
        <v>42754</v>
      </c>
      <c r="K1630" s="10">
        <v>59.99</v>
      </c>
      <c r="L1630" s="10">
        <v>59.99</v>
      </c>
      <c r="M1630" s="10">
        <v>57.89</v>
      </c>
      <c r="N1630" s="10">
        <v>57.89</v>
      </c>
      <c r="O1630" s="10">
        <v>54.41</v>
      </c>
      <c r="P1630" s="10">
        <v>52.51</v>
      </c>
      <c r="Q1630" s="10">
        <v>55.81</v>
      </c>
    </row>
    <row r="1631" spans="1:17">
      <c r="A1631" s="29">
        <v>42753</v>
      </c>
      <c r="B1631" s="10">
        <v>1912.01</v>
      </c>
      <c r="C1631" s="10">
        <v>1920.44</v>
      </c>
      <c r="D1631" s="10">
        <v>1912.01</v>
      </c>
      <c r="E1631" s="10">
        <v>1916.51</v>
      </c>
      <c r="F1631" s="10">
        <v>1856.25</v>
      </c>
      <c r="G1631" s="10">
        <v>1732.53</v>
      </c>
      <c r="H1631" s="10">
        <v>1833.19</v>
      </c>
      <c r="J1631" s="29">
        <v>42753</v>
      </c>
      <c r="K1631" s="10">
        <v>59.49</v>
      </c>
      <c r="L1631" s="10">
        <v>59.56</v>
      </c>
      <c r="M1631" s="10">
        <v>58.8</v>
      </c>
      <c r="N1631" s="10">
        <v>58.8</v>
      </c>
      <c r="O1631" s="10">
        <v>54.41</v>
      </c>
      <c r="P1631" s="10">
        <v>52.44</v>
      </c>
      <c r="Q1631" s="10">
        <v>55.78</v>
      </c>
    </row>
    <row r="1632" spans="1:17">
      <c r="A1632" s="29">
        <v>42752</v>
      </c>
      <c r="B1632" s="10">
        <v>1907.97</v>
      </c>
      <c r="C1632" s="10">
        <v>1916.43</v>
      </c>
      <c r="D1632" s="10">
        <v>1904.66</v>
      </c>
      <c r="E1632" s="10">
        <v>1912.01</v>
      </c>
      <c r="F1632" s="10">
        <v>1855.42</v>
      </c>
      <c r="G1632" s="10">
        <v>1730.36</v>
      </c>
      <c r="H1632" s="10">
        <v>1831.52</v>
      </c>
      <c r="J1632" s="29">
        <v>42752</v>
      </c>
      <c r="K1632" s="10">
        <v>58.89</v>
      </c>
      <c r="L1632" s="10">
        <v>59.31</v>
      </c>
      <c r="M1632" s="10">
        <v>58.75</v>
      </c>
      <c r="N1632" s="10">
        <v>59.13</v>
      </c>
      <c r="O1632" s="10">
        <v>54.44</v>
      </c>
      <c r="P1632" s="10">
        <v>52.36</v>
      </c>
      <c r="Q1632" s="10">
        <v>55.75</v>
      </c>
    </row>
    <row r="1633" spans="1:17">
      <c r="A1633" s="29">
        <v>42751</v>
      </c>
      <c r="B1633" s="10">
        <v>1903.65</v>
      </c>
      <c r="C1633" s="10">
        <v>1914.38</v>
      </c>
      <c r="D1633" s="10">
        <v>1902.96</v>
      </c>
      <c r="E1633" s="10">
        <v>1907.98</v>
      </c>
      <c r="F1633" s="10">
        <v>1854.81</v>
      </c>
      <c r="G1633" s="10">
        <v>1728.23</v>
      </c>
      <c r="H1633" s="10">
        <v>1829.86</v>
      </c>
      <c r="J1633" s="29">
        <v>42751</v>
      </c>
      <c r="K1633" s="10">
        <v>58.15</v>
      </c>
      <c r="L1633" s="10">
        <v>59</v>
      </c>
      <c r="M1633" s="10">
        <v>58.15</v>
      </c>
      <c r="N1633" s="10">
        <v>59</v>
      </c>
      <c r="O1633" s="10">
        <v>54.38</v>
      </c>
      <c r="P1633" s="10">
        <v>52.29</v>
      </c>
      <c r="Q1633" s="10">
        <v>55.72</v>
      </c>
    </row>
    <row r="1634" spans="1:17">
      <c r="A1634" s="29">
        <v>42748</v>
      </c>
      <c r="B1634" s="10">
        <v>1892.22</v>
      </c>
      <c r="C1634" s="10">
        <v>1906.67</v>
      </c>
      <c r="D1634" s="10">
        <v>1892.22</v>
      </c>
      <c r="E1634" s="10">
        <v>1903.65</v>
      </c>
      <c r="F1634" s="10">
        <v>1854.26</v>
      </c>
      <c r="G1634" s="10">
        <v>1726.12</v>
      </c>
      <c r="H1634" s="10">
        <v>1828.25</v>
      </c>
      <c r="J1634" s="29">
        <v>42748</v>
      </c>
      <c r="K1634" s="10">
        <v>57.2</v>
      </c>
      <c r="L1634" s="10">
        <v>58.37</v>
      </c>
      <c r="M1634" s="10">
        <v>57.2</v>
      </c>
      <c r="N1634" s="10">
        <v>58.2</v>
      </c>
      <c r="O1634" s="10">
        <v>54.34</v>
      </c>
      <c r="P1634" s="10">
        <v>52.22</v>
      </c>
      <c r="Q1634" s="10">
        <v>55.69</v>
      </c>
    </row>
    <row r="1635" spans="1:17">
      <c r="A1635" s="29">
        <v>42747</v>
      </c>
      <c r="B1635" s="10">
        <v>1883.27</v>
      </c>
      <c r="C1635" s="10">
        <v>1897.05</v>
      </c>
      <c r="D1635" s="10">
        <v>1883.27</v>
      </c>
      <c r="E1635" s="10">
        <v>1892.06</v>
      </c>
      <c r="F1635" s="10">
        <v>1853.98</v>
      </c>
      <c r="G1635" s="10">
        <v>1724</v>
      </c>
      <c r="H1635" s="10">
        <v>1826.69</v>
      </c>
      <c r="J1635" s="29">
        <v>42747</v>
      </c>
      <c r="K1635" s="10">
        <v>57.42</v>
      </c>
      <c r="L1635" s="10">
        <v>58.32</v>
      </c>
      <c r="M1635" s="10">
        <v>57.2</v>
      </c>
      <c r="N1635" s="10">
        <v>58.1</v>
      </c>
      <c r="O1635" s="10">
        <v>54.34</v>
      </c>
      <c r="P1635" s="10">
        <v>52.16</v>
      </c>
      <c r="Q1635" s="10">
        <v>55.68</v>
      </c>
    </row>
    <row r="1636" spans="1:17">
      <c r="A1636" s="29">
        <v>42746</v>
      </c>
      <c r="B1636" s="10">
        <v>1882.28</v>
      </c>
      <c r="C1636" s="10">
        <v>1887.98</v>
      </c>
      <c r="D1636" s="10">
        <v>1879.3</v>
      </c>
      <c r="E1636" s="10">
        <v>1883.26</v>
      </c>
      <c r="F1636" s="10">
        <v>1853.85</v>
      </c>
      <c r="G1636" s="10">
        <v>1721.94</v>
      </c>
      <c r="H1636" s="10">
        <v>1825.17</v>
      </c>
      <c r="J1636" s="29">
        <v>42746</v>
      </c>
      <c r="K1636" s="10">
        <v>56.99</v>
      </c>
      <c r="L1636" s="10">
        <v>56.99</v>
      </c>
      <c r="M1636" s="10">
        <v>55.93</v>
      </c>
      <c r="N1636" s="10">
        <v>56.52</v>
      </c>
      <c r="O1636" s="10">
        <v>54.37</v>
      </c>
      <c r="P1636" s="10">
        <v>52.09</v>
      </c>
      <c r="Q1636" s="10">
        <v>55.67</v>
      </c>
    </row>
    <row r="1637" spans="1:17">
      <c r="A1637" s="29">
        <v>42745</v>
      </c>
      <c r="B1637" s="10">
        <v>1873.8</v>
      </c>
      <c r="C1637" s="10">
        <v>1883.08</v>
      </c>
      <c r="D1637" s="10">
        <v>1873.39</v>
      </c>
      <c r="E1637" s="10">
        <v>1882.4</v>
      </c>
      <c r="F1637" s="10">
        <v>1853.77</v>
      </c>
      <c r="G1637" s="10">
        <v>1719.87</v>
      </c>
      <c r="H1637" s="10">
        <v>1823.75</v>
      </c>
      <c r="J1637" s="29">
        <v>42745</v>
      </c>
      <c r="K1637" s="10">
        <v>56.3</v>
      </c>
      <c r="L1637" s="10">
        <v>56.4</v>
      </c>
      <c r="M1637" s="10">
        <v>56.12</v>
      </c>
      <c r="N1637" s="10">
        <v>56.3</v>
      </c>
      <c r="O1637" s="10">
        <v>54.43</v>
      </c>
      <c r="P1637" s="10">
        <v>52.03</v>
      </c>
      <c r="Q1637" s="10">
        <v>55.67</v>
      </c>
    </row>
    <row r="1638" spans="1:17">
      <c r="A1638" s="29">
        <v>42744</v>
      </c>
      <c r="B1638" s="10">
        <v>1879.73</v>
      </c>
      <c r="C1638" s="10">
        <v>1882.75</v>
      </c>
      <c r="D1638" s="10">
        <v>1873.63</v>
      </c>
      <c r="E1638" s="10">
        <v>1873.81</v>
      </c>
      <c r="F1638" s="10">
        <v>1853.51</v>
      </c>
      <c r="G1638" s="10">
        <v>1717.73</v>
      </c>
      <c r="H1638" s="10">
        <v>1822.46</v>
      </c>
      <c r="J1638" s="29">
        <v>42744</v>
      </c>
      <c r="K1638" s="10">
        <v>56.37</v>
      </c>
      <c r="L1638" s="10">
        <v>57</v>
      </c>
      <c r="M1638" s="10">
        <v>56.17</v>
      </c>
      <c r="N1638" s="10">
        <v>57</v>
      </c>
      <c r="O1638" s="10">
        <v>54.49</v>
      </c>
      <c r="P1638" s="10">
        <v>51.97</v>
      </c>
      <c r="Q1638" s="10">
        <v>55.67</v>
      </c>
    </row>
    <row r="1639" spans="1:17">
      <c r="A1639" s="29">
        <v>42741</v>
      </c>
      <c r="B1639" s="10">
        <v>1873.5</v>
      </c>
      <c r="C1639" s="10">
        <v>1879.72</v>
      </c>
      <c r="D1639" s="10">
        <v>1872.39</v>
      </c>
      <c r="E1639" s="10">
        <v>1879.72</v>
      </c>
      <c r="F1639" s="10">
        <v>1853.3</v>
      </c>
      <c r="G1639" s="10">
        <v>1715.66</v>
      </c>
      <c r="H1639" s="10">
        <v>1821.28</v>
      </c>
      <c r="J1639" s="29">
        <v>42741</v>
      </c>
      <c r="K1639" s="10">
        <v>56.15</v>
      </c>
      <c r="L1639" s="10">
        <v>56.5</v>
      </c>
      <c r="M1639" s="10">
        <v>55.78</v>
      </c>
      <c r="N1639" s="10">
        <v>56.5</v>
      </c>
      <c r="O1639" s="10">
        <v>54.54</v>
      </c>
      <c r="P1639" s="10">
        <v>51.91</v>
      </c>
      <c r="Q1639" s="10">
        <v>55.66</v>
      </c>
    </row>
    <row r="1640" spans="1:17">
      <c r="A1640" s="29">
        <v>42740</v>
      </c>
      <c r="B1640" s="10">
        <v>1874</v>
      </c>
      <c r="C1640" s="10">
        <v>1878.72</v>
      </c>
      <c r="D1640" s="10">
        <v>1871.48</v>
      </c>
      <c r="E1640" s="10">
        <v>1873.42</v>
      </c>
      <c r="F1640" s="10">
        <v>1852.86</v>
      </c>
      <c r="G1640" s="10">
        <v>1713.53</v>
      </c>
      <c r="H1640" s="10">
        <v>1820.01</v>
      </c>
      <c r="J1640" s="29">
        <v>42740</v>
      </c>
      <c r="K1640" s="10">
        <v>55.86</v>
      </c>
      <c r="L1640" s="10">
        <v>56.99</v>
      </c>
      <c r="M1640" s="10">
        <v>55.86</v>
      </c>
      <c r="N1640" s="10">
        <v>56.99</v>
      </c>
      <c r="O1640" s="10">
        <v>54.59</v>
      </c>
      <c r="P1640" s="10">
        <v>51.85</v>
      </c>
      <c r="Q1640" s="10">
        <v>55.66</v>
      </c>
    </row>
    <row r="1641" spans="1:17">
      <c r="A1641" s="29">
        <v>42739</v>
      </c>
      <c r="B1641" s="10">
        <v>1873.93</v>
      </c>
      <c r="C1641" s="10">
        <v>1877.11</v>
      </c>
      <c r="D1641" s="10">
        <v>1872.32</v>
      </c>
      <c r="E1641" s="10">
        <v>1874.03</v>
      </c>
      <c r="F1641" s="10">
        <v>1852.47</v>
      </c>
      <c r="G1641" s="10">
        <v>1711.36</v>
      </c>
      <c r="H1641" s="10">
        <v>1818.76</v>
      </c>
      <c r="J1641" s="29">
        <v>42739</v>
      </c>
      <c r="K1641" s="10">
        <v>54.36</v>
      </c>
      <c r="L1641" s="10">
        <v>56.99</v>
      </c>
      <c r="M1641" s="10">
        <v>53.21</v>
      </c>
      <c r="N1641" s="10">
        <v>56.99</v>
      </c>
      <c r="O1641" s="10">
        <v>54.64</v>
      </c>
      <c r="P1641" s="10">
        <v>51.79</v>
      </c>
      <c r="Q1641" s="10">
        <v>55.66</v>
      </c>
    </row>
    <row r="1642" spans="1:17">
      <c r="A1642" s="29">
        <v>42738</v>
      </c>
      <c r="B1642" s="10">
        <v>1872.42</v>
      </c>
      <c r="C1642" s="10">
        <v>1876.04</v>
      </c>
      <c r="D1642" s="10">
        <v>1871.04</v>
      </c>
      <c r="E1642" s="10">
        <v>1873.9</v>
      </c>
      <c r="F1642" s="10">
        <v>1851.96</v>
      </c>
      <c r="G1642" s="10">
        <v>1709.21</v>
      </c>
      <c r="H1642" s="10">
        <v>1817.53</v>
      </c>
      <c r="J1642" s="29">
        <v>42738</v>
      </c>
      <c r="K1642" s="10">
        <v>53.2</v>
      </c>
      <c r="L1642" s="10">
        <v>55.5</v>
      </c>
      <c r="M1642" s="10">
        <v>53.2</v>
      </c>
      <c r="N1642" s="10">
        <v>55.45</v>
      </c>
      <c r="O1642" s="10">
        <v>54.69</v>
      </c>
      <c r="P1642" s="10">
        <v>51.73</v>
      </c>
      <c r="Q1642" s="10">
        <v>55.64</v>
      </c>
    </row>
    <row r="1643" spans="1:17">
      <c r="A1643" s="29">
        <v>42737</v>
      </c>
      <c r="B1643" s="10">
        <v>1864.72</v>
      </c>
      <c r="C1643" s="10">
        <v>1876.55</v>
      </c>
      <c r="D1643" s="10">
        <v>1864.29</v>
      </c>
      <c r="E1643" s="10">
        <v>1872.43</v>
      </c>
      <c r="F1643" s="10">
        <v>1851.4</v>
      </c>
      <c r="G1643" s="10">
        <v>1706.99</v>
      </c>
      <c r="H1643" s="10">
        <v>1816.3</v>
      </c>
      <c r="J1643" s="29">
        <v>42737</v>
      </c>
      <c r="K1643" s="10">
        <v>54.5</v>
      </c>
      <c r="L1643" s="10">
        <v>54.5</v>
      </c>
      <c r="M1643" s="10">
        <v>53.61</v>
      </c>
      <c r="N1643" s="10">
        <v>54</v>
      </c>
      <c r="O1643" s="10">
        <v>54.76</v>
      </c>
      <c r="P1643" s="10">
        <v>51.67</v>
      </c>
      <c r="Q1643" s="10">
        <v>55.65</v>
      </c>
    </row>
    <row r="1644" spans="1:17">
      <c r="A1644" s="29">
        <v>42733</v>
      </c>
      <c r="B1644" s="10">
        <v>1858.28</v>
      </c>
      <c r="C1644" s="10">
        <v>1866.92</v>
      </c>
      <c r="D1644" s="10">
        <v>1857.62</v>
      </c>
      <c r="E1644" s="10">
        <v>1864.62</v>
      </c>
      <c r="F1644" s="10">
        <v>1850.8</v>
      </c>
      <c r="G1644" s="10">
        <v>1704.71</v>
      </c>
      <c r="H1644" s="10">
        <v>1815.11</v>
      </c>
      <c r="J1644" s="29">
        <v>42733</v>
      </c>
      <c r="K1644" s="10">
        <v>53.5</v>
      </c>
      <c r="L1644" s="10">
        <v>54.1</v>
      </c>
      <c r="M1644" s="10">
        <v>53.5</v>
      </c>
      <c r="N1644" s="10">
        <v>54.1</v>
      </c>
      <c r="O1644" s="10">
        <v>54.85</v>
      </c>
      <c r="P1644" s="10">
        <v>51.62</v>
      </c>
      <c r="Q1644" s="10">
        <v>55.66</v>
      </c>
    </row>
    <row r="1645" spans="1:17">
      <c r="A1645" s="29">
        <v>42732</v>
      </c>
      <c r="B1645" s="10">
        <v>1861.26</v>
      </c>
      <c r="C1645" s="10">
        <v>1861.42</v>
      </c>
      <c r="D1645" s="10">
        <v>1854.03</v>
      </c>
      <c r="E1645" s="10">
        <v>1858.28</v>
      </c>
      <c r="F1645" s="10">
        <v>1850.28</v>
      </c>
      <c r="G1645" s="10">
        <v>1702.48</v>
      </c>
      <c r="H1645" s="10">
        <v>1813.97</v>
      </c>
      <c r="J1645" s="29">
        <v>42732</v>
      </c>
      <c r="K1645" s="10">
        <v>53.46</v>
      </c>
      <c r="L1645" s="10">
        <v>53.95</v>
      </c>
      <c r="M1645" s="10">
        <v>53.46</v>
      </c>
      <c r="N1645" s="10">
        <v>53.95</v>
      </c>
      <c r="O1645" s="10">
        <v>54.95</v>
      </c>
      <c r="P1645" s="10">
        <v>51.56</v>
      </c>
      <c r="Q1645" s="10">
        <v>55.69</v>
      </c>
    </row>
    <row r="1646" spans="1:17">
      <c r="A1646" s="29">
        <v>42731</v>
      </c>
      <c r="B1646" s="10">
        <v>1860.49</v>
      </c>
      <c r="C1646" s="10">
        <v>1864.35</v>
      </c>
      <c r="D1646" s="10">
        <v>1855.64</v>
      </c>
      <c r="E1646" s="10">
        <v>1861.23</v>
      </c>
      <c r="F1646" s="10">
        <v>1849.74</v>
      </c>
      <c r="G1646" s="10">
        <v>1700.3</v>
      </c>
      <c r="H1646" s="10">
        <v>1812.89</v>
      </c>
      <c r="J1646" s="29">
        <v>42731</v>
      </c>
      <c r="K1646" s="10">
        <v>53</v>
      </c>
      <c r="L1646" s="10">
        <v>53.23</v>
      </c>
      <c r="M1646" s="10">
        <v>52.88</v>
      </c>
      <c r="N1646" s="10">
        <v>53.15</v>
      </c>
      <c r="O1646" s="10">
        <v>55.03</v>
      </c>
      <c r="P1646" s="10">
        <v>51.5</v>
      </c>
      <c r="Q1646" s="10">
        <v>55.71</v>
      </c>
    </row>
    <row r="1647" spans="1:17">
      <c r="A1647" s="29">
        <v>42730</v>
      </c>
      <c r="B1647" s="10">
        <v>1852.45</v>
      </c>
      <c r="C1647" s="10">
        <v>1861.14</v>
      </c>
      <c r="D1647" s="10">
        <v>1850.96</v>
      </c>
      <c r="E1647" s="10">
        <v>1860.56</v>
      </c>
      <c r="F1647" s="10">
        <v>1849.04</v>
      </c>
      <c r="G1647" s="10">
        <v>1698.06</v>
      </c>
      <c r="H1647" s="10">
        <v>1811.7</v>
      </c>
      <c r="J1647" s="29">
        <v>42730</v>
      </c>
      <c r="K1647" s="10">
        <v>52.7</v>
      </c>
      <c r="L1647" s="10">
        <v>52.91</v>
      </c>
      <c r="M1647" s="10">
        <v>52.7</v>
      </c>
      <c r="N1647" s="10">
        <v>52.85</v>
      </c>
      <c r="O1647" s="10">
        <v>55.13</v>
      </c>
      <c r="P1647" s="10">
        <v>51.46</v>
      </c>
      <c r="Q1647" s="10">
        <v>55.74</v>
      </c>
    </row>
    <row r="1648" spans="1:17">
      <c r="A1648" s="29">
        <v>42727</v>
      </c>
      <c r="B1648" s="10">
        <v>1857.65</v>
      </c>
      <c r="C1648" s="10">
        <v>1860.68</v>
      </c>
      <c r="D1648" s="10">
        <v>1851.98</v>
      </c>
      <c r="E1648" s="10">
        <v>1852.41</v>
      </c>
      <c r="F1648" s="10">
        <v>1848.2</v>
      </c>
      <c r="G1648" s="10">
        <v>1695.8</v>
      </c>
      <c r="H1648" s="10">
        <v>1810.52</v>
      </c>
      <c r="J1648" s="29">
        <v>42727</v>
      </c>
      <c r="K1648" s="10">
        <v>53.59</v>
      </c>
      <c r="L1648" s="10">
        <v>53.59</v>
      </c>
      <c r="M1648" s="10">
        <v>52.15</v>
      </c>
      <c r="N1648" s="10">
        <v>52.5</v>
      </c>
      <c r="O1648" s="10">
        <v>55.22</v>
      </c>
      <c r="P1648" s="10">
        <v>51.42</v>
      </c>
      <c r="Q1648" s="10">
        <v>55.77</v>
      </c>
    </row>
    <row r="1649" spans="1:17">
      <c r="A1649" s="29">
        <v>42726</v>
      </c>
      <c r="B1649" s="10">
        <v>1857.69</v>
      </c>
      <c r="C1649" s="10">
        <v>1865.09</v>
      </c>
      <c r="D1649" s="10">
        <v>1850.58</v>
      </c>
      <c r="E1649" s="10">
        <v>1857.48</v>
      </c>
      <c r="F1649" s="10">
        <v>1847.53</v>
      </c>
      <c r="G1649" s="10">
        <v>1693.55</v>
      </c>
      <c r="H1649" s="10">
        <v>1809.34</v>
      </c>
      <c r="J1649" s="29">
        <v>42726</v>
      </c>
      <c r="K1649" s="10">
        <v>52.2</v>
      </c>
      <c r="L1649" s="10">
        <v>52.2</v>
      </c>
      <c r="M1649" s="10">
        <v>51.65</v>
      </c>
      <c r="N1649" s="10">
        <v>52.15</v>
      </c>
      <c r="O1649" s="10">
        <v>55.32</v>
      </c>
      <c r="P1649" s="10">
        <v>51.37</v>
      </c>
      <c r="Q1649" s="10">
        <v>55.8</v>
      </c>
    </row>
    <row r="1650" spans="1:17">
      <c r="A1650" s="29">
        <v>42725</v>
      </c>
      <c r="B1650" s="10">
        <v>1846.93</v>
      </c>
      <c r="C1650" s="10">
        <v>1859.5</v>
      </c>
      <c r="D1650" s="10">
        <v>1846.93</v>
      </c>
      <c r="E1650" s="10">
        <v>1857.69</v>
      </c>
      <c r="F1650" s="10">
        <v>1846.78</v>
      </c>
      <c r="G1650" s="10">
        <v>1691.23</v>
      </c>
      <c r="H1650" s="10">
        <v>1808.13</v>
      </c>
      <c r="J1650" s="29">
        <v>42725</v>
      </c>
      <c r="K1650" s="10">
        <v>52.95</v>
      </c>
      <c r="L1650" s="10">
        <v>52.95</v>
      </c>
      <c r="M1650" s="10">
        <v>51.57</v>
      </c>
      <c r="N1650" s="10">
        <v>52</v>
      </c>
      <c r="O1650" s="10">
        <v>55.44</v>
      </c>
      <c r="P1650" s="10">
        <v>51.33</v>
      </c>
      <c r="Q1650" s="10">
        <v>55.83</v>
      </c>
    </row>
    <row r="1651" spans="1:17">
      <c r="A1651" s="29">
        <v>42724</v>
      </c>
      <c r="B1651" s="10">
        <v>1845.76</v>
      </c>
      <c r="C1651" s="10">
        <v>1851.19</v>
      </c>
      <c r="D1651" s="10">
        <v>1845.76</v>
      </c>
      <c r="E1651" s="10">
        <v>1846.97</v>
      </c>
      <c r="F1651" s="10">
        <v>1845.94</v>
      </c>
      <c r="G1651" s="10">
        <v>1688.91</v>
      </c>
      <c r="H1651" s="10">
        <v>1806.91</v>
      </c>
      <c r="J1651" s="29">
        <v>42724</v>
      </c>
      <c r="K1651" s="10">
        <v>51.72</v>
      </c>
      <c r="L1651" s="10">
        <v>51.78</v>
      </c>
      <c r="M1651" s="10">
        <v>51.3</v>
      </c>
      <c r="N1651" s="10">
        <v>51.55</v>
      </c>
      <c r="O1651" s="10">
        <v>55.56</v>
      </c>
      <c r="P1651" s="10">
        <v>51.29</v>
      </c>
      <c r="Q1651" s="10">
        <v>55.85</v>
      </c>
    </row>
    <row r="1652" spans="1:17">
      <c r="A1652" s="29">
        <v>42723</v>
      </c>
      <c r="B1652" s="10">
        <v>1848.94</v>
      </c>
      <c r="C1652" s="10">
        <v>1851.3</v>
      </c>
      <c r="D1652" s="10">
        <v>1843.01</v>
      </c>
      <c r="E1652" s="10">
        <v>1845.44</v>
      </c>
      <c r="F1652" s="10">
        <v>1845.3</v>
      </c>
      <c r="G1652" s="10">
        <v>1686.65</v>
      </c>
      <c r="H1652" s="10">
        <v>1805.8</v>
      </c>
      <c r="J1652" s="29">
        <v>42723</v>
      </c>
      <c r="K1652" s="10">
        <v>53.75</v>
      </c>
      <c r="L1652" s="10">
        <v>53.75</v>
      </c>
      <c r="M1652" s="10">
        <v>51.72</v>
      </c>
      <c r="N1652" s="10">
        <v>51.72</v>
      </c>
      <c r="O1652" s="10">
        <v>55.68</v>
      </c>
      <c r="P1652" s="10">
        <v>51.25</v>
      </c>
      <c r="Q1652" s="10">
        <v>55.89</v>
      </c>
    </row>
    <row r="1653" spans="1:17">
      <c r="A1653" s="29">
        <v>42720</v>
      </c>
      <c r="B1653" s="10">
        <v>1848.56</v>
      </c>
      <c r="C1653" s="10">
        <v>1850.98</v>
      </c>
      <c r="D1653" s="10">
        <v>1845.19</v>
      </c>
      <c r="E1653" s="10">
        <v>1848.95</v>
      </c>
      <c r="F1653" s="10">
        <v>1844.7</v>
      </c>
      <c r="G1653" s="10">
        <v>1684.3</v>
      </c>
      <c r="H1653" s="10">
        <v>1804.62</v>
      </c>
      <c r="J1653" s="29">
        <v>42720</v>
      </c>
      <c r="K1653" s="10">
        <v>53.48</v>
      </c>
      <c r="L1653" s="10">
        <v>53.48</v>
      </c>
      <c r="M1653" s="10">
        <v>52.03</v>
      </c>
      <c r="N1653" s="10">
        <v>52.3</v>
      </c>
      <c r="O1653" s="10">
        <v>55.78</v>
      </c>
      <c r="P1653" s="10">
        <v>51.2</v>
      </c>
      <c r="Q1653" s="10">
        <v>55.92</v>
      </c>
    </row>
    <row r="1654" spans="1:17">
      <c r="A1654" s="29">
        <v>42719</v>
      </c>
      <c r="B1654" s="10">
        <v>1842.39</v>
      </c>
      <c r="C1654" s="10">
        <v>1850.71</v>
      </c>
      <c r="D1654" s="10">
        <v>1838.86</v>
      </c>
      <c r="E1654" s="10">
        <v>1848.57</v>
      </c>
      <c r="F1654" s="10">
        <v>1843.94</v>
      </c>
      <c r="G1654" s="10">
        <v>1681.91</v>
      </c>
      <c r="H1654" s="10">
        <v>1803.45</v>
      </c>
      <c r="J1654" s="29">
        <v>42719</v>
      </c>
      <c r="K1654" s="10">
        <v>51.84</v>
      </c>
      <c r="L1654" s="10">
        <v>52.19</v>
      </c>
      <c r="M1654" s="10">
        <v>51.5</v>
      </c>
      <c r="N1654" s="10">
        <v>52.1</v>
      </c>
      <c r="O1654" s="10">
        <v>55.86</v>
      </c>
      <c r="P1654" s="10">
        <v>51.14</v>
      </c>
      <c r="Q1654" s="10">
        <v>55.94</v>
      </c>
    </row>
    <row r="1655" spans="1:17">
      <c r="A1655" s="29">
        <v>42718</v>
      </c>
      <c r="B1655" s="10">
        <v>1843.1</v>
      </c>
      <c r="C1655" s="10">
        <v>1851.63</v>
      </c>
      <c r="D1655" s="10">
        <v>1840.15</v>
      </c>
      <c r="E1655" s="10">
        <v>1842.65</v>
      </c>
      <c r="F1655" s="10">
        <v>1843.3</v>
      </c>
      <c r="G1655" s="10">
        <v>1679.46</v>
      </c>
      <c r="H1655" s="10">
        <v>1802.21</v>
      </c>
      <c r="J1655" s="29">
        <v>42718</v>
      </c>
      <c r="K1655" s="10">
        <v>52.32</v>
      </c>
      <c r="L1655" s="10">
        <v>52.56</v>
      </c>
      <c r="M1655" s="10">
        <v>51.82</v>
      </c>
      <c r="N1655" s="10">
        <v>51.82</v>
      </c>
      <c r="O1655" s="10">
        <v>55.95</v>
      </c>
      <c r="P1655" s="10">
        <v>51.08</v>
      </c>
      <c r="Q1655" s="10">
        <v>55.97</v>
      </c>
    </row>
    <row r="1656" spans="1:17">
      <c r="A1656" s="29">
        <v>42717</v>
      </c>
      <c r="B1656" s="10">
        <v>1851.65</v>
      </c>
      <c r="C1656" s="10">
        <v>1851.65</v>
      </c>
      <c r="D1656" s="10">
        <v>1840.01</v>
      </c>
      <c r="E1656" s="10">
        <v>1843.1</v>
      </c>
      <c r="F1656" s="10">
        <v>1842.77</v>
      </c>
      <c r="G1656" s="10">
        <v>1677.06</v>
      </c>
      <c r="H1656" s="10">
        <v>1800.94</v>
      </c>
      <c r="J1656" s="29">
        <v>42717</v>
      </c>
      <c r="K1656" s="10">
        <v>52.4</v>
      </c>
      <c r="L1656" s="10">
        <v>52.87</v>
      </c>
      <c r="M1656" s="10">
        <v>52.15</v>
      </c>
      <c r="N1656" s="10">
        <v>52.65</v>
      </c>
      <c r="O1656" s="10">
        <v>56.02</v>
      </c>
      <c r="P1656" s="10">
        <v>51.02</v>
      </c>
      <c r="Q1656" s="10">
        <v>56</v>
      </c>
    </row>
    <row r="1657" spans="1:17">
      <c r="A1657" s="29">
        <v>42716</v>
      </c>
      <c r="B1657" s="10">
        <v>1848.07</v>
      </c>
      <c r="C1657" s="10">
        <v>1852.01</v>
      </c>
      <c r="D1657" s="10">
        <v>1840.17</v>
      </c>
      <c r="E1657" s="10">
        <v>1851.65</v>
      </c>
      <c r="F1657" s="10">
        <v>1842.11</v>
      </c>
      <c r="G1657" s="10">
        <v>1674.64</v>
      </c>
      <c r="H1657" s="10">
        <v>1799.6</v>
      </c>
      <c r="J1657" s="29">
        <v>42716</v>
      </c>
      <c r="K1657" s="10">
        <v>53.1</v>
      </c>
      <c r="L1657" s="10">
        <v>53.1</v>
      </c>
      <c r="M1657" s="10">
        <v>52.18</v>
      </c>
      <c r="N1657" s="10">
        <v>52.18</v>
      </c>
      <c r="O1657" s="10">
        <v>56.09</v>
      </c>
      <c r="P1657" s="10">
        <v>50.95</v>
      </c>
      <c r="Q1657" s="10">
        <v>56.01</v>
      </c>
    </row>
    <row r="1658" spans="1:17">
      <c r="A1658" s="29">
        <v>42713</v>
      </c>
      <c r="B1658" s="10">
        <v>1837.11</v>
      </c>
      <c r="C1658" s="10">
        <v>1851.45</v>
      </c>
      <c r="D1658" s="10">
        <v>1837.03</v>
      </c>
      <c r="E1658" s="10">
        <v>1848.07</v>
      </c>
      <c r="F1658" s="10">
        <v>1841.14</v>
      </c>
      <c r="G1658" s="10">
        <v>1672.14</v>
      </c>
      <c r="H1658" s="10">
        <v>1798.09</v>
      </c>
      <c r="J1658" s="29">
        <v>42713</v>
      </c>
      <c r="K1658" s="10">
        <v>53.57</v>
      </c>
      <c r="L1658" s="10">
        <v>53.66</v>
      </c>
      <c r="M1658" s="10">
        <v>53.1</v>
      </c>
      <c r="N1658" s="10">
        <v>53.1</v>
      </c>
      <c r="O1658" s="10">
        <v>56.19</v>
      </c>
      <c r="P1658" s="10">
        <v>50.89</v>
      </c>
      <c r="Q1658" s="10">
        <v>56.04</v>
      </c>
    </row>
    <row r="1659" spans="1:17">
      <c r="A1659" s="29">
        <v>42712</v>
      </c>
      <c r="B1659" s="10">
        <v>1835.64</v>
      </c>
      <c r="C1659" s="10">
        <v>1840.91</v>
      </c>
      <c r="D1659" s="10">
        <v>1831.8</v>
      </c>
      <c r="E1659" s="10">
        <v>1837.01</v>
      </c>
      <c r="F1659" s="10">
        <v>1840.2</v>
      </c>
      <c r="G1659" s="10">
        <v>1669.63</v>
      </c>
      <c r="H1659" s="10">
        <v>1796.46</v>
      </c>
      <c r="J1659" s="29">
        <v>42712</v>
      </c>
      <c r="K1659" s="10">
        <v>53.49</v>
      </c>
      <c r="L1659" s="10">
        <v>54.95</v>
      </c>
      <c r="M1659" s="10">
        <v>53.17</v>
      </c>
      <c r="N1659" s="10">
        <v>53.42</v>
      </c>
      <c r="O1659" s="10">
        <v>56.24</v>
      </c>
      <c r="P1659" s="10">
        <v>50.82</v>
      </c>
      <c r="Q1659" s="10">
        <v>56.05</v>
      </c>
    </row>
    <row r="1660" spans="1:17">
      <c r="A1660" s="29">
        <v>42711</v>
      </c>
      <c r="B1660" s="10">
        <v>1835.81</v>
      </c>
      <c r="C1660" s="10">
        <v>1840.12</v>
      </c>
      <c r="D1660" s="10">
        <v>1831.73</v>
      </c>
      <c r="E1660" s="10">
        <v>1835.5</v>
      </c>
      <c r="F1660" s="10">
        <v>1839.34</v>
      </c>
      <c r="G1660" s="10">
        <v>1667.13</v>
      </c>
      <c r="H1660" s="10">
        <v>1794.83</v>
      </c>
      <c r="J1660" s="29">
        <v>42711</v>
      </c>
      <c r="K1660" s="10">
        <v>54.25</v>
      </c>
      <c r="L1660" s="10">
        <v>54.25</v>
      </c>
      <c r="M1660" s="10">
        <v>53.15</v>
      </c>
      <c r="N1660" s="10">
        <v>53.25</v>
      </c>
      <c r="O1660" s="10">
        <v>56.29</v>
      </c>
      <c r="P1660" s="10">
        <v>50.75</v>
      </c>
      <c r="Q1660" s="10">
        <v>56.04</v>
      </c>
    </row>
    <row r="1661" spans="1:17">
      <c r="A1661" s="29">
        <v>42710</v>
      </c>
      <c r="B1661" s="10">
        <v>1832.38</v>
      </c>
      <c r="C1661" s="10">
        <v>1836.78</v>
      </c>
      <c r="D1661" s="10">
        <v>1827.47</v>
      </c>
      <c r="E1661" s="10">
        <v>1835.81</v>
      </c>
      <c r="F1661" s="10">
        <v>1838.44</v>
      </c>
      <c r="G1661" s="10">
        <v>1664.64</v>
      </c>
      <c r="H1661" s="10">
        <v>1793.09</v>
      </c>
      <c r="J1661" s="29">
        <v>42710</v>
      </c>
      <c r="K1661" s="10">
        <v>51.99</v>
      </c>
      <c r="L1661" s="10">
        <v>52.79</v>
      </c>
      <c r="M1661" s="10">
        <v>51.99</v>
      </c>
      <c r="N1661" s="10">
        <v>52.79</v>
      </c>
      <c r="O1661" s="10">
        <v>56.36</v>
      </c>
      <c r="P1661" s="10">
        <v>50.68</v>
      </c>
      <c r="Q1661" s="10">
        <v>56.03</v>
      </c>
    </row>
    <row r="1662" spans="1:17">
      <c r="A1662" s="29">
        <v>42709</v>
      </c>
      <c r="B1662" s="10">
        <v>1839.32</v>
      </c>
      <c r="C1662" s="10">
        <v>1843.53</v>
      </c>
      <c r="D1662" s="10">
        <v>1832.16</v>
      </c>
      <c r="E1662" s="10">
        <v>1832.16</v>
      </c>
      <c r="F1662" s="10">
        <v>1837.35</v>
      </c>
      <c r="G1662" s="10">
        <v>1662.16</v>
      </c>
      <c r="H1662" s="10">
        <v>1791.29</v>
      </c>
      <c r="J1662" s="29">
        <v>42709</v>
      </c>
      <c r="K1662" s="10">
        <v>52.5</v>
      </c>
      <c r="L1662" s="10">
        <v>52.6</v>
      </c>
      <c r="M1662" s="10">
        <v>52.19</v>
      </c>
      <c r="N1662" s="10">
        <v>52.19</v>
      </c>
      <c r="O1662" s="10">
        <v>56.45</v>
      </c>
      <c r="P1662" s="10">
        <v>50.61</v>
      </c>
      <c r="Q1662" s="10">
        <v>56.02</v>
      </c>
    </row>
    <row r="1663" spans="1:17">
      <c r="A1663" s="29">
        <v>42706</v>
      </c>
      <c r="B1663" s="10">
        <v>1836.3</v>
      </c>
      <c r="C1663" s="10">
        <v>1842.54</v>
      </c>
      <c r="D1663" s="10">
        <v>1833.45</v>
      </c>
      <c r="E1663" s="10">
        <v>1839.26</v>
      </c>
      <c r="F1663" s="10">
        <v>1836.22</v>
      </c>
      <c r="G1663" s="10">
        <v>1659.67</v>
      </c>
      <c r="H1663" s="10">
        <v>1789.51</v>
      </c>
      <c r="J1663" s="29">
        <v>42706</v>
      </c>
      <c r="K1663" s="10">
        <v>52.27</v>
      </c>
      <c r="L1663" s="10">
        <v>52.48</v>
      </c>
      <c r="M1663" s="10">
        <v>50.61</v>
      </c>
      <c r="N1663" s="10">
        <v>52.35</v>
      </c>
      <c r="O1663" s="10">
        <v>56.53</v>
      </c>
      <c r="P1663" s="10">
        <v>50.55</v>
      </c>
      <c r="Q1663" s="10">
        <v>56</v>
      </c>
    </row>
    <row r="1664" spans="1:17">
      <c r="A1664" s="29">
        <v>42705</v>
      </c>
      <c r="B1664" s="10">
        <v>1837.13</v>
      </c>
      <c r="C1664" s="10">
        <v>1845.72</v>
      </c>
      <c r="D1664" s="10">
        <v>1834.35</v>
      </c>
      <c r="E1664" s="10">
        <v>1836.3</v>
      </c>
      <c r="F1664" s="10">
        <v>1834.96</v>
      </c>
      <c r="G1664" s="10">
        <v>1657.16</v>
      </c>
      <c r="H1664" s="10">
        <v>1787.67</v>
      </c>
      <c r="J1664" s="29">
        <v>42705</v>
      </c>
      <c r="K1664" s="10">
        <v>53.5</v>
      </c>
      <c r="L1664" s="10">
        <v>53.51</v>
      </c>
      <c r="M1664" s="10">
        <v>52.06</v>
      </c>
      <c r="N1664" s="10">
        <v>52.33</v>
      </c>
      <c r="O1664" s="10">
        <v>56.6</v>
      </c>
      <c r="P1664" s="10">
        <v>50.48</v>
      </c>
      <c r="Q1664" s="10">
        <v>55.99</v>
      </c>
    </row>
    <row r="1665" spans="1:17">
      <c r="A1665" s="29">
        <v>42704</v>
      </c>
      <c r="B1665" s="10">
        <v>1835.09</v>
      </c>
      <c r="C1665" s="10">
        <v>1840.55</v>
      </c>
      <c r="D1665" s="10">
        <v>1831.34</v>
      </c>
      <c r="E1665" s="10">
        <v>1837.13</v>
      </c>
      <c r="F1665" s="10">
        <v>1833.74</v>
      </c>
      <c r="G1665" s="10">
        <v>1654.67</v>
      </c>
      <c r="H1665" s="10">
        <v>1785.82</v>
      </c>
      <c r="J1665" s="29">
        <v>42704</v>
      </c>
      <c r="K1665" s="10">
        <v>54.2</v>
      </c>
      <c r="L1665" s="10">
        <v>55</v>
      </c>
      <c r="M1665" s="10">
        <v>54.09</v>
      </c>
      <c r="N1665" s="10">
        <v>55</v>
      </c>
      <c r="O1665" s="10">
        <v>56.67</v>
      </c>
      <c r="P1665" s="10">
        <v>50.41</v>
      </c>
      <c r="Q1665" s="10">
        <v>55.96</v>
      </c>
    </row>
    <row r="1666" spans="1:17">
      <c r="A1666" s="29">
        <v>42703</v>
      </c>
      <c r="B1666" s="10">
        <v>1832.55</v>
      </c>
      <c r="C1666" s="10">
        <v>1836.1</v>
      </c>
      <c r="D1666" s="10">
        <v>1826.67</v>
      </c>
      <c r="E1666" s="10">
        <v>1835.09</v>
      </c>
      <c r="F1666" s="10">
        <v>1832.37</v>
      </c>
      <c r="G1666" s="10">
        <v>1652.14</v>
      </c>
      <c r="H1666" s="10">
        <v>1783.91</v>
      </c>
      <c r="J1666" s="29">
        <v>42703</v>
      </c>
      <c r="K1666" s="10">
        <v>54.38</v>
      </c>
      <c r="L1666" s="10">
        <v>54.44</v>
      </c>
      <c r="M1666" s="10">
        <v>53.65</v>
      </c>
      <c r="N1666" s="10">
        <v>53.65</v>
      </c>
      <c r="O1666" s="10">
        <v>56.67</v>
      </c>
      <c r="P1666" s="10">
        <v>50.32</v>
      </c>
      <c r="Q1666" s="10">
        <v>55.9</v>
      </c>
    </row>
    <row r="1667" spans="1:17">
      <c r="A1667" s="29">
        <v>42702</v>
      </c>
      <c r="B1667" s="10">
        <v>1830.16</v>
      </c>
      <c r="C1667" s="10">
        <v>1834.85</v>
      </c>
      <c r="D1667" s="10">
        <v>1828.07</v>
      </c>
      <c r="E1667" s="10">
        <v>1832.68</v>
      </c>
      <c r="F1667" s="10">
        <v>1831.09</v>
      </c>
      <c r="G1667" s="10">
        <v>1649.65</v>
      </c>
      <c r="H1667" s="10">
        <v>1781.99</v>
      </c>
      <c r="J1667" s="29">
        <v>42702</v>
      </c>
      <c r="K1667" s="10">
        <v>54.99</v>
      </c>
      <c r="L1667" s="10">
        <v>54.99</v>
      </c>
      <c r="M1667" s="10">
        <v>53.76</v>
      </c>
      <c r="N1667" s="10">
        <v>54.56</v>
      </c>
      <c r="O1667" s="10">
        <v>56.73</v>
      </c>
      <c r="P1667" s="10">
        <v>50.24</v>
      </c>
      <c r="Q1667" s="10">
        <v>55.85</v>
      </c>
    </row>
    <row r="1668" spans="1:17">
      <c r="A1668" s="29">
        <v>42699</v>
      </c>
      <c r="B1668" s="10">
        <v>1830.63</v>
      </c>
      <c r="C1668" s="10">
        <v>1836.57</v>
      </c>
      <c r="D1668" s="10">
        <v>1826.02</v>
      </c>
      <c r="E1668" s="10">
        <v>1830.16</v>
      </c>
      <c r="F1668" s="10">
        <v>1829.89</v>
      </c>
      <c r="G1668" s="10">
        <v>1647.18</v>
      </c>
      <c r="H1668" s="10">
        <v>1780.13</v>
      </c>
      <c r="J1668" s="29">
        <v>42699</v>
      </c>
      <c r="K1668" s="10">
        <v>53.99</v>
      </c>
      <c r="L1668" s="10">
        <v>55</v>
      </c>
      <c r="M1668" s="10">
        <v>53.44</v>
      </c>
      <c r="N1668" s="10">
        <v>55</v>
      </c>
      <c r="O1668" s="10">
        <v>56.74</v>
      </c>
      <c r="P1668" s="10">
        <v>50.16</v>
      </c>
      <c r="Q1668" s="10">
        <v>55.8</v>
      </c>
    </row>
    <row r="1669" spans="1:17">
      <c r="A1669" s="29">
        <v>42698</v>
      </c>
      <c r="B1669" s="10">
        <v>1831.54</v>
      </c>
      <c r="C1669" s="10">
        <v>1832.46</v>
      </c>
      <c r="D1669" s="10">
        <v>1825.85</v>
      </c>
      <c r="E1669" s="10">
        <v>1830.69</v>
      </c>
      <c r="F1669" s="10">
        <v>1828.61</v>
      </c>
      <c r="G1669" s="10">
        <v>1644.74</v>
      </c>
      <c r="H1669" s="10">
        <v>1778.29</v>
      </c>
      <c r="J1669" s="29">
        <v>42698</v>
      </c>
      <c r="K1669" s="10">
        <v>53.9</v>
      </c>
      <c r="L1669" s="10">
        <v>54.25</v>
      </c>
      <c r="M1669" s="10">
        <v>52.43</v>
      </c>
      <c r="N1669" s="10">
        <v>54.07</v>
      </c>
      <c r="O1669" s="10">
        <v>56.74</v>
      </c>
      <c r="P1669" s="10">
        <v>50.07</v>
      </c>
      <c r="Q1669" s="10">
        <v>55.74</v>
      </c>
    </row>
    <row r="1670" spans="1:17">
      <c r="A1670" s="29">
        <v>42697</v>
      </c>
      <c r="B1670" s="10">
        <v>1837.3</v>
      </c>
      <c r="C1670" s="10">
        <v>1838.97</v>
      </c>
      <c r="D1670" s="10">
        <v>1830.29</v>
      </c>
      <c r="E1670" s="10">
        <v>1831.55</v>
      </c>
      <c r="F1670" s="10">
        <v>1827.41</v>
      </c>
      <c r="G1670" s="10">
        <v>1642.27</v>
      </c>
      <c r="H1670" s="10">
        <v>1776.45</v>
      </c>
      <c r="J1670" s="29">
        <v>42697</v>
      </c>
      <c r="K1670" s="10">
        <v>54.1</v>
      </c>
      <c r="L1670" s="10">
        <v>54.1</v>
      </c>
      <c r="M1670" s="10">
        <v>53.5</v>
      </c>
      <c r="N1670" s="10">
        <v>53.92</v>
      </c>
      <c r="O1670" s="10">
        <v>56.79</v>
      </c>
      <c r="P1670" s="10">
        <v>50</v>
      </c>
      <c r="Q1670" s="10">
        <v>55.68</v>
      </c>
    </row>
    <row r="1671" spans="1:17">
      <c r="A1671" s="29">
        <v>42696</v>
      </c>
      <c r="B1671" s="10">
        <v>1829.32</v>
      </c>
      <c r="C1671" s="10">
        <v>1839.92</v>
      </c>
      <c r="D1671" s="10">
        <v>1828.86</v>
      </c>
      <c r="E1671" s="10">
        <v>1837.07</v>
      </c>
      <c r="F1671" s="10">
        <v>1826.26</v>
      </c>
      <c r="G1671" s="10">
        <v>1639.82</v>
      </c>
      <c r="H1671" s="10">
        <v>1774.52</v>
      </c>
      <c r="J1671" s="29">
        <v>42696</v>
      </c>
      <c r="K1671" s="10">
        <v>55.39</v>
      </c>
      <c r="L1671" s="10">
        <v>55.39</v>
      </c>
      <c r="M1671" s="10">
        <v>53.98</v>
      </c>
      <c r="N1671" s="10">
        <v>54.1</v>
      </c>
      <c r="O1671" s="10">
        <v>56.83</v>
      </c>
      <c r="P1671" s="10">
        <v>49.92</v>
      </c>
      <c r="Q1671" s="10">
        <v>55.63</v>
      </c>
    </row>
    <row r="1672" spans="1:17">
      <c r="A1672" s="29">
        <v>42695</v>
      </c>
      <c r="B1672" s="10">
        <v>1837.89</v>
      </c>
      <c r="C1672" s="10">
        <v>1837.89</v>
      </c>
      <c r="D1672" s="10">
        <v>1829.16</v>
      </c>
      <c r="E1672" s="10">
        <v>1829.27</v>
      </c>
      <c r="F1672" s="10">
        <v>1825.07</v>
      </c>
      <c r="G1672" s="10">
        <v>1637.34</v>
      </c>
      <c r="H1672" s="10">
        <v>1772.51</v>
      </c>
      <c r="J1672" s="29">
        <v>42695</v>
      </c>
      <c r="K1672" s="10">
        <v>53.42</v>
      </c>
      <c r="L1672" s="10">
        <v>53.9</v>
      </c>
      <c r="M1672" s="10">
        <v>53.36</v>
      </c>
      <c r="N1672" s="10">
        <v>53.9</v>
      </c>
      <c r="O1672" s="10">
        <v>56.91</v>
      </c>
      <c r="P1672" s="10">
        <v>49.84</v>
      </c>
      <c r="Q1672" s="10">
        <v>55.57</v>
      </c>
    </row>
    <row r="1673" spans="1:17">
      <c r="A1673" s="29">
        <v>42692</v>
      </c>
      <c r="B1673" s="10">
        <v>1840.88</v>
      </c>
      <c r="C1673" s="10">
        <v>1840.88</v>
      </c>
      <c r="D1673" s="10">
        <v>1828.74</v>
      </c>
      <c r="E1673" s="10">
        <v>1837.89</v>
      </c>
      <c r="F1673" s="10">
        <v>1823.91</v>
      </c>
      <c r="G1673" s="10">
        <v>1634.82</v>
      </c>
      <c r="H1673" s="10">
        <v>1770.54</v>
      </c>
      <c r="J1673" s="29">
        <v>42692</v>
      </c>
      <c r="K1673" s="10">
        <v>53.88</v>
      </c>
      <c r="L1673" s="10">
        <v>53.88</v>
      </c>
      <c r="M1673" s="10">
        <v>53</v>
      </c>
      <c r="N1673" s="10">
        <v>53.36</v>
      </c>
      <c r="O1673" s="10">
        <v>56.98</v>
      </c>
      <c r="P1673" s="10">
        <v>49.76</v>
      </c>
      <c r="Q1673" s="10">
        <v>55.5</v>
      </c>
    </row>
    <row r="1674" spans="1:17">
      <c r="A1674" s="29">
        <v>42691</v>
      </c>
      <c r="B1674" s="10">
        <v>1837.18</v>
      </c>
      <c r="C1674" s="10">
        <v>1847.74</v>
      </c>
      <c r="D1674" s="10">
        <v>1835.73</v>
      </c>
      <c r="E1674" s="10">
        <v>1840.71</v>
      </c>
      <c r="F1674" s="10">
        <v>1822.63</v>
      </c>
      <c r="G1674" s="10">
        <v>1632.27</v>
      </c>
      <c r="H1674" s="10">
        <v>1768.46</v>
      </c>
      <c r="J1674" s="29">
        <v>42691</v>
      </c>
      <c r="K1674" s="10">
        <v>54.05</v>
      </c>
      <c r="L1674" s="10">
        <v>54.05</v>
      </c>
      <c r="M1674" s="10">
        <v>53.35</v>
      </c>
      <c r="N1674" s="10">
        <v>53.37</v>
      </c>
      <c r="O1674" s="10">
        <v>57.06</v>
      </c>
      <c r="P1674" s="10">
        <v>49.69</v>
      </c>
      <c r="Q1674" s="10">
        <v>55.43</v>
      </c>
    </row>
    <row r="1675" spans="1:17">
      <c r="A1675" s="29">
        <v>42690</v>
      </c>
      <c r="B1675" s="10">
        <v>1839.18</v>
      </c>
      <c r="C1675" s="10">
        <v>1846.59</v>
      </c>
      <c r="D1675" s="10">
        <v>1836.77</v>
      </c>
      <c r="E1675" s="10">
        <v>1837.18</v>
      </c>
      <c r="F1675" s="10">
        <v>1821.3</v>
      </c>
      <c r="G1675" s="10">
        <v>1629.68</v>
      </c>
      <c r="H1675" s="10">
        <v>1766.35</v>
      </c>
      <c r="J1675" s="29">
        <v>42690</v>
      </c>
      <c r="K1675" s="10">
        <v>57.69</v>
      </c>
      <c r="L1675" s="10">
        <v>57.69</v>
      </c>
      <c r="M1675" s="10">
        <v>52.91</v>
      </c>
      <c r="N1675" s="10">
        <v>52.96</v>
      </c>
      <c r="O1675" s="10">
        <v>57.13</v>
      </c>
      <c r="P1675" s="10">
        <v>49.61</v>
      </c>
      <c r="Q1675" s="10">
        <v>55.37</v>
      </c>
    </row>
    <row r="1676" spans="1:17">
      <c r="A1676" s="29">
        <v>42688</v>
      </c>
      <c r="B1676" s="10">
        <v>1848.38</v>
      </c>
      <c r="C1676" s="10">
        <v>1853.41</v>
      </c>
      <c r="D1676" s="10">
        <v>1836.77</v>
      </c>
      <c r="E1676" s="10">
        <v>1838.87</v>
      </c>
      <c r="F1676" s="10">
        <v>1819.76</v>
      </c>
      <c r="G1676" s="10">
        <v>1627.02</v>
      </c>
      <c r="H1676" s="10">
        <v>1764.29</v>
      </c>
      <c r="J1676" s="29">
        <v>42688</v>
      </c>
      <c r="K1676" s="10">
        <v>52.92</v>
      </c>
      <c r="L1676" s="10">
        <v>53.61</v>
      </c>
      <c r="M1676" s="10">
        <v>52.38</v>
      </c>
      <c r="N1676" s="10">
        <v>53.16</v>
      </c>
      <c r="O1676" s="10">
        <v>57.18</v>
      </c>
      <c r="P1676" s="10">
        <v>49.52</v>
      </c>
      <c r="Q1676" s="10">
        <v>55.32</v>
      </c>
    </row>
    <row r="1677" spans="1:17">
      <c r="A1677" s="29">
        <v>42685</v>
      </c>
      <c r="B1677" s="10">
        <v>1856.1</v>
      </c>
      <c r="C1677" s="10">
        <v>1861.82</v>
      </c>
      <c r="D1677" s="10">
        <v>1846.61</v>
      </c>
      <c r="E1677" s="10">
        <v>1848.18</v>
      </c>
      <c r="F1677" s="10">
        <v>1818.33</v>
      </c>
      <c r="G1677" s="10">
        <v>1624.37</v>
      </c>
      <c r="H1677" s="10">
        <v>1762.22</v>
      </c>
      <c r="J1677" s="29">
        <v>42685</v>
      </c>
      <c r="K1677" s="10">
        <v>54.15</v>
      </c>
      <c r="L1677" s="10">
        <v>54.34</v>
      </c>
      <c r="M1677" s="10">
        <v>52</v>
      </c>
      <c r="N1677" s="10">
        <v>53.14</v>
      </c>
      <c r="O1677" s="10">
        <v>57.23</v>
      </c>
      <c r="P1677" s="10">
        <v>49.44</v>
      </c>
      <c r="Q1677" s="10">
        <v>55.26</v>
      </c>
    </row>
    <row r="1678" spans="1:17">
      <c r="A1678" s="29">
        <v>42684</v>
      </c>
      <c r="B1678" s="10">
        <v>1868.92</v>
      </c>
      <c r="C1678" s="10">
        <v>1880.6</v>
      </c>
      <c r="D1678" s="10">
        <v>1855.77</v>
      </c>
      <c r="E1678" s="10">
        <v>1856.1</v>
      </c>
      <c r="F1678" s="10">
        <v>1816.62</v>
      </c>
      <c r="G1678" s="10">
        <v>1621.72</v>
      </c>
      <c r="H1678" s="10">
        <v>1760.07</v>
      </c>
      <c r="J1678" s="29">
        <v>42684</v>
      </c>
      <c r="K1678" s="10">
        <v>57.36</v>
      </c>
      <c r="L1678" s="10">
        <v>57.36</v>
      </c>
      <c r="M1678" s="10">
        <v>54.44</v>
      </c>
      <c r="N1678" s="10">
        <v>54.91</v>
      </c>
      <c r="O1678" s="10">
        <v>57.28</v>
      </c>
      <c r="P1678" s="10">
        <v>49.35</v>
      </c>
      <c r="Q1678" s="10">
        <v>55.2</v>
      </c>
    </row>
    <row r="1679" spans="1:17">
      <c r="A1679" s="29">
        <v>42683</v>
      </c>
      <c r="B1679" s="10">
        <v>1872.24</v>
      </c>
      <c r="C1679" s="10">
        <v>1872.92</v>
      </c>
      <c r="D1679" s="10">
        <v>1857.17</v>
      </c>
      <c r="E1679" s="10">
        <v>1868.6</v>
      </c>
      <c r="F1679" s="10">
        <v>1814.75</v>
      </c>
      <c r="G1679" s="10">
        <v>1619.07</v>
      </c>
      <c r="H1679" s="10">
        <v>1757.85</v>
      </c>
      <c r="J1679" s="29">
        <v>42683</v>
      </c>
      <c r="K1679" s="10">
        <v>52</v>
      </c>
      <c r="L1679" s="10">
        <v>60</v>
      </c>
      <c r="M1679" s="10">
        <v>52</v>
      </c>
      <c r="N1679" s="10">
        <v>60</v>
      </c>
      <c r="O1679" s="10">
        <v>57.3</v>
      </c>
      <c r="P1679" s="10">
        <v>49.25</v>
      </c>
      <c r="Q1679" s="10">
        <v>55.11</v>
      </c>
    </row>
    <row r="1680" spans="1:17">
      <c r="A1680" s="29">
        <v>42682</v>
      </c>
      <c r="B1680" s="10">
        <v>1875.01</v>
      </c>
      <c r="C1680" s="10">
        <v>1877.86</v>
      </c>
      <c r="D1680" s="10">
        <v>1869.47</v>
      </c>
      <c r="E1680" s="10">
        <v>1872.31</v>
      </c>
      <c r="F1680" s="10">
        <v>1812.55</v>
      </c>
      <c r="G1680" s="10">
        <v>1616.4</v>
      </c>
      <c r="H1680" s="10">
        <v>1755.49</v>
      </c>
      <c r="J1680" s="29">
        <v>42682</v>
      </c>
      <c r="K1680" s="10">
        <v>58</v>
      </c>
      <c r="L1680" s="10">
        <v>58.34</v>
      </c>
      <c r="M1680" s="10">
        <v>57.67</v>
      </c>
      <c r="N1680" s="10">
        <v>58.06</v>
      </c>
      <c r="O1680" s="10">
        <v>57.2</v>
      </c>
      <c r="P1680" s="10">
        <v>49.13</v>
      </c>
      <c r="Q1680" s="10">
        <v>54.97</v>
      </c>
    </row>
    <row r="1681" spans="1:17">
      <c r="A1681" s="29">
        <v>42681</v>
      </c>
      <c r="B1681" s="10">
        <v>1881.61</v>
      </c>
      <c r="C1681" s="10">
        <v>1883.12</v>
      </c>
      <c r="D1681" s="10">
        <v>1872.94</v>
      </c>
      <c r="E1681" s="10">
        <v>1874.98</v>
      </c>
      <c r="F1681" s="10">
        <v>1810.14</v>
      </c>
      <c r="G1681" s="10">
        <v>1613.7</v>
      </c>
      <c r="H1681" s="10">
        <v>1753.11</v>
      </c>
      <c r="J1681" s="29">
        <v>42681</v>
      </c>
      <c r="K1681" s="10">
        <v>57.05</v>
      </c>
      <c r="L1681" s="10">
        <v>59.99</v>
      </c>
      <c r="M1681" s="10">
        <v>57.05</v>
      </c>
      <c r="N1681" s="10">
        <v>59.99</v>
      </c>
      <c r="O1681" s="10">
        <v>57.15</v>
      </c>
      <c r="P1681" s="10">
        <v>49.02</v>
      </c>
      <c r="Q1681" s="10">
        <v>54.85</v>
      </c>
    </row>
    <row r="1682" spans="1:17">
      <c r="A1682" s="29">
        <v>42678</v>
      </c>
      <c r="B1682" s="10">
        <v>1880.59</v>
      </c>
      <c r="C1682" s="10">
        <v>1888.19</v>
      </c>
      <c r="D1682" s="10">
        <v>1878.86</v>
      </c>
      <c r="E1682" s="10">
        <v>1881.61</v>
      </c>
      <c r="F1682" s="10">
        <v>1807.62</v>
      </c>
      <c r="G1682" s="10">
        <v>1611.04</v>
      </c>
      <c r="H1682" s="10">
        <v>1750.71</v>
      </c>
      <c r="J1682" s="29">
        <v>42678</v>
      </c>
      <c r="K1682" s="10">
        <v>56.48</v>
      </c>
      <c r="L1682" s="10">
        <v>57.16</v>
      </c>
      <c r="M1682" s="10">
        <v>56.25</v>
      </c>
      <c r="N1682" s="10">
        <v>56.32</v>
      </c>
      <c r="O1682" s="10">
        <v>57.07</v>
      </c>
      <c r="P1682" s="10">
        <v>48.9</v>
      </c>
      <c r="Q1682" s="10">
        <v>54.7</v>
      </c>
    </row>
    <row r="1683" spans="1:17">
      <c r="A1683" s="29">
        <v>42677</v>
      </c>
      <c r="B1683" s="10">
        <v>1889.29</v>
      </c>
      <c r="C1683" s="10">
        <v>1897.05</v>
      </c>
      <c r="D1683" s="10">
        <v>1880.18</v>
      </c>
      <c r="E1683" s="10">
        <v>1880.63</v>
      </c>
      <c r="F1683" s="10">
        <v>1804.9</v>
      </c>
      <c r="G1683" s="10">
        <v>1608.4</v>
      </c>
      <c r="H1683" s="10">
        <v>1748.23</v>
      </c>
      <c r="J1683" s="29">
        <v>42677</v>
      </c>
      <c r="K1683" s="10">
        <v>57.89</v>
      </c>
      <c r="L1683" s="10">
        <v>58.13</v>
      </c>
      <c r="M1683" s="10">
        <v>57</v>
      </c>
      <c r="N1683" s="10">
        <v>57</v>
      </c>
      <c r="O1683" s="10">
        <v>57.06</v>
      </c>
      <c r="P1683" s="10">
        <v>48.8</v>
      </c>
      <c r="Q1683" s="10">
        <v>54.59</v>
      </c>
    </row>
    <row r="1684" spans="1:17">
      <c r="A1684" s="29">
        <v>42675</v>
      </c>
      <c r="B1684" s="10">
        <v>1885.96</v>
      </c>
      <c r="C1684" s="10">
        <v>1894.87</v>
      </c>
      <c r="D1684" s="10">
        <v>1885.96</v>
      </c>
      <c r="E1684" s="10">
        <v>1889.32</v>
      </c>
      <c r="F1684" s="10">
        <v>1802.23</v>
      </c>
      <c r="G1684" s="10">
        <v>1605.74</v>
      </c>
      <c r="H1684" s="10">
        <v>1745.81</v>
      </c>
      <c r="J1684" s="29">
        <v>42675</v>
      </c>
      <c r="K1684" s="10">
        <v>59.4</v>
      </c>
      <c r="L1684" s="10">
        <v>59.99</v>
      </c>
      <c r="M1684" s="10">
        <v>57.36</v>
      </c>
      <c r="N1684" s="10">
        <v>58.15</v>
      </c>
      <c r="O1684" s="10">
        <v>57.04</v>
      </c>
      <c r="P1684" s="10">
        <v>48.7</v>
      </c>
      <c r="Q1684" s="10">
        <v>54.48</v>
      </c>
    </row>
    <row r="1685" spans="1:17">
      <c r="A1685" s="29">
        <v>42674</v>
      </c>
      <c r="B1685" s="10">
        <v>1879.01</v>
      </c>
      <c r="C1685" s="10">
        <v>1886.92</v>
      </c>
      <c r="D1685" s="10">
        <v>1876.42</v>
      </c>
      <c r="E1685" s="10">
        <v>1885.92</v>
      </c>
      <c r="F1685" s="10">
        <v>1799.41</v>
      </c>
      <c r="G1685" s="10">
        <v>1603.06</v>
      </c>
      <c r="H1685" s="10">
        <v>1743.35</v>
      </c>
      <c r="J1685" s="29">
        <v>42674</v>
      </c>
      <c r="K1685" s="10">
        <v>59.65</v>
      </c>
      <c r="L1685" s="10">
        <v>59.65</v>
      </c>
      <c r="M1685" s="10">
        <v>59.17</v>
      </c>
      <c r="N1685" s="10">
        <v>59.5</v>
      </c>
      <c r="O1685" s="10">
        <v>57.02</v>
      </c>
      <c r="P1685" s="10">
        <v>48.59</v>
      </c>
      <c r="Q1685" s="10">
        <v>54.37</v>
      </c>
    </row>
    <row r="1686" spans="1:17">
      <c r="A1686" s="29">
        <v>42671</v>
      </c>
      <c r="B1686" s="10">
        <v>1869.37</v>
      </c>
      <c r="C1686" s="10">
        <v>1880.42</v>
      </c>
      <c r="D1686" s="10">
        <v>1867.02</v>
      </c>
      <c r="E1686" s="10">
        <v>1879</v>
      </c>
      <c r="F1686" s="10">
        <v>1796.5</v>
      </c>
      <c r="G1686" s="10">
        <v>1600.5</v>
      </c>
      <c r="H1686" s="10">
        <v>1740.86</v>
      </c>
      <c r="J1686" s="29">
        <v>42671</v>
      </c>
      <c r="K1686" s="10">
        <v>59</v>
      </c>
      <c r="L1686" s="10">
        <v>59.65</v>
      </c>
      <c r="M1686" s="10">
        <v>58.9</v>
      </c>
      <c r="N1686" s="10">
        <v>59.65</v>
      </c>
      <c r="O1686" s="10">
        <v>56.96</v>
      </c>
      <c r="P1686" s="10">
        <v>48.49</v>
      </c>
      <c r="Q1686" s="10">
        <v>54.24</v>
      </c>
    </row>
    <row r="1687" spans="1:17">
      <c r="A1687" s="29">
        <v>42670</v>
      </c>
      <c r="B1687" s="10">
        <v>1863.72</v>
      </c>
      <c r="C1687" s="10">
        <v>1872.04</v>
      </c>
      <c r="D1687" s="10">
        <v>1863.72</v>
      </c>
      <c r="E1687" s="10">
        <v>1869.37</v>
      </c>
      <c r="F1687" s="10">
        <v>1793.72</v>
      </c>
      <c r="G1687" s="10">
        <v>1597.99</v>
      </c>
      <c r="H1687" s="10">
        <v>1738.41</v>
      </c>
      <c r="J1687" s="29">
        <v>42670</v>
      </c>
      <c r="K1687" s="10">
        <v>59.46</v>
      </c>
      <c r="L1687" s="10">
        <v>59.46</v>
      </c>
      <c r="M1687" s="10">
        <v>59.03</v>
      </c>
      <c r="N1687" s="10">
        <v>59.1</v>
      </c>
      <c r="O1687" s="10">
        <v>56.9</v>
      </c>
      <c r="P1687" s="10">
        <v>48.38</v>
      </c>
      <c r="Q1687" s="10">
        <v>54.12</v>
      </c>
    </row>
    <row r="1688" spans="1:17">
      <c r="A1688" s="29">
        <v>42669</v>
      </c>
      <c r="B1688" s="10">
        <v>1857.52</v>
      </c>
      <c r="C1688" s="10">
        <v>1868.69</v>
      </c>
      <c r="D1688" s="10">
        <v>1857.37</v>
      </c>
      <c r="E1688" s="10">
        <v>1863.72</v>
      </c>
      <c r="F1688" s="10">
        <v>1791.42</v>
      </c>
      <c r="G1688" s="10">
        <v>1595.51</v>
      </c>
      <c r="H1688" s="10">
        <v>1735.93</v>
      </c>
      <c r="J1688" s="29">
        <v>42669</v>
      </c>
      <c r="K1688" s="10">
        <v>58.6</v>
      </c>
      <c r="L1688" s="10">
        <v>59.8</v>
      </c>
      <c r="M1688" s="10">
        <v>58.41</v>
      </c>
      <c r="N1688" s="10">
        <v>59.8</v>
      </c>
      <c r="O1688" s="10">
        <v>56.85</v>
      </c>
      <c r="P1688" s="10">
        <v>48.28</v>
      </c>
      <c r="Q1688" s="10">
        <v>53.99</v>
      </c>
    </row>
    <row r="1689" spans="1:17">
      <c r="A1689" s="29">
        <v>42668</v>
      </c>
      <c r="B1689" s="10">
        <v>1853.63</v>
      </c>
      <c r="C1689" s="10">
        <v>1861.79</v>
      </c>
      <c r="D1689" s="10">
        <v>1850.75</v>
      </c>
      <c r="E1689" s="10">
        <v>1857.52</v>
      </c>
      <c r="F1689" s="10">
        <v>1789.25</v>
      </c>
      <c r="G1689" s="10">
        <v>1593.1</v>
      </c>
      <c r="H1689" s="10">
        <v>1733.59</v>
      </c>
      <c r="J1689" s="29">
        <v>42668</v>
      </c>
      <c r="K1689" s="10">
        <v>59.59</v>
      </c>
      <c r="L1689" s="10">
        <v>59.59</v>
      </c>
      <c r="M1689" s="10">
        <v>58.66</v>
      </c>
      <c r="N1689" s="10">
        <v>59.02</v>
      </c>
      <c r="O1689" s="10">
        <v>56.78</v>
      </c>
      <c r="P1689" s="10">
        <v>48.17</v>
      </c>
      <c r="Q1689" s="10">
        <v>53.86</v>
      </c>
    </row>
    <row r="1690" spans="1:17">
      <c r="A1690" s="29">
        <v>42667</v>
      </c>
      <c r="B1690" s="10">
        <v>1848.7</v>
      </c>
      <c r="C1690" s="10">
        <v>1861.61</v>
      </c>
      <c r="D1690" s="10">
        <v>1845.36</v>
      </c>
      <c r="E1690" s="10">
        <v>1853.91</v>
      </c>
      <c r="F1690" s="10">
        <v>1787.15</v>
      </c>
      <c r="G1690" s="10">
        <v>1590.75</v>
      </c>
      <c r="H1690" s="10">
        <v>1731.21</v>
      </c>
      <c r="J1690" s="29">
        <v>42667</v>
      </c>
      <c r="K1690" s="10">
        <v>59.97</v>
      </c>
      <c r="L1690" s="10">
        <v>59.97</v>
      </c>
      <c r="M1690" s="10">
        <v>59.5</v>
      </c>
      <c r="N1690" s="10">
        <v>59.58</v>
      </c>
      <c r="O1690" s="10">
        <v>56.73</v>
      </c>
      <c r="P1690" s="10">
        <v>48.07</v>
      </c>
      <c r="Q1690" s="10">
        <v>53.73</v>
      </c>
    </row>
    <row r="1691" spans="1:17">
      <c r="A1691" s="29">
        <v>42664</v>
      </c>
      <c r="B1691" s="10">
        <v>1845.53</v>
      </c>
      <c r="C1691" s="10">
        <v>1852.08</v>
      </c>
      <c r="D1691" s="10">
        <v>1845.3</v>
      </c>
      <c r="E1691" s="10">
        <v>1848.64</v>
      </c>
      <c r="F1691" s="10">
        <v>1785.05</v>
      </c>
      <c r="G1691" s="10">
        <v>1588.47</v>
      </c>
      <c r="H1691" s="10">
        <v>1728.86</v>
      </c>
      <c r="J1691" s="29">
        <v>42664</v>
      </c>
      <c r="K1691" s="10">
        <v>57.19</v>
      </c>
      <c r="L1691" s="10">
        <v>59.97</v>
      </c>
      <c r="M1691" s="10">
        <v>57.19</v>
      </c>
      <c r="N1691" s="10">
        <v>59.18</v>
      </c>
      <c r="O1691" s="10">
        <v>56.67</v>
      </c>
      <c r="P1691" s="10">
        <v>47.97</v>
      </c>
      <c r="Q1691" s="10">
        <v>53.59</v>
      </c>
    </row>
    <row r="1692" spans="1:17">
      <c r="A1692" s="29">
        <v>42663</v>
      </c>
      <c r="B1692" s="10">
        <v>1843.05</v>
      </c>
      <c r="C1692" s="10">
        <v>1850.02</v>
      </c>
      <c r="D1692" s="10">
        <v>1842.11</v>
      </c>
      <c r="E1692" s="10">
        <v>1845.52</v>
      </c>
      <c r="F1692" s="10">
        <v>1783.1</v>
      </c>
      <c r="G1692" s="10">
        <v>1586.18</v>
      </c>
      <c r="H1692" s="10">
        <v>1726.55</v>
      </c>
      <c r="J1692" s="29">
        <v>42663</v>
      </c>
      <c r="K1692" s="10">
        <v>58.88</v>
      </c>
      <c r="L1692" s="10">
        <v>59.49</v>
      </c>
      <c r="M1692" s="10">
        <v>58.38</v>
      </c>
      <c r="N1692" s="10">
        <v>58.9</v>
      </c>
      <c r="O1692" s="10">
        <v>56.59</v>
      </c>
      <c r="P1692" s="10">
        <v>47.88</v>
      </c>
      <c r="Q1692" s="10">
        <v>53.45</v>
      </c>
    </row>
    <row r="1693" spans="1:17">
      <c r="A1693" s="29">
        <v>42662</v>
      </c>
      <c r="B1693" s="10">
        <v>1838.58</v>
      </c>
      <c r="C1693" s="10">
        <v>1843.98</v>
      </c>
      <c r="D1693" s="10">
        <v>1838.58</v>
      </c>
      <c r="E1693" s="10">
        <v>1842.78</v>
      </c>
      <c r="F1693" s="10">
        <v>1781.21</v>
      </c>
      <c r="G1693" s="10">
        <v>1583.95</v>
      </c>
      <c r="H1693" s="10">
        <v>1724.22</v>
      </c>
      <c r="J1693" s="29">
        <v>42662</v>
      </c>
      <c r="K1693" s="10">
        <v>58.99</v>
      </c>
      <c r="L1693" s="10">
        <v>59.24</v>
      </c>
      <c r="M1693" s="10">
        <v>58.69</v>
      </c>
      <c r="N1693" s="10">
        <v>58.72</v>
      </c>
      <c r="O1693" s="10">
        <v>56.54</v>
      </c>
      <c r="P1693" s="10">
        <v>47.79</v>
      </c>
      <c r="Q1693" s="10">
        <v>53.3</v>
      </c>
    </row>
    <row r="1694" spans="1:17">
      <c r="A1694" s="29">
        <v>42661</v>
      </c>
      <c r="B1694" s="10">
        <v>1831.3</v>
      </c>
      <c r="C1694" s="10">
        <v>1842.1</v>
      </c>
      <c r="D1694" s="10">
        <v>1831.3</v>
      </c>
      <c r="E1694" s="10">
        <v>1838.58</v>
      </c>
      <c r="F1694" s="10">
        <v>1779.42</v>
      </c>
      <c r="G1694" s="10">
        <v>1581.78</v>
      </c>
      <c r="H1694" s="10">
        <v>1721.89</v>
      </c>
      <c r="J1694" s="29">
        <v>42661</v>
      </c>
      <c r="K1694" s="10">
        <v>58.25</v>
      </c>
      <c r="L1694" s="10">
        <v>59.01</v>
      </c>
      <c r="M1694" s="10">
        <v>58.18</v>
      </c>
      <c r="N1694" s="10">
        <v>58.96</v>
      </c>
      <c r="O1694" s="10">
        <v>56.48</v>
      </c>
      <c r="P1694" s="10">
        <v>47.7</v>
      </c>
      <c r="Q1694" s="10">
        <v>53.16</v>
      </c>
    </row>
    <row r="1695" spans="1:17">
      <c r="A1695" s="29">
        <v>42660</v>
      </c>
      <c r="B1695" s="10">
        <v>1826.21</v>
      </c>
      <c r="C1695" s="10">
        <v>1833.47</v>
      </c>
      <c r="D1695" s="10">
        <v>1823.25</v>
      </c>
      <c r="E1695" s="10">
        <v>1831.35</v>
      </c>
      <c r="F1695" s="10">
        <v>1777.66</v>
      </c>
      <c r="G1695" s="10">
        <v>1579.66</v>
      </c>
      <c r="H1695" s="10">
        <v>1719.53</v>
      </c>
      <c r="J1695" s="29">
        <v>42660</v>
      </c>
      <c r="K1695" s="10">
        <v>57.82</v>
      </c>
      <c r="L1695" s="10">
        <v>58.13</v>
      </c>
      <c r="M1695" s="10">
        <v>57.73</v>
      </c>
      <c r="N1695" s="10">
        <v>58.1</v>
      </c>
      <c r="O1695" s="10">
        <v>56.43</v>
      </c>
      <c r="P1695" s="10">
        <v>47.62</v>
      </c>
      <c r="Q1695" s="10">
        <v>53.01</v>
      </c>
    </row>
    <row r="1696" spans="1:17">
      <c r="A1696" s="29">
        <v>42657</v>
      </c>
      <c r="B1696" s="10">
        <v>1818.29</v>
      </c>
      <c r="C1696" s="10">
        <v>1826.18</v>
      </c>
      <c r="D1696" s="10">
        <v>1815.06</v>
      </c>
      <c r="E1696" s="10">
        <v>1826.18</v>
      </c>
      <c r="F1696" s="10">
        <v>1776.04</v>
      </c>
      <c r="G1696" s="10">
        <v>1577.59</v>
      </c>
      <c r="H1696" s="10">
        <v>1717.22</v>
      </c>
      <c r="J1696" s="29">
        <v>42657</v>
      </c>
      <c r="K1696" s="10">
        <v>58.11</v>
      </c>
      <c r="L1696" s="10">
        <v>58.34</v>
      </c>
      <c r="M1696" s="10">
        <v>57.97</v>
      </c>
      <c r="N1696" s="10">
        <v>58.1</v>
      </c>
      <c r="O1696" s="10">
        <v>56.39</v>
      </c>
      <c r="P1696" s="10">
        <v>47.53</v>
      </c>
      <c r="Q1696" s="10">
        <v>52.88</v>
      </c>
    </row>
    <row r="1697" spans="1:17">
      <c r="A1697" s="29">
        <v>42656</v>
      </c>
      <c r="B1697" s="10">
        <v>1818.71</v>
      </c>
      <c r="C1697" s="10">
        <v>1822.28</v>
      </c>
      <c r="D1697" s="10">
        <v>1816.11</v>
      </c>
      <c r="E1697" s="10">
        <v>1818.46</v>
      </c>
      <c r="F1697" s="10">
        <v>1774.36</v>
      </c>
      <c r="G1697" s="10">
        <v>1575.49</v>
      </c>
      <c r="H1697" s="10">
        <v>1714.96</v>
      </c>
      <c r="J1697" s="29">
        <v>42656</v>
      </c>
      <c r="K1697" s="10">
        <v>58</v>
      </c>
      <c r="L1697" s="10">
        <v>58</v>
      </c>
      <c r="M1697" s="10">
        <v>57.13</v>
      </c>
      <c r="N1697" s="10">
        <v>57.57</v>
      </c>
      <c r="O1697" s="10">
        <v>56.35</v>
      </c>
      <c r="P1697" s="10">
        <v>47.45</v>
      </c>
      <c r="Q1697" s="10">
        <v>52.74</v>
      </c>
    </row>
    <row r="1698" spans="1:17">
      <c r="A1698" s="29">
        <v>42654</v>
      </c>
      <c r="B1698" s="10">
        <v>1820.17</v>
      </c>
      <c r="C1698" s="10">
        <v>1826</v>
      </c>
      <c r="D1698" s="10">
        <v>1816.55</v>
      </c>
      <c r="E1698" s="10">
        <v>1818.73</v>
      </c>
      <c r="F1698" s="10">
        <v>1772.83</v>
      </c>
      <c r="G1698" s="10">
        <v>1573.42</v>
      </c>
      <c r="H1698" s="10">
        <v>1712.74</v>
      </c>
      <c r="J1698" s="29">
        <v>42654</v>
      </c>
      <c r="K1698" s="10">
        <v>58.09</v>
      </c>
      <c r="L1698" s="10">
        <v>58.09</v>
      </c>
      <c r="M1698" s="10">
        <v>57.45</v>
      </c>
      <c r="N1698" s="10">
        <v>57.45</v>
      </c>
      <c r="O1698" s="10">
        <v>56.31</v>
      </c>
      <c r="P1698" s="10">
        <v>47.36</v>
      </c>
      <c r="Q1698" s="10">
        <v>52.61</v>
      </c>
    </row>
    <row r="1699" spans="1:17">
      <c r="A1699" s="29">
        <v>42653</v>
      </c>
      <c r="B1699" s="10">
        <v>1815.64</v>
      </c>
      <c r="C1699" s="10">
        <v>1821.68</v>
      </c>
      <c r="D1699" s="10">
        <v>1814.43</v>
      </c>
      <c r="E1699" s="10">
        <v>1820.17</v>
      </c>
      <c r="F1699" s="10">
        <v>1771.16</v>
      </c>
      <c r="G1699" s="10">
        <v>1571.33</v>
      </c>
      <c r="H1699" s="10">
        <v>1710.57</v>
      </c>
      <c r="J1699" s="29">
        <v>42653</v>
      </c>
      <c r="K1699" s="10">
        <v>58.49</v>
      </c>
      <c r="L1699" s="10">
        <v>58.49</v>
      </c>
      <c r="M1699" s="10">
        <v>57.87</v>
      </c>
      <c r="N1699" s="10">
        <v>58.12</v>
      </c>
      <c r="O1699" s="10">
        <v>56.27</v>
      </c>
      <c r="P1699" s="10">
        <v>47.28</v>
      </c>
      <c r="Q1699" s="10">
        <v>52.48</v>
      </c>
    </row>
    <row r="1700" spans="1:17">
      <c r="A1700" s="29">
        <v>42650</v>
      </c>
      <c r="B1700" s="10">
        <v>1814.91</v>
      </c>
      <c r="C1700" s="10">
        <v>1817.86</v>
      </c>
      <c r="D1700" s="10">
        <v>1813.33</v>
      </c>
      <c r="E1700" s="10">
        <v>1815.65</v>
      </c>
      <c r="F1700" s="10">
        <v>1769.48</v>
      </c>
      <c r="G1700" s="10">
        <v>1569.23</v>
      </c>
      <c r="H1700" s="10">
        <v>1708.35</v>
      </c>
      <c r="J1700" s="29">
        <v>42650</v>
      </c>
      <c r="K1700" s="10">
        <v>57.78</v>
      </c>
      <c r="L1700" s="10">
        <v>57.8</v>
      </c>
      <c r="M1700" s="10">
        <v>57.37</v>
      </c>
      <c r="N1700" s="10">
        <v>57.8</v>
      </c>
      <c r="O1700" s="10">
        <v>56.22</v>
      </c>
      <c r="P1700" s="10">
        <v>47.2</v>
      </c>
      <c r="Q1700" s="10">
        <v>52.35</v>
      </c>
    </row>
    <row r="1701" spans="1:17">
      <c r="A1701" s="29">
        <v>42649</v>
      </c>
      <c r="B1701" s="10">
        <v>1815.7</v>
      </c>
      <c r="C1701" s="10">
        <v>1816.04</v>
      </c>
      <c r="D1701" s="10">
        <v>1811.16</v>
      </c>
      <c r="E1701" s="10">
        <v>1814.91</v>
      </c>
      <c r="F1701" s="10">
        <v>1767.89</v>
      </c>
      <c r="G1701" s="10">
        <v>1567.13</v>
      </c>
      <c r="H1701" s="10">
        <v>1706.26</v>
      </c>
      <c r="J1701" s="29">
        <v>42649</v>
      </c>
      <c r="K1701" s="10">
        <v>57</v>
      </c>
      <c r="L1701" s="10">
        <v>57.5</v>
      </c>
      <c r="M1701" s="10">
        <v>57</v>
      </c>
      <c r="N1701" s="10">
        <v>57.5</v>
      </c>
      <c r="O1701" s="10">
        <v>56.15</v>
      </c>
      <c r="P1701" s="10">
        <v>47.12</v>
      </c>
      <c r="Q1701" s="10">
        <v>52.23</v>
      </c>
    </row>
    <row r="1702" spans="1:17">
      <c r="A1702" s="29">
        <v>42648</v>
      </c>
      <c r="B1702" s="10">
        <v>1810.75</v>
      </c>
      <c r="C1702" s="10">
        <v>1815.98</v>
      </c>
      <c r="D1702" s="10">
        <v>1809.7</v>
      </c>
      <c r="E1702" s="10">
        <v>1815.73</v>
      </c>
      <c r="F1702" s="10">
        <v>1766.3</v>
      </c>
      <c r="G1702" s="10">
        <v>1564.92</v>
      </c>
      <c r="H1702" s="10">
        <v>1704.19</v>
      </c>
      <c r="J1702" s="29">
        <v>42648</v>
      </c>
      <c r="K1702" s="10">
        <v>56.2</v>
      </c>
      <c r="L1702" s="10">
        <v>57.27</v>
      </c>
      <c r="M1702" s="10">
        <v>56.2</v>
      </c>
      <c r="N1702" s="10">
        <v>57</v>
      </c>
      <c r="O1702" s="10">
        <v>56.09</v>
      </c>
      <c r="P1702" s="10">
        <v>47.05</v>
      </c>
      <c r="Q1702" s="10">
        <v>52.11</v>
      </c>
    </row>
    <row r="1703" spans="1:17">
      <c r="A1703" s="29">
        <v>42647</v>
      </c>
      <c r="B1703" s="10">
        <v>1816.19</v>
      </c>
      <c r="C1703" s="10">
        <v>1819.55</v>
      </c>
      <c r="D1703" s="10">
        <v>1810.73</v>
      </c>
      <c r="E1703" s="10">
        <v>1810.74</v>
      </c>
      <c r="F1703" s="10">
        <v>1764.55</v>
      </c>
      <c r="G1703" s="10">
        <v>1563.04</v>
      </c>
      <c r="H1703" s="10">
        <v>1702.07</v>
      </c>
      <c r="J1703" s="29">
        <v>42647</v>
      </c>
      <c r="K1703" s="10">
        <v>56.55</v>
      </c>
      <c r="L1703" s="10">
        <v>56.65</v>
      </c>
      <c r="M1703" s="10">
        <v>56.21</v>
      </c>
      <c r="N1703" s="10">
        <v>56.21</v>
      </c>
      <c r="O1703" s="10">
        <v>56.05</v>
      </c>
      <c r="P1703" s="10">
        <v>46.97</v>
      </c>
      <c r="Q1703" s="10">
        <v>52</v>
      </c>
    </row>
    <row r="1704" spans="1:17">
      <c r="A1704" s="29">
        <v>42646</v>
      </c>
      <c r="B1704" s="10">
        <v>1816.05</v>
      </c>
      <c r="C1704" s="10">
        <v>1817.82</v>
      </c>
      <c r="D1704" s="10">
        <v>1807.98</v>
      </c>
      <c r="E1704" s="10">
        <v>1816.57</v>
      </c>
      <c r="F1704" s="10">
        <v>1762.95</v>
      </c>
      <c r="G1704" s="10">
        <v>1561.2</v>
      </c>
      <c r="H1704" s="10">
        <v>1699.88</v>
      </c>
      <c r="J1704" s="29">
        <v>42646</v>
      </c>
      <c r="K1704" s="10">
        <v>55.73</v>
      </c>
      <c r="L1704" s="10">
        <v>56.5</v>
      </c>
      <c r="M1704" s="10">
        <v>55.73</v>
      </c>
      <c r="N1704" s="10">
        <v>56.5</v>
      </c>
      <c r="O1704" s="10">
        <v>56.02</v>
      </c>
      <c r="P1704" s="10">
        <v>46.91</v>
      </c>
      <c r="Q1704" s="10">
        <v>51.9</v>
      </c>
    </row>
    <row r="1705" spans="1:17">
      <c r="A1705" s="29">
        <v>42643</v>
      </c>
      <c r="B1705" s="10">
        <v>1810</v>
      </c>
      <c r="C1705" s="10">
        <v>1818.18</v>
      </c>
      <c r="D1705" s="10">
        <v>1809.5</v>
      </c>
      <c r="E1705" s="10">
        <v>1816.05</v>
      </c>
      <c r="F1705" s="10">
        <v>1761.12</v>
      </c>
      <c r="G1705" s="10">
        <v>1559.33</v>
      </c>
      <c r="H1705" s="10">
        <v>1697.54</v>
      </c>
      <c r="J1705" s="29">
        <v>42643</v>
      </c>
      <c r="K1705" s="10">
        <v>55.8</v>
      </c>
      <c r="L1705" s="10">
        <v>56</v>
      </c>
      <c r="M1705" s="10">
        <v>55.58</v>
      </c>
      <c r="N1705" s="10">
        <v>55.58</v>
      </c>
      <c r="O1705" s="10">
        <v>56</v>
      </c>
      <c r="P1705" s="10">
        <v>46.84</v>
      </c>
      <c r="Q1705" s="10">
        <v>51.81</v>
      </c>
    </row>
    <row r="1706" spans="1:17">
      <c r="A1706" s="29">
        <v>42642</v>
      </c>
      <c r="B1706" s="10">
        <v>1803.03</v>
      </c>
      <c r="C1706" s="10">
        <v>1812.36</v>
      </c>
      <c r="D1706" s="10">
        <v>1801.3</v>
      </c>
      <c r="E1706" s="10">
        <v>1810</v>
      </c>
      <c r="F1706" s="10">
        <v>1759.1</v>
      </c>
      <c r="G1706" s="10">
        <v>1557.48</v>
      </c>
      <c r="H1706" s="10">
        <v>1695.08</v>
      </c>
      <c r="J1706" s="29">
        <v>42642</v>
      </c>
      <c r="K1706" s="10">
        <v>56.76</v>
      </c>
      <c r="L1706" s="10">
        <v>56.76</v>
      </c>
      <c r="M1706" s="10">
        <v>55.8</v>
      </c>
      <c r="N1706" s="10">
        <v>55.8</v>
      </c>
      <c r="O1706" s="10">
        <v>55.97</v>
      </c>
      <c r="P1706" s="10">
        <v>46.78</v>
      </c>
      <c r="Q1706" s="10">
        <v>51.71</v>
      </c>
    </row>
    <row r="1707" spans="1:17">
      <c r="A1707" s="29">
        <v>42641</v>
      </c>
      <c r="B1707" s="10">
        <v>1801.22</v>
      </c>
      <c r="C1707" s="10">
        <v>1805.28</v>
      </c>
      <c r="D1707" s="10">
        <v>1796.08</v>
      </c>
      <c r="E1707" s="10">
        <v>1803.33</v>
      </c>
      <c r="F1707" s="10">
        <v>1757.1</v>
      </c>
      <c r="G1707" s="10">
        <v>1555.68</v>
      </c>
      <c r="H1707" s="10">
        <v>1692.62</v>
      </c>
      <c r="J1707" s="29">
        <v>42641</v>
      </c>
      <c r="K1707" s="10">
        <v>56.2</v>
      </c>
      <c r="L1707" s="10">
        <v>57.3</v>
      </c>
      <c r="M1707" s="10">
        <v>55.92</v>
      </c>
      <c r="N1707" s="10">
        <v>57.3</v>
      </c>
      <c r="O1707" s="10">
        <v>55.94</v>
      </c>
      <c r="P1707" s="10">
        <v>46.71</v>
      </c>
      <c r="Q1707" s="10">
        <v>51.62</v>
      </c>
    </row>
    <row r="1708" spans="1:17">
      <c r="A1708" s="29">
        <v>42640</v>
      </c>
      <c r="B1708" s="10">
        <v>1793.64</v>
      </c>
      <c r="C1708" s="10">
        <v>1801.48</v>
      </c>
      <c r="D1708" s="10">
        <v>1793.64</v>
      </c>
      <c r="E1708" s="10">
        <v>1801.21</v>
      </c>
      <c r="F1708" s="10">
        <v>1755.04</v>
      </c>
      <c r="G1708" s="10">
        <v>1553.9</v>
      </c>
      <c r="H1708" s="10">
        <v>1690.11</v>
      </c>
      <c r="J1708" s="29">
        <v>42640</v>
      </c>
      <c r="K1708" s="10">
        <v>55.91</v>
      </c>
      <c r="L1708" s="10">
        <v>55.93</v>
      </c>
      <c r="M1708" s="10">
        <v>55.48</v>
      </c>
      <c r="N1708" s="10">
        <v>55.82</v>
      </c>
      <c r="O1708" s="10">
        <v>55.9</v>
      </c>
      <c r="P1708" s="10">
        <v>46.64</v>
      </c>
      <c r="Q1708" s="10">
        <v>51.5</v>
      </c>
    </row>
    <row r="1709" spans="1:17">
      <c r="A1709" s="29">
        <v>42639</v>
      </c>
      <c r="B1709" s="10">
        <v>1790.82</v>
      </c>
      <c r="C1709" s="10">
        <v>1797.12</v>
      </c>
      <c r="D1709" s="10">
        <v>1790.29</v>
      </c>
      <c r="E1709" s="10">
        <v>1793.67</v>
      </c>
      <c r="F1709" s="10">
        <v>1752.72</v>
      </c>
      <c r="G1709" s="10">
        <v>1552.13</v>
      </c>
      <c r="H1709" s="10">
        <v>1687.68</v>
      </c>
      <c r="J1709" s="29">
        <v>42639</v>
      </c>
      <c r="K1709" s="10">
        <v>55.88</v>
      </c>
      <c r="L1709" s="10">
        <v>56.05</v>
      </c>
      <c r="M1709" s="10">
        <v>55.72</v>
      </c>
      <c r="N1709" s="10">
        <v>55.91</v>
      </c>
      <c r="O1709" s="10">
        <v>55.85</v>
      </c>
      <c r="P1709" s="10">
        <v>46.58</v>
      </c>
      <c r="Q1709" s="10">
        <v>51.39</v>
      </c>
    </row>
    <row r="1710" spans="1:17">
      <c r="A1710" s="29">
        <v>42636</v>
      </c>
      <c r="B1710" s="10">
        <v>1781.4</v>
      </c>
      <c r="C1710" s="10">
        <v>1792.24</v>
      </c>
      <c r="D1710" s="10">
        <v>1781.04</v>
      </c>
      <c r="E1710" s="10">
        <v>1790.83</v>
      </c>
      <c r="F1710" s="10">
        <v>1750.32</v>
      </c>
      <c r="G1710" s="10">
        <v>1550.37</v>
      </c>
      <c r="H1710" s="10">
        <v>1685.27</v>
      </c>
      <c r="J1710" s="29">
        <v>42636</v>
      </c>
      <c r="K1710" s="10">
        <v>56.94</v>
      </c>
      <c r="L1710" s="10">
        <v>56.94</v>
      </c>
      <c r="M1710" s="10">
        <v>56.27</v>
      </c>
      <c r="N1710" s="10">
        <v>56.4</v>
      </c>
      <c r="O1710" s="10">
        <v>55.79</v>
      </c>
      <c r="P1710" s="10">
        <v>46.53</v>
      </c>
      <c r="Q1710" s="10">
        <v>51.29</v>
      </c>
    </row>
    <row r="1711" spans="1:17">
      <c r="A1711" s="29">
        <v>42635</v>
      </c>
      <c r="B1711" s="10">
        <v>1775.56</v>
      </c>
      <c r="C1711" s="10">
        <v>1783.96</v>
      </c>
      <c r="D1711" s="10">
        <v>1775.56</v>
      </c>
      <c r="E1711" s="10">
        <v>1781.4</v>
      </c>
      <c r="F1711" s="10">
        <v>1747.74</v>
      </c>
      <c r="G1711" s="10">
        <v>1548.62</v>
      </c>
      <c r="H1711" s="10">
        <v>1682.83</v>
      </c>
      <c r="J1711" s="29">
        <v>42635</v>
      </c>
      <c r="K1711" s="10">
        <v>55.81</v>
      </c>
      <c r="L1711" s="10">
        <v>57.3</v>
      </c>
      <c r="M1711" s="10">
        <v>55.81</v>
      </c>
      <c r="N1711" s="10">
        <v>57.3</v>
      </c>
      <c r="O1711" s="10">
        <v>55.7</v>
      </c>
      <c r="P1711" s="10">
        <v>46.46</v>
      </c>
      <c r="Q1711" s="10">
        <v>51.19</v>
      </c>
    </row>
    <row r="1712" spans="1:17">
      <c r="A1712" s="29">
        <v>42634</v>
      </c>
      <c r="B1712" s="10">
        <v>1775.86</v>
      </c>
      <c r="C1712" s="10">
        <v>1780.18</v>
      </c>
      <c r="D1712" s="10">
        <v>1775.32</v>
      </c>
      <c r="E1712" s="10">
        <v>1775.66</v>
      </c>
      <c r="F1712" s="10">
        <v>1745.22</v>
      </c>
      <c r="G1712" s="10">
        <v>1546.98</v>
      </c>
      <c r="H1712" s="10">
        <v>1680.55</v>
      </c>
      <c r="J1712" s="29">
        <v>42634</v>
      </c>
      <c r="K1712" s="10">
        <v>56.16</v>
      </c>
      <c r="L1712" s="10">
        <v>56.5</v>
      </c>
      <c r="M1712" s="10">
        <v>55.87</v>
      </c>
      <c r="N1712" s="10">
        <v>56.34</v>
      </c>
      <c r="O1712" s="10">
        <v>55.59</v>
      </c>
      <c r="P1712" s="10">
        <v>46.39</v>
      </c>
      <c r="Q1712" s="10">
        <v>51.07</v>
      </c>
    </row>
    <row r="1713" spans="1:17">
      <c r="A1713" s="29">
        <v>42633</v>
      </c>
      <c r="B1713" s="10">
        <v>1775.44</v>
      </c>
      <c r="C1713" s="10">
        <v>1779.74</v>
      </c>
      <c r="D1713" s="10">
        <v>1775.44</v>
      </c>
      <c r="E1713" s="10">
        <v>1775.86</v>
      </c>
      <c r="F1713" s="10">
        <v>1742.8</v>
      </c>
      <c r="G1713" s="10">
        <v>1545.33</v>
      </c>
      <c r="H1713" s="10">
        <v>1678.37</v>
      </c>
      <c r="J1713" s="29">
        <v>42633</v>
      </c>
      <c r="K1713" s="10">
        <v>55.73</v>
      </c>
      <c r="L1713" s="10">
        <v>56.03</v>
      </c>
      <c r="M1713" s="10">
        <v>55.73</v>
      </c>
      <c r="N1713" s="10">
        <v>55.8</v>
      </c>
      <c r="O1713" s="10">
        <v>55.48</v>
      </c>
      <c r="P1713" s="10">
        <v>46.33</v>
      </c>
      <c r="Q1713" s="10">
        <v>50.98</v>
      </c>
    </row>
    <row r="1714" spans="1:17">
      <c r="A1714" s="29">
        <v>42632</v>
      </c>
      <c r="B1714" s="10">
        <v>1768.79</v>
      </c>
      <c r="C1714" s="10">
        <v>1777.02</v>
      </c>
      <c r="D1714" s="10">
        <v>1767.74</v>
      </c>
      <c r="E1714" s="10">
        <v>1775.38</v>
      </c>
      <c r="F1714" s="10">
        <v>1740.38</v>
      </c>
      <c r="G1714" s="10">
        <v>1543.72</v>
      </c>
      <c r="H1714" s="10">
        <v>1676.16</v>
      </c>
      <c r="J1714" s="29">
        <v>42632</v>
      </c>
      <c r="K1714" s="10">
        <v>56.18</v>
      </c>
      <c r="L1714" s="10">
        <v>56.18</v>
      </c>
      <c r="M1714" s="10">
        <v>55.55</v>
      </c>
      <c r="N1714" s="10">
        <v>55.65</v>
      </c>
      <c r="O1714" s="10">
        <v>55.38</v>
      </c>
      <c r="P1714" s="10">
        <v>46.27</v>
      </c>
      <c r="Q1714" s="10">
        <v>50.89</v>
      </c>
    </row>
    <row r="1715" spans="1:17">
      <c r="A1715" s="29">
        <v>42629</v>
      </c>
      <c r="B1715" s="10">
        <v>1770.87</v>
      </c>
      <c r="C1715" s="10">
        <v>1775.48</v>
      </c>
      <c r="D1715" s="10">
        <v>1768.8</v>
      </c>
      <c r="E1715" s="10">
        <v>1768.8</v>
      </c>
      <c r="F1715" s="10">
        <v>1737.9</v>
      </c>
      <c r="G1715" s="10">
        <v>1542.08</v>
      </c>
      <c r="H1715" s="10">
        <v>1673.9</v>
      </c>
      <c r="J1715" s="29">
        <v>42629</v>
      </c>
      <c r="K1715" s="10">
        <v>54.99</v>
      </c>
      <c r="L1715" s="10">
        <v>55.39</v>
      </c>
      <c r="M1715" s="10">
        <v>54.99</v>
      </c>
      <c r="N1715" s="10">
        <v>55.3</v>
      </c>
      <c r="O1715" s="10">
        <v>55.26</v>
      </c>
      <c r="P1715" s="10">
        <v>46.22</v>
      </c>
      <c r="Q1715" s="10">
        <v>50.8</v>
      </c>
    </row>
    <row r="1716" spans="1:17">
      <c r="A1716" s="29">
        <v>42628</v>
      </c>
      <c r="B1716" s="10">
        <v>1772.8</v>
      </c>
      <c r="C1716" s="10">
        <v>1776.76</v>
      </c>
      <c r="D1716" s="10">
        <v>1768.87</v>
      </c>
      <c r="E1716" s="10">
        <v>1770.89</v>
      </c>
      <c r="F1716" s="10">
        <v>1735.44</v>
      </c>
      <c r="G1716" s="10">
        <v>1540.5</v>
      </c>
      <c r="H1716" s="10">
        <v>1671.65</v>
      </c>
      <c r="J1716" s="29">
        <v>42628</v>
      </c>
      <c r="K1716" s="10">
        <v>55.27</v>
      </c>
      <c r="L1716" s="10">
        <v>56.6</v>
      </c>
      <c r="M1716" s="10">
        <v>55.27</v>
      </c>
      <c r="N1716" s="10">
        <v>56.6</v>
      </c>
      <c r="O1716" s="10">
        <v>55.13</v>
      </c>
      <c r="P1716" s="10">
        <v>46.17</v>
      </c>
      <c r="Q1716" s="10">
        <v>50.72</v>
      </c>
    </row>
    <row r="1717" spans="1:17">
      <c r="A1717" s="29">
        <v>42627</v>
      </c>
      <c r="B1717" s="10">
        <v>1766.51</v>
      </c>
      <c r="C1717" s="10">
        <v>1774.49</v>
      </c>
      <c r="D1717" s="10">
        <v>1765.88</v>
      </c>
      <c r="E1717" s="10">
        <v>1772.73</v>
      </c>
      <c r="F1717" s="10">
        <v>1732.9</v>
      </c>
      <c r="G1717" s="10">
        <v>1538.93</v>
      </c>
      <c r="H1717" s="10">
        <v>1669.31</v>
      </c>
      <c r="J1717" s="29">
        <v>42627</v>
      </c>
      <c r="K1717" s="10">
        <v>56.45</v>
      </c>
      <c r="L1717" s="10">
        <v>56.45</v>
      </c>
      <c r="M1717" s="10">
        <v>54.91</v>
      </c>
      <c r="N1717" s="10">
        <v>55.21</v>
      </c>
      <c r="O1717" s="10">
        <v>54.98</v>
      </c>
      <c r="P1717" s="10">
        <v>46.12</v>
      </c>
      <c r="Q1717" s="10">
        <v>50.62</v>
      </c>
    </row>
    <row r="1718" spans="1:17">
      <c r="A1718" s="29">
        <v>42626</v>
      </c>
      <c r="B1718" s="10">
        <v>1770.65</v>
      </c>
      <c r="C1718" s="10">
        <v>1772.2</v>
      </c>
      <c r="D1718" s="10">
        <v>1763.97</v>
      </c>
      <c r="E1718" s="10">
        <v>1766.52</v>
      </c>
      <c r="F1718" s="10">
        <v>1730.37</v>
      </c>
      <c r="G1718" s="10">
        <v>1537.39</v>
      </c>
      <c r="H1718" s="10">
        <v>1666.85</v>
      </c>
      <c r="J1718" s="29">
        <v>42626</v>
      </c>
      <c r="K1718" s="10">
        <v>55.56</v>
      </c>
      <c r="L1718" s="10">
        <v>55.56</v>
      </c>
      <c r="M1718" s="10">
        <v>54.78</v>
      </c>
      <c r="N1718" s="10">
        <v>54.91</v>
      </c>
      <c r="O1718" s="10">
        <v>54.85</v>
      </c>
      <c r="P1718" s="10">
        <v>46.08</v>
      </c>
      <c r="Q1718" s="10">
        <v>50.52</v>
      </c>
    </row>
    <row r="1719" spans="1:17">
      <c r="A1719" s="29">
        <v>42625</v>
      </c>
      <c r="B1719" s="10">
        <v>1774.04</v>
      </c>
      <c r="C1719" s="10">
        <v>1780.06</v>
      </c>
      <c r="D1719" s="10">
        <v>1768.43</v>
      </c>
      <c r="E1719" s="10">
        <v>1770.65</v>
      </c>
      <c r="F1719" s="10">
        <v>1727.96</v>
      </c>
      <c r="G1719" s="10">
        <v>1535.87</v>
      </c>
      <c r="H1719" s="10">
        <v>1664.42</v>
      </c>
      <c r="J1719" s="29">
        <v>42625</v>
      </c>
      <c r="K1719" s="10">
        <v>56.03</v>
      </c>
      <c r="L1719" s="10">
        <v>56.46</v>
      </c>
      <c r="M1719" s="10">
        <v>55.36</v>
      </c>
      <c r="N1719" s="10">
        <v>56.46</v>
      </c>
      <c r="O1719" s="10">
        <v>54.73</v>
      </c>
      <c r="P1719" s="10">
        <v>46.04</v>
      </c>
      <c r="Q1719" s="10">
        <v>50.43</v>
      </c>
    </row>
    <row r="1720" spans="1:17">
      <c r="A1720" s="29">
        <v>42622</v>
      </c>
      <c r="B1720" s="10">
        <v>1777.19</v>
      </c>
      <c r="C1720" s="10">
        <v>1779.38</v>
      </c>
      <c r="D1720" s="10">
        <v>1772.74</v>
      </c>
      <c r="E1720" s="10">
        <v>1774.04</v>
      </c>
      <c r="F1720" s="10">
        <v>1725.5</v>
      </c>
      <c r="G1720" s="10">
        <v>1534.32</v>
      </c>
      <c r="H1720" s="10">
        <v>1661.92</v>
      </c>
      <c r="J1720" s="29">
        <v>42622</v>
      </c>
      <c r="K1720" s="10">
        <v>56.85</v>
      </c>
      <c r="L1720" s="10">
        <v>56.85</v>
      </c>
      <c r="M1720" s="10">
        <v>56.15</v>
      </c>
      <c r="N1720" s="10">
        <v>56.15</v>
      </c>
      <c r="O1720" s="10">
        <v>54.58</v>
      </c>
      <c r="P1720" s="10">
        <v>45.99</v>
      </c>
      <c r="Q1720" s="10">
        <v>50.33</v>
      </c>
    </row>
    <row r="1721" spans="1:17">
      <c r="A1721" s="29">
        <v>42621</v>
      </c>
      <c r="B1721" s="10">
        <v>1771.57</v>
      </c>
      <c r="C1721" s="10">
        <v>1777.25</v>
      </c>
      <c r="D1721" s="10">
        <v>1770.11</v>
      </c>
      <c r="E1721" s="10">
        <v>1777.19</v>
      </c>
      <c r="F1721" s="10">
        <v>1722.78</v>
      </c>
      <c r="G1721" s="10">
        <v>1532.73</v>
      </c>
      <c r="H1721" s="10">
        <v>1659.33</v>
      </c>
      <c r="J1721" s="29">
        <v>42621</v>
      </c>
      <c r="K1721" s="10">
        <v>57.99</v>
      </c>
      <c r="L1721" s="10">
        <v>57.99</v>
      </c>
      <c r="M1721" s="10">
        <v>57.48</v>
      </c>
      <c r="N1721" s="10">
        <v>57.7</v>
      </c>
      <c r="O1721" s="10">
        <v>54.42</v>
      </c>
      <c r="P1721" s="10">
        <v>45.94</v>
      </c>
      <c r="Q1721" s="10">
        <v>50.23</v>
      </c>
    </row>
    <row r="1722" spans="1:17">
      <c r="A1722" s="29">
        <v>42619</v>
      </c>
      <c r="B1722" s="10">
        <v>1774.08</v>
      </c>
      <c r="C1722" s="10">
        <v>1775.2</v>
      </c>
      <c r="D1722" s="10">
        <v>1769.41</v>
      </c>
      <c r="E1722" s="10">
        <v>1771.58</v>
      </c>
      <c r="F1722" s="10">
        <v>1719.95</v>
      </c>
      <c r="G1722" s="10">
        <v>1531.12</v>
      </c>
      <c r="H1722" s="10">
        <v>1656.72</v>
      </c>
      <c r="J1722" s="29">
        <v>42619</v>
      </c>
      <c r="K1722" s="10">
        <v>57.49</v>
      </c>
      <c r="L1722" s="10">
        <v>57.64</v>
      </c>
      <c r="M1722" s="10">
        <v>56.85</v>
      </c>
      <c r="N1722" s="10">
        <v>57.64</v>
      </c>
      <c r="O1722" s="10">
        <v>54.23</v>
      </c>
      <c r="P1722" s="10">
        <v>45.89</v>
      </c>
      <c r="Q1722" s="10">
        <v>50.11</v>
      </c>
    </row>
    <row r="1723" spans="1:17">
      <c r="A1723" s="29">
        <v>42618</v>
      </c>
      <c r="B1723" s="10">
        <v>1773.78</v>
      </c>
      <c r="C1723" s="10">
        <v>1776.61</v>
      </c>
      <c r="D1723" s="10">
        <v>1770.12</v>
      </c>
      <c r="E1723" s="10">
        <v>1774</v>
      </c>
      <c r="F1723" s="10">
        <v>1717.17</v>
      </c>
      <c r="G1723" s="10">
        <v>1529.53</v>
      </c>
      <c r="H1723" s="10">
        <v>1654.13</v>
      </c>
      <c r="J1723" s="29">
        <v>42618</v>
      </c>
      <c r="K1723" s="10">
        <v>56.63</v>
      </c>
      <c r="L1723" s="10">
        <v>57.5</v>
      </c>
      <c r="M1723" s="10">
        <v>56.63</v>
      </c>
      <c r="N1723" s="10">
        <v>57.5</v>
      </c>
      <c r="O1723" s="10">
        <v>54.02</v>
      </c>
      <c r="P1723" s="10">
        <v>45.83</v>
      </c>
      <c r="Q1723" s="10">
        <v>50</v>
      </c>
    </row>
    <row r="1724" spans="1:17">
      <c r="A1724" s="29">
        <v>42615</v>
      </c>
      <c r="B1724" s="10">
        <v>1760.51</v>
      </c>
      <c r="C1724" s="10">
        <v>1775.61</v>
      </c>
      <c r="D1724" s="10">
        <v>1760.51</v>
      </c>
      <c r="E1724" s="10">
        <v>1773.81</v>
      </c>
      <c r="F1724" s="10">
        <v>1714.28</v>
      </c>
      <c r="G1724" s="10">
        <v>1527.88</v>
      </c>
      <c r="H1724" s="10">
        <v>1651.39</v>
      </c>
      <c r="J1724" s="29">
        <v>42615</v>
      </c>
      <c r="K1724" s="10">
        <v>55.65</v>
      </c>
      <c r="L1724" s="10">
        <v>56.58</v>
      </c>
      <c r="M1724" s="10">
        <v>55.65</v>
      </c>
      <c r="N1724" s="10">
        <v>56.48</v>
      </c>
      <c r="O1724" s="10">
        <v>53.8</v>
      </c>
      <c r="P1724" s="10">
        <v>45.77</v>
      </c>
      <c r="Q1724" s="10">
        <v>49.88</v>
      </c>
    </row>
    <row r="1725" spans="1:17">
      <c r="A1725" s="29">
        <v>42614</v>
      </c>
      <c r="B1725" s="10">
        <v>1767.17</v>
      </c>
      <c r="C1725" s="10">
        <v>1774.19</v>
      </c>
      <c r="D1725" s="10">
        <v>1758.91</v>
      </c>
      <c r="E1725" s="10">
        <v>1760.51</v>
      </c>
      <c r="F1725" s="10">
        <v>1711.4</v>
      </c>
      <c r="G1725" s="10">
        <v>1526.22</v>
      </c>
      <c r="H1725" s="10">
        <v>1648.62</v>
      </c>
      <c r="J1725" s="29">
        <v>42614</v>
      </c>
      <c r="K1725" s="10">
        <v>55.5</v>
      </c>
      <c r="L1725" s="10">
        <v>55.71</v>
      </c>
      <c r="M1725" s="10">
        <v>55.3</v>
      </c>
      <c r="N1725" s="10">
        <v>55.65</v>
      </c>
      <c r="O1725" s="10">
        <v>53.61</v>
      </c>
      <c r="P1725" s="10">
        <v>45.72</v>
      </c>
      <c r="Q1725" s="10">
        <v>49.78</v>
      </c>
    </row>
    <row r="1726" spans="1:17">
      <c r="A1726" s="29">
        <v>42613</v>
      </c>
      <c r="B1726" s="10">
        <v>1762.78</v>
      </c>
      <c r="C1726" s="10">
        <v>1767.12</v>
      </c>
      <c r="D1726" s="10">
        <v>1759.4</v>
      </c>
      <c r="E1726" s="10">
        <v>1767.12</v>
      </c>
      <c r="F1726" s="10">
        <v>1708.81</v>
      </c>
      <c r="G1726" s="10">
        <v>1524.64</v>
      </c>
      <c r="H1726" s="10">
        <v>1645.9</v>
      </c>
      <c r="J1726" s="29">
        <v>42613</v>
      </c>
      <c r="K1726" s="10">
        <v>56.05</v>
      </c>
      <c r="L1726" s="10">
        <v>56.05</v>
      </c>
      <c r="M1726" s="10">
        <v>55</v>
      </c>
      <c r="N1726" s="10">
        <v>55.5</v>
      </c>
      <c r="O1726" s="10">
        <v>53.46</v>
      </c>
      <c r="P1726" s="10">
        <v>45.67</v>
      </c>
      <c r="Q1726" s="10">
        <v>49.68</v>
      </c>
    </row>
    <row r="1727" spans="1:17">
      <c r="A1727" s="29">
        <v>42612</v>
      </c>
      <c r="B1727" s="10">
        <v>1762.64</v>
      </c>
      <c r="C1727" s="10">
        <v>1765.89</v>
      </c>
      <c r="D1727" s="10">
        <v>1760.41</v>
      </c>
      <c r="E1727" s="10">
        <v>1762.78</v>
      </c>
      <c r="F1727" s="10">
        <v>1706.12</v>
      </c>
      <c r="G1727" s="10">
        <v>1523.02</v>
      </c>
      <c r="H1727" s="10">
        <v>1643.04</v>
      </c>
      <c r="J1727" s="29">
        <v>42612</v>
      </c>
      <c r="K1727" s="10">
        <v>56.06</v>
      </c>
      <c r="L1727" s="10">
        <v>56.06</v>
      </c>
      <c r="M1727" s="10">
        <v>55.55</v>
      </c>
      <c r="N1727" s="10">
        <v>55.75</v>
      </c>
      <c r="O1727" s="10">
        <v>53.29</v>
      </c>
      <c r="P1727" s="10">
        <v>45.63</v>
      </c>
      <c r="Q1727" s="10">
        <v>49.57</v>
      </c>
    </row>
    <row r="1728" spans="1:17">
      <c r="A1728" s="29">
        <v>42611</v>
      </c>
      <c r="B1728" s="10">
        <v>1758.55</v>
      </c>
      <c r="C1728" s="10">
        <v>1763.13</v>
      </c>
      <c r="D1728" s="10">
        <v>1754.97</v>
      </c>
      <c r="E1728" s="10">
        <v>1762.64</v>
      </c>
      <c r="F1728" s="10">
        <v>1703.53</v>
      </c>
      <c r="G1728" s="10">
        <v>1521.41</v>
      </c>
      <c r="H1728" s="10">
        <v>1640.25</v>
      </c>
      <c r="J1728" s="29">
        <v>42611</v>
      </c>
      <c r="K1728" s="10">
        <v>55</v>
      </c>
      <c r="L1728" s="10">
        <v>56</v>
      </c>
      <c r="M1728" s="10">
        <v>55</v>
      </c>
      <c r="N1728" s="10">
        <v>55.86</v>
      </c>
      <c r="O1728" s="10">
        <v>53.12</v>
      </c>
      <c r="P1728" s="10">
        <v>45.58</v>
      </c>
      <c r="Q1728" s="10">
        <v>49.46</v>
      </c>
    </row>
    <row r="1729" spans="1:17">
      <c r="A1729" s="29">
        <v>42608</v>
      </c>
      <c r="B1729" s="10">
        <v>1751.86</v>
      </c>
      <c r="C1729" s="10">
        <v>1758.55</v>
      </c>
      <c r="D1729" s="10">
        <v>1750.76</v>
      </c>
      <c r="E1729" s="10">
        <v>1758.55</v>
      </c>
      <c r="F1729" s="10">
        <v>1700.95</v>
      </c>
      <c r="G1729" s="10">
        <v>1519.8</v>
      </c>
      <c r="H1729" s="10">
        <v>1637.38</v>
      </c>
      <c r="J1729" s="29">
        <v>42608</v>
      </c>
      <c r="K1729" s="10">
        <v>56.07</v>
      </c>
      <c r="L1729" s="10">
        <v>56.3</v>
      </c>
      <c r="M1729" s="10">
        <v>55.25</v>
      </c>
      <c r="N1729" s="10">
        <v>55.35</v>
      </c>
      <c r="O1729" s="10">
        <v>52.93</v>
      </c>
      <c r="P1729" s="10">
        <v>45.53</v>
      </c>
      <c r="Q1729" s="10">
        <v>49.33</v>
      </c>
    </row>
    <row r="1730" spans="1:17">
      <c r="A1730" s="29">
        <v>42607</v>
      </c>
      <c r="B1730" s="10">
        <v>1748.87</v>
      </c>
      <c r="C1730" s="10">
        <v>1751.87</v>
      </c>
      <c r="D1730" s="10">
        <v>1744.86</v>
      </c>
      <c r="E1730" s="10">
        <v>1751.87</v>
      </c>
      <c r="F1730" s="10">
        <v>1698.44</v>
      </c>
      <c r="G1730" s="10">
        <v>1518.2</v>
      </c>
      <c r="H1730" s="10">
        <v>1634.6</v>
      </c>
      <c r="J1730" s="29">
        <v>42607</v>
      </c>
      <c r="K1730" s="10">
        <v>55.55</v>
      </c>
      <c r="L1730" s="10">
        <v>55.71</v>
      </c>
      <c r="M1730" s="10">
        <v>55.34</v>
      </c>
      <c r="N1730" s="10">
        <v>55.45</v>
      </c>
      <c r="O1730" s="10">
        <v>52.74</v>
      </c>
      <c r="P1730" s="10">
        <v>45.49</v>
      </c>
      <c r="Q1730" s="10">
        <v>49.21</v>
      </c>
    </row>
    <row r="1731" spans="1:17">
      <c r="A1731" s="29">
        <v>42606</v>
      </c>
      <c r="B1731" s="10">
        <v>1745.99</v>
      </c>
      <c r="C1731" s="10">
        <v>1749.56</v>
      </c>
      <c r="D1731" s="10">
        <v>1742.87</v>
      </c>
      <c r="E1731" s="10">
        <v>1748.73</v>
      </c>
      <c r="F1731" s="10">
        <v>1696.08</v>
      </c>
      <c r="G1731" s="10">
        <v>1516.63</v>
      </c>
      <c r="H1731" s="10">
        <v>1631.87</v>
      </c>
      <c r="J1731" s="29">
        <v>42606</v>
      </c>
      <c r="K1731" s="10">
        <v>57.27</v>
      </c>
      <c r="L1731" s="10">
        <v>57.27</v>
      </c>
      <c r="M1731" s="10">
        <v>55.63</v>
      </c>
      <c r="N1731" s="10">
        <v>55.65</v>
      </c>
      <c r="O1731" s="10">
        <v>52.55</v>
      </c>
      <c r="P1731" s="10">
        <v>45.44</v>
      </c>
      <c r="Q1731" s="10">
        <v>49.1</v>
      </c>
    </row>
    <row r="1732" spans="1:17">
      <c r="A1732" s="29">
        <v>42605</v>
      </c>
      <c r="B1732" s="10">
        <v>1746.97</v>
      </c>
      <c r="C1732" s="10">
        <v>1749.25</v>
      </c>
      <c r="D1732" s="10">
        <v>1742.88</v>
      </c>
      <c r="E1732" s="10">
        <v>1745.93</v>
      </c>
      <c r="F1732" s="10">
        <v>1693.81</v>
      </c>
      <c r="G1732" s="10">
        <v>1515.07</v>
      </c>
      <c r="H1732" s="10">
        <v>1629.2</v>
      </c>
      <c r="J1732" s="29">
        <v>42605</v>
      </c>
      <c r="K1732" s="10">
        <v>56.33</v>
      </c>
      <c r="L1732" s="10">
        <v>56.33</v>
      </c>
      <c r="M1732" s="10">
        <v>55.89</v>
      </c>
      <c r="N1732" s="10">
        <v>55.89</v>
      </c>
      <c r="O1732" s="10">
        <v>52.34</v>
      </c>
      <c r="P1732" s="10">
        <v>45.39</v>
      </c>
      <c r="Q1732" s="10">
        <v>48.98</v>
      </c>
    </row>
    <row r="1733" spans="1:17">
      <c r="A1733" s="29">
        <v>42604</v>
      </c>
      <c r="B1733" s="10">
        <v>1748.33</v>
      </c>
      <c r="C1733" s="10">
        <v>1748.33</v>
      </c>
      <c r="D1733" s="10">
        <v>1740.44</v>
      </c>
      <c r="E1733" s="10">
        <v>1746.98</v>
      </c>
      <c r="F1733" s="10">
        <v>1691.55</v>
      </c>
      <c r="G1733" s="10">
        <v>1513.5</v>
      </c>
      <c r="H1733" s="10">
        <v>1626.61</v>
      </c>
      <c r="J1733" s="29">
        <v>42604</v>
      </c>
      <c r="K1733" s="10">
        <v>58.33</v>
      </c>
      <c r="L1733" s="10">
        <v>58.33</v>
      </c>
      <c r="M1733" s="10">
        <v>56.05</v>
      </c>
      <c r="N1733" s="10">
        <v>56.05</v>
      </c>
      <c r="O1733" s="10">
        <v>52.13</v>
      </c>
      <c r="P1733" s="10">
        <v>45.33</v>
      </c>
      <c r="Q1733" s="10">
        <v>48.87</v>
      </c>
    </row>
    <row r="1734" spans="1:17">
      <c r="A1734" s="29">
        <v>42601</v>
      </c>
      <c r="B1734" s="10">
        <v>1740.28</v>
      </c>
      <c r="C1734" s="10">
        <v>1751.4</v>
      </c>
      <c r="D1734" s="10">
        <v>1739.59</v>
      </c>
      <c r="E1734" s="10">
        <v>1748.33</v>
      </c>
      <c r="F1734" s="10">
        <v>1689.4</v>
      </c>
      <c r="G1734" s="10">
        <v>1511.92</v>
      </c>
      <c r="H1734" s="10">
        <v>1624</v>
      </c>
      <c r="J1734" s="29">
        <v>42601</v>
      </c>
      <c r="K1734" s="10">
        <v>58.4</v>
      </c>
      <c r="L1734" s="10">
        <v>58.4</v>
      </c>
      <c r="M1734" s="10">
        <v>56.62</v>
      </c>
      <c r="N1734" s="10">
        <v>57.03</v>
      </c>
      <c r="O1734" s="10">
        <v>51.93</v>
      </c>
      <c r="P1734" s="10">
        <v>45.28</v>
      </c>
      <c r="Q1734" s="10">
        <v>48.75</v>
      </c>
    </row>
    <row r="1735" spans="1:17">
      <c r="A1735" s="29">
        <v>42600</v>
      </c>
      <c r="B1735" s="10">
        <v>1740.34</v>
      </c>
      <c r="C1735" s="10">
        <v>1742.85</v>
      </c>
      <c r="D1735" s="10">
        <v>1735.27</v>
      </c>
      <c r="E1735" s="10">
        <v>1740.29</v>
      </c>
      <c r="F1735" s="10">
        <v>1687.28</v>
      </c>
      <c r="G1735" s="10">
        <v>1510.29</v>
      </c>
      <c r="H1735" s="10">
        <v>1621.3</v>
      </c>
      <c r="J1735" s="29">
        <v>42600</v>
      </c>
      <c r="K1735" s="10">
        <v>56.92</v>
      </c>
      <c r="L1735" s="10">
        <v>56.92</v>
      </c>
      <c r="M1735" s="10">
        <v>56.75</v>
      </c>
      <c r="N1735" s="10">
        <v>56.9</v>
      </c>
      <c r="O1735" s="10">
        <v>51.71</v>
      </c>
      <c r="P1735" s="10">
        <v>45.22</v>
      </c>
      <c r="Q1735" s="10">
        <v>48.64</v>
      </c>
    </row>
    <row r="1736" spans="1:17">
      <c r="A1736" s="29">
        <v>42599</v>
      </c>
      <c r="B1736" s="10">
        <v>1753.94</v>
      </c>
      <c r="C1736" s="10">
        <v>1755.73</v>
      </c>
      <c r="D1736" s="10">
        <v>1740.34</v>
      </c>
      <c r="E1736" s="10">
        <v>1740.34</v>
      </c>
      <c r="F1736" s="10">
        <v>1685.21</v>
      </c>
      <c r="G1736" s="10">
        <v>1508.7</v>
      </c>
      <c r="H1736" s="10">
        <v>1618.7</v>
      </c>
      <c r="J1736" s="29">
        <v>42599</v>
      </c>
      <c r="K1736" s="10">
        <v>56.42</v>
      </c>
      <c r="L1736" s="10">
        <v>56.7</v>
      </c>
      <c r="M1736" s="10">
        <v>55.7</v>
      </c>
      <c r="N1736" s="10">
        <v>56.7</v>
      </c>
      <c r="O1736" s="10">
        <v>51.52</v>
      </c>
      <c r="P1736" s="10">
        <v>45.16</v>
      </c>
      <c r="Q1736" s="10">
        <v>48.52</v>
      </c>
    </row>
    <row r="1737" spans="1:17">
      <c r="A1737" s="29">
        <v>42598</v>
      </c>
      <c r="B1737" s="10">
        <v>1754.98</v>
      </c>
      <c r="C1737" s="10">
        <v>1757.68</v>
      </c>
      <c r="D1737" s="10">
        <v>1750.88</v>
      </c>
      <c r="E1737" s="10">
        <v>1753.94</v>
      </c>
      <c r="F1737" s="10">
        <v>1683.1</v>
      </c>
      <c r="G1737" s="10">
        <v>1507.11</v>
      </c>
      <c r="H1737" s="10">
        <v>1615.99</v>
      </c>
      <c r="J1737" s="29">
        <v>42598</v>
      </c>
      <c r="K1737" s="10">
        <v>57.55</v>
      </c>
      <c r="L1737" s="10">
        <v>57.55</v>
      </c>
      <c r="M1737" s="10">
        <v>56</v>
      </c>
      <c r="N1737" s="10">
        <v>56.42</v>
      </c>
      <c r="O1737" s="10">
        <v>51.33</v>
      </c>
      <c r="P1737" s="10">
        <v>45.11</v>
      </c>
      <c r="Q1737" s="10">
        <v>48.4</v>
      </c>
    </row>
    <row r="1738" spans="1:17">
      <c r="A1738" s="29">
        <v>42597</v>
      </c>
      <c r="B1738" s="10">
        <v>1752.69</v>
      </c>
      <c r="C1738" s="10">
        <v>1755.33</v>
      </c>
      <c r="D1738" s="10">
        <v>1748.71</v>
      </c>
      <c r="E1738" s="10">
        <v>1755.33</v>
      </c>
      <c r="F1738" s="10">
        <v>1680.44</v>
      </c>
      <c r="G1738" s="10">
        <v>1505.43</v>
      </c>
      <c r="H1738" s="10">
        <v>1613</v>
      </c>
      <c r="J1738" s="29">
        <v>42597</v>
      </c>
      <c r="K1738" s="10">
        <v>56.55</v>
      </c>
      <c r="L1738" s="10">
        <v>56.63</v>
      </c>
      <c r="M1738" s="10">
        <v>56.4</v>
      </c>
      <c r="N1738" s="10">
        <v>56.43</v>
      </c>
      <c r="O1738" s="10">
        <v>51.13</v>
      </c>
      <c r="P1738" s="10">
        <v>45.06</v>
      </c>
      <c r="Q1738" s="10">
        <v>48.27</v>
      </c>
    </row>
    <row r="1739" spans="1:17">
      <c r="A1739" s="29">
        <v>42594</v>
      </c>
      <c r="B1739" s="10">
        <v>1748.68</v>
      </c>
      <c r="C1739" s="10">
        <v>1754.12</v>
      </c>
      <c r="D1739" s="10">
        <v>1748.66</v>
      </c>
      <c r="E1739" s="10">
        <v>1752.69</v>
      </c>
      <c r="F1739" s="10">
        <v>1677.92</v>
      </c>
      <c r="G1739" s="10">
        <v>1503.75</v>
      </c>
      <c r="H1739" s="10">
        <v>1610.04</v>
      </c>
      <c r="J1739" s="29">
        <v>42594</v>
      </c>
      <c r="K1739" s="10">
        <v>56.6</v>
      </c>
      <c r="L1739" s="10">
        <v>56.8</v>
      </c>
      <c r="M1739" s="10">
        <v>56.05</v>
      </c>
      <c r="N1739" s="10">
        <v>56.17</v>
      </c>
      <c r="O1739" s="10">
        <v>50.93</v>
      </c>
      <c r="P1739" s="10">
        <v>45</v>
      </c>
      <c r="Q1739" s="10">
        <v>48.15</v>
      </c>
    </row>
    <row r="1740" spans="1:17">
      <c r="A1740" s="29">
        <v>42593</v>
      </c>
      <c r="B1740" s="10">
        <v>1751.37</v>
      </c>
      <c r="C1740" s="10">
        <v>1751.37</v>
      </c>
      <c r="D1740" s="10">
        <v>1742.29</v>
      </c>
      <c r="E1740" s="10">
        <v>1748.68</v>
      </c>
      <c r="F1740" s="10">
        <v>1675.27</v>
      </c>
      <c r="G1740" s="10">
        <v>1502.06</v>
      </c>
      <c r="H1740" s="10">
        <v>1607.05</v>
      </c>
      <c r="J1740" s="29">
        <v>42593</v>
      </c>
      <c r="K1740" s="10">
        <v>55.5</v>
      </c>
      <c r="L1740" s="10">
        <v>56.6</v>
      </c>
      <c r="M1740" s="10">
        <v>55.49</v>
      </c>
      <c r="N1740" s="10">
        <v>56.6</v>
      </c>
      <c r="O1740" s="10">
        <v>50.74</v>
      </c>
      <c r="P1740" s="10">
        <v>44.94</v>
      </c>
      <c r="Q1740" s="10">
        <v>48.04</v>
      </c>
    </row>
    <row r="1741" spans="1:17">
      <c r="A1741" s="29">
        <v>42592</v>
      </c>
      <c r="B1741" s="10">
        <v>1751.02</v>
      </c>
      <c r="C1741" s="10">
        <v>1753.08</v>
      </c>
      <c r="D1741" s="10">
        <v>1746.4</v>
      </c>
      <c r="E1741" s="10">
        <v>1751.37</v>
      </c>
      <c r="F1741" s="10">
        <v>1672.68</v>
      </c>
      <c r="G1741" s="10">
        <v>1500.41</v>
      </c>
      <c r="H1741" s="10">
        <v>1603.95</v>
      </c>
      <c r="J1741" s="29">
        <v>42592</v>
      </c>
      <c r="K1741" s="10">
        <v>56.05</v>
      </c>
      <c r="L1741" s="10">
        <v>56.35</v>
      </c>
      <c r="M1741" s="10">
        <v>55.5</v>
      </c>
      <c r="N1741" s="10">
        <v>55.5</v>
      </c>
      <c r="O1741" s="10">
        <v>50.52</v>
      </c>
      <c r="P1741" s="10">
        <v>44.89</v>
      </c>
      <c r="Q1741" s="10">
        <v>47.93</v>
      </c>
    </row>
    <row r="1742" spans="1:17">
      <c r="A1742" s="29">
        <v>42591</v>
      </c>
      <c r="B1742" s="10">
        <v>1753.01</v>
      </c>
      <c r="C1742" s="10">
        <v>1753.58</v>
      </c>
      <c r="D1742" s="10">
        <v>1746.45</v>
      </c>
      <c r="E1742" s="10">
        <v>1751.02</v>
      </c>
      <c r="F1742" s="10">
        <v>1670</v>
      </c>
      <c r="G1742" s="10">
        <v>1498.73</v>
      </c>
      <c r="H1742" s="10">
        <v>1600.88</v>
      </c>
      <c r="J1742" s="29">
        <v>42591</v>
      </c>
      <c r="K1742" s="10">
        <v>56.18</v>
      </c>
      <c r="L1742" s="10">
        <v>56.26</v>
      </c>
      <c r="M1742" s="10">
        <v>56</v>
      </c>
      <c r="N1742" s="10">
        <v>56.05</v>
      </c>
      <c r="O1742" s="10">
        <v>50.3</v>
      </c>
      <c r="P1742" s="10">
        <v>44.83</v>
      </c>
      <c r="Q1742" s="10">
        <v>47.82</v>
      </c>
    </row>
    <row r="1743" spans="1:17">
      <c r="A1743" s="29">
        <v>42590</v>
      </c>
      <c r="B1743" s="10">
        <v>1751.02</v>
      </c>
      <c r="C1743" s="10">
        <v>1756.24</v>
      </c>
      <c r="D1743" s="10">
        <v>1744.9</v>
      </c>
      <c r="E1743" s="10">
        <v>1753.16</v>
      </c>
      <c r="F1743" s="10">
        <v>1667.23</v>
      </c>
      <c r="G1743" s="10">
        <v>1497.05</v>
      </c>
      <c r="H1743" s="10">
        <v>1597.69</v>
      </c>
      <c r="J1743" s="29">
        <v>42590</v>
      </c>
      <c r="K1743" s="10">
        <v>56.99</v>
      </c>
      <c r="L1743" s="10">
        <v>56.99</v>
      </c>
      <c r="M1743" s="10">
        <v>55.7</v>
      </c>
      <c r="N1743" s="10">
        <v>55.8</v>
      </c>
      <c r="O1743" s="10">
        <v>50.07</v>
      </c>
      <c r="P1743" s="10">
        <v>44.78</v>
      </c>
      <c r="Q1743" s="10">
        <v>47.7</v>
      </c>
    </row>
    <row r="1744" spans="1:17">
      <c r="A1744" s="29">
        <v>42587</v>
      </c>
      <c r="B1744" s="10">
        <v>1750.18</v>
      </c>
      <c r="C1744" s="10">
        <v>1754.49</v>
      </c>
      <c r="D1744" s="10">
        <v>1748.17</v>
      </c>
      <c r="E1744" s="10">
        <v>1750.72</v>
      </c>
      <c r="F1744" s="10">
        <v>1664.35</v>
      </c>
      <c r="G1744" s="10">
        <v>1495.37</v>
      </c>
      <c r="H1744" s="10">
        <v>1594.31</v>
      </c>
      <c r="J1744" s="29">
        <v>42587</v>
      </c>
      <c r="K1744" s="10">
        <v>56.3</v>
      </c>
      <c r="L1744" s="10">
        <v>56.63</v>
      </c>
      <c r="M1744" s="10">
        <v>56.14</v>
      </c>
      <c r="N1744" s="10">
        <v>56.57</v>
      </c>
      <c r="O1744" s="10">
        <v>49.83</v>
      </c>
      <c r="P1744" s="10">
        <v>44.72</v>
      </c>
      <c r="Q1744" s="10">
        <v>47.57</v>
      </c>
    </row>
    <row r="1745" spans="1:17">
      <c r="A1745" s="29">
        <v>42586</v>
      </c>
      <c r="B1745" s="10">
        <v>1742.48</v>
      </c>
      <c r="C1745" s="10">
        <v>1750.79</v>
      </c>
      <c r="D1745" s="10">
        <v>1741.35</v>
      </c>
      <c r="E1745" s="10">
        <v>1750.18</v>
      </c>
      <c r="F1745" s="10">
        <v>1661.39</v>
      </c>
      <c r="G1745" s="10">
        <v>1493.71</v>
      </c>
      <c r="H1745" s="10">
        <v>1590.98</v>
      </c>
      <c r="J1745" s="29">
        <v>42586</v>
      </c>
      <c r="K1745" s="10">
        <v>56</v>
      </c>
      <c r="L1745" s="10">
        <v>56.89</v>
      </c>
      <c r="M1745" s="10">
        <v>56</v>
      </c>
      <c r="N1745" s="10">
        <v>56.3</v>
      </c>
      <c r="O1745" s="10">
        <v>49.59</v>
      </c>
      <c r="P1745" s="10">
        <v>44.66</v>
      </c>
      <c r="Q1745" s="10">
        <v>47.43</v>
      </c>
    </row>
    <row r="1746" spans="1:17">
      <c r="A1746" s="29">
        <v>42585</v>
      </c>
      <c r="B1746" s="10">
        <v>1741.99</v>
      </c>
      <c r="C1746" s="10">
        <v>1746.54</v>
      </c>
      <c r="D1746" s="10">
        <v>1738.22</v>
      </c>
      <c r="E1746" s="10">
        <v>1742.48</v>
      </c>
      <c r="F1746" s="10">
        <v>1658.41</v>
      </c>
      <c r="G1746" s="10">
        <v>1492.05</v>
      </c>
      <c r="H1746" s="10">
        <v>1587.71</v>
      </c>
      <c r="J1746" s="29">
        <v>42585</v>
      </c>
      <c r="K1746" s="10">
        <v>55.3</v>
      </c>
      <c r="L1746" s="10">
        <v>56</v>
      </c>
      <c r="M1746" s="10">
        <v>55.3</v>
      </c>
      <c r="N1746" s="10">
        <v>56</v>
      </c>
      <c r="O1746" s="10">
        <v>49.36</v>
      </c>
      <c r="P1746" s="10">
        <v>44.61</v>
      </c>
      <c r="Q1746" s="10">
        <v>47.29</v>
      </c>
    </row>
    <row r="1747" spans="1:17">
      <c r="A1747" s="29">
        <v>42584</v>
      </c>
      <c r="B1747" s="10">
        <v>1735.1</v>
      </c>
      <c r="C1747" s="10">
        <v>1745.1</v>
      </c>
      <c r="D1747" s="10">
        <v>1732.7</v>
      </c>
      <c r="E1747" s="10">
        <v>1742</v>
      </c>
      <c r="F1747" s="10">
        <v>1655.56</v>
      </c>
      <c r="G1747" s="10">
        <v>1490.44</v>
      </c>
      <c r="H1747" s="10">
        <v>1584.42</v>
      </c>
      <c r="J1747" s="29">
        <v>42584</v>
      </c>
      <c r="K1747" s="10">
        <v>55.4</v>
      </c>
      <c r="L1747" s="10">
        <v>55.61</v>
      </c>
      <c r="M1747" s="10">
        <v>54.92</v>
      </c>
      <c r="N1747" s="10">
        <v>55.28</v>
      </c>
      <c r="O1747" s="10">
        <v>49.13</v>
      </c>
      <c r="P1747" s="10">
        <v>44.56</v>
      </c>
      <c r="Q1747" s="10">
        <v>47.17</v>
      </c>
    </row>
    <row r="1748" spans="1:17">
      <c r="A1748" s="29">
        <v>42583</v>
      </c>
      <c r="B1748" s="10">
        <v>1735.96</v>
      </c>
      <c r="C1748" s="10">
        <v>1745.23</v>
      </c>
      <c r="D1748" s="10">
        <v>1731.85</v>
      </c>
      <c r="E1748" s="10">
        <v>1735</v>
      </c>
      <c r="F1748" s="10">
        <v>1652.64</v>
      </c>
      <c r="G1748" s="10">
        <v>1488.83</v>
      </c>
      <c r="H1748" s="10">
        <v>1581.08</v>
      </c>
      <c r="J1748" s="29">
        <v>42583</v>
      </c>
      <c r="K1748" s="10">
        <v>55.48</v>
      </c>
      <c r="L1748" s="10">
        <v>56.06</v>
      </c>
      <c r="M1748" s="10">
        <v>55.48</v>
      </c>
      <c r="N1748" s="10">
        <v>55.8</v>
      </c>
      <c r="O1748" s="10">
        <v>48.91</v>
      </c>
      <c r="P1748" s="10">
        <v>44.51</v>
      </c>
      <c r="Q1748" s="10">
        <v>47.07</v>
      </c>
    </row>
    <row r="1749" spans="1:17">
      <c r="A1749" s="29">
        <v>42580</v>
      </c>
      <c r="B1749" s="10">
        <v>1736.16</v>
      </c>
      <c r="C1749" s="10">
        <v>1741.24</v>
      </c>
      <c r="D1749" s="10">
        <v>1732.58</v>
      </c>
      <c r="E1749" s="10">
        <v>1736</v>
      </c>
      <c r="F1749" s="10">
        <v>1649.98</v>
      </c>
      <c r="G1749" s="10">
        <v>1487.23</v>
      </c>
      <c r="H1749" s="10">
        <v>1577.75</v>
      </c>
      <c r="J1749" s="29">
        <v>42580</v>
      </c>
      <c r="K1749" s="10">
        <v>54.6</v>
      </c>
      <c r="L1749" s="10">
        <v>55.5</v>
      </c>
      <c r="M1749" s="10">
        <v>54.52</v>
      </c>
      <c r="N1749" s="10">
        <v>55.5</v>
      </c>
      <c r="O1749" s="10">
        <v>48.69</v>
      </c>
      <c r="P1749" s="10">
        <v>44.46</v>
      </c>
      <c r="Q1749" s="10">
        <v>46.95</v>
      </c>
    </row>
    <row r="1750" spans="1:17">
      <c r="A1750" s="29">
        <v>42579</v>
      </c>
      <c r="B1750" s="10">
        <v>1735.37</v>
      </c>
      <c r="C1750" s="10">
        <v>1741.22</v>
      </c>
      <c r="D1750" s="10">
        <v>1731.85</v>
      </c>
      <c r="E1750" s="10">
        <v>1736.15</v>
      </c>
      <c r="F1750" s="10">
        <v>1647.23</v>
      </c>
      <c r="G1750" s="10">
        <v>1485.61</v>
      </c>
      <c r="H1750" s="10">
        <v>1574.34</v>
      </c>
      <c r="J1750" s="29">
        <v>42579</v>
      </c>
      <c r="K1750" s="10">
        <v>54.5</v>
      </c>
      <c r="L1750" s="10">
        <v>54.5</v>
      </c>
      <c r="M1750" s="10">
        <v>53.93</v>
      </c>
      <c r="N1750" s="10">
        <v>54.25</v>
      </c>
      <c r="O1750" s="10">
        <v>48.48</v>
      </c>
      <c r="P1750" s="10">
        <v>44.4</v>
      </c>
      <c r="Q1750" s="10">
        <v>46.83</v>
      </c>
    </row>
    <row r="1751" spans="1:17">
      <c r="A1751" s="29">
        <v>42578</v>
      </c>
      <c r="B1751" s="10">
        <v>1728.2</v>
      </c>
      <c r="C1751" s="10">
        <v>1738.38</v>
      </c>
      <c r="D1751" s="10">
        <v>1726.61</v>
      </c>
      <c r="E1751" s="10">
        <v>1735.37</v>
      </c>
      <c r="F1751" s="10">
        <v>1644.64</v>
      </c>
      <c r="G1751" s="10">
        <v>1483.98</v>
      </c>
      <c r="H1751" s="10">
        <v>1570.92</v>
      </c>
      <c r="J1751" s="29">
        <v>42578</v>
      </c>
      <c r="K1751" s="10">
        <v>55.01</v>
      </c>
      <c r="L1751" s="10">
        <v>55.01</v>
      </c>
      <c r="M1751" s="10">
        <v>54.65</v>
      </c>
      <c r="N1751" s="10">
        <v>54.65</v>
      </c>
      <c r="O1751" s="10">
        <v>48.3</v>
      </c>
      <c r="P1751" s="10">
        <v>44.34</v>
      </c>
      <c r="Q1751" s="10">
        <v>46.73</v>
      </c>
    </row>
    <row r="1752" spans="1:17">
      <c r="A1752" s="29">
        <v>42577</v>
      </c>
      <c r="B1752" s="10">
        <v>1731.14</v>
      </c>
      <c r="C1752" s="10">
        <v>1732.39</v>
      </c>
      <c r="D1752" s="10">
        <v>1725.78</v>
      </c>
      <c r="E1752" s="10">
        <v>1728.2</v>
      </c>
      <c r="F1752" s="10">
        <v>1642.08</v>
      </c>
      <c r="G1752" s="10">
        <v>1482.36</v>
      </c>
      <c r="H1752" s="10">
        <v>1567.5</v>
      </c>
      <c r="J1752" s="29">
        <v>42577</v>
      </c>
      <c r="K1752" s="10">
        <v>54.9</v>
      </c>
      <c r="L1752" s="10">
        <v>54.99</v>
      </c>
      <c r="M1752" s="10">
        <v>54.67</v>
      </c>
      <c r="N1752" s="10">
        <v>54.85</v>
      </c>
      <c r="O1752" s="10">
        <v>48.12</v>
      </c>
      <c r="P1752" s="10">
        <v>44.28</v>
      </c>
      <c r="Q1752" s="10">
        <v>46.61</v>
      </c>
    </row>
    <row r="1753" spans="1:17">
      <c r="A1753" s="29">
        <v>42576</v>
      </c>
      <c r="B1753" s="10">
        <v>1725.14</v>
      </c>
      <c r="C1753" s="10">
        <v>1731.51</v>
      </c>
      <c r="D1753" s="10">
        <v>1721.89</v>
      </c>
      <c r="E1753" s="10">
        <v>1731.16</v>
      </c>
      <c r="F1753" s="10">
        <v>1639.59</v>
      </c>
      <c r="G1753" s="10">
        <v>1480.76</v>
      </c>
      <c r="H1753" s="10">
        <v>1563.98</v>
      </c>
      <c r="J1753" s="29">
        <v>42576</v>
      </c>
      <c r="K1753" s="10">
        <v>55.09</v>
      </c>
      <c r="L1753" s="10">
        <v>55.11</v>
      </c>
      <c r="M1753" s="10">
        <v>54.48</v>
      </c>
      <c r="N1753" s="10">
        <v>54.9</v>
      </c>
      <c r="O1753" s="10">
        <v>47.94</v>
      </c>
      <c r="P1753" s="10">
        <v>44.22</v>
      </c>
      <c r="Q1753" s="10">
        <v>46.48</v>
      </c>
    </row>
    <row r="1754" spans="1:17">
      <c r="A1754" s="29">
        <v>42573</v>
      </c>
      <c r="B1754" s="10">
        <v>1715.02</v>
      </c>
      <c r="C1754" s="10">
        <v>1725.11</v>
      </c>
      <c r="D1754" s="10">
        <v>1713.49</v>
      </c>
      <c r="E1754" s="10">
        <v>1725.03</v>
      </c>
      <c r="F1754" s="10">
        <v>1636.81</v>
      </c>
      <c r="G1754" s="10">
        <v>1479.1</v>
      </c>
      <c r="H1754" s="10">
        <v>1560.37</v>
      </c>
      <c r="J1754" s="29">
        <v>42573</v>
      </c>
      <c r="K1754" s="10">
        <v>53.05</v>
      </c>
      <c r="L1754" s="10">
        <v>55.15</v>
      </c>
      <c r="M1754" s="10">
        <v>53.05</v>
      </c>
      <c r="N1754" s="10">
        <v>55.08</v>
      </c>
      <c r="O1754" s="10">
        <v>47.78</v>
      </c>
      <c r="P1754" s="10">
        <v>44.15</v>
      </c>
      <c r="Q1754" s="10">
        <v>46.34</v>
      </c>
    </row>
    <row r="1755" spans="1:17">
      <c r="A1755" s="29">
        <v>42572</v>
      </c>
      <c r="B1755" s="10">
        <v>1710.08</v>
      </c>
      <c r="C1755" s="10">
        <v>1718.4</v>
      </c>
      <c r="D1755" s="10">
        <v>1706.97</v>
      </c>
      <c r="E1755" s="10">
        <v>1715.03</v>
      </c>
      <c r="F1755" s="10">
        <v>1633.97</v>
      </c>
      <c r="G1755" s="10">
        <v>1477.44</v>
      </c>
      <c r="H1755" s="10">
        <v>1556.72</v>
      </c>
      <c r="J1755" s="29">
        <v>42572</v>
      </c>
      <c r="K1755" s="10">
        <v>54.59</v>
      </c>
      <c r="L1755" s="10">
        <v>54.63</v>
      </c>
      <c r="M1755" s="10">
        <v>54.54</v>
      </c>
      <c r="N1755" s="10">
        <v>54.54</v>
      </c>
      <c r="O1755" s="10">
        <v>47.62</v>
      </c>
      <c r="P1755" s="10">
        <v>44.08</v>
      </c>
      <c r="Q1755" s="10">
        <v>46.2</v>
      </c>
    </row>
    <row r="1756" spans="1:17">
      <c r="A1756" s="29">
        <v>42571</v>
      </c>
      <c r="B1756" s="10">
        <v>1700.51</v>
      </c>
      <c r="C1756" s="10">
        <v>1710.47</v>
      </c>
      <c r="D1756" s="10">
        <v>1693.84</v>
      </c>
      <c r="E1756" s="10">
        <v>1709.85</v>
      </c>
      <c r="F1756" s="10">
        <v>1631.06</v>
      </c>
      <c r="G1756" s="10">
        <v>1475.81</v>
      </c>
      <c r="H1756" s="10">
        <v>1553.18</v>
      </c>
      <c r="J1756" s="29">
        <v>42571</v>
      </c>
      <c r="K1756" s="10">
        <v>54.3</v>
      </c>
      <c r="L1756" s="10">
        <v>54.41</v>
      </c>
      <c r="M1756" s="10">
        <v>54.01</v>
      </c>
      <c r="N1756" s="10">
        <v>54.13</v>
      </c>
      <c r="O1756" s="10">
        <v>47.46</v>
      </c>
      <c r="P1756" s="10">
        <v>44.02</v>
      </c>
      <c r="Q1756" s="10">
        <v>46.05</v>
      </c>
    </row>
    <row r="1757" spans="1:17">
      <c r="A1757" s="29">
        <v>42570</v>
      </c>
      <c r="B1757" s="10">
        <v>1685.32</v>
      </c>
      <c r="C1757" s="10">
        <v>1701.44</v>
      </c>
      <c r="D1757" s="10">
        <v>1684.27</v>
      </c>
      <c r="E1757" s="10">
        <v>1700.43</v>
      </c>
      <c r="F1757" s="10">
        <v>1628.15</v>
      </c>
      <c r="G1757" s="10">
        <v>1474.25</v>
      </c>
      <c r="H1757" s="10">
        <v>1549.68</v>
      </c>
      <c r="J1757" s="29">
        <v>42570</v>
      </c>
      <c r="K1757" s="10">
        <v>54</v>
      </c>
      <c r="L1757" s="10">
        <v>55</v>
      </c>
      <c r="M1757" s="10">
        <v>54</v>
      </c>
      <c r="N1757" s="10">
        <v>55</v>
      </c>
      <c r="O1757" s="10">
        <v>47.3</v>
      </c>
      <c r="P1757" s="10">
        <v>43.96</v>
      </c>
      <c r="Q1757" s="10">
        <v>45.9</v>
      </c>
    </row>
    <row r="1758" spans="1:17">
      <c r="A1758" s="29">
        <v>42569</v>
      </c>
      <c r="B1758" s="10">
        <v>1673.48</v>
      </c>
      <c r="C1758" s="10">
        <v>1685.48</v>
      </c>
      <c r="D1758" s="10">
        <v>1669.8</v>
      </c>
      <c r="E1758" s="10">
        <v>1685.31</v>
      </c>
      <c r="F1758" s="10">
        <v>1625.17</v>
      </c>
      <c r="G1758" s="10">
        <v>1472.72</v>
      </c>
      <c r="H1758" s="10">
        <v>1546.19</v>
      </c>
      <c r="J1758" s="29">
        <v>42569</v>
      </c>
      <c r="K1758" s="10">
        <v>53.29</v>
      </c>
      <c r="L1758" s="10">
        <v>54.1</v>
      </c>
      <c r="M1758" s="10">
        <v>52.75</v>
      </c>
      <c r="N1758" s="10">
        <v>53.7</v>
      </c>
      <c r="O1758" s="10">
        <v>47.1</v>
      </c>
      <c r="P1758" s="10">
        <v>43.9</v>
      </c>
      <c r="Q1758" s="10">
        <v>45.74</v>
      </c>
    </row>
    <row r="1759" spans="1:17">
      <c r="A1759" s="29">
        <v>42566</v>
      </c>
      <c r="B1759" s="10">
        <v>1661.65</v>
      </c>
      <c r="C1759" s="10">
        <v>1673.49</v>
      </c>
      <c r="D1759" s="10">
        <v>1661.54</v>
      </c>
      <c r="E1759" s="10">
        <v>1673.49</v>
      </c>
      <c r="F1759" s="10">
        <v>1622.64</v>
      </c>
      <c r="G1759" s="10">
        <v>1471.31</v>
      </c>
      <c r="H1759" s="10">
        <v>1542.8</v>
      </c>
      <c r="J1759" s="29">
        <v>42566</v>
      </c>
      <c r="K1759" s="10">
        <v>52.4</v>
      </c>
      <c r="L1759" s="10">
        <v>52.7</v>
      </c>
      <c r="M1759" s="10">
        <v>52.1</v>
      </c>
      <c r="N1759" s="10">
        <v>52.61</v>
      </c>
      <c r="O1759" s="10">
        <v>46.93</v>
      </c>
      <c r="P1759" s="10">
        <v>43.85</v>
      </c>
      <c r="Q1759" s="10">
        <v>45.59</v>
      </c>
    </row>
    <row r="1760" spans="1:17">
      <c r="A1760" s="29">
        <v>42565</v>
      </c>
      <c r="B1760" s="10">
        <v>1655.37</v>
      </c>
      <c r="C1760" s="10">
        <v>1664.11</v>
      </c>
      <c r="D1760" s="10">
        <v>1655.37</v>
      </c>
      <c r="E1760" s="10">
        <v>1661.66</v>
      </c>
      <c r="F1760" s="10">
        <v>1620.22</v>
      </c>
      <c r="G1760" s="10">
        <v>1470.01</v>
      </c>
      <c r="H1760" s="10">
        <v>1539.42</v>
      </c>
      <c r="J1760" s="29">
        <v>42565</v>
      </c>
      <c r="K1760" s="10">
        <v>52.17</v>
      </c>
      <c r="L1760" s="10">
        <v>52.32</v>
      </c>
      <c r="M1760" s="10">
        <v>52.03</v>
      </c>
      <c r="N1760" s="10">
        <v>52.03</v>
      </c>
      <c r="O1760" s="10">
        <v>46.79</v>
      </c>
      <c r="P1760" s="10">
        <v>43.81</v>
      </c>
      <c r="Q1760" s="10">
        <v>45.46</v>
      </c>
    </row>
    <row r="1761" spans="1:17">
      <c r="A1761" s="29">
        <v>42564</v>
      </c>
      <c r="B1761" s="10">
        <v>1654.56</v>
      </c>
      <c r="C1761" s="10">
        <v>1657.58</v>
      </c>
      <c r="D1761" s="10">
        <v>1654.08</v>
      </c>
      <c r="E1761" s="10">
        <v>1655.48</v>
      </c>
      <c r="F1761" s="10">
        <v>1617.92</v>
      </c>
      <c r="G1761" s="10">
        <v>1468.79</v>
      </c>
      <c r="H1761" s="10">
        <v>1536.19</v>
      </c>
      <c r="J1761" s="29">
        <v>42564</v>
      </c>
      <c r="K1761" s="10">
        <v>51.3</v>
      </c>
      <c r="L1761" s="10">
        <v>51.6</v>
      </c>
      <c r="M1761" s="10">
        <v>51.2</v>
      </c>
      <c r="N1761" s="10">
        <v>51.6</v>
      </c>
      <c r="O1761" s="10">
        <v>46.67</v>
      </c>
      <c r="P1761" s="10">
        <v>43.77</v>
      </c>
      <c r="Q1761" s="10">
        <v>45.34</v>
      </c>
    </row>
    <row r="1762" spans="1:17">
      <c r="A1762" s="29">
        <v>42563</v>
      </c>
      <c r="B1762" s="10">
        <v>1654.4</v>
      </c>
      <c r="C1762" s="10">
        <v>1657.7</v>
      </c>
      <c r="D1762" s="10">
        <v>1653.59</v>
      </c>
      <c r="E1762" s="10">
        <v>1654.56</v>
      </c>
      <c r="F1762" s="10">
        <v>1615.88</v>
      </c>
      <c r="G1762" s="10">
        <v>1467.64</v>
      </c>
      <c r="H1762" s="10">
        <v>1533.03</v>
      </c>
      <c r="J1762" s="29">
        <v>42563</v>
      </c>
      <c r="K1762" s="10">
        <v>51</v>
      </c>
      <c r="L1762" s="10">
        <v>51.25</v>
      </c>
      <c r="M1762" s="10">
        <v>50.72</v>
      </c>
      <c r="N1762" s="10">
        <v>50.99</v>
      </c>
      <c r="O1762" s="10">
        <v>46.56</v>
      </c>
      <c r="P1762" s="10">
        <v>43.74</v>
      </c>
      <c r="Q1762" s="10">
        <v>45.21</v>
      </c>
    </row>
    <row r="1763" spans="1:17">
      <c r="A1763" s="29">
        <v>42562</v>
      </c>
      <c r="B1763" s="10">
        <v>1655.09</v>
      </c>
      <c r="C1763" s="10">
        <v>1656.79</v>
      </c>
      <c r="D1763" s="10">
        <v>1649.64</v>
      </c>
      <c r="E1763" s="10">
        <v>1654.88</v>
      </c>
      <c r="F1763" s="10">
        <v>1613.95</v>
      </c>
      <c r="G1763" s="10">
        <v>1466.53</v>
      </c>
      <c r="H1763" s="10">
        <v>1529.83</v>
      </c>
      <c r="J1763" s="29">
        <v>42562</v>
      </c>
      <c r="K1763" s="10">
        <v>50.05</v>
      </c>
      <c r="L1763" s="10">
        <v>51.19</v>
      </c>
      <c r="M1763" s="10">
        <v>50.05</v>
      </c>
      <c r="N1763" s="10">
        <v>50.72</v>
      </c>
      <c r="O1763" s="10">
        <v>46.47</v>
      </c>
      <c r="P1763" s="10">
        <v>43.71</v>
      </c>
      <c r="Q1763" s="10">
        <v>45.09</v>
      </c>
    </row>
    <row r="1764" spans="1:17">
      <c r="A1764" s="29">
        <v>42559</v>
      </c>
      <c r="B1764" s="10">
        <v>1645.64</v>
      </c>
      <c r="C1764" s="10">
        <v>1651.86</v>
      </c>
      <c r="D1764" s="10">
        <v>1645.48</v>
      </c>
      <c r="E1764" s="10">
        <v>1651.73</v>
      </c>
      <c r="F1764" s="10">
        <v>1611.94</v>
      </c>
      <c r="G1764" s="10">
        <v>1465.41</v>
      </c>
      <c r="H1764" s="10">
        <v>1526.65</v>
      </c>
      <c r="J1764" s="29">
        <v>42559</v>
      </c>
      <c r="K1764" s="10">
        <v>49.56</v>
      </c>
      <c r="L1764" s="10">
        <v>49.85</v>
      </c>
      <c r="M1764" s="10">
        <v>49.56</v>
      </c>
      <c r="N1764" s="10">
        <v>49.85</v>
      </c>
      <c r="O1764" s="10">
        <v>46.39</v>
      </c>
      <c r="P1764" s="10">
        <v>43.68</v>
      </c>
      <c r="Q1764" s="10">
        <v>44.97</v>
      </c>
    </row>
    <row r="1765" spans="1:17">
      <c r="A1765" s="29">
        <v>42558</v>
      </c>
      <c r="B1765" s="10">
        <v>1643.76</v>
      </c>
      <c r="C1765" s="10">
        <v>1648.83</v>
      </c>
      <c r="D1765" s="10">
        <v>1643.21</v>
      </c>
      <c r="E1765" s="10">
        <v>1645.65</v>
      </c>
      <c r="F1765" s="10">
        <v>1609.9</v>
      </c>
      <c r="G1765" s="10">
        <v>1464.3</v>
      </c>
      <c r="H1765" s="10">
        <v>1523.53</v>
      </c>
      <c r="J1765" s="29">
        <v>42558</v>
      </c>
      <c r="K1765" s="10">
        <v>49.89</v>
      </c>
      <c r="L1765" s="10">
        <v>49.89</v>
      </c>
      <c r="M1765" s="10">
        <v>48.85</v>
      </c>
      <c r="N1765" s="10">
        <v>48.99</v>
      </c>
      <c r="O1765" s="10">
        <v>46.33</v>
      </c>
      <c r="P1765" s="10">
        <v>43.65</v>
      </c>
      <c r="Q1765" s="10">
        <v>44.86</v>
      </c>
    </row>
    <row r="1766" spans="1:17">
      <c r="A1766" s="29">
        <v>42557</v>
      </c>
      <c r="B1766" s="10">
        <v>1646.37</v>
      </c>
      <c r="C1766" s="10">
        <v>1647.23</v>
      </c>
      <c r="D1766" s="10">
        <v>1641.29</v>
      </c>
      <c r="E1766" s="10">
        <v>1643.74</v>
      </c>
      <c r="F1766" s="10">
        <v>1607.86</v>
      </c>
      <c r="G1766" s="10">
        <v>1463.2</v>
      </c>
      <c r="H1766" s="10">
        <v>1520.37</v>
      </c>
      <c r="J1766" s="29">
        <v>42557</v>
      </c>
      <c r="K1766" s="10">
        <v>48.85</v>
      </c>
      <c r="L1766" s="10">
        <v>48.85</v>
      </c>
      <c r="M1766" s="10">
        <v>48.36</v>
      </c>
      <c r="N1766" s="10">
        <v>48.81</v>
      </c>
      <c r="O1766" s="10">
        <v>46.3</v>
      </c>
      <c r="P1766" s="10">
        <v>43.62</v>
      </c>
      <c r="Q1766" s="10">
        <v>44.74</v>
      </c>
    </row>
    <row r="1767" spans="1:17">
      <c r="A1767" s="29">
        <v>42556</v>
      </c>
      <c r="B1767" s="10">
        <v>1645.99</v>
      </c>
      <c r="C1767" s="10">
        <v>1646.56</v>
      </c>
      <c r="D1767" s="10">
        <v>1642.09</v>
      </c>
      <c r="E1767" s="10">
        <v>1646.37</v>
      </c>
      <c r="F1767" s="10">
        <v>1605.73</v>
      </c>
      <c r="G1767" s="10">
        <v>1462.11</v>
      </c>
      <c r="H1767" s="10">
        <v>1517.3</v>
      </c>
      <c r="J1767" s="29">
        <v>42556</v>
      </c>
      <c r="K1767" s="10">
        <v>48.9</v>
      </c>
      <c r="L1767" s="10">
        <v>49.01</v>
      </c>
      <c r="M1767" s="10">
        <v>48.6</v>
      </c>
      <c r="N1767" s="10">
        <v>48.85</v>
      </c>
      <c r="O1767" s="10">
        <v>46.25</v>
      </c>
      <c r="P1767" s="10">
        <v>43.59</v>
      </c>
      <c r="Q1767" s="10">
        <v>44.63</v>
      </c>
    </row>
    <row r="1768" spans="1:17">
      <c r="A1768" s="29">
        <v>42555</v>
      </c>
      <c r="B1768" s="10">
        <v>1647.44</v>
      </c>
      <c r="C1768" s="10">
        <v>1647.44</v>
      </c>
      <c r="D1768" s="10">
        <v>1642.75</v>
      </c>
      <c r="E1768" s="10">
        <v>1645.99</v>
      </c>
      <c r="F1768" s="10">
        <v>1603.34</v>
      </c>
      <c r="G1768" s="10">
        <v>1461.04</v>
      </c>
      <c r="H1768" s="10">
        <v>1514.23</v>
      </c>
      <c r="J1768" s="29">
        <v>42555</v>
      </c>
      <c r="K1768" s="10">
        <v>48.99</v>
      </c>
      <c r="L1768" s="10">
        <v>49.04</v>
      </c>
      <c r="M1768" s="10">
        <v>48.91</v>
      </c>
      <c r="N1768" s="10">
        <v>49.04</v>
      </c>
      <c r="O1768" s="10">
        <v>46.18</v>
      </c>
      <c r="P1768" s="10">
        <v>43.56</v>
      </c>
      <c r="Q1768" s="10">
        <v>44.52</v>
      </c>
    </row>
    <row r="1769" spans="1:17">
      <c r="A1769" s="29">
        <v>42552</v>
      </c>
      <c r="B1769" s="10">
        <v>1638.17</v>
      </c>
      <c r="C1769" s="10">
        <v>1651.5</v>
      </c>
      <c r="D1769" s="10">
        <v>1638.17</v>
      </c>
      <c r="E1769" s="10">
        <v>1647.44</v>
      </c>
      <c r="F1769" s="10">
        <v>1600.88</v>
      </c>
      <c r="G1769" s="10">
        <v>1460.02</v>
      </c>
      <c r="H1769" s="10">
        <v>1511.19</v>
      </c>
      <c r="J1769" s="29">
        <v>42552</v>
      </c>
      <c r="K1769" s="10">
        <v>48.01</v>
      </c>
      <c r="L1769" s="10">
        <v>48.64</v>
      </c>
      <c r="M1769" s="10">
        <v>48.01</v>
      </c>
      <c r="N1769" s="10">
        <v>48.49</v>
      </c>
      <c r="O1769" s="10">
        <v>46.12</v>
      </c>
      <c r="P1769" s="10">
        <v>43.53</v>
      </c>
      <c r="Q1769" s="10">
        <v>44.41</v>
      </c>
    </row>
    <row r="1770" spans="1:17">
      <c r="A1770" s="29">
        <v>42551</v>
      </c>
      <c r="B1770" s="10">
        <v>1635.59</v>
      </c>
      <c r="C1770" s="10">
        <v>1639.41</v>
      </c>
      <c r="D1770" s="10">
        <v>1632.67</v>
      </c>
      <c r="E1770" s="10">
        <v>1638.16</v>
      </c>
      <c r="F1770" s="10">
        <v>1598.35</v>
      </c>
      <c r="G1770" s="10">
        <v>1459.02</v>
      </c>
      <c r="H1770" s="10">
        <v>1508.09</v>
      </c>
      <c r="J1770" s="29">
        <v>42551</v>
      </c>
      <c r="K1770" s="10">
        <v>47.8</v>
      </c>
      <c r="L1770" s="10">
        <v>48.45</v>
      </c>
      <c r="M1770" s="10">
        <v>47.7</v>
      </c>
      <c r="N1770" s="10">
        <v>48.45</v>
      </c>
      <c r="O1770" s="10">
        <v>46.08</v>
      </c>
      <c r="P1770" s="10">
        <v>43.51</v>
      </c>
      <c r="Q1770" s="10">
        <v>44.32</v>
      </c>
    </row>
    <row r="1771" spans="1:17">
      <c r="A1771" s="29">
        <v>42550</v>
      </c>
      <c r="B1771" s="10">
        <v>1632.92</v>
      </c>
      <c r="C1771" s="10">
        <v>1637.92</v>
      </c>
      <c r="D1771" s="10">
        <v>1631.11</v>
      </c>
      <c r="E1771" s="10">
        <v>1635.59</v>
      </c>
      <c r="F1771" s="10">
        <v>1595.89</v>
      </c>
      <c r="G1771" s="10">
        <v>1458.07</v>
      </c>
      <c r="H1771" s="10">
        <v>1505.11</v>
      </c>
      <c r="J1771" s="29">
        <v>42550</v>
      </c>
      <c r="K1771" s="10">
        <v>47.94</v>
      </c>
      <c r="L1771" s="10">
        <v>48.17</v>
      </c>
      <c r="M1771" s="10">
        <v>47.82</v>
      </c>
      <c r="N1771" s="10">
        <v>47.95</v>
      </c>
      <c r="O1771" s="10">
        <v>46.04</v>
      </c>
      <c r="P1771" s="10">
        <v>43.48</v>
      </c>
      <c r="Q1771" s="10">
        <v>44.22</v>
      </c>
    </row>
    <row r="1772" spans="1:17">
      <c r="A1772" s="29">
        <v>42549</v>
      </c>
      <c r="B1772" s="10">
        <v>1629.41</v>
      </c>
      <c r="C1772" s="10">
        <v>1634.42</v>
      </c>
      <c r="D1772" s="10">
        <v>1626.26</v>
      </c>
      <c r="E1772" s="10">
        <v>1632.76</v>
      </c>
      <c r="F1772" s="10">
        <v>1593.49</v>
      </c>
      <c r="G1772" s="10">
        <v>1457.14</v>
      </c>
      <c r="H1772" s="10">
        <v>1502.17</v>
      </c>
      <c r="J1772" s="29">
        <v>42549</v>
      </c>
      <c r="K1772" s="10">
        <v>47.14</v>
      </c>
      <c r="L1772" s="10">
        <v>47.15</v>
      </c>
      <c r="M1772" s="10">
        <v>46.91</v>
      </c>
      <c r="N1772" s="10">
        <v>47.1</v>
      </c>
      <c r="O1772" s="10">
        <v>46</v>
      </c>
      <c r="P1772" s="10">
        <v>43.45</v>
      </c>
      <c r="Q1772" s="10">
        <v>44.12</v>
      </c>
    </row>
    <row r="1773" spans="1:17">
      <c r="A1773" s="29">
        <v>42548</v>
      </c>
      <c r="B1773" s="10">
        <v>1630.03</v>
      </c>
      <c r="C1773" s="10">
        <v>1632.79</v>
      </c>
      <c r="D1773" s="10">
        <v>1627.64</v>
      </c>
      <c r="E1773" s="10">
        <v>1629.35</v>
      </c>
      <c r="F1773" s="10">
        <v>1591.09</v>
      </c>
      <c r="G1773" s="10">
        <v>1456.23</v>
      </c>
      <c r="H1773" s="10">
        <v>1499.1</v>
      </c>
      <c r="J1773" s="29">
        <v>42548</v>
      </c>
      <c r="K1773" s="10">
        <v>46.94</v>
      </c>
      <c r="L1773" s="10">
        <v>46.94</v>
      </c>
      <c r="M1773" s="10">
        <v>46.52</v>
      </c>
      <c r="N1773" s="10">
        <v>46.6</v>
      </c>
      <c r="O1773" s="10">
        <v>45.98</v>
      </c>
      <c r="P1773" s="10">
        <v>43.43</v>
      </c>
      <c r="Q1773" s="10">
        <v>44.02</v>
      </c>
    </row>
    <row r="1774" spans="1:17">
      <c r="A1774" s="29">
        <v>42545</v>
      </c>
      <c r="B1774" s="10">
        <v>1631.03</v>
      </c>
      <c r="C1774" s="10">
        <v>1632.11</v>
      </c>
      <c r="D1774" s="10">
        <v>1626.91</v>
      </c>
      <c r="E1774" s="10">
        <v>1629.94</v>
      </c>
      <c r="F1774" s="10">
        <v>1588.5</v>
      </c>
      <c r="G1774" s="10">
        <v>1455.34</v>
      </c>
      <c r="H1774" s="10">
        <v>1496.08</v>
      </c>
      <c r="J1774" s="29">
        <v>42545</v>
      </c>
      <c r="K1774" s="10">
        <v>47</v>
      </c>
      <c r="L1774" s="10">
        <v>47.17</v>
      </c>
      <c r="M1774" s="10">
        <v>46.85</v>
      </c>
      <c r="N1774" s="10">
        <v>47.1</v>
      </c>
      <c r="O1774" s="10">
        <v>45.97</v>
      </c>
      <c r="P1774" s="10">
        <v>43.42</v>
      </c>
      <c r="Q1774" s="10">
        <v>43.94</v>
      </c>
    </row>
    <row r="1775" spans="1:17">
      <c r="A1775" s="29">
        <v>42544</v>
      </c>
      <c r="B1775" s="10">
        <v>1632.75</v>
      </c>
      <c r="C1775" s="10">
        <v>1633.88</v>
      </c>
      <c r="D1775" s="10">
        <v>1628.58</v>
      </c>
      <c r="E1775" s="10">
        <v>1631.14</v>
      </c>
      <c r="F1775" s="10">
        <v>1585.84</v>
      </c>
      <c r="G1775" s="10">
        <v>1454.48</v>
      </c>
      <c r="H1775" s="10">
        <v>1493.01</v>
      </c>
      <c r="J1775" s="29">
        <v>42544</v>
      </c>
      <c r="K1775" s="10">
        <v>47.5</v>
      </c>
      <c r="L1775" s="10">
        <v>48.15</v>
      </c>
      <c r="M1775" s="10">
        <v>47.5</v>
      </c>
      <c r="N1775" s="10">
        <v>48.15</v>
      </c>
      <c r="O1775" s="10">
        <v>45.96</v>
      </c>
      <c r="P1775" s="10">
        <v>43.4</v>
      </c>
      <c r="Q1775" s="10">
        <v>43.85</v>
      </c>
    </row>
    <row r="1776" spans="1:17">
      <c r="A1776" s="29">
        <v>42543</v>
      </c>
      <c r="B1776" s="10">
        <v>1633.04</v>
      </c>
      <c r="C1776" s="10">
        <v>1636.38</v>
      </c>
      <c r="D1776" s="10">
        <v>1631.48</v>
      </c>
      <c r="E1776" s="10">
        <v>1632.53</v>
      </c>
      <c r="F1776" s="10">
        <v>1583</v>
      </c>
      <c r="G1776" s="10">
        <v>1453.62</v>
      </c>
      <c r="H1776" s="10">
        <v>1489.76</v>
      </c>
      <c r="J1776" s="29">
        <v>42543</v>
      </c>
      <c r="K1776" s="10">
        <v>47.19</v>
      </c>
      <c r="L1776" s="10">
        <v>47.55</v>
      </c>
      <c r="M1776" s="10">
        <v>47.02</v>
      </c>
      <c r="N1776" s="10">
        <v>47.11</v>
      </c>
      <c r="O1776" s="10">
        <v>45.9</v>
      </c>
      <c r="P1776" s="10">
        <v>43.38</v>
      </c>
      <c r="Q1776" s="10">
        <v>43.73</v>
      </c>
    </row>
    <row r="1777" spans="1:17">
      <c r="A1777" s="29">
        <v>42542</v>
      </c>
      <c r="B1777" s="10">
        <v>1634.11</v>
      </c>
      <c r="C1777" s="10">
        <v>1634.65</v>
      </c>
      <c r="D1777" s="10">
        <v>1628.35</v>
      </c>
      <c r="E1777" s="10">
        <v>1633.04</v>
      </c>
      <c r="F1777" s="10">
        <v>1579.97</v>
      </c>
      <c r="G1777" s="10">
        <v>1452.74</v>
      </c>
      <c r="H1777" s="10">
        <v>1486.52</v>
      </c>
      <c r="J1777" s="29">
        <v>42542</v>
      </c>
      <c r="K1777" s="10">
        <v>46.51</v>
      </c>
      <c r="L1777" s="10">
        <v>47.01</v>
      </c>
      <c r="M1777" s="10">
        <v>46.23</v>
      </c>
      <c r="N1777" s="10">
        <v>47.01</v>
      </c>
      <c r="O1777" s="10">
        <v>45.85</v>
      </c>
      <c r="P1777" s="10">
        <v>43.36</v>
      </c>
      <c r="Q1777" s="10">
        <v>43.62</v>
      </c>
    </row>
    <row r="1778" spans="1:17">
      <c r="A1778" s="29">
        <v>42541</v>
      </c>
      <c r="B1778" s="10">
        <v>1632.65</v>
      </c>
      <c r="C1778" s="10">
        <v>1635.83</v>
      </c>
      <c r="D1778" s="10">
        <v>1629.45</v>
      </c>
      <c r="E1778" s="10">
        <v>1634.11</v>
      </c>
      <c r="F1778" s="10">
        <v>1576.97</v>
      </c>
      <c r="G1778" s="10">
        <v>1451.82</v>
      </c>
      <c r="H1778" s="10">
        <v>1483.36</v>
      </c>
      <c r="J1778" s="29">
        <v>42541</v>
      </c>
      <c r="K1778" s="10">
        <v>46.64</v>
      </c>
      <c r="L1778" s="10">
        <v>46.82</v>
      </c>
      <c r="M1778" s="10">
        <v>46.51</v>
      </c>
      <c r="N1778" s="10">
        <v>46.54</v>
      </c>
      <c r="O1778" s="10">
        <v>45.8</v>
      </c>
      <c r="P1778" s="10">
        <v>43.34</v>
      </c>
      <c r="Q1778" s="10">
        <v>43.5</v>
      </c>
    </row>
    <row r="1779" spans="1:17">
      <c r="A1779" s="29">
        <v>42538</v>
      </c>
      <c r="B1779" s="10">
        <v>1633.68</v>
      </c>
      <c r="C1779" s="10">
        <v>1638.59</v>
      </c>
      <c r="D1779" s="10">
        <v>1627.83</v>
      </c>
      <c r="E1779" s="10">
        <v>1632.74</v>
      </c>
      <c r="F1779" s="10">
        <v>1573.8</v>
      </c>
      <c r="G1779" s="10">
        <v>1450.9</v>
      </c>
      <c r="H1779" s="10">
        <v>1480.29</v>
      </c>
      <c r="J1779" s="29">
        <v>42538</v>
      </c>
      <c r="K1779" s="10">
        <v>46</v>
      </c>
      <c r="L1779" s="10">
        <v>46.18</v>
      </c>
      <c r="M1779" s="10">
        <v>45.93</v>
      </c>
      <c r="N1779" s="10">
        <v>45.94</v>
      </c>
      <c r="O1779" s="10">
        <v>45.73</v>
      </c>
      <c r="P1779" s="10">
        <v>43.32</v>
      </c>
      <c r="Q1779" s="10">
        <v>43.39</v>
      </c>
    </row>
    <row r="1780" spans="1:17">
      <c r="A1780" s="29">
        <v>42537</v>
      </c>
      <c r="B1780" s="10">
        <v>1635.42</v>
      </c>
      <c r="C1780" s="10">
        <v>1640</v>
      </c>
      <c r="D1780" s="10">
        <v>1632.91</v>
      </c>
      <c r="E1780" s="10">
        <v>1633.89</v>
      </c>
      <c r="F1780" s="10">
        <v>1570.77</v>
      </c>
      <c r="G1780" s="10">
        <v>1449.99</v>
      </c>
      <c r="H1780" s="10">
        <v>1477.31</v>
      </c>
      <c r="J1780" s="29">
        <v>42537</v>
      </c>
      <c r="K1780" s="10">
        <v>44.91</v>
      </c>
      <c r="L1780" s="10">
        <v>45.8</v>
      </c>
      <c r="M1780" s="10">
        <v>44.91</v>
      </c>
      <c r="N1780" s="10">
        <v>45.77</v>
      </c>
      <c r="O1780" s="10">
        <v>45.68</v>
      </c>
      <c r="P1780" s="10">
        <v>43.32</v>
      </c>
      <c r="Q1780" s="10">
        <v>43.29</v>
      </c>
    </row>
    <row r="1781" spans="1:17">
      <c r="A1781" s="29">
        <v>42536</v>
      </c>
      <c r="B1781" s="10">
        <v>1632.86</v>
      </c>
      <c r="C1781" s="10">
        <v>1638.44</v>
      </c>
      <c r="D1781" s="10">
        <v>1630.11</v>
      </c>
      <c r="E1781" s="10">
        <v>1635.46</v>
      </c>
      <c r="F1781" s="10">
        <v>1567.66</v>
      </c>
      <c r="G1781" s="10">
        <v>1449.08</v>
      </c>
      <c r="H1781" s="10">
        <v>1474.28</v>
      </c>
      <c r="J1781" s="29">
        <v>42536</v>
      </c>
      <c r="K1781" s="10">
        <v>45.52</v>
      </c>
      <c r="L1781" s="10">
        <v>45.52</v>
      </c>
      <c r="M1781" s="10">
        <v>45.38</v>
      </c>
      <c r="N1781" s="10">
        <v>45.38</v>
      </c>
      <c r="O1781" s="10">
        <v>45.64</v>
      </c>
      <c r="P1781" s="10">
        <v>43.31</v>
      </c>
      <c r="Q1781" s="10">
        <v>43.19</v>
      </c>
    </row>
    <row r="1782" spans="1:17">
      <c r="A1782" s="29">
        <v>42535</v>
      </c>
      <c r="B1782" s="10">
        <v>1639.21</v>
      </c>
      <c r="C1782" s="10">
        <v>1642.39</v>
      </c>
      <c r="D1782" s="10">
        <v>1632.43</v>
      </c>
      <c r="E1782" s="10">
        <v>1632.86</v>
      </c>
      <c r="F1782" s="10">
        <v>1564.58</v>
      </c>
      <c r="G1782" s="10">
        <v>1448.15</v>
      </c>
      <c r="H1782" s="10">
        <v>1471.37</v>
      </c>
      <c r="J1782" s="29">
        <v>42535</v>
      </c>
      <c r="K1782" s="10">
        <v>45.81</v>
      </c>
      <c r="L1782" s="10">
        <v>45.85</v>
      </c>
      <c r="M1782" s="10">
        <v>44.96</v>
      </c>
      <c r="N1782" s="10">
        <v>45.1</v>
      </c>
      <c r="O1782" s="10">
        <v>45.61</v>
      </c>
      <c r="P1782" s="10">
        <v>43.31</v>
      </c>
      <c r="Q1782" s="10">
        <v>43.1</v>
      </c>
    </row>
    <row r="1783" spans="1:17">
      <c r="A1783" s="29">
        <v>42534</v>
      </c>
      <c r="B1783" s="10">
        <v>1642.57</v>
      </c>
      <c r="C1783" s="10">
        <v>1643.6</v>
      </c>
      <c r="D1783" s="10">
        <v>1633.95</v>
      </c>
      <c r="E1783" s="10">
        <v>1639.22</v>
      </c>
      <c r="F1783" s="10">
        <v>1561.67</v>
      </c>
      <c r="G1783" s="10">
        <v>1447.23</v>
      </c>
      <c r="H1783" s="10">
        <v>1468.58</v>
      </c>
      <c r="J1783" s="29">
        <v>42534</v>
      </c>
      <c r="K1783" s="10">
        <v>46.04</v>
      </c>
      <c r="L1783" s="10">
        <v>46.08</v>
      </c>
      <c r="M1783" s="10">
        <v>45.74</v>
      </c>
      <c r="N1783" s="10">
        <v>46.02</v>
      </c>
      <c r="O1783" s="10">
        <v>45.61</v>
      </c>
      <c r="P1783" s="10">
        <v>43.31</v>
      </c>
      <c r="Q1783" s="10">
        <v>43.01</v>
      </c>
    </row>
    <row r="1784" spans="1:17">
      <c r="A1784" s="29">
        <v>42531</v>
      </c>
      <c r="B1784" s="10">
        <v>1636.76</v>
      </c>
      <c r="C1784" s="10">
        <v>1647.38</v>
      </c>
      <c r="D1784" s="10">
        <v>1632.52</v>
      </c>
      <c r="E1784" s="10">
        <v>1642.74</v>
      </c>
      <c r="F1784" s="10">
        <v>1558.6</v>
      </c>
      <c r="G1784" s="10">
        <v>1446.29</v>
      </c>
      <c r="H1784" s="10">
        <v>1465.67</v>
      </c>
      <c r="J1784" s="29">
        <v>42531</v>
      </c>
      <c r="K1784" s="10">
        <v>46.56</v>
      </c>
      <c r="L1784" s="10">
        <v>46.62</v>
      </c>
      <c r="M1784" s="10">
        <v>46.41</v>
      </c>
      <c r="N1784" s="10">
        <v>46.41</v>
      </c>
      <c r="O1784" s="10">
        <v>45.57</v>
      </c>
      <c r="P1784" s="10">
        <v>43.31</v>
      </c>
      <c r="Q1784" s="10">
        <v>42.91</v>
      </c>
    </row>
    <row r="1785" spans="1:17">
      <c r="A1785" s="29">
        <v>42530</v>
      </c>
      <c r="B1785" s="10">
        <v>1634.71</v>
      </c>
      <c r="C1785" s="10">
        <v>1639.52</v>
      </c>
      <c r="D1785" s="10">
        <v>1631.18</v>
      </c>
      <c r="E1785" s="10">
        <v>1636.77</v>
      </c>
      <c r="F1785" s="10">
        <v>1555.32</v>
      </c>
      <c r="G1785" s="10">
        <v>1445.34</v>
      </c>
      <c r="H1785" s="10">
        <v>1462.78</v>
      </c>
      <c r="J1785" s="29">
        <v>42530</v>
      </c>
      <c r="K1785" s="10">
        <v>47.34</v>
      </c>
      <c r="L1785" s="10">
        <v>47.34</v>
      </c>
      <c r="M1785" s="10">
        <v>47.13</v>
      </c>
      <c r="N1785" s="10">
        <v>47.13</v>
      </c>
      <c r="O1785" s="10">
        <v>45.56</v>
      </c>
      <c r="P1785" s="10">
        <v>43.3</v>
      </c>
      <c r="Q1785" s="10">
        <v>42.82</v>
      </c>
    </row>
    <row r="1786" spans="1:17">
      <c r="A1786" s="29">
        <v>42529</v>
      </c>
      <c r="B1786" s="10">
        <v>1620.72</v>
      </c>
      <c r="C1786" s="10">
        <v>1635.77</v>
      </c>
      <c r="D1786" s="10">
        <v>1619</v>
      </c>
      <c r="E1786" s="10">
        <v>1634.71</v>
      </c>
      <c r="F1786" s="10">
        <v>1552.18</v>
      </c>
      <c r="G1786" s="10">
        <v>1444.41</v>
      </c>
      <c r="H1786" s="10">
        <v>1460.14</v>
      </c>
      <c r="J1786" s="29">
        <v>42529</v>
      </c>
      <c r="K1786" s="10">
        <v>46.5</v>
      </c>
      <c r="L1786" s="10">
        <v>47.41</v>
      </c>
      <c r="M1786" s="10">
        <v>46.5</v>
      </c>
      <c r="N1786" s="10">
        <v>47.34</v>
      </c>
      <c r="O1786" s="10">
        <v>45.52</v>
      </c>
      <c r="P1786" s="10">
        <v>43.29</v>
      </c>
      <c r="Q1786" s="10">
        <v>42.73</v>
      </c>
    </row>
    <row r="1787" spans="1:17">
      <c r="A1787" s="29">
        <v>42528</v>
      </c>
      <c r="B1787" s="10">
        <v>1629.49</v>
      </c>
      <c r="C1787" s="10">
        <v>1629.49</v>
      </c>
      <c r="D1787" s="10">
        <v>1616.47</v>
      </c>
      <c r="E1787" s="10">
        <v>1620.83</v>
      </c>
      <c r="F1787" s="10">
        <v>1548.88</v>
      </c>
      <c r="G1787" s="10">
        <v>1443.5</v>
      </c>
      <c r="H1787" s="10">
        <v>1457.57</v>
      </c>
      <c r="J1787" s="29">
        <v>42528</v>
      </c>
      <c r="K1787" s="10">
        <v>46.52</v>
      </c>
      <c r="L1787" s="10">
        <v>46.52</v>
      </c>
      <c r="M1787" s="10">
        <v>46.23</v>
      </c>
      <c r="N1787" s="10">
        <v>46.44</v>
      </c>
      <c r="O1787" s="10">
        <v>45.47</v>
      </c>
      <c r="P1787" s="10">
        <v>43.28</v>
      </c>
      <c r="Q1787" s="10">
        <v>42.64</v>
      </c>
    </row>
    <row r="1788" spans="1:17">
      <c r="A1788" s="29">
        <v>42527</v>
      </c>
      <c r="B1788" s="10">
        <v>1619.67</v>
      </c>
      <c r="C1788" s="10">
        <v>1629.48</v>
      </c>
      <c r="D1788" s="10">
        <v>1617.8</v>
      </c>
      <c r="E1788" s="10">
        <v>1629.48</v>
      </c>
      <c r="F1788" s="10">
        <v>1545.56</v>
      </c>
      <c r="G1788" s="10">
        <v>1442.66</v>
      </c>
      <c r="H1788" s="10">
        <v>1455.1</v>
      </c>
      <c r="J1788" s="29">
        <v>42527</v>
      </c>
      <c r="K1788" s="10">
        <v>46.3</v>
      </c>
      <c r="L1788" s="10">
        <v>46.54</v>
      </c>
      <c r="M1788" s="10">
        <v>46.17</v>
      </c>
      <c r="N1788" s="10">
        <v>46.45</v>
      </c>
      <c r="O1788" s="10">
        <v>45.42</v>
      </c>
      <c r="P1788" s="10">
        <v>43.28</v>
      </c>
      <c r="Q1788" s="10">
        <v>42.57</v>
      </c>
    </row>
    <row r="1789" spans="1:17">
      <c r="A1789" s="29">
        <v>42524</v>
      </c>
      <c r="B1789" s="10">
        <v>1619.78</v>
      </c>
      <c r="C1789" s="10">
        <v>1623.62</v>
      </c>
      <c r="D1789" s="10">
        <v>1615.7</v>
      </c>
      <c r="E1789" s="10">
        <v>1619.81</v>
      </c>
      <c r="F1789" s="10">
        <v>1542.15</v>
      </c>
      <c r="G1789" s="10">
        <v>1441.78</v>
      </c>
      <c r="H1789" s="10">
        <v>1452.62</v>
      </c>
      <c r="J1789" s="29">
        <v>42524</v>
      </c>
      <c r="K1789" s="10">
        <v>47.74</v>
      </c>
      <c r="L1789" s="10">
        <v>47.74</v>
      </c>
      <c r="M1789" s="10">
        <v>46.04</v>
      </c>
      <c r="N1789" s="10">
        <v>46.3</v>
      </c>
      <c r="O1789" s="10">
        <v>45.37</v>
      </c>
      <c r="P1789" s="10">
        <v>43.28</v>
      </c>
      <c r="Q1789" s="10">
        <v>42.49</v>
      </c>
    </row>
    <row r="1790" spans="1:17">
      <c r="A1790" s="29">
        <v>42523</v>
      </c>
      <c r="B1790" s="10">
        <v>1617.5</v>
      </c>
      <c r="C1790" s="10">
        <v>1620.41</v>
      </c>
      <c r="D1790" s="10">
        <v>1609.8</v>
      </c>
      <c r="E1790" s="10">
        <v>1619.29</v>
      </c>
      <c r="F1790" s="10">
        <v>1538.83</v>
      </c>
      <c r="G1790" s="10">
        <v>1440.95</v>
      </c>
      <c r="H1790" s="10">
        <v>1450.29</v>
      </c>
      <c r="J1790" s="29">
        <v>42523</v>
      </c>
      <c r="K1790" s="10">
        <v>45.16</v>
      </c>
      <c r="L1790" s="10">
        <v>45.67</v>
      </c>
      <c r="M1790" s="10">
        <v>45.03</v>
      </c>
      <c r="N1790" s="10">
        <v>45.67</v>
      </c>
      <c r="O1790" s="10">
        <v>45.35</v>
      </c>
      <c r="P1790" s="10">
        <v>43.28</v>
      </c>
      <c r="Q1790" s="10">
        <v>42.42</v>
      </c>
    </row>
    <row r="1791" spans="1:17">
      <c r="A1791" s="29">
        <v>42522</v>
      </c>
      <c r="B1791" s="10">
        <v>1612.33</v>
      </c>
      <c r="C1791" s="10">
        <v>1619.6</v>
      </c>
      <c r="D1791" s="10">
        <v>1612.33</v>
      </c>
      <c r="E1791" s="10">
        <v>1617.44</v>
      </c>
      <c r="F1791" s="10">
        <v>1535.23</v>
      </c>
      <c r="G1791" s="10">
        <v>1440.11</v>
      </c>
      <c r="H1791" s="10">
        <v>1448.07</v>
      </c>
      <c r="J1791" s="29">
        <v>42522</v>
      </c>
      <c r="K1791" s="10">
        <v>44.3</v>
      </c>
      <c r="L1791" s="10">
        <v>44.75</v>
      </c>
      <c r="M1791" s="10">
        <v>44.27</v>
      </c>
      <c r="N1791" s="10">
        <v>44.75</v>
      </c>
      <c r="O1791" s="10">
        <v>45.34</v>
      </c>
      <c r="P1791" s="10">
        <v>43.29</v>
      </c>
      <c r="Q1791" s="10">
        <v>42.36</v>
      </c>
    </row>
    <row r="1792" spans="1:17">
      <c r="A1792" s="29">
        <v>42521</v>
      </c>
      <c r="B1792" s="10">
        <v>1609.51</v>
      </c>
      <c r="C1792" s="10">
        <v>1613.16</v>
      </c>
      <c r="D1792" s="10">
        <v>1607.31</v>
      </c>
      <c r="E1792" s="10">
        <v>1612.36</v>
      </c>
      <c r="F1792" s="10">
        <v>1531.76</v>
      </c>
      <c r="G1792" s="10">
        <v>1439.31</v>
      </c>
      <c r="H1792" s="10">
        <v>1445.82</v>
      </c>
      <c r="J1792" s="29">
        <v>42521</v>
      </c>
      <c r="K1792" s="10">
        <v>44.07</v>
      </c>
      <c r="L1792" s="10">
        <v>45.27</v>
      </c>
      <c r="M1792" s="10">
        <v>44.07</v>
      </c>
      <c r="N1792" s="10">
        <v>44.26</v>
      </c>
      <c r="O1792" s="10">
        <v>45.34</v>
      </c>
      <c r="P1792" s="10">
        <v>43.3</v>
      </c>
      <c r="Q1792" s="10">
        <v>42.31</v>
      </c>
    </row>
    <row r="1793" spans="1:17">
      <c r="A1793" s="29">
        <v>42520</v>
      </c>
      <c r="B1793" s="10">
        <v>1602.65</v>
      </c>
      <c r="C1793" s="10">
        <v>1610.39</v>
      </c>
      <c r="D1793" s="10">
        <v>1601.11</v>
      </c>
      <c r="E1793" s="10">
        <v>1609.51</v>
      </c>
      <c r="F1793" s="10">
        <v>1528.15</v>
      </c>
      <c r="G1793" s="10">
        <v>1438.56</v>
      </c>
      <c r="H1793" s="10">
        <v>1443.68</v>
      </c>
      <c r="J1793" s="29">
        <v>42520</v>
      </c>
      <c r="K1793" s="10">
        <v>44.5</v>
      </c>
      <c r="L1793" s="10">
        <v>44.5</v>
      </c>
      <c r="M1793" s="10">
        <v>44.13</v>
      </c>
      <c r="N1793" s="10">
        <v>44.2</v>
      </c>
      <c r="O1793" s="10">
        <v>45.34</v>
      </c>
      <c r="P1793" s="10">
        <v>43.31</v>
      </c>
      <c r="Q1793" s="10">
        <v>42.28</v>
      </c>
    </row>
    <row r="1794" spans="1:17">
      <c r="A1794" s="29">
        <v>42517</v>
      </c>
      <c r="B1794" s="10">
        <v>1601.53</v>
      </c>
      <c r="C1794" s="10">
        <v>1606.09</v>
      </c>
      <c r="D1794" s="10">
        <v>1597.77</v>
      </c>
      <c r="E1794" s="10">
        <v>1602.61</v>
      </c>
      <c r="F1794" s="10">
        <v>1524.27</v>
      </c>
      <c r="G1794" s="10">
        <v>1437.85</v>
      </c>
      <c r="H1794" s="10">
        <v>1441.67</v>
      </c>
      <c r="J1794" s="29">
        <v>42517</v>
      </c>
      <c r="K1794" s="10">
        <v>45.45</v>
      </c>
      <c r="L1794" s="10">
        <v>45.45</v>
      </c>
      <c r="M1794" s="10">
        <v>44.44</v>
      </c>
      <c r="N1794" s="10">
        <v>44.44</v>
      </c>
      <c r="O1794" s="10">
        <v>45.32</v>
      </c>
      <c r="P1794" s="10">
        <v>43.33</v>
      </c>
      <c r="Q1794" s="10">
        <v>42.25</v>
      </c>
    </row>
    <row r="1795" spans="1:17">
      <c r="A1795" s="29">
        <v>42515</v>
      </c>
      <c r="B1795" s="10">
        <v>1600.1</v>
      </c>
      <c r="C1795" s="10">
        <v>1604.14</v>
      </c>
      <c r="D1795" s="10">
        <v>1597.89</v>
      </c>
      <c r="E1795" s="10">
        <v>1601.05</v>
      </c>
      <c r="F1795" s="10">
        <v>1520.57</v>
      </c>
      <c r="G1795" s="10">
        <v>1437.2</v>
      </c>
      <c r="H1795" s="10">
        <v>1439.8</v>
      </c>
      <c r="J1795" s="29">
        <v>42515</v>
      </c>
      <c r="K1795" s="10">
        <v>44.99</v>
      </c>
      <c r="L1795" s="10">
        <v>45.15</v>
      </c>
      <c r="M1795" s="10">
        <v>44.6</v>
      </c>
      <c r="N1795" s="10">
        <v>44.67</v>
      </c>
      <c r="O1795" s="10">
        <v>45.27</v>
      </c>
      <c r="P1795" s="10">
        <v>43.35</v>
      </c>
      <c r="Q1795" s="10">
        <v>42.22</v>
      </c>
    </row>
    <row r="1796" spans="1:17">
      <c r="A1796" s="29">
        <v>42514</v>
      </c>
      <c r="B1796" s="10">
        <v>1596.24</v>
      </c>
      <c r="C1796" s="10">
        <v>1604.34</v>
      </c>
      <c r="D1796" s="10">
        <v>1594.73</v>
      </c>
      <c r="E1796" s="10">
        <v>1600.1</v>
      </c>
      <c r="F1796" s="10">
        <v>1517.02</v>
      </c>
      <c r="G1796" s="10">
        <v>1436.55</v>
      </c>
      <c r="H1796" s="10">
        <v>1437.95</v>
      </c>
      <c r="J1796" s="29">
        <v>42514</v>
      </c>
      <c r="K1796" s="10">
        <v>44.67</v>
      </c>
      <c r="L1796" s="10">
        <v>44.7</v>
      </c>
      <c r="M1796" s="10">
        <v>44.33</v>
      </c>
      <c r="N1796" s="10">
        <v>44.5</v>
      </c>
      <c r="O1796" s="10">
        <v>45.22</v>
      </c>
      <c r="P1796" s="10">
        <v>43.36</v>
      </c>
      <c r="Q1796" s="10">
        <v>42.19</v>
      </c>
    </row>
    <row r="1797" spans="1:17">
      <c r="A1797" s="29">
        <v>42513</v>
      </c>
      <c r="B1797" s="10">
        <v>1602.15</v>
      </c>
      <c r="C1797" s="10">
        <v>1605.27</v>
      </c>
      <c r="D1797" s="10">
        <v>1595.8</v>
      </c>
      <c r="E1797" s="10">
        <v>1596.12</v>
      </c>
      <c r="F1797" s="10">
        <v>1513.29</v>
      </c>
      <c r="G1797" s="10">
        <v>1435.88</v>
      </c>
      <c r="H1797" s="10">
        <v>1436.02</v>
      </c>
      <c r="J1797" s="29">
        <v>42513</v>
      </c>
      <c r="K1797" s="10">
        <v>44</v>
      </c>
      <c r="L1797" s="10">
        <v>44.36</v>
      </c>
      <c r="M1797" s="10">
        <v>43.97</v>
      </c>
      <c r="N1797" s="10">
        <v>44.25</v>
      </c>
      <c r="O1797" s="10">
        <v>45.22</v>
      </c>
      <c r="P1797" s="10">
        <v>43.37</v>
      </c>
      <c r="Q1797" s="10">
        <v>42.15</v>
      </c>
    </row>
    <row r="1798" spans="1:17">
      <c r="A1798" s="29">
        <v>42510</v>
      </c>
      <c r="B1798" s="10">
        <v>1598.55</v>
      </c>
      <c r="C1798" s="10">
        <v>1603.97</v>
      </c>
      <c r="D1798" s="10">
        <v>1594.15</v>
      </c>
      <c r="E1798" s="10">
        <v>1602.12</v>
      </c>
      <c r="F1798" s="10">
        <v>1509.51</v>
      </c>
      <c r="G1798" s="10">
        <v>1435.24</v>
      </c>
      <c r="H1798" s="10">
        <v>1434.11</v>
      </c>
      <c r="J1798" s="29">
        <v>42510</v>
      </c>
      <c r="K1798" s="10">
        <v>45.5</v>
      </c>
      <c r="L1798" s="10">
        <v>45.5</v>
      </c>
      <c r="M1798" s="10">
        <v>44.85</v>
      </c>
      <c r="N1798" s="10">
        <v>44.85</v>
      </c>
      <c r="O1798" s="10">
        <v>45.23</v>
      </c>
      <c r="P1798" s="10">
        <v>43.39</v>
      </c>
      <c r="Q1798" s="10">
        <v>42.12</v>
      </c>
    </row>
    <row r="1799" spans="1:17">
      <c r="A1799" s="29">
        <v>42509</v>
      </c>
      <c r="B1799" s="10">
        <v>1606.62</v>
      </c>
      <c r="C1799" s="10">
        <v>1607.74</v>
      </c>
      <c r="D1799" s="10">
        <v>1598.19</v>
      </c>
      <c r="E1799" s="10">
        <v>1598.19</v>
      </c>
      <c r="F1799" s="10">
        <v>1505.52</v>
      </c>
      <c r="G1799" s="10">
        <v>1434.56</v>
      </c>
      <c r="H1799" s="10">
        <v>1432.09</v>
      </c>
      <c r="J1799" s="29">
        <v>42509</v>
      </c>
      <c r="K1799" s="10">
        <v>45</v>
      </c>
      <c r="L1799" s="10">
        <v>45</v>
      </c>
      <c r="M1799" s="10">
        <v>44.61</v>
      </c>
      <c r="N1799" s="10">
        <v>44.95</v>
      </c>
      <c r="O1799" s="10">
        <v>45.21</v>
      </c>
      <c r="P1799" s="10">
        <v>43.4</v>
      </c>
      <c r="Q1799" s="10">
        <v>42.08</v>
      </c>
    </row>
    <row r="1800" spans="1:17">
      <c r="A1800" s="29">
        <v>42508</v>
      </c>
      <c r="B1800" s="10">
        <v>1607.5</v>
      </c>
      <c r="C1800" s="10">
        <v>1612.04</v>
      </c>
      <c r="D1800" s="10">
        <v>1602.37</v>
      </c>
      <c r="E1800" s="10">
        <v>1606.62</v>
      </c>
      <c r="F1800" s="10">
        <v>1501.45</v>
      </c>
      <c r="G1800" s="10">
        <v>1433.91</v>
      </c>
      <c r="H1800" s="10">
        <v>1430.11</v>
      </c>
      <c r="J1800" s="29">
        <v>42508</v>
      </c>
      <c r="K1800" s="10">
        <v>45</v>
      </c>
      <c r="L1800" s="10">
        <v>45.38</v>
      </c>
      <c r="M1800" s="10">
        <v>45</v>
      </c>
      <c r="N1800" s="10">
        <v>45.38</v>
      </c>
      <c r="O1800" s="10">
        <v>45.19</v>
      </c>
      <c r="P1800" s="10">
        <v>43.41</v>
      </c>
      <c r="Q1800" s="10">
        <v>42.06</v>
      </c>
    </row>
    <row r="1801" spans="1:17">
      <c r="A1801" s="29">
        <v>42507</v>
      </c>
      <c r="B1801" s="10">
        <v>1603.52</v>
      </c>
      <c r="C1801" s="10">
        <v>1608.69</v>
      </c>
      <c r="D1801" s="10">
        <v>1602.48</v>
      </c>
      <c r="E1801" s="10">
        <v>1607.5</v>
      </c>
      <c r="F1801" s="10">
        <v>1497.19</v>
      </c>
      <c r="G1801" s="10">
        <v>1433.21</v>
      </c>
      <c r="H1801" s="10">
        <v>1428</v>
      </c>
      <c r="J1801" s="29">
        <v>42507</v>
      </c>
      <c r="K1801" s="10">
        <v>47.49</v>
      </c>
      <c r="L1801" s="10">
        <v>47.49</v>
      </c>
      <c r="M1801" s="10">
        <v>45.42</v>
      </c>
      <c r="N1801" s="10">
        <v>45.47</v>
      </c>
      <c r="O1801" s="10">
        <v>45.15</v>
      </c>
      <c r="P1801" s="10">
        <v>43.43</v>
      </c>
      <c r="Q1801" s="10">
        <v>42.02</v>
      </c>
    </row>
    <row r="1802" spans="1:17">
      <c r="A1802" s="29">
        <v>42506</v>
      </c>
      <c r="B1802" s="10">
        <v>1592.36</v>
      </c>
      <c r="C1802" s="10">
        <v>1603.53</v>
      </c>
      <c r="D1802" s="10">
        <v>1592.19</v>
      </c>
      <c r="E1802" s="10">
        <v>1603.53</v>
      </c>
      <c r="F1802" s="10">
        <v>1492.91</v>
      </c>
      <c r="G1802" s="10">
        <v>1432.54</v>
      </c>
      <c r="H1802" s="10">
        <v>1425.64</v>
      </c>
      <c r="J1802" s="29">
        <v>42506</v>
      </c>
      <c r="K1802" s="10">
        <v>47.84</v>
      </c>
      <c r="L1802" s="10">
        <v>47.84</v>
      </c>
      <c r="M1802" s="10">
        <v>46.2</v>
      </c>
      <c r="N1802" s="10">
        <v>46.2</v>
      </c>
      <c r="O1802" s="10">
        <v>45.1</v>
      </c>
      <c r="P1802" s="10">
        <v>43.44</v>
      </c>
      <c r="Q1802" s="10">
        <v>41.99</v>
      </c>
    </row>
    <row r="1803" spans="1:17">
      <c r="A1803" s="29">
        <v>42503</v>
      </c>
      <c r="B1803" s="10">
        <v>1582.48</v>
      </c>
      <c r="C1803" s="10">
        <v>1596.42</v>
      </c>
      <c r="D1803" s="10">
        <v>1582.48</v>
      </c>
      <c r="E1803" s="10">
        <v>1592.36</v>
      </c>
      <c r="F1803" s="10">
        <v>1488.38</v>
      </c>
      <c r="G1803" s="10">
        <v>1431.91</v>
      </c>
      <c r="H1803" s="10">
        <v>1424.02</v>
      </c>
      <c r="J1803" s="29">
        <v>42503</v>
      </c>
      <c r="K1803" s="10">
        <v>47.13</v>
      </c>
      <c r="L1803" s="10">
        <v>47.13</v>
      </c>
      <c r="M1803" s="10">
        <v>46.52</v>
      </c>
      <c r="N1803" s="10">
        <v>46.55</v>
      </c>
      <c r="O1803" s="10">
        <v>45.02</v>
      </c>
      <c r="P1803" s="10">
        <v>43.46</v>
      </c>
      <c r="Q1803" s="10">
        <v>41.95</v>
      </c>
    </row>
    <row r="1804" spans="1:17">
      <c r="A1804" s="29">
        <v>42502</v>
      </c>
      <c r="B1804" s="10">
        <v>1569.83</v>
      </c>
      <c r="C1804" s="10">
        <v>1584.24</v>
      </c>
      <c r="D1804" s="10">
        <v>1569.7</v>
      </c>
      <c r="E1804" s="10">
        <v>1582.77</v>
      </c>
      <c r="F1804" s="10">
        <v>1483.92</v>
      </c>
      <c r="G1804" s="10">
        <v>1431.33</v>
      </c>
      <c r="H1804" s="10">
        <v>1422.51</v>
      </c>
      <c r="J1804" s="29">
        <v>42502</v>
      </c>
      <c r="K1804" s="10">
        <v>46.5</v>
      </c>
      <c r="L1804" s="10">
        <v>47.6</v>
      </c>
      <c r="M1804" s="10">
        <v>46.5</v>
      </c>
      <c r="N1804" s="10">
        <v>47.13</v>
      </c>
      <c r="O1804" s="10">
        <v>44.91</v>
      </c>
      <c r="P1804" s="10">
        <v>43.48</v>
      </c>
      <c r="Q1804" s="10">
        <v>41.91</v>
      </c>
    </row>
    <row r="1805" spans="1:17">
      <c r="A1805" s="29">
        <v>42501</v>
      </c>
      <c r="B1805" s="10">
        <v>1564.04</v>
      </c>
      <c r="C1805" s="10">
        <v>1573.98</v>
      </c>
      <c r="D1805" s="10">
        <v>1561.77</v>
      </c>
      <c r="E1805" s="10">
        <v>1569.84</v>
      </c>
      <c r="F1805" s="10">
        <v>1479.46</v>
      </c>
      <c r="G1805" s="10">
        <v>1430.8</v>
      </c>
      <c r="H1805" s="10">
        <v>1421.11</v>
      </c>
      <c r="J1805" s="29">
        <v>42501</v>
      </c>
      <c r="K1805" s="10">
        <v>46.77</v>
      </c>
      <c r="L1805" s="10">
        <v>46.8</v>
      </c>
      <c r="M1805" s="10">
        <v>46.38</v>
      </c>
      <c r="N1805" s="10">
        <v>46.38</v>
      </c>
      <c r="O1805" s="10">
        <v>44.78</v>
      </c>
      <c r="P1805" s="10">
        <v>43.49</v>
      </c>
      <c r="Q1805" s="10">
        <v>41.87</v>
      </c>
    </row>
    <row r="1806" spans="1:17">
      <c r="A1806" s="29">
        <v>42500</v>
      </c>
      <c r="B1806" s="10">
        <v>1551.74</v>
      </c>
      <c r="C1806" s="10">
        <v>1564.81</v>
      </c>
      <c r="D1806" s="10">
        <v>1547.57</v>
      </c>
      <c r="E1806" s="10">
        <v>1564.04</v>
      </c>
      <c r="F1806" s="10">
        <v>1475.29</v>
      </c>
      <c r="G1806" s="10">
        <v>1430.34</v>
      </c>
      <c r="H1806" s="10">
        <v>1419.88</v>
      </c>
      <c r="J1806" s="29">
        <v>42500</v>
      </c>
      <c r="K1806" s="10">
        <v>45.25</v>
      </c>
      <c r="L1806" s="10">
        <v>46.28</v>
      </c>
      <c r="M1806" s="10">
        <v>45.25</v>
      </c>
      <c r="N1806" s="10">
        <v>46.28</v>
      </c>
      <c r="O1806" s="10">
        <v>44.64</v>
      </c>
      <c r="P1806" s="10">
        <v>43.51</v>
      </c>
      <c r="Q1806" s="10">
        <v>41.84</v>
      </c>
    </row>
    <row r="1807" spans="1:17">
      <c r="A1807" s="29">
        <v>42499</v>
      </c>
      <c r="B1807" s="10">
        <v>1558.94</v>
      </c>
      <c r="C1807" s="10">
        <v>1560.32</v>
      </c>
      <c r="D1807" s="10">
        <v>1543.79</v>
      </c>
      <c r="E1807" s="10">
        <v>1551.74</v>
      </c>
      <c r="F1807" s="10">
        <v>1471.21</v>
      </c>
      <c r="G1807" s="10">
        <v>1429.92</v>
      </c>
      <c r="H1807" s="10">
        <v>1418.74</v>
      </c>
      <c r="J1807" s="29">
        <v>42499</v>
      </c>
      <c r="K1807" s="10">
        <v>45.31</v>
      </c>
      <c r="L1807" s="10">
        <v>45.31</v>
      </c>
      <c r="M1807" s="10">
        <v>44.26</v>
      </c>
      <c r="N1807" s="10">
        <v>44.89</v>
      </c>
      <c r="O1807" s="10">
        <v>44.49</v>
      </c>
      <c r="P1807" s="10">
        <v>43.53</v>
      </c>
      <c r="Q1807" s="10">
        <v>41.8</v>
      </c>
    </row>
    <row r="1808" spans="1:17">
      <c r="A1808" s="29">
        <v>42496</v>
      </c>
      <c r="B1808" s="10">
        <v>1551.99</v>
      </c>
      <c r="C1808" s="10">
        <v>1559.54</v>
      </c>
      <c r="D1808" s="10">
        <v>1549.08</v>
      </c>
      <c r="E1808" s="10">
        <v>1558.94</v>
      </c>
      <c r="F1808" s="10">
        <v>1467.22</v>
      </c>
      <c r="G1808" s="10">
        <v>1429.55</v>
      </c>
      <c r="H1808" s="10">
        <v>1417.7</v>
      </c>
      <c r="J1808" s="29">
        <v>42496</v>
      </c>
      <c r="K1808" s="10">
        <v>46.2</v>
      </c>
      <c r="L1808" s="10">
        <v>46.2</v>
      </c>
      <c r="M1808" s="10">
        <v>45.44</v>
      </c>
      <c r="N1808" s="10">
        <v>45.54</v>
      </c>
      <c r="O1808" s="10">
        <v>44.38</v>
      </c>
      <c r="P1808" s="10">
        <v>43.55</v>
      </c>
      <c r="Q1808" s="10">
        <v>41.79</v>
      </c>
    </row>
    <row r="1809" spans="1:17">
      <c r="A1809" s="29">
        <v>42495</v>
      </c>
      <c r="B1809" s="10">
        <v>1547.02</v>
      </c>
      <c r="C1809" s="10">
        <v>1554.41</v>
      </c>
      <c r="D1809" s="10">
        <v>1543.68</v>
      </c>
      <c r="E1809" s="10">
        <v>1552.09</v>
      </c>
      <c r="F1809" s="10">
        <v>1462.96</v>
      </c>
      <c r="G1809" s="10">
        <v>1429.12</v>
      </c>
      <c r="H1809" s="10">
        <v>1416.58</v>
      </c>
      <c r="J1809" s="29">
        <v>42495</v>
      </c>
      <c r="K1809" s="10">
        <v>46.57</v>
      </c>
      <c r="L1809" s="10">
        <v>46.57</v>
      </c>
      <c r="M1809" s="10">
        <v>45.41</v>
      </c>
      <c r="N1809" s="10">
        <v>45.56</v>
      </c>
      <c r="O1809" s="10">
        <v>44.24</v>
      </c>
      <c r="P1809" s="10">
        <v>43.57</v>
      </c>
      <c r="Q1809" s="10">
        <v>41.77</v>
      </c>
    </row>
    <row r="1810" spans="1:17">
      <c r="A1810" s="29">
        <v>42494</v>
      </c>
      <c r="B1810" s="10">
        <v>1552.95</v>
      </c>
      <c r="C1810" s="10">
        <v>1553.39</v>
      </c>
      <c r="D1810" s="10">
        <v>1544.98</v>
      </c>
      <c r="E1810" s="10">
        <v>1547.05</v>
      </c>
      <c r="F1810" s="10">
        <v>1458.63</v>
      </c>
      <c r="G1810" s="10">
        <v>1428.73</v>
      </c>
      <c r="H1810" s="10">
        <v>1415.48</v>
      </c>
      <c r="J1810" s="29">
        <v>42494</v>
      </c>
      <c r="K1810" s="10">
        <v>45.81</v>
      </c>
      <c r="L1810" s="10">
        <v>46.15</v>
      </c>
      <c r="M1810" s="10">
        <v>45.48</v>
      </c>
      <c r="N1810" s="10">
        <v>46.15</v>
      </c>
      <c r="O1810" s="10">
        <v>44.12</v>
      </c>
      <c r="P1810" s="10">
        <v>43.59</v>
      </c>
      <c r="Q1810" s="10">
        <v>41.76</v>
      </c>
    </row>
    <row r="1811" spans="1:17">
      <c r="A1811" s="29">
        <v>42493</v>
      </c>
      <c r="B1811" s="10">
        <v>1558.19</v>
      </c>
      <c r="C1811" s="10">
        <v>1558.28</v>
      </c>
      <c r="D1811" s="10">
        <v>1550.6</v>
      </c>
      <c r="E1811" s="10">
        <v>1553.2</v>
      </c>
      <c r="F1811" s="10">
        <v>1454.46</v>
      </c>
      <c r="G1811" s="10">
        <v>1428.35</v>
      </c>
      <c r="H1811" s="10">
        <v>1414.42</v>
      </c>
      <c r="J1811" s="29">
        <v>42493</v>
      </c>
      <c r="K1811" s="10">
        <v>46</v>
      </c>
      <c r="L1811" s="10">
        <v>46</v>
      </c>
      <c r="M1811" s="10">
        <v>45.8</v>
      </c>
      <c r="N1811" s="10">
        <v>45.94</v>
      </c>
      <c r="O1811" s="10">
        <v>44</v>
      </c>
      <c r="P1811" s="10">
        <v>43.61</v>
      </c>
      <c r="Q1811" s="10">
        <v>41.73</v>
      </c>
    </row>
    <row r="1812" spans="1:17">
      <c r="A1812" s="29">
        <v>42492</v>
      </c>
      <c r="B1812" s="10">
        <v>1554.2</v>
      </c>
      <c r="C1812" s="10">
        <v>1564.29</v>
      </c>
      <c r="D1812" s="10">
        <v>1553.75</v>
      </c>
      <c r="E1812" s="10">
        <v>1558.2</v>
      </c>
      <c r="F1812" s="10">
        <v>1450.17</v>
      </c>
      <c r="G1812" s="10">
        <v>1427.94</v>
      </c>
      <c r="H1812" s="10">
        <v>1413.42</v>
      </c>
      <c r="J1812" s="29">
        <v>42492</v>
      </c>
      <c r="K1812" s="10">
        <v>45.72</v>
      </c>
      <c r="L1812" s="10">
        <v>46.73</v>
      </c>
      <c r="M1812" s="10">
        <v>45.72</v>
      </c>
      <c r="N1812" s="10">
        <v>46.69</v>
      </c>
      <c r="O1812" s="10">
        <v>43.86</v>
      </c>
      <c r="P1812" s="10">
        <v>43.63</v>
      </c>
      <c r="Q1812" s="10">
        <v>41.71</v>
      </c>
    </row>
    <row r="1813" spans="1:17">
      <c r="A1813" s="29">
        <v>42489</v>
      </c>
      <c r="B1813" s="10">
        <v>1549.89</v>
      </c>
      <c r="C1813" s="10">
        <v>1554.49</v>
      </c>
      <c r="D1813" s="10">
        <v>1546.59</v>
      </c>
      <c r="E1813" s="10">
        <v>1554.17</v>
      </c>
      <c r="F1813" s="10">
        <v>1445.7</v>
      </c>
      <c r="G1813" s="10">
        <v>1427.5</v>
      </c>
      <c r="H1813" s="10">
        <v>1412.29</v>
      </c>
      <c r="J1813" s="29">
        <v>42489</v>
      </c>
      <c r="K1813" s="10">
        <v>47.84</v>
      </c>
      <c r="L1813" s="10">
        <v>47.84</v>
      </c>
      <c r="M1813" s="10">
        <v>46.54</v>
      </c>
      <c r="N1813" s="10">
        <v>46.65</v>
      </c>
      <c r="O1813" s="10">
        <v>43.7</v>
      </c>
      <c r="P1813" s="10">
        <v>43.64</v>
      </c>
      <c r="Q1813" s="10">
        <v>41.67</v>
      </c>
    </row>
    <row r="1814" spans="1:17">
      <c r="A1814" s="29">
        <v>42488</v>
      </c>
      <c r="B1814" s="10">
        <v>1543.63</v>
      </c>
      <c r="C1814" s="10">
        <v>1553.95</v>
      </c>
      <c r="D1814" s="10">
        <v>1542.42</v>
      </c>
      <c r="E1814" s="10">
        <v>1549.89</v>
      </c>
      <c r="F1814" s="10">
        <v>1441.35</v>
      </c>
      <c r="G1814" s="10">
        <v>1427.06</v>
      </c>
      <c r="H1814" s="10">
        <v>1411.28</v>
      </c>
      <c r="J1814" s="29">
        <v>42488</v>
      </c>
      <c r="K1814" s="10">
        <v>47.84</v>
      </c>
      <c r="L1814" s="10">
        <v>47.84</v>
      </c>
      <c r="M1814" s="10">
        <v>46.75</v>
      </c>
      <c r="N1814" s="10">
        <v>46.75</v>
      </c>
      <c r="O1814" s="10">
        <v>43.55</v>
      </c>
      <c r="P1814" s="10">
        <v>43.66</v>
      </c>
      <c r="Q1814" s="10">
        <v>41.66</v>
      </c>
    </row>
    <row r="1815" spans="1:17">
      <c r="A1815" s="29">
        <v>42487</v>
      </c>
      <c r="B1815" s="10">
        <v>1537.06</v>
      </c>
      <c r="C1815" s="10">
        <v>1544.52</v>
      </c>
      <c r="D1815" s="10">
        <v>1535.34</v>
      </c>
      <c r="E1815" s="10">
        <v>1543.63</v>
      </c>
      <c r="F1815" s="10">
        <v>1437.15</v>
      </c>
      <c r="G1815" s="10">
        <v>1426.64</v>
      </c>
      <c r="H1815" s="10">
        <v>1410.26</v>
      </c>
      <c r="J1815" s="29">
        <v>42487</v>
      </c>
      <c r="K1815" s="10">
        <v>46.97</v>
      </c>
      <c r="L1815" s="10">
        <v>47.3</v>
      </c>
      <c r="M1815" s="10">
        <v>46.97</v>
      </c>
      <c r="N1815" s="10">
        <v>47.29</v>
      </c>
      <c r="O1815" s="10">
        <v>43.39</v>
      </c>
      <c r="P1815" s="10">
        <v>43.67</v>
      </c>
      <c r="Q1815" s="10">
        <v>41.65</v>
      </c>
    </row>
    <row r="1816" spans="1:17">
      <c r="A1816" s="29">
        <v>42486</v>
      </c>
      <c r="B1816" s="10">
        <v>1526.99</v>
      </c>
      <c r="C1816" s="10">
        <v>1539.4</v>
      </c>
      <c r="D1816" s="10">
        <v>1525.87</v>
      </c>
      <c r="E1816" s="10">
        <v>1537.06</v>
      </c>
      <c r="F1816" s="10">
        <v>1432.88</v>
      </c>
      <c r="G1816" s="10">
        <v>1426.26</v>
      </c>
      <c r="H1816" s="10">
        <v>1409.35</v>
      </c>
      <c r="J1816" s="29">
        <v>42486</v>
      </c>
      <c r="K1816" s="10">
        <v>46</v>
      </c>
      <c r="L1816" s="10">
        <v>46.51</v>
      </c>
      <c r="M1816" s="10">
        <v>45.91</v>
      </c>
      <c r="N1816" s="10">
        <v>46.51</v>
      </c>
      <c r="O1816" s="10">
        <v>43.19</v>
      </c>
      <c r="P1816" s="10">
        <v>43.68</v>
      </c>
      <c r="Q1816" s="10">
        <v>41.63</v>
      </c>
    </row>
    <row r="1817" spans="1:17">
      <c r="A1817" s="29">
        <v>42485</v>
      </c>
      <c r="B1817" s="10">
        <v>1522.98</v>
      </c>
      <c r="C1817" s="10">
        <v>1529.94</v>
      </c>
      <c r="D1817" s="10">
        <v>1518.95</v>
      </c>
      <c r="E1817" s="10">
        <v>1526.99</v>
      </c>
      <c r="F1817" s="10">
        <v>1428.87</v>
      </c>
      <c r="G1817" s="10">
        <v>1425.91</v>
      </c>
      <c r="H1817" s="10">
        <v>1408.56</v>
      </c>
      <c r="J1817" s="29">
        <v>42485</v>
      </c>
      <c r="K1817" s="10">
        <v>46.4</v>
      </c>
      <c r="L1817" s="10">
        <v>46.4</v>
      </c>
      <c r="M1817" s="10">
        <v>45.47</v>
      </c>
      <c r="N1817" s="10">
        <v>45.47</v>
      </c>
      <c r="O1817" s="10">
        <v>43.01</v>
      </c>
      <c r="P1817" s="10">
        <v>43.7</v>
      </c>
      <c r="Q1817" s="10">
        <v>41.63</v>
      </c>
    </row>
    <row r="1818" spans="1:17">
      <c r="A1818" s="29">
        <v>42482</v>
      </c>
      <c r="B1818" s="10">
        <v>1520.82</v>
      </c>
      <c r="C1818" s="10">
        <v>1523.86</v>
      </c>
      <c r="D1818" s="10">
        <v>1517.9</v>
      </c>
      <c r="E1818" s="10">
        <v>1522.98</v>
      </c>
      <c r="F1818" s="10">
        <v>1425.13</v>
      </c>
      <c r="G1818" s="10">
        <v>1425.58</v>
      </c>
      <c r="H1818" s="10">
        <v>1407.92</v>
      </c>
      <c r="J1818" s="29">
        <v>42482</v>
      </c>
      <c r="K1818" s="10">
        <v>46.41</v>
      </c>
      <c r="L1818" s="10">
        <v>46.41</v>
      </c>
      <c r="M1818" s="10">
        <v>45.66</v>
      </c>
      <c r="N1818" s="10">
        <v>45.78</v>
      </c>
      <c r="O1818" s="10">
        <v>42.85</v>
      </c>
      <c r="P1818" s="10">
        <v>43.72</v>
      </c>
      <c r="Q1818" s="10">
        <v>41.65</v>
      </c>
    </row>
    <row r="1819" spans="1:17">
      <c r="A1819" s="29">
        <v>42480</v>
      </c>
      <c r="B1819" s="10">
        <v>1515.37</v>
      </c>
      <c r="C1819" s="10">
        <v>1521.05</v>
      </c>
      <c r="D1819" s="10">
        <v>1512.99</v>
      </c>
      <c r="E1819" s="10">
        <v>1520.82</v>
      </c>
      <c r="F1819" s="10">
        <v>1421.49</v>
      </c>
      <c r="G1819" s="10">
        <v>1425.24</v>
      </c>
      <c r="H1819" s="10">
        <v>1407.31</v>
      </c>
      <c r="J1819" s="29">
        <v>42480</v>
      </c>
      <c r="K1819" s="10">
        <v>46.46</v>
      </c>
      <c r="L1819" s="10">
        <v>46.6</v>
      </c>
      <c r="M1819" s="10">
        <v>46.31</v>
      </c>
      <c r="N1819" s="10">
        <v>46.45</v>
      </c>
      <c r="O1819" s="10">
        <v>42.7</v>
      </c>
      <c r="P1819" s="10">
        <v>43.74</v>
      </c>
      <c r="Q1819" s="10">
        <v>41.66</v>
      </c>
    </row>
    <row r="1820" spans="1:17">
      <c r="A1820" s="29">
        <v>42479</v>
      </c>
      <c r="B1820" s="10">
        <v>1515.81</v>
      </c>
      <c r="C1820" s="10">
        <v>1518.82</v>
      </c>
      <c r="D1820" s="10">
        <v>1511.67</v>
      </c>
      <c r="E1820" s="10">
        <v>1515.29</v>
      </c>
      <c r="F1820" s="10">
        <v>1417.84</v>
      </c>
      <c r="G1820" s="10">
        <v>1424.9</v>
      </c>
      <c r="H1820" s="10">
        <v>1406.72</v>
      </c>
      <c r="J1820" s="29">
        <v>42479</v>
      </c>
      <c r="K1820" s="10">
        <v>46.96</v>
      </c>
      <c r="L1820" s="10">
        <v>46.97</v>
      </c>
      <c r="M1820" s="10">
        <v>46.39</v>
      </c>
      <c r="N1820" s="10">
        <v>46.46</v>
      </c>
      <c r="O1820" s="10">
        <v>42.55</v>
      </c>
      <c r="P1820" s="10">
        <v>43.76</v>
      </c>
      <c r="Q1820" s="10">
        <v>41.66</v>
      </c>
    </row>
    <row r="1821" spans="1:17">
      <c r="A1821" s="29">
        <v>42478</v>
      </c>
      <c r="B1821" s="10">
        <v>1512.77</v>
      </c>
      <c r="C1821" s="10">
        <v>1516.15</v>
      </c>
      <c r="D1821" s="10">
        <v>1509.81</v>
      </c>
      <c r="E1821" s="10">
        <v>1515.81</v>
      </c>
      <c r="F1821" s="10">
        <v>1414.33</v>
      </c>
      <c r="G1821" s="10">
        <v>1424.59</v>
      </c>
      <c r="H1821" s="10">
        <v>1406.12</v>
      </c>
      <c r="J1821" s="29">
        <v>42478</v>
      </c>
      <c r="K1821" s="10">
        <v>46.99</v>
      </c>
      <c r="L1821" s="10">
        <v>46.99</v>
      </c>
      <c r="M1821" s="10">
        <v>45.78</v>
      </c>
      <c r="N1821" s="10">
        <v>45.9</v>
      </c>
      <c r="O1821" s="10">
        <v>42.39</v>
      </c>
      <c r="P1821" s="10">
        <v>43.78</v>
      </c>
      <c r="Q1821" s="10">
        <v>41.66</v>
      </c>
    </row>
    <row r="1822" spans="1:17">
      <c r="A1822" s="29">
        <v>42475</v>
      </c>
      <c r="B1822" s="10">
        <v>1500</v>
      </c>
      <c r="C1822" s="10">
        <v>1514.03</v>
      </c>
      <c r="D1822" s="10">
        <v>1499.29</v>
      </c>
      <c r="E1822" s="10">
        <v>1512.77</v>
      </c>
      <c r="F1822" s="10">
        <v>1410.85</v>
      </c>
      <c r="G1822" s="10">
        <v>1424.27</v>
      </c>
      <c r="H1822" s="10">
        <v>1405.53</v>
      </c>
      <c r="J1822" s="29">
        <v>42475</v>
      </c>
      <c r="K1822" s="10">
        <v>46.32</v>
      </c>
      <c r="L1822" s="10">
        <v>46.58</v>
      </c>
      <c r="M1822" s="10">
        <v>46.13</v>
      </c>
      <c r="N1822" s="10">
        <v>46.4</v>
      </c>
      <c r="O1822" s="10">
        <v>42.23</v>
      </c>
      <c r="P1822" s="10">
        <v>43.8</v>
      </c>
      <c r="Q1822" s="10">
        <v>41.66</v>
      </c>
    </row>
    <row r="1823" spans="1:17">
      <c r="A1823" s="29">
        <v>42474</v>
      </c>
      <c r="B1823" s="10">
        <v>1497.05</v>
      </c>
      <c r="C1823" s="10">
        <v>1501</v>
      </c>
      <c r="D1823" s="10">
        <v>1494.08</v>
      </c>
      <c r="E1823" s="10">
        <v>1499.64</v>
      </c>
      <c r="F1823" s="10">
        <v>1407.11</v>
      </c>
      <c r="G1823" s="10">
        <v>1423.96</v>
      </c>
      <c r="H1823" s="10">
        <v>1404.93</v>
      </c>
      <c r="J1823" s="29">
        <v>42474</v>
      </c>
      <c r="K1823" s="10">
        <v>46.44</v>
      </c>
      <c r="L1823" s="10">
        <v>46.44</v>
      </c>
      <c r="M1823" s="10">
        <v>45.95</v>
      </c>
      <c r="N1823" s="10">
        <v>45.95</v>
      </c>
      <c r="O1823" s="10">
        <v>42.06</v>
      </c>
      <c r="P1823" s="10">
        <v>43.82</v>
      </c>
      <c r="Q1823" s="10">
        <v>41.66</v>
      </c>
    </row>
    <row r="1824" spans="1:17">
      <c r="A1824" s="29">
        <v>42473</v>
      </c>
      <c r="B1824" s="10">
        <v>1488.96</v>
      </c>
      <c r="C1824" s="10">
        <v>1502.28</v>
      </c>
      <c r="D1824" s="10">
        <v>1488.64</v>
      </c>
      <c r="E1824" s="10">
        <v>1497.05</v>
      </c>
      <c r="F1824" s="10">
        <v>1403.66</v>
      </c>
      <c r="G1824" s="10">
        <v>1423.72</v>
      </c>
      <c r="H1824" s="10">
        <v>1404.37</v>
      </c>
      <c r="J1824" s="29">
        <v>42473</v>
      </c>
      <c r="K1824" s="10">
        <v>45.26</v>
      </c>
      <c r="L1824" s="10">
        <v>46.92</v>
      </c>
      <c r="M1824" s="10">
        <v>45.26</v>
      </c>
      <c r="N1824" s="10">
        <v>46.61</v>
      </c>
      <c r="O1824" s="10">
        <v>41.91</v>
      </c>
      <c r="P1824" s="10">
        <v>43.84</v>
      </c>
      <c r="Q1824" s="10">
        <v>41.66</v>
      </c>
    </row>
    <row r="1825" spans="1:17">
      <c r="A1825" s="29">
        <v>42472</v>
      </c>
      <c r="B1825" s="10">
        <v>1481.31</v>
      </c>
      <c r="C1825" s="10">
        <v>1489.5</v>
      </c>
      <c r="D1825" s="10">
        <v>1481.31</v>
      </c>
      <c r="E1825" s="10">
        <v>1488.87</v>
      </c>
      <c r="F1825" s="10">
        <v>1400.18</v>
      </c>
      <c r="G1825" s="10">
        <v>1423.48</v>
      </c>
      <c r="H1825" s="10">
        <v>1403.82</v>
      </c>
      <c r="J1825" s="29">
        <v>42472</v>
      </c>
      <c r="K1825" s="10">
        <v>44.9</v>
      </c>
      <c r="L1825" s="10">
        <v>45.33</v>
      </c>
      <c r="M1825" s="10">
        <v>44.9</v>
      </c>
      <c r="N1825" s="10">
        <v>45.26</v>
      </c>
      <c r="O1825" s="10">
        <v>41.73</v>
      </c>
      <c r="P1825" s="10">
        <v>43.85</v>
      </c>
      <c r="Q1825" s="10">
        <v>41.66</v>
      </c>
    </row>
    <row r="1826" spans="1:17">
      <c r="A1826" s="29">
        <v>42471</v>
      </c>
      <c r="B1826" s="10">
        <v>1483</v>
      </c>
      <c r="C1826" s="10">
        <v>1490.73</v>
      </c>
      <c r="D1826" s="10">
        <v>1480.8</v>
      </c>
      <c r="E1826" s="10">
        <v>1481.13</v>
      </c>
      <c r="F1826" s="10">
        <v>1396.52</v>
      </c>
      <c r="G1826" s="10">
        <v>1423.29</v>
      </c>
      <c r="H1826" s="10">
        <v>1403.38</v>
      </c>
      <c r="J1826" s="29">
        <v>42471</v>
      </c>
      <c r="K1826" s="10">
        <v>45.05</v>
      </c>
      <c r="L1826" s="10">
        <v>45.2</v>
      </c>
      <c r="M1826" s="10">
        <v>44.4</v>
      </c>
      <c r="N1826" s="10">
        <v>44.4</v>
      </c>
      <c r="O1826" s="10">
        <v>41.55</v>
      </c>
      <c r="P1826" s="10">
        <v>43.88</v>
      </c>
      <c r="Q1826" s="10">
        <v>41.67</v>
      </c>
    </row>
    <row r="1827" spans="1:17">
      <c r="A1827" s="29">
        <v>42468</v>
      </c>
      <c r="B1827" s="10">
        <v>1475.81</v>
      </c>
      <c r="C1827" s="10">
        <v>1485.89</v>
      </c>
      <c r="D1827" s="10">
        <v>1475.35</v>
      </c>
      <c r="E1827" s="10">
        <v>1483</v>
      </c>
      <c r="F1827" s="10">
        <v>1393.08</v>
      </c>
      <c r="G1827" s="10">
        <v>1423.1</v>
      </c>
      <c r="H1827" s="10">
        <v>1403</v>
      </c>
      <c r="J1827" s="29">
        <v>42468</v>
      </c>
      <c r="K1827" s="10">
        <v>44.25</v>
      </c>
      <c r="L1827" s="10">
        <v>44.57</v>
      </c>
      <c r="M1827" s="10">
        <v>44.25</v>
      </c>
      <c r="N1827" s="10">
        <v>44.57</v>
      </c>
      <c r="O1827" s="10">
        <v>41.39</v>
      </c>
      <c r="P1827" s="10">
        <v>43.91</v>
      </c>
      <c r="Q1827" s="10">
        <v>41.68</v>
      </c>
    </row>
    <row r="1828" spans="1:17">
      <c r="A1828" s="29">
        <v>42467</v>
      </c>
      <c r="B1828" s="10">
        <v>1481.24</v>
      </c>
      <c r="C1828" s="10">
        <v>1483.41</v>
      </c>
      <c r="D1828" s="10">
        <v>1474.96</v>
      </c>
      <c r="E1828" s="10">
        <v>1475.73</v>
      </c>
      <c r="F1828" s="10">
        <v>1389.75</v>
      </c>
      <c r="G1828" s="10">
        <v>1422.9</v>
      </c>
      <c r="H1828" s="10">
        <v>1402.57</v>
      </c>
      <c r="J1828" s="29">
        <v>42467</v>
      </c>
      <c r="K1828" s="10">
        <v>43.39</v>
      </c>
      <c r="L1828" s="10">
        <v>43.44</v>
      </c>
      <c r="M1828" s="10">
        <v>43.12</v>
      </c>
      <c r="N1828" s="10">
        <v>43.3</v>
      </c>
      <c r="O1828" s="10">
        <v>41.2</v>
      </c>
      <c r="P1828" s="10">
        <v>43.93</v>
      </c>
      <c r="Q1828" s="10">
        <v>41.7</v>
      </c>
    </row>
    <row r="1829" spans="1:17">
      <c r="A1829" s="29">
        <v>42466</v>
      </c>
      <c r="B1829" s="10">
        <v>1478.4</v>
      </c>
      <c r="C1829" s="10">
        <v>1482.22</v>
      </c>
      <c r="D1829" s="10">
        <v>1474.72</v>
      </c>
      <c r="E1829" s="10">
        <v>1481.24</v>
      </c>
      <c r="F1829" s="10">
        <v>1386.79</v>
      </c>
      <c r="G1829" s="10">
        <v>1422.7</v>
      </c>
      <c r="H1829" s="10">
        <v>1402.22</v>
      </c>
      <c r="J1829" s="29">
        <v>42466</v>
      </c>
      <c r="K1829" s="10">
        <v>43.98</v>
      </c>
      <c r="L1829" s="10">
        <v>45</v>
      </c>
      <c r="M1829" s="10">
        <v>43.1</v>
      </c>
      <c r="N1829" s="10">
        <v>43.2</v>
      </c>
      <c r="O1829" s="10">
        <v>41.05</v>
      </c>
      <c r="P1829" s="10">
        <v>43.97</v>
      </c>
      <c r="Q1829" s="10">
        <v>41.74</v>
      </c>
    </row>
    <row r="1830" spans="1:17">
      <c r="A1830" s="29">
        <v>42465</v>
      </c>
      <c r="B1830" s="10">
        <v>1481.32</v>
      </c>
      <c r="C1830" s="10">
        <v>1489.7</v>
      </c>
      <c r="D1830" s="10">
        <v>1476.47</v>
      </c>
      <c r="E1830" s="10">
        <v>1478.41</v>
      </c>
      <c r="F1830" s="10">
        <v>1383.84</v>
      </c>
      <c r="G1830" s="10">
        <v>1422.47</v>
      </c>
      <c r="H1830" s="10">
        <v>1401.8</v>
      </c>
      <c r="J1830" s="29">
        <v>42465</v>
      </c>
      <c r="K1830" s="10">
        <v>42.5</v>
      </c>
      <c r="L1830" s="10">
        <v>44.24</v>
      </c>
      <c r="M1830" s="10">
        <v>42.5</v>
      </c>
      <c r="N1830" s="10">
        <v>43.98</v>
      </c>
      <c r="O1830" s="10">
        <v>40.9</v>
      </c>
      <c r="P1830" s="10">
        <v>44.01</v>
      </c>
      <c r="Q1830" s="10">
        <v>41.77</v>
      </c>
    </row>
    <row r="1831" spans="1:17">
      <c r="A1831" s="29">
        <v>42464</v>
      </c>
      <c r="B1831" s="10">
        <v>1487.44</v>
      </c>
      <c r="C1831" s="10">
        <v>1493.05</v>
      </c>
      <c r="D1831" s="10">
        <v>1480.57</v>
      </c>
      <c r="E1831" s="10">
        <v>1481.32</v>
      </c>
      <c r="F1831" s="10">
        <v>1380.91</v>
      </c>
      <c r="G1831" s="10">
        <v>1422.24</v>
      </c>
      <c r="H1831" s="10">
        <v>1401.39</v>
      </c>
      <c r="J1831" s="29">
        <v>42464</v>
      </c>
      <c r="K1831" s="10">
        <v>46.95</v>
      </c>
      <c r="L1831" s="10">
        <v>46.95</v>
      </c>
      <c r="M1831" s="10">
        <v>43.82</v>
      </c>
      <c r="N1831" s="10">
        <v>43.82</v>
      </c>
      <c r="O1831" s="10">
        <v>40.729999999999997</v>
      </c>
      <c r="P1831" s="10">
        <v>44.04</v>
      </c>
      <c r="Q1831" s="10">
        <v>41.79</v>
      </c>
    </row>
    <row r="1832" spans="1:17">
      <c r="A1832" s="29">
        <v>42461</v>
      </c>
      <c r="B1832" s="10">
        <v>1485.75</v>
      </c>
      <c r="C1832" s="10">
        <v>1491.11</v>
      </c>
      <c r="D1832" s="10">
        <v>1483.39</v>
      </c>
      <c r="E1832" s="10">
        <v>1487.44</v>
      </c>
      <c r="F1832" s="10">
        <v>1378.17</v>
      </c>
      <c r="G1832" s="10">
        <v>1422.01</v>
      </c>
      <c r="H1832" s="10">
        <v>1400.95</v>
      </c>
      <c r="J1832" s="29">
        <v>42461</v>
      </c>
      <c r="K1832" s="10">
        <v>44.11</v>
      </c>
      <c r="L1832" s="10">
        <v>44.94</v>
      </c>
      <c r="M1832" s="10">
        <v>44.08</v>
      </c>
      <c r="N1832" s="10">
        <v>44.86</v>
      </c>
      <c r="O1832" s="10">
        <v>40.58</v>
      </c>
      <c r="P1832" s="10">
        <v>44.07</v>
      </c>
      <c r="Q1832" s="10">
        <v>41.79</v>
      </c>
    </row>
    <row r="1833" spans="1:17">
      <c r="A1833" s="29">
        <v>42460</v>
      </c>
      <c r="B1833" s="10">
        <v>1478.63</v>
      </c>
      <c r="C1833" s="10">
        <v>1486.41</v>
      </c>
      <c r="D1833" s="10">
        <v>1477.78</v>
      </c>
      <c r="E1833" s="10">
        <v>1485.76</v>
      </c>
      <c r="F1833" s="10">
        <v>1375.48</v>
      </c>
      <c r="G1833" s="10">
        <v>1421.72</v>
      </c>
      <c r="H1833" s="10">
        <v>1400.38</v>
      </c>
      <c r="J1833" s="29">
        <v>42460</v>
      </c>
      <c r="K1833" s="10">
        <v>46</v>
      </c>
      <c r="L1833" s="10">
        <v>46</v>
      </c>
      <c r="M1833" s="10">
        <v>43.99</v>
      </c>
      <c r="N1833" s="10">
        <v>44.25</v>
      </c>
      <c r="O1833" s="10">
        <v>40.409999999999997</v>
      </c>
      <c r="P1833" s="10">
        <v>44.11</v>
      </c>
      <c r="Q1833" s="10">
        <v>41.79</v>
      </c>
    </row>
    <row r="1834" spans="1:17">
      <c r="A1834" s="29">
        <v>42459</v>
      </c>
      <c r="B1834" s="10">
        <v>1479.89</v>
      </c>
      <c r="C1834" s="10">
        <v>1481.37</v>
      </c>
      <c r="D1834" s="10">
        <v>1476.44</v>
      </c>
      <c r="E1834" s="10">
        <v>1478.63</v>
      </c>
      <c r="F1834" s="10">
        <v>1372.75</v>
      </c>
      <c r="G1834" s="10">
        <v>1421.43</v>
      </c>
      <c r="H1834" s="10">
        <v>1399.83</v>
      </c>
      <c r="J1834" s="29">
        <v>42459</v>
      </c>
      <c r="K1834" s="10">
        <v>45.3</v>
      </c>
      <c r="L1834" s="10">
        <v>45.93</v>
      </c>
      <c r="M1834" s="10">
        <v>45.3</v>
      </c>
      <c r="N1834" s="10">
        <v>45.59</v>
      </c>
      <c r="O1834" s="10">
        <v>40.25</v>
      </c>
      <c r="P1834" s="10">
        <v>44.14</v>
      </c>
      <c r="Q1834" s="10">
        <v>41.8</v>
      </c>
    </row>
    <row r="1835" spans="1:17">
      <c r="A1835" s="29">
        <v>42458</v>
      </c>
      <c r="B1835" s="10">
        <v>1469.48</v>
      </c>
      <c r="C1835" s="10">
        <v>1481.92</v>
      </c>
      <c r="D1835" s="10">
        <v>1469.48</v>
      </c>
      <c r="E1835" s="10">
        <v>1479.89</v>
      </c>
      <c r="F1835" s="10">
        <v>1370.24</v>
      </c>
      <c r="G1835" s="10">
        <v>1421.19</v>
      </c>
      <c r="H1835" s="10">
        <v>1399.29</v>
      </c>
      <c r="J1835" s="29">
        <v>42458</v>
      </c>
      <c r="K1835" s="10">
        <v>44.8</v>
      </c>
      <c r="L1835" s="10">
        <v>45.19</v>
      </c>
      <c r="M1835" s="10">
        <v>44.54</v>
      </c>
      <c r="N1835" s="10">
        <v>45.15</v>
      </c>
      <c r="O1835" s="10">
        <v>40.090000000000003</v>
      </c>
      <c r="P1835" s="10">
        <v>44.17</v>
      </c>
      <c r="Q1835" s="10">
        <v>41.8</v>
      </c>
    </row>
    <row r="1836" spans="1:17">
      <c r="A1836" s="29">
        <v>42457</v>
      </c>
      <c r="B1836" s="10">
        <v>1455.17</v>
      </c>
      <c r="C1836" s="10">
        <v>1469.48</v>
      </c>
      <c r="D1836" s="10">
        <v>1455.17</v>
      </c>
      <c r="E1836" s="10">
        <v>1469.48</v>
      </c>
      <c r="F1836" s="10">
        <v>1368.1</v>
      </c>
      <c r="G1836" s="10">
        <v>1420.92</v>
      </c>
      <c r="H1836" s="10">
        <v>1398.71</v>
      </c>
      <c r="J1836" s="29">
        <v>42457</v>
      </c>
      <c r="K1836" s="10">
        <v>44.61</v>
      </c>
      <c r="L1836" s="10">
        <v>44.8</v>
      </c>
      <c r="M1836" s="10">
        <v>44.35</v>
      </c>
      <c r="N1836" s="10">
        <v>44.79</v>
      </c>
      <c r="O1836" s="10">
        <v>39.950000000000003</v>
      </c>
      <c r="P1836" s="10">
        <v>44.2</v>
      </c>
      <c r="Q1836" s="10">
        <v>41.8</v>
      </c>
    </row>
    <row r="1837" spans="1:17">
      <c r="A1837" s="29">
        <v>42453</v>
      </c>
      <c r="B1837" s="10">
        <v>1458.83</v>
      </c>
      <c r="C1837" s="10">
        <v>1462.81</v>
      </c>
      <c r="D1837" s="10">
        <v>1454.43</v>
      </c>
      <c r="E1837" s="10">
        <v>1455.17</v>
      </c>
      <c r="F1837" s="10">
        <v>1366.27</v>
      </c>
      <c r="G1837" s="10">
        <v>1420.69</v>
      </c>
      <c r="H1837" s="10">
        <v>1398.23</v>
      </c>
      <c r="J1837" s="29">
        <v>42453</v>
      </c>
      <c r="K1837" s="10">
        <v>44.16</v>
      </c>
      <c r="L1837" s="10">
        <v>44.16</v>
      </c>
      <c r="M1837" s="10">
        <v>43.62</v>
      </c>
      <c r="N1837" s="10">
        <v>43.94</v>
      </c>
      <c r="O1837" s="10">
        <v>39.82</v>
      </c>
      <c r="P1837" s="10">
        <v>44.22</v>
      </c>
      <c r="Q1837" s="10">
        <v>41.82</v>
      </c>
    </row>
    <row r="1838" spans="1:17">
      <c r="A1838" s="29">
        <v>42452</v>
      </c>
      <c r="B1838" s="10">
        <v>1453.78</v>
      </c>
      <c r="C1838" s="10">
        <v>1462.4</v>
      </c>
      <c r="D1838" s="10">
        <v>1453.78</v>
      </c>
      <c r="E1838" s="10">
        <v>1458.86</v>
      </c>
      <c r="F1838" s="10">
        <v>1364.64</v>
      </c>
      <c r="G1838" s="10">
        <v>1420.51</v>
      </c>
      <c r="H1838" s="10">
        <v>1397.85</v>
      </c>
      <c r="J1838" s="29">
        <v>42452</v>
      </c>
      <c r="K1838" s="10">
        <v>46.99</v>
      </c>
      <c r="L1838" s="10">
        <v>46.99</v>
      </c>
      <c r="M1838" s="10">
        <v>44.25</v>
      </c>
      <c r="N1838" s="10">
        <v>44.25</v>
      </c>
      <c r="O1838" s="10">
        <v>39.72</v>
      </c>
      <c r="P1838" s="10">
        <v>44.26</v>
      </c>
      <c r="Q1838" s="10">
        <v>41.84</v>
      </c>
    </row>
    <row r="1839" spans="1:17">
      <c r="A1839" s="29">
        <v>42451</v>
      </c>
      <c r="B1839" s="10">
        <v>1439.18</v>
      </c>
      <c r="C1839" s="10">
        <v>1455.03</v>
      </c>
      <c r="D1839" s="10">
        <v>1439.18</v>
      </c>
      <c r="E1839" s="10">
        <v>1453.74</v>
      </c>
      <c r="F1839" s="10">
        <v>1363.1</v>
      </c>
      <c r="G1839" s="10">
        <v>1420.31</v>
      </c>
      <c r="H1839" s="10">
        <v>1397.46</v>
      </c>
      <c r="J1839" s="29">
        <v>42451</v>
      </c>
      <c r="K1839" s="10">
        <v>45.14</v>
      </c>
      <c r="L1839" s="10">
        <v>45.21</v>
      </c>
      <c r="M1839" s="10">
        <v>45.09</v>
      </c>
      <c r="N1839" s="10">
        <v>45.15</v>
      </c>
      <c r="O1839" s="10">
        <v>39.6</v>
      </c>
      <c r="P1839" s="10">
        <v>44.29</v>
      </c>
      <c r="Q1839" s="10">
        <v>41.85</v>
      </c>
    </row>
    <row r="1840" spans="1:17">
      <c r="A1840" s="29">
        <v>42450</v>
      </c>
      <c r="B1840" s="10">
        <v>1444.1</v>
      </c>
      <c r="C1840" s="10">
        <v>1447.8</v>
      </c>
      <c r="D1840" s="10">
        <v>1438.72</v>
      </c>
      <c r="E1840" s="10">
        <v>1439.14</v>
      </c>
      <c r="F1840" s="10">
        <v>1361.75</v>
      </c>
      <c r="G1840" s="10">
        <v>1420.11</v>
      </c>
      <c r="H1840" s="10">
        <v>1397.08</v>
      </c>
      <c r="J1840" s="29">
        <v>42450</v>
      </c>
      <c r="K1840" s="10">
        <v>44.5</v>
      </c>
      <c r="L1840" s="10">
        <v>45.75</v>
      </c>
      <c r="M1840" s="10">
        <v>44.5</v>
      </c>
      <c r="N1840" s="10">
        <v>45.15</v>
      </c>
      <c r="O1840" s="10">
        <v>39.49</v>
      </c>
      <c r="P1840" s="10">
        <v>44.32</v>
      </c>
      <c r="Q1840" s="10">
        <v>41.84</v>
      </c>
    </row>
    <row r="1841" spans="1:17">
      <c r="A1841" s="29">
        <v>42447</v>
      </c>
      <c r="B1841" s="10">
        <v>1432.47</v>
      </c>
      <c r="C1841" s="10">
        <v>1444.11</v>
      </c>
      <c r="D1841" s="10">
        <v>1431.03</v>
      </c>
      <c r="E1841" s="10">
        <v>1444.11</v>
      </c>
      <c r="F1841" s="10">
        <v>1360.92</v>
      </c>
      <c r="G1841" s="10">
        <v>1419.99</v>
      </c>
      <c r="H1841" s="10">
        <v>1396.86</v>
      </c>
      <c r="J1841" s="29">
        <v>42447</v>
      </c>
      <c r="K1841" s="10">
        <v>44.64</v>
      </c>
      <c r="L1841" s="10">
        <v>44.7</v>
      </c>
      <c r="M1841" s="10">
        <v>44.64</v>
      </c>
      <c r="N1841" s="10">
        <v>44.65</v>
      </c>
      <c r="O1841" s="10">
        <v>39.380000000000003</v>
      </c>
      <c r="P1841" s="10">
        <v>44.35</v>
      </c>
      <c r="Q1841" s="10">
        <v>41.85</v>
      </c>
    </row>
    <row r="1842" spans="1:17">
      <c r="A1842" s="29">
        <v>42446</v>
      </c>
      <c r="B1842" s="10">
        <v>1415.59</v>
      </c>
      <c r="C1842" s="10">
        <v>1432.05</v>
      </c>
      <c r="D1842" s="10">
        <v>1415.59</v>
      </c>
      <c r="E1842" s="10">
        <v>1431.69</v>
      </c>
      <c r="F1842" s="10">
        <v>1359.88</v>
      </c>
      <c r="G1842" s="10">
        <v>1419.84</v>
      </c>
      <c r="H1842" s="10">
        <v>1396.58</v>
      </c>
      <c r="J1842" s="29">
        <v>42446</v>
      </c>
      <c r="K1842" s="10">
        <v>44.2</v>
      </c>
      <c r="L1842" s="10">
        <v>45.3</v>
      </c>
      <c r="M1842" s="10">
        <v>43.88</v>
      </c>
      <c r="N1842" s="10">
        <v>44.5</v>
      </c>
      <c r="O1842" s="10">
        <v>39.28</v>
      </c>
      <c r="P1842" s="10">
        <v>44.39</v>
      </c>
      <c r="Q1842" s="10">
        <v>41.85</v>
      </c>
    </row>
    <row r="1843" spans="1:17">
      <c r="A1843" s="29">
        <v>42445</v>
      </c>
      <c r="B1843" s="10">
        <v>1417.68</v>
      </c>
      <c r="C1843" s="10">
        <v>1419.32</v>
      </c>
      <c r="D1843" s="10">
        <v>1411.81</v>
      </c>
      <c r="E1843" s="10">
        <v>1415.63</v>
      </c>
      <c r="F1843" s="10">
        <v>1359.21</v>
      </c>
      <c r="G1843" s="10">
        <v>1419.77</v>
      </c>
      <c r="H1843" s="10">
        <v>1396.42</v>
      </c>
      <c r="J1843" s="29">
        <v>42445</v>
      </c>
      <c r="K1843" s="10">
        <v>42.03</v>
      </c>
      <c r="L1843" s="10">
        <v>42.9</v>
      </c>
      <c r="M1843" s="10">
        <v>41.9</v>
      </c>
      <c r="N1843" s="10">
        <v>42.9</v>
      </c>
      <c r="O1843" s="10">
        <v>39.22</v>
      </c>
      <c r="P1843" s="10">
        <v>44.42</v>
      </c>
      <c r="Q1843" s="10">
        <v>41.85</v>
      </c>
    </row>
    <row r="1844" spans="1:17">
      <c r="A1844" s="29">
        <v>42444</v>
      </c>
      <c r="B1844" s="10">
        <v>1423.51</v>
      </c>
      <c r="C1844" s="10">
        <v>1425.87</v>
      </c>
      <c r="D1844" s="10">
        <v>1414.27</v>
      </c>
      <c r="E1844" s="10">
        <v>1417.69</v>
      </c>
      <c r="F1844" s="10">
        <v>1359.08</v>
      </c>
      <c r="G1844" s="10">
        <v>1419.77</v>
      </c>
      <c r="H1844" s="10">
        <v>1396.43</v>
      </c>
      <c r="J1844" s="29">
        <v>42444</v>
      </c>
      <c r="K1844" s="10">
        <v>42.49</v>
      </c>
      <c r="L1844" s="10">
        <v>42.6</v>
      </c>
      <c r="M1844" s="10">
        <v>41.94</v>
      </c>
      <c r="N1844" s="10">
        <v>42.04</v>
      </c>
      <c r="O1844" s="10">
        <v>39.19</v>
      </c>
      <c r="P1844" s="10">
        <v>44.47</v>
      </c>
      <c r="Q1844" s="10">
        <v>41.87</v>
      </c>
    </row>
    <row r="1845" spans="1:17">
      <c r="A1845" s="29">
        <v>42443</v>
      </c>
      <c r="B1845" s="10">
        <v>1413.4</v>
      </c>
      <c r="C1845" s="10">
        <v>1426.69</v>
      </c>
      <c r="D1845" s="10">
        <v>1413.4</v>
      </c>
      <c r="E1845" s="10">
        <v>1423.51</v>
      </c>
      <c r="F1845" s="10">
        <v>1359.03</v>
      </c>
      <c r="G1845" s="10">
        <v>1419.75</v>
      </c>
      <c r="H1845" s="10">
        <v>1396.44</v>
      </c>
      <c r="J1845" s="29">
        <v>42443</v>
      </c>
      <c r="K1845" s="10">
        <v>44.35</v>
      </c>
      <c r="L1845" s="10">
        <v>44.35</v>
      </c>
      <c r="M1845" s="10">
        <v>42.5</v>
      </c>
      <c r="N1845" s="10">
        <v>42.5</v>
      </c>
      <c r="O1845" s="10">
        <v>39.18</v>
      </c>
      <c r="P1845" s="10">
        <v>44.52</v>
      </c>
      <c r="Q1845" s="10">
        <v>41.9</v>
      </c>
    </row>
    <row r="1846" spans="1:17">
      <c r="A1846" s="29">
        <v>42440</v>
      </c>
      <c r="B1846" s="10">
        <v>1407.13</v>
      </c>
      <c r="C1846" s="10">
        <v>1419.33</v>
      </c>
      <c r="D1846" s="10">
        <v>1407.13</v>
      </c>
      <c r="E1846" s="10">
        <v>1413.5</v>
      </c>
      <c r="F1846" s="10">
        <v>1358.89</v>
      </c>
      <c r="G1846" s="10">
        <v>1419.68</v>
      </c>
      <c r="H1846" s="10">
        <v>1396.39</v>
      </c>
      <c r="J1846" s="29">
        <v>42440</v>
      </c>
      <c r="K1846" s="10">
        <v>45.9</v>
      </c>
      <c r="L1846" s="10">
        <v>45.9</v>
      </c>
      <c r="M1846" s="10">
        <v>44.31</v>
      </c>
      <c r="N1846" s="10">
        <v>44.34</v>
      </c>
      <c r="O1846" s="10">
        <v>39.159999999999997</v>
      </c>
      <c r="P1846" s="10">
        <v>44.56</v>
      </c>
      <c r="Q1846" s="10">
        <v>41.93</v>
      </c>
    </row>
    <row r="1847" spans="1:17">
      <c r="A1847" s="29">
        <v>42439</v>
      </c>
      <c r="B1847" s="10">
        <v>1402.64</v>
      </c>
      <c r="C1847" s="10">
        <v>1410.07</v>
      </c>
      <c r="D1847" s="10">
        <v>1400.36</v>
      </c>
      <c r="E1847" s="10">
        <v>1407.14</v>
      </c>
      <c r="F1847" s="10">
        <v>1358.75</v>
      </c>
      <c r="G1847" s="10">
        <v>1419.67</v>
      </c>
      <c r="H1847" s="10">
        <v>1396.46</v>
      </c>
      <c r="J1847" s="29">
        <v>42439</v>
      </c>
      <c r="K1847" s="10">
        <v>44.5</v>
      </c>
      <c r="L1847" s="10">
        <v>44.64</v>
      </c>
      <c r="M1847" s="10">
        <v>43.62</v>
      </c>
      <c r="N1847" s="10">
        <v>44.6</v>
      </c>
      <c r="O1847" s="10">
        <v>39.090000000000003</v>
      </c>
      <c r="P1847" s="10">
        <v>44.61</v>
      </c>
      <c r="Q1847" s="10">
        <v>41.95</v>
      </c>
    </row>
    <row r="1848" spans="1:17">
      <c r="A1848" s="29">
        <v>42438</v>
      </c>
      <c r="B1848" s="10">
        <v>1394.65</v>
      </c>
      <c r="C1848" s="10">
        <v>1402.75</v>
      </c>
      <c r="D1848" s="10">
        <v>1394.65</v>
      </c>
      <c r="E1848" s="10">
        <v>1402.65</v>
      </c>
      <c r="F1848" s="10">
        <v>1358.71</v>
      </c>
      <c r="G1848" s="10">
        <v>1419.7</v>
      </c>
      <c r="H1848" s="10">
        <v>1396.58</v>
      </c>
      <c r="J1848" s="29">
        <v>42438</v>
      </c>
      <c r="K1848" s="10">
        <v>44</v>
      </c>
      <c r="L1848" s="10">
        <v>44.42</v>
      </c>
      <c r="M1848" s="10">
        <v>44</v>
      </c>
      <c r="N1848" s="10">
        <v>44.04</v>
      </c>
      <c r="O1848" s="10">
        <v>39.020000000000003</v>
      </c>
      <c r="P1848" s="10">
        <v>44.64</v>
      </c>
      <c r="Q1848" s="10">
        <v>41.96</v>
      </c>
    </row>
    <row r="1849" spans="1:17">
      <c r="A1849" s="29">
        <v>42437</v>
      </c>
      <c r="B1849" s="10">
        <v>1393.9</v>
      </c>
      <c r="C1849" s="10">
        <v>1398.67</v>
      </c>
      <c r="D1849" s="10">
        <v>1390.75</v>
      </c>
      <c r="E1849" s="10">
        <v>1394.65</v>
      </c>
      <c r="F1849" s="10">
        <v>1358.66</v>
      </c>
      <c r="G1849" s="10">
        <v>1419.76</v>
      </c>
      <c r="H1849" s="10">
        <v>1396.71</v>
      </c>
      <c r="J1849" s="29">
        <v>42437</v>
      </c>
      <c r="K1849" s="10">
        <v>43.21</v>
      </c>
      <c r="L1849" s="10">
        <v>43.9</v>
      </c>
      <c r="M1849" s="10">
        <v>43.21</v>
      </c>
      <c r="N1849" s="10">
        <v>43.8</v>
      </c>
      <c r="O1849" s="10">
        <v>38.96</v>
      </c>
      <c r="P1849" s="10">
        <v>44.68</v>
      </c>
      <c r="Q1849" s="10">
        <v>41.96</v>
      </c>
    </row>
    <row r="1850" spans="1:17">
      <c r="A1850" s="29">
        <v>42436</v>
      </c>
      <c r="B1850" s="10">
        <v>1393.39</v>
      </c>
      <c r="C1850" s="10">
        <v>1396.48</v>
      </c>
      <c r="D1850" s="10">
        <v>1389.75</v>
      </c>
      <c r="E1850" s="10">
        <v>1393.91</v>
      </c>
      <c r="F1850" s="10">
        <v>1358.78</v>
      </c>
      <c r="G1850" s="10">
        <v>1419.83</v>
      </c>
      <c r="H1850" s="10">
        <v>1396.87</v>
      </c>
      <c r="J1850" s="29">
        <v>42436</v>
      </c>
      <c r="K1850" s="10">
        <v>42.99</v>
      </c>
      <c r="L1850" s="10">
        <v>43.66</v>
      </c>
      <c r="M1850" s="10">
        <v>42.01</v>
      </c>
      <c r="N1850" s="10">
        <v>43.45</v>
      </c>
      <c r="O1850" s="10">
        <v>38.93</v>
      </c>
      <c r="P1850" s="10">
        <v>44.72</v>
      </c>
      <c r="Q1850" s="10">
        <v>41.97</v>
      </c>
    </row>
    <row r="1851" spans="1:17">
      <c r="A1851" s="29">
        <v>42433</v>
      </c>
      <c r="B1851" s="10">
        <v>1376.88</v>
      </c>
      <c r="C1851" s="10">
        <v>1393.33</v>
      </c>
      <c r="D1851" s="10">
        <v>1376.88</v>
      </c>
      <c r="E1851" s="10">
        <v>1393.33</v>
      </c>
      <c r="F1851" s="10">
        <v>1358.81</v>
      </c>
      <c r="G1851" s="10">
        <v>1419.91</v>
      </c>
      <c r="H1851" s="10">
        <v>1397.04</v>
      </c>
      <c r="J1851" s="29">
        <v>42433</v>
      </c>
      <c r="K1851" s="10">
        <v>42.07</v>
      </c>
      <c r="L1851" s="10">
        <v>43.3</v>
      </c>
      <c r="M1851" s="10">
        <v>42.07</v>
      </c>
      <c r="N1851" s="10">
        <v>43.13</v>
      </c>
      <c r="O1851" s="10">
        <v>38.89</v>
      </c>
      <c r="P1851" s="10">
        <v>44.76</v>
      </c>
      <c r="Q1851" s="10">
        <v>41.96</v>
      </c>
    </row>
    <row r="1852" spans="1:17">
      <c r="A1852" s="29">
        <v>42432</v>
      </c>
      <c r="B1852" s="10">
        <v>1369.47</v>
      </c>
      <c r="C1852" s="10">
        <v>1378.78</v>
      </c>
      <c r="D1852" s="10">
        <v>1368.53</v>
      </c>
      <c r="E1852" s="10">
        <v>1376.88</v>
      </c>
      <c r="F1852" s="10">
        <v>1358.38</v>
      </c>
      <c r="G1852" s="10">
        <v>1419.98</v>
      </c>
      <c r="H1852" s="10">
        <v>1397.22</v>
      </c>
      <c r="J1852" s="29">
        <v>42432</v>
      </c>
      <c r="K1852" s="10">
        <v>41.5</v>
      </c>
      <c r="L1852" s="10">
        <v>42.2</v>
      </c>
      <c r="M1852" s="10">
        <v>41.5</v>
      </c>
      <c r="N1852" s="10">
        <v>42.19</v>
      </c>
      <c r="O1852" s="10">
        <v>38.880000000000003</v>
      </c>
      <c r="P1852" s="10">
        <v>44.81</v>
      </c>
      <c r="Q1852" s="10">
        <v>41.95</v>
      </c>
    </row>
    <row r="1853" spans="1:17">
      <c r="A1853" s="29">
        <v>42431</v>
      </c>
      <c r="B1853" s="10">
        <v>1360.08</v>
      </c>
      <c r="C1853" s="10">
        <v>1370.68</v>
      </c>
      <c r="D1853" s="10">
        <v>1360.08</v>
      </c>
      <c r="E1853" s="10">
        <v>1369.5</v>
      </c>
      <c r="F1853" s="10">
        <v>1359.67</v>
      </c>
      <c r="G1853" s="10">
        <v>1420.13</v>
      </c>
      <c r="H1853" s="10">
        <v>1397.53</v>
      </c>
      <c r="J1853" s="29">
        <v>42431</v>
      </c>
      <c r="K1853" s="10">
        <v>39.69</v>
      </c>
      <c r="L1853" s="10">
        <v>40.82</v>
      </c>
      <c r="M1853" s="10">
        <v>39.69</v>
      </c>
      <c r="N1853" s="10">
        <v>40.82</v>
      </c>
      <c r="O1853" s="10">
        <v>38.880000000000003</v>
      </c>
      <c r="P1853" s="10">
        <v>44.86</v>
      </c>
      <c r="Q1853" s="10">
        <v>41.95</v>
      </c>
    </row>
    <row r="1854" spans="1:17">
      <c r="A1854" s="29">
        <v>42430</v>
      </c>
      <c r="B1854" s="10">
        <v>1361.04</v>
      </c>
      <c r="C1854" s="10">
        <v>1370.39</v>
      </c>
      <c r="D1854" s="10">
        <v>1360.02</v>
      </c>
      <c r="E1854" s="10">
        <v>1360.02</v>
      </c>
      <c r="F1854" s="10">
        <v>1361.1</v>
      </c>
      <c r="G1854" s="10">
        <v>1420.31</v>
      </c>
      <c r="H1854" s="10">
        <v>1397.84</v>
      </c>
      <c r="J1854" s="29">
        <v>42430</v>
      </c>
      <c r="K1854" s="10">
        <v>40.200000000000003</v>
      </c>
      <c r="L1854" s="10">
        <v>40.54</v>
      </c>
      <c r="M1854" s="10">
        <v>40.08</v>
      </c>
      <c r="N1854" s="10">
        <v>40.5</v>
      </c>
      <c r="O1854" s="10">
        <v>38.92</v>
      </c>
      <c r="P1854" s="10">
        <v>44.92</v>
      </c>
      <c r="Q1854" s="10">
        <v>41.96</v>
      </c>
    </row>
    <row r="1855" spans="1:17">
      <c r="A1855" s="29">
        <v>42429</v>
      </c>
      <c r="B1855" s="10">
        <v>1359.96</v>
      </c>
      <c r="C1855" s="10">
        <v>1364.71</v>
      </c>
      <c r="D1855" s="10">
        <v>1357.4</v>
      </c>
      <c r="E1855" s="10">
        <v>1361.06</v>
      </c>
      <c r="F1855" s="10">
        <v>1362.76</v>
      </c>
      <c r="G1855" s="10">
        <v>1420.53</v>
      </c>
      <c r="H1855" s="10">
        <v>1398.17</v>
      </c>
      <c r="J1855" s="29">
        <v>42429</v>
      </c>
      <c r="K1855" s="10">
        <v>39.119999999999997</v>
      </c>
      <c r="L1855" s="10">
        <v>39.79</v>
      </c>
      <c r="M1855" s="10">
        <v>39.119999999999997</v>
      </c>
      <c r="N1855" s="10">
        <v>39.65</v>
      </c>
      <c r="O1855" s="10">
        <v>38.96</v>
      </c>
      <c r="P1855" s="10">
        <v>44.98</v>
      </c>
      <c r="Q1855" s="10">
        <v>41.97</v>
      </c>
    </row>
    <row r="1856" spans="1:17">
      <c r="A1856" s="29">
        <v>42426</v>
      </c>
      <c r="B1856" s="10">
        <v>1351.8</v>
      </c>
      <c r="C1856" s="10">
        <v>1361.76</v>
      </c>
      <c r="D1856" s="10">
        <v>1351.47</v>
      </c>
      <c r="E1856" s="10">
        <v>1359.88</v>
      </c>
      <c r="F1856" s="10">
        <v>1364.48</v>
      </c>
      <c r="G1856" s="10">
        <v>1420.78</v>
      </c>
      <c r="H1856" s="10">
        <v>1398.44</v>
      </c>
      <c r="J1856" s="29">
        <v>42426</v>
      </c>
      <c r="K1856" s="10">
        <v>39.07</v>
      </c>
      <c r="L1856" s="10">
        <v>39.07</v>
      </c>
      <c r="M1856" s="10">
        <v>38.86</v>
      </c>
      <c r="N1856" s="10">
        <v>38.86</v>
      </c>
      <c r="O1856" s="10">
        <v>39.04</v>
      </c>
      <c r="P1856" s="10">
        <v>45.04</v>
      </c>
      <c r="Q1856" s="10">
        <v>42</v>
      </c>
    </row>
    <row r="1857" spans="1:17">
      <c r="A1857" s="29">
        <v>42425</v>
      </c>
      <c r="B1857" s="10">
        <v>1346.13</v>
      </c>
      <c r="C1857" s="10">
        <v>1354.83</v>
      </c>
      <c r="D1857" s="10">
        <v>1346.13</v>
      </c>
      <c r="E1857" s="10">
        <v>1352.26</v>
      </c>
      <c r="F1857" s="10">
        <v>1366.27</v>
      </c>
      <c r="G1857" s="10">
        <v>1420.99</v>
      </c>
      <c r="H1857" s="10">
        <v>1398.83</v>
      </c>
      <c r="J1857" s="29">
        <v>42425</v>
      </c>
      <c r="K1857" s="10">
        <v>39</v>
      </c>
      <c r="L1857" s="10">
        <v>39.07</v>
      </c>
      <c r="M1857" s="10">
        <v>38.799999999999997</v>
      </c>
      <c r="N1857" s="10">
        <v>39.07</v>
      </c>
      <c r="O1857" s="10">
        <v>39.119999999999997</v>
      </c>
      <c r="P1857" s="10">
        <v>45.1</v>
      </c>
      <c r="Q1857" s="10">
        <v>42.03</v>
      </c>
    </row>
    <row r="1858" spans="1:17">
      <c r="A1858" s="29">
        <v>42424</v>
      </c>
      <c r="B1858" s="10">
        <v>1335.33</v>
      </c>
      <c r="C1858" s="10">
        <v>1348.26</v>
      </c>
      <c r="D1858" s="10">
        <v>1335.33</v>
      </c>
      <c r="E1858" s="10">
        <v>1346.21</v>
      </c>
      <c r="F1858" s="10">
        <v>1368.18</v>
      </c>
      <c r="G1858" s="10">
        <v>1421.23</v>
      </c>
      <c r="H1858" s="10">
        <v>1399.24</v>
      </c>
      <c r="J1858" s="29">
        <v>42424</v>
      </c>
      <c r="K1858" s="10">
        <v>39</v>
      </c>
      <c r="L1858" s="10">
        <v>39</v>
      </c>
      <c r="M1858" s="10">
        <v>38.49</v>
      </c>
      <c r="N1858" s="10">
        <v>38.94</v>
      </c>
      <c r="O1858" s="10">
        <v>39.21</v>
      </c>
      <c r="P1858" s="10">
        <v>45.16</v>
      </c>
      <c r="Q1858" s="10">
        <v>42.07</v>
      </c>
    </row>
    <row r="1859" spans="1:17">
      <c r="A1859" s="29">
        <v>42423</v>
      </c>
      <c r="B1859" s="10">
        <v>1338.72</v>
      </c>
      <c r="C1859" s="10">
        <v>1339.45</v>
      </c>
      <c r="D1859" s="10">
        <v>1333.69</v>
      </c>
      <c r="E1859" s="10">
        <v>1335.42</v>
      </c>
      <c r="F1859" s="10">
        <v>1370.21</v>
      </c>
      <c r="G1859" s="10">
        <v>1421.48</v>
      </c>
      <c r="H1859" s="10">
        <v>1399.82</v>
      </c>
      <c r="J1859" s="29">
        <v>42423</v>
      </c>
      <c r="K1859" s="10">
        <v>41.5</v>
      </c>
      <c r="L1859" s="10">
        <v>41.5</v>
      </c>
      <c r="M1859" s="10">
        <v>39.4</v>
      </c>
      <c r="N1859" s="10">
        <v>39.4</v>
      </c>
      <c r="O1859" s="10">
        <v>39.299999999999997</v>
      </c>
      <c r="P1859" s="10">
        <v>45.23</v>
      </c>
      <c r="Q1859" s="10">
        <v>42.11</v>
      </c>
    </row>
    <row r="1860" spans="1:17">
      <c r="A1860" s="29">
        <v>42422</v>
      </c>
      <c r="B1860" s="10">
        <v>1338.68</v>
      </c>
      <c r="C1860" s="10">
        <v>1340.97</v>
      </c>
      <c r="D1860" s="10">
        <v>1334.11</v>
      </c>
      <c r="E1860" s="10">
        <v>1338.72</v>
      </c>
      <c r="F1860" s="10">
        <v>1372.33</v>
      </c>
      <c r="G1860" s="10">
        <v>1421.75</v>
      </c>
      <c r="H1860" s="10">
        <v>1400.6</v>
      </c>
      <c r="J1860" s="29">
        <v>42422</v>
      </c>
      <c r="K1860" s="10">
        <v>39.82</v>
      </c>
      <c r="L1860" s="10">
        <v>40.07</v>
      </c>
      <c r="M1860" s="10">
        <v>39.729999999999997</v>
      </c>
      <c r="N1860" s="10">
        <v>40</v>
      </c>
      <c r="O1860" s="10">
        <v>39.4</v>
      </c>
      <c r="P1860" s="10">
        <v>45.3</v>
      </c>
      <c r="Q1860" s="10">
        <v>42.16</v>
      </c>
    </row>
    <row r="1861" spans="1:17">
      <c r="A1861" s="29">
        <v>42419</v>
      </c>
      <c r="B1861" s="10">
        <v>1334.81</v>
      </c>
      <c r="C1861" s="10">
        <v>1338.68</v>
      </c>
      <c r="D1861" s="10">
        <v>1331.51</v>
      </c>
      <c r="E1861" s="10">
        <v>1338.68</v>
      </c>
      <c r="F1861" s="10">
        <v>1374.37</v>
      </c>
      <c r="G1861" s="10">
        <v>1421.99</v>
      </c>
      <c r="H1861" s="10">
        <v>1401.38</v>
      </c>
      <c r="J1861" s="29">
        <v>42419</v>
      </c>
      <c r="K1861" s="10">
        <v>38.729999999999997</v>
      </c>
      <c r="L1861" s="10">
        <v>38.950000000000003</v>
      </c>
      <c r="M1861" s="10">
        <v>38.729999999999997</v>
      </c>
      <c r="N1861" s="10">
        <v>38.840000000000003</v>
      </c>
      <c r="O1861" s="10">
        <v>39.46</v>
      </c>
      <c r="P1861" s="10">
        <v>45.36</v>
      </c>
      <c r="Q1861" s="10">
        <v>42.2</v>
      </c>
    </row>
    <row r="1862" spans="1:17">
      <c r="A1862" s="29">
        <v>42418</v>
      </c>
      <c r="B1862" s="10">
        <v>1336.52</v>
      </c>
      <c r="C1862" s="10">
        <v>1337.84</v>
      </c>
      <c r="D1862" s="10">
        <v>1331.67</v>
      </c>
      <c r="E1862" s="10">
        <v>1334.82</v>
      </c>
      <c r="F1862" s="10">
        <v>1376.67</v>
      </c>
      <c r="G1862" s="10">
        <v>1422.22</v>
      </c>
      <c r="H1862" s="10">
        <v>1402.25</v>
      </c>
      <c r="J1862" s="29">
        <v>42418</v>
      </c>
      <c r="K1862" s="10">
        <v>38.979999999999997</v>
      </c>
      <c r="L1862" s="10">
        <v>39.11</v>
      </c>
      <c r="M1862" s="10">
        <v>38.79</v>
      </c>
      <c r="N1862" s="10">
        <v>38.79</v>
      </c>
      <c r="O1862" s="10">
        <v>39.56</v>
      </c>
      <c r="P1862" s="10">
        <v>45.43</v>
      </c>
      <c r="Q1862" s="10">
        <v>42.27</v>
      </c>
    </row>
    <row r="1863" spans="1:17">
      <c r="A1863" s="29">
        <v>42417</v>
      </c>
      <c r="B1863" s="10">
        <v>1339.74</v>
      </c>
      <c r="C1863" s="10">
        <v>1341.05</v>
      </c>
      <c r="D1863" s="10">
        <v>1332.61</v>
      </c>
      <c r="E1863" s="10">
        <v>1336.74</v>
      </c>
      <c r="F1863" s="10">
        <v>1378.88</v>
      </c>
      <c r="G1863" s="10">
        <v>1422.47</v>
      </c>
      <c r="H1863" s="10">
        <v>1403.23</v>
      </c>
      <c r="J1863" s="29">
        <v>42417</v>
      </c>
      <c r="K1863" s="10">
        <v>39.21</v>
      </c>
      <c r="L1863" s="10">
        <v>39.44</v>
      </c>
      <c r="M1863" s="10">
        <v>39.07</v>
      </c>
      <c r="N1863" s="10">
        <v>39.07</v>
      </c>
      <c r="O1863" s="10">
        <v>39.65</v>
      </c>
      <c r="P1863" s="10">
        <v>45.5</v>
      </c>
      <c r="Q1863" s="10">
        <v>42.34</v>
      </c>
    </row>
    <row r="1864" spans="1:17">
      <c r="A1864" s="29">
        <v>42416</v>
      </c>
      <c r="B1864" s="10">
        <v>1330.33</v>
      </c>
      <c r="C1864" s="10">
        <v>1340.73</v>
      </c>
      <c r="D1864" s="10">
        <v>1330.33</v>
      </c>
      <c r="E1864" s="10">
        <v>1339.68</v>
      </c>
      <c r="F1864" s="10">
        <v>1381.2</v>
      </c>
      <c r="G1864" s="10">
        <v>1422.69</v>
      </c>
      <c r="H1864" s="10">
        <v>1404.17</v>
      </c>
      <c r="J1864" s="29">
        <v>42416</v>
      </c>
      <c r="K1864" s="10">
        <v>38</v>
      </c>
      <c r="L1864" s="10">
        <v>38.700000000000003</v>
      </c>
      <c r="M1864" s="10">
        <v>38</v>
      </c>
      <c r="N1864" s="10">
        <v>38.700000000000003</v>
      </c>
      <c r="O1864" s="10">
        <v>39.770000000000003</v>
      </c>
      <c r="P1864" s="10">
        <v>45.56</v>
      </c>
      <c r="Q1864" s="10">
        <v>42.39</v>
      </c>
    </row>
    <row r="1865" spans="1:17">
      <c r="A1865" s="29">
        <v>42415</v>
      </c>
      <c r="B1865" s="10">
        <v>1336.44</v>
      </c>
      <c r="C1865" s="10">
        <v>1340</v>
      </c>
      <c r="D1865" s="10">
        <v>1330.33</v>
      </c>
      <c r="E1865" s="10">
        <v>1330.33</v>
      </c>
      <c r="F1865" s="10">
        <v>1383.37</v>
      </c>
      <c r="G1865" s="10">
        <v>1422.87</v>
      </c>
      <c r="H1865" s="10">
        <v>1405.07</v>
      </c>
      <c r="J1865" s="29">
        <v>42415</v>
      </c>
      <c r="K1865" s="10">
        <v>37.450000000000003</v>
      </c>
      <c r="L1865" s="10">
        <v>38</v>
      </c>
      <c r="M1865" s="10">
        <v>37.450000000000003</v>
      </c>
      <c r="N1865" s="10">
        <v>37.659999999999997</v>
      </c>
      <c r="O1865" s="10">
        <v>39.909999999999997</v>
      </c>
      <c r="P1865" s="10">
        <v>45.63</v>
      </c>
      <c r="Q1865" s="10">
        <v>42.44</v>
      </c>
    </row>
    <row r="1866" spans="1:17">
      <c r="A1866" s="29">
        <v>42412</v>
      </c>
      <c r="B1866" s="10">
        <v>1339.88</v>
      </c>
      <c r="C1866" s="10">
        <v>1340.74</v>
      </c>
      <c r="D1866" s="10">
        <v>1335.16</v>
      </c>
      <c r="E1866" s="10">
        <v>1336.44</v>
      </c>
      <c r="F1866" s="10">
        <v>1385.81</v>
      </c>
      <c r="G1866" s="10">
        <v>1423.08</v>
      </c>
      <c r="H1866" s="10">
        <v>1406.03</v>
      </c>
      <c r="J1866" s="29">
        <v>42412</v>
      </c>
      <c r="K1866" s="10">
        <v>37.4</v>
      </c>
      <c r="L1866" s="10">
        <v>37.4</v>
      </c>
      <c r="M1866" s="10">
        <v>37.33</v>
      </c>
      <c r="N1866" s="10">
        <v>37.369999999999997</v>
      </c>
      <c r="O1866" s="10">
        <v>40.07</v>
      </c>
      <c r="P1866" s="10">
        <v>45.7</v>
      </c>
      <c r="Q1866" s="10">
        <v>42.5</v>
      </c>
    </row>
    <row r="1867" spans="1:17">
      <c r="A1867" s="29">
        <v>42411</v>
      </c>
      <c r="B1867" s="10">
        <v>1340.97</v>
      </c>
      <c r="C1867" s="10">
        <v>1342.82</v>
      </c>
      <c r="D1867" s="10">
        <v>1334.94</v>
      </c>
      <c r="E1867" s="10">
        <v>1339.88</v>
      </c>
      <c r="F1867" s="10">
        <v>1388.24</v>
      </c>
      <c r="G1867" s="10">
        <v>1423.26</v>
      </c>
      <c r="H1867" s="10">
        <v>1406.92</v>
      </c>
      <c r="J1867" s="29">
        <v>42411</v>
      </c>
      <c r="K1867" s="10">
        <v>37.75</v>
      </c>
      <c r="L1867" s="10">
        <v>37.78</v>
      </c>
      <c r="M1867" s="10">
        <v>37.49</v>
      </c>
      <c r="N1867" s="10">
        <v>37.49</v>
      </c>
      <c r="O1867" s="10">
        <v>40.26</v>
      </c>
      <c r="P1867" s="10">
        <v>45.77</v>
      </c>
      <c r="Q1867" s="10">
        <v>42.55</v>
      </c>
    </row>
    <row r="1868" spans="1:17">
      <c r="A1868" s="29">
        <v>42410</v>
      </c>
      <c r="B1868" s="10">
        <v>1338.25</v>
      </c>
      <c r="C1868" s="10">
        <v>1343.66</v>
      </c>
      <c r="D1868" s="10">
        <v>1332.53</v>
      </c>
      <c r="E1868" s="10">
        <v>1341.18</v>
      </c>
      <c r="F1868" s="10">
        <v>1390.72</v>
      </c>
      <c r="G1868" s="10">
        <v>1423.42</v>
      </c>
      <c r="H1868" s="10">
        <v>1407.84</v>
      </c>
      <c r="J1868" s="29">
        <v>42410</v>
      </c>
      <c r="K1868" s="10">
        <v>38.86</v>
      </c>
      <c r="L1868" s="10">
        <v>38.86</v>
      </c>
      <c r="M1868" s="10">
        <v>38.35</v>
      </c>
      <c r="N1868" s="10">
        <v>38.35</v>
      </c>
      <c r="O1868" s="10">
        <v>40.44</v>
      </c>
      <c r="P1868" s="10">
        <v>45.84</v>
      </c>
      <c r="Q1868" s="10">
        <v>42.61</v>
      </c>
    </row>
    <row r="1869" spans="1:17">
      <c r="A1869" s="29">
        <v>42405</v>
      </c>
      <c r="B1869" s="10">
        <v>1339.8</v>
      </c>
      <c r="C1869" s="10">
        <v>1344.67</v>
      </c>
      <c r="D1869" s="10">
        <v>1337.65</v>
      </c>
      <c r="E1869" s="10">
        <v>1338.05</v>
      </c>
      <c r="F1869" s="10">
        <v>1393.13</v>
      </c>
      <c r="G1869" s="10">
        <v>1423.57</v>
      </c>
      <c r="H1869" s="10">
        <v>1408.85</v>
      </c>
      <c r="J1869" s="29">
        <v>42405</v>
      </c>
      <c r="K1869" s="10">
        <v>38.93</v>
      </c>
      <c r="L1869" s="10">
        <v>39.01</v>
      </c>
      <c r="M1869" s="10">
        <v>38.93</v>
      </c>
      <c r="N1869" s="10">
        <v>39.01</v>
      </c>
      <c r="O1869" s="10">
        <v>40.61</v>
      </c>
      <c r="P1869" s="10">
        <v>45.91</v>
      </c>
      <c r="Q1869" s="10">
        <v>42.66</v>
      </c>
    </row>
    <row r="1870" spans="1:17">
      <c r="A1870" s="29">
        <v>42404</v>
      </c>
      <c r="B1870" s="10">
        <v>1341.64</v>
      </c>
      <c r="C1870" s="10">
        <v>1344.7</v>
      </c>
      <c r="D1870" s="10">
        <v>1339.03</v>
      </c>
      <c r="E1870" s="10">
        <v>1339.95</v>
      </c>
      <c r="F1870" s="10">
        <v>1395.61</v>
      </c>
      <c r="G1870" s="10">
        <v>1423.69</v>
      </c>
      <c r="H1870" s="10">
        <v>1409.95</v>
      </c>
      <c r="J1870" s="29">
        <v>42404</v>
      </c>
      <c r="K1870" s="10">
        <v>38.22</v>
      </c>
      <c r="L1870" s="10">
        <v>38.659999999999997</v>
      </c>
      <c r="M1870" s="10">
        <v>38.22</v>
      </c>
      <c r="N1870" s="10">
        <v>38.53</v>
      </c>
      <c r="O1870" s="10">
        <v>40.770000000000003</v>
      </c>
      <c r="P1870" s="10">
        <v>45.97</v>
      </c>
      <c r="Q1870" s="10">
        <v>42.7</v>
      </c>
    </row>
    <row r="1871" spans="1:17">
      <c r="A1871" s="29">
        <v>42403</v>
      </c>
      <c r="B1871" s="10">
        <v>1325.74</v>
      </c>
      <c r="C1871" s="10">
        <v>1341.87</v>
      </c>
      <c r="D1871" s="10">
        <v>1324.64</v>
      </c>
      <c r="E1871" s="10">
        <v>1341.58</v>
      </c>
      <c r="F1871" s="10">
        <v>1397.92</v>
      </c>
      <c r="G1871" s="10">
        <v>1423.82</v>
      </c>
      <c r="H1871" s="10">
        <v>1411.03</v>
      </c>
      <c r="J1871" s="29">
        <v>42403</v>
      </c>
      <c r="K1871" s="10">
        <v>36.65</v>
      </c>
      <c r="L1871" s="10">
        <v>37.86</v>
      </c>
      <c r="M1871" s="10">
        <v>35.799999999999997</v>
      </c>
      <c r="N1871" s="10">
        <v>37.86</v>
      </c>
      <c r="O1871" s="10">
        <v>40.93</v>
      </c>
      <c r="P1871" s="10">
        <v>46.03</v>
      </c>
      <c r="Q1871" s="10">
        <v>42.74</v>
      </c>
    </row>
    <row r="1872" spans="1:17">
      <c r="A1872" s="29">
        <v>42402</v>
      </c>
      <c r="B1872" s="10">
        <v>1327.12</v>
      </c>
      <c r="C1872" s="10">
        <v>1328.06</v>
      </c>
      <c r="D1872" s="10">
        <v>1321.74</v>
      </c>
      <c r="E1872" s="10">
        <v>1326.04</v>
      </c>
      <c r="F1872" s="10">
        <v>1400.21</v>
      </c>
      <c r="G1872" s="10">
        <v>1423.94</v>
      </c>
      <c r="H1872" s="10">
        <v>1412.11</v>
      </c>
      <c r="J1872" s="29">
        <v>42402</v>
      </c>
      <c r="K1872" s="10">
        <v>38.99</v>
      </c>
      <c r="L1872" s="10">
        <v>38.99</v>
      </c>
      <c r="M1872" s="10">
        <v>37.75</v>
      </c>
      <c r="N1872" s="10">
        <v>37.75</v>
      </c>
      <c r="O1872" s="10">
        <v>41.09</v>
      </c>
      <c r="P1872" s="10">
        <v>46.1</v>
      </c>
      <c r="Q1872" s="10">
        <v>42.78</v>
      </c>
    </row>
    <row r="1873" spans="1:17">
      <c r="A1873" s="29">
        <v>42401</v>
      </c>
      <c r="B1873" s="10">
        <v>1322.88</v>
      </c>
      <c r="C1873" s="10">
        <v>1327.13</v>
      </c>
      <c r="D1873" s="10">
        <v>1315.77</v>
      </c>
      <c r="E1873" s="10">
        <v>1327.13</v>
      </c>
      <c r="F1873" s="10">
        <v>1402.76</v>
      </c>
      <c r="G1873" s="10">
        <v>1424.13</v>
      </c>
      <c r="H1873" s="10">
        <v>1413.35</v>
      </c>
      <c r="J1873" s="29">
        <v>42401</v>
      </c>
      <c r="K1873" s="10">
        <v>37.76</v>
      </c>
      <c r="L1873" s="10">
        <v>38.520000000000003</v>
      </c>
      <c r="M1873" s="10">
        <v>37.76</v>
      </c>
      <c r="N1873" s="10">
        <v>38.520000000000003</v>
      </c>
      <c r="O1873" s="10">
        <v>41.26</v>
      </c>
      <c r="P1873" s="10">
        <v>46.17</v>
      </c>
      <c r="Q1873" s="10">
        <v>42.84</v>
      </c>
    </row>
    <row r="1874" spans="1:17">
      <c r="A1874" s="29">
        <v>42398</v>
      </c>
      <c r="B1874" s="10">
        <v>1305.98</v>
      </c>
      <c r="C1874" s="10">
        <v>1327.94</v>
      </c>
      <c r="D1874" s="10">
        <v>1302.93</v>
      </c>
      <c r="E1874" s="10">
        <v>1322.96</v>
      </c>
      <c r="F1874" s="10">
        <v>1405.07</v>
      </c>
      <c r="G1874" s="10">
        <v>1424.32</v>
      </c>
      <c r="H1874" s="10">
        <v>1414.6</v>
      </c>
      <c r="J1874" s="29">
        <v>42398</v>
      </c>
      <c r="K1874" s="10">
        <v>36.200000000000003</v>
      </c>
      <c r="L1874" s="10">
        <v>37.71</v>
      </c>
      <c r="M1874" s="10">
        <v>36.200000000000003</v>
      </c>
      <c r="N1874" s="10">
        <v>37.71</v>
      </c>
      <c r="O1874" s="10">
        <v>41.42</v>
      </c>
      <c r="P1874" s="10">
        <v>46.24</v>
      </c>
      <c r="Q1874" s="10">
        <v>42.9</v>
      </c>
    </row>
    <row r="1875" spans="1:17">
      <c r="A1875" s="29">
        <v>42397</v>
      </c>
      <c r="B1875" s="10">
        <v>1310.47</v>
      </c>
      <c r="C1875" s="10">
        <v>1314.54</v>
      </c>
      <c r="D1875" s="10">
        <v>1303.5</v>
      </c>
      <c r="E1875" s="10">
        <v>1305.98</v>
      </c>
      <c r="F1875" s="10">
        <v>1407.47</v>
      </c>
      <c r="G1875" s="10">
        <v>1424.51</v>
      </c>
      <c r="H1875" s="10">
        <v>1415.96</v>
      </c>
      <c r="J1875" s="29">
        <v>42397</v>
      </c>
      <c r="K1875" s="10">
        <v>36</v>
      </c>
      <c r="L1875" s="10">
        <v>36.1</v>
      </c>
      <c r="M1875" s="10">
        <v>35.880000000000003</v>
      </c>
      <c r="N1875" s="10">
        <v>36.090000000000003</v>
      </c>
      <c r="O1875" s="10">
        <v>41.59</v>
      </c>
      <c r="P1875" s="10">
        <v>46.31</v>
      </c>
      <c r="Q1875" s="10">
        <v>42.96</v>
      </c>
    </row>
    <row r="1876" spans="1:17">
      <c r="A1876" s="29">
        <v>42396</v>
      </c>
      <c r="B1876" s="10">
        <v>1316.68</v>
      </c>
      <c r="C1876" s="10">
        <v>1317.39</v>
      </c>
      <c r="D1876" s="10">
        <v>1309</v>
      </c>
      <c r="E1876" s="10">
        <v>1309</v>
      </c>
      <c r="F1876" s="10">
        <v>1410.23</v>
      </c>
      <c r="G1876" s="10">
        <v>1424.78</v>
      </c>
      <c r="H1876" s="10">
        <v>1417.48</v>
      </c>
      <c r="J1876" s="29">
        <v>42396</v>
      </c>
      <c r="K1876" s="10">
        <v>36</v>
      </c>
      <c r="L1876" s="10">
        <v>36.299999999999997</v>
      </c>
      <c r="M1876" s="10">
        <v>35.619999999999997</v>
      </c>
      <c r="N1876" s="10">
        <v>36.18</v>
      </c>
      <c r="O1876" s="10">
        <v>41.79</v>
      </c>
      <c r="P1876" s="10">
        <v>46.38</v>
      </c>
      <c r="Q1876" s="10">
        <v>43.04</v>
      </c>
    </row>
    <row r="1877" spans="1:17">
      <c r="A1877" s="29">
        <v>42395</v>
      </c>
      <c r="B1877" s="10">
        <v>1327.58</v>
      </c>
      <c r="C1877" s="10">
        <v>1329.06</v>
      </c>
      <c r="D1877" s="10">
        <v>1315.43</v>
      </c>
      <c r="E1877" s="10">
        <v>1316.6</v>
      </c>
      <c r="F1877" s="10">
        <v>1412.93</v>
      </c>
      <c r="G1877" s="10">
        <v>1425.02</v>
      </c>
      <c r="H1877" s="10">
        <v>1418.95</v>
      </c>
      <c r="J1877" s="29">
        <v>42395</v>
      </c>
      <c r="K1877" s="10">
        <v>35.79</v>
      </c>
      <c r="L1877" s="10">
        <v>36</v>
      </c>
      <c r="M1877" s="10">
        <v>35.270000000000003</v>
      </c>
      <c r="N1877" s="10">
        <v>35.51</v>
      </c>
      <c r="O1877" s="10">
        <v>41.98</v>
      </c>
      <c r="P1877" s="10">
        <v>46.45</v>
      </c>
      <c r="Q1877" s="10">
        <v>43.1</v>
      </c>
    </row>
    <row r="1878" spans="1:17">
      <c r="A1878" s="29">
        <v>42391</v>
      </c>
      <c r="B1878" s="10">
        <v>1333.8</v>
      </c>
      <c r="C1878" s="10">
        <v>1335.88</v>
      </c>
      <c r="D1878" s="10">
        <v>1327.6</v>
      </c>
      <c r="E1878" s="10">
        <v>1327.6</v>
      </c>
      <c r="F1878" s="10">
        <v>1415.38</v>
      </c>
      <c r="G1878" s="10">
        <v>1425.21</v>
      </c>
      <c r="H1878" s="10">
        <v>1420.28</v>
      </c>
      <c r="J1878" s="29">
        <v>42391</v>
      </c>
      <c r="K1878" s="10">
        <v>35.76</v>
      </c>
      <c r="L1878" s="10">
        <v>35.81</v>
      </c>
      <c r="M1878" s="10">
        <v>35.76</v>
      </c>
      <c r="N1878" s="10">
        <v>35.76</v>
      </c>
      <c r="O1878" s="10">
        <v>42.2</v>
      </c>
      <c r="P1878" s="10">
        <v>46.52</v>
      </c>
      <c r="Q1878" s="10">
        <v>43.17</v>
      </c>
    </row>
    <row r="1879" spans="1:17">
      <c r="A1879" s="29">
        <v>42390</v>
      </c>
      <c r="B1879" s="10">
        <v>1331.82</v>
      </c>
      <c r="C1879" s="10">
        <v>1338.26</v>
      </c>
      <c r="D1879" s="10">
        <v>1328.83</v>
      </c>
      <c r="E1879" s="10">
        <v>1333.76</v>
      </c>
      <c r="F1879" s="10">
        <v>1417.65</v>
      </c>
      <c r="G1879" s="10">
        <v>1425.31</v>
      </c>
      <c r="H1879" s="10">
        <v>1421.5</v>
      </c>
      <c r="J1879" s="29">
        <v>42390</v>
      </c>
      <c r="K1879" s="10">
        <v>35.64</v>
      </c>
      <c r="L1879" s="10">
        <v>35.67</v>
      </c>
      <c r="M1879" s="10">
        <v>35.49</v>
      </c>
      <c r="N1879" s="10">
        <v>35.49</v>
      </c>
      <c r="O1879" s="10">
        <v>42.42</v>
      </c>
      <c r="P1879" s="10">
        <v>46.59</v>
      </c>
      <c r="Q1879" s="10">
        <v>43.25</v>
      </c>
    </row>
    <row r="1880" spans="1:17">
      <c r="A1880" s="29">
        <v>42389</v>
      </c>
      <c r="B1880" s="10">
        <v>1344.25</v>
      </c>
      <c r="C1880" s="10">
        <v>1344.97</v>
      </c>
      <c r="D1880" s="10">
        <v>1327.54</v>
      </c>
      <c r="E1880" s="10">
        <v>1331.82</v>
      </c>
      <c r="F1880" s="10">
        <v>1419.76</v>
      </c>
      <c r="G1880" s="10">
        <v>1425.34</v>
      </c>
      <c r="H1880" s="10">
        <v>1422.67</v>
      </c>
      <c r="J1880" s="29">
        <v>42389</v>
      </c>
      <c r="K1880" s="10">
        <v>36.5</v>
      </c>
      <c r="L1880" s="10">
        <v>36.5</v>
      </c>
      <c r="M1880" s="10">
        <v>35.450000000000003</v>
      </c>
      <c r="N1880" s="10">
        <v>35.47</v>
      </c>
      <c r="O1880" s="10">
        <v>42.63</v>
      </c>
      <c r="P1880" s="10">
        <v>46.66</v>
      </c>
      <c r="Q1880" s="10">
        <v>43.34</v>
      </c>
    </row>
    <row r="1881" spans="1:17">
      <c r="A1881" s="29">
        <v>42388</v>
      </c>
      <c r="B1881" s="10">
        <v>1353.12</v>
      </c>
      <c r="C1881" s="10">
        <v>1359.05</v>
      </c>
      <c r="D1881" s="10">
        <v>1344.24</v>
      </c>
      <c r="E1881" s="10">
        <v>1344.26</v>
      </c>
      <c r="F1881" s="10">
        <v>1421.87</v>
      </c>
      <c r="G1881" s="10">
        <v>1425.37</v>
      </c>
      <c r="H1881" s="10">
        <v>1423.87</v>
      </c>
      <c r="J1881" s="29">
        <v>42388</v>
      </c>
      <c r="K1881" s="10">
        <v>37.17</v>
      </c>
      <c r="L1881" s="10">
        <v>37.17</v>
      </c>
      <c r="M1881" s="10">
        <v>36.21</v>
      </c>
      <c r="N1881" s="10">
        <v>36.28</v>
      </c>
      <c r="O1881" s="10">
        <v>42.85</v>
      </c>
      <c r="P1881" s="10">
        <v>46.73</v>
      </c>
      <c r="Q1881" s="10">
        <v>43.43</v>
      </c>
    </row>
    <row r="1882" spans="1:17">
      <c r="A1882" s="29">
        <v>42387</v>
      </c>
      <c r="B1882" s="10">
        <v>1349.21</v>
      </c>
      <c r="C1882" s="10">
        <v>1355.65</v>
      </c>
      <c r="D1882" s="10">
        <v>1347.34</v>
      </c>
      <c r="E1882" s="10">
        <v>1353.12</v>
      </c>
      <c r="F1882" s="10">
        <v>1423.74</v>
      </c>
      <c r="G1882" s="10">
        <v>1425.31</v>
      </c>
      <c r="H1882" s="10">
        <v>1424.94</v>
      </c>
      <c r="J1882" s="29">
        <v>42387</v>
      </c>
      <c r="K1882" s="10">
        <v>36.51</v>
      </c>
      <c r="L1882" s="10">
        <v>36.51</v>
      </c>
      <c r="M1882" s="10">
        <v>36.450000000000003</v>
      </c>
      <c r="N1882" s="10">
        <v>36.450000000000003</v>
      </c>
      <c r="O1882" s="10">
        <v>43.01</v>
      </c>
      <c r="P1882" s="10">
        <v>46.8</v>
      </c>
      <c r="Q1882" s="10">
        <v>43.52</v>
      </c>
    </row>
    <row r="1883" spans="1:17">
      <c r="A1883" s="29">
        <v>42384</v>
      </c>
      <c r="B1883" s="10">
        <v>1353.16</v>
      </c>
      <c r="C1883" s="10">
        <v>1360.62</v>
      </c>
      <c r="D1883" s="10">
        <v>1349.15</v>
      </c>
      <c r="E1883" s="10">
        <v>1349.15</v>
      </c>
      <c r="F1883" s="10">
        <v>1425.28</v>
      </c>
      <c r="G1883" s="10">
        <v>1425.21</v>
      </c>
      <c r="H1883" s="10">
        <v>1425.89</v>
      </c>
      <c r="J1883" s="29">
        <v>42384</v>
      </c>
      <c r="K1883" s="10">
        <v>36.86</v>
      </c>
      <c r="L1883" s="10">
        <v>36.86</v>
      </c>
      <c r="M1883" s="10">
        <v>36.44</v>
      </c>
      <c r="N1883" s="10">
        <v>36.44</v>
      </c>
      <c r="O1883" s="10">
        <v>43.18</v>
      </c>
      <c r="P1883" s="10">
        <v>46.87</v>
      </c>
      <c r="Q1883" s="10">
        <v>43.61</v>
      </c>
    </row>
    <row r="1884" spans="1:17">
      <c r="A1884" s="29">
        <v>42383</v>
      </c>
      <c r="B1884" s="10">
        <v>1372.79</v>
      </c>
      <c r="C1884" s="10">
        <v>1374.19</v>
      </c>
      <c r="D1884" s="10">
        <v>1353.13</v>
      </c>
      <c r="E1884" s="10">
        <v>1353.16</v>
      </c>
      <c r="F1884" s="10">
        <v>1426.92</v>
      </c>
      <c r="G1884" s="10">
        <v>1425.11</v>
      </c>
      <c r="H1884" s="10">
        <v>1426.9</v>
      </c>
      <c r="J1884" s="29">
        <v>42382</v>
      </c>
      <c r="K1884" s="10">
        <v>38.58</v>
      </c>
      <c r="L1884" s="10">
        <v>38.58</v>
      </c>
      <c r="M1884" s="10">
        <v>37.5</v>
      </c>
      <c r="N1884" s="10">
        <v>37.5</v>
      </c>
      <c r="O1884" s="10">
        <v>43.35</v>
      </c>
      <c r="P1884" s="10">
        <v>46.94</v>
      </c>
      <c r="Q1884" s="10">
        <v>43.7</v>
      </c>
    </row>
    <row r="1885" spans="1:17">
      <c r="A1885" s="29">
        <v>42382</v>
      </c>
      <c r="B1885" s="10">
        <v>1378.17</v>
      </c>
      <c r="C1885" s="10">
        <v>1383.93</v>
      </c>
      <c r="D1885" s="10">
        <v>1371.99</v>
      </c>
      <c r="E1885" s="10">
        <v>1372.94</v>
      </c>
      <c r="F1885" s="10">
        <v>1428.34</v>
      </c>
      <c r="G1885" s="10">
        <v>1425.01</v>
      </c>
      <c r="H1885" s="10">
        <v>1427.91</v>
      </c>
      <c r="J1885" s="29">
        <v>42381</v>
      </c>
      <c r="K1885" s="10">
        <v>37.51</v>
      </c>
      <c r="L1885" s="10">
        <v>38.49</v>
      </c>
      <c r="M1885" s="10">
        <v>37.51</v>
      </c>
      <c r="N1885" s="10">
        <v>38.14</v>
      </c>
      <c r="O1885" s="10">
        <v>43.51</v>
      </c>
      <c r="P1885" s="10">
        <v>47</v>
      </c>
      <c r="Q1885" s="10">
        <v>43.78</v>
      </c>
    </row>
    <row r="1886" spans="1:17">
      <c r="A1886" s="29">
        <v>42381</v>
      </c>
      <c r="B1886" s="10">
        <v>1373.45</v>
      </c>
      <c r="C1886" s="10">
        <v>1378.68</v>
      </c>
      <c r="D1886" s="10">
        <v>1371.35</v>
      </c>
      <c r="E1886" s="10">
        <v>1378.07</v>
      </c>
      <c r="F1886" s="10">
        <v>1429.32</v>
      </c>
      <c r="G1886" s="10">
        <v>1424.81</v>
      </c>
      <c r="H1886" s="10">
        <v>1428.69</v>
      </c>
      <c r="J1886" s="29">
        <v>42380</v>
      </c>
      <c r="K1886" s="10">
        <v>38.630000000000003</v>
      </c>
      <c r="L1886" s="10">
        <v>38.880000000000003</v>
      </c>
      <c r="M1886" s="10">
        <v>38.1</v>
      </c>
      <c r="N1886" s="10">
        <v>38.200000000000003</v>
      </c>
      <c r="O1886" s="10">
        <v>43.66</v>
      </c>
      <c r="P1886" s="10">
        <v>47.05</v>
      </c>
      <c r="Q1886" s="10">
        <v>43.85</v>
      </c>
    </row>
    <row r="1887" spans="1:17">
      <c r="A1887" s="29">
        <v>42380</v>
      </c>
      <c r="B1887" s="10">
        <v>1381.83</v>
      </c>
      <c r="C1887" s="10">
        <v>1384.75</v>
      </c>
      <c r="D1887" s="10">
        <v>1370.77</v>
      </c>
      <c r="E1887" s="10">
        <v>1373.45</v>
      </c>
      <c r="F1887" s="10">
        <v>1430.18</v>
      </c>
      <c r="G1887" s="10">
        <v>1424.59</v>
      </c>
      <c r="H1887" s="10">
        <v>1429.43</v>
      </c>
      <c r="J1887" s="29">
        <v>42377</v>
      </c>
      <c r="K1887" s="10">
        <v>38.9</v>
      </c>
      <c r="L1887" s="10">
        <v>38.9</v>
      </c>
      <c r="M1887" s="10">
        <v>38.76</v>
      </c>
      <c r="N1887" s="10">
        <v>38.76</v>
      </c>
      <c r="O1887" s="10">
        <v>43.82</v>
      </c>
      <c r="P1887" s="10">
        <v>47.11</v>
      </c>
      <c r="Q1887" s="10">
        <v>43.92</v>
      </c>
    </row>
    <row r="1888" spans="1:17">
      <c r="A1888" s="29">
        <v>42377</v>
      </c>
      <c r="B1888" s="10">
        <v>1386.6</v>
      </c>
      <c r="C1888" s="10">
        <v>1388.63</v>
      </c>
      <c r="D1888" s="10">
        <v>1380.67</v>
      </c>
      <c r="E1888" s="10">
        <v>1381.84</v>
      </c>
      <c r="F1888" s="10">
        <v>1431.07</v>
      </c>
      <c r="G1888" s="10">
        <v>1424.4</v>
      </c>
      <c r="H1888" s="10">
        <v>1430.22</v>
      </c>
      <c r="J1888" s="29">
        <v>42376</v>
      </c>
      <c r="K1888" s="10">
        <v>40</v>
      </c>
      <c r="L1888" s="10">
        <v>40</v>
      </c>
      <c r="M1888" s="10">
        <v>38.49</v>
      </c>
      <c r="N1888" s="10">
        <v>38.6</v>
      </c>
      <c r="O1888" s="10">
        <v>43.96</v>
      </c>
      <c r="P1888" s="10">
        <v>47.15</v>
      </c>
      <c r="Q1888" s="10">
        <v>43.99</v>
      </c>
    </row>
    <row r="1889" spans="1:17">
      <c r="A1889" s="29">
        <v>42376</v>
      </c>
      <c r="B1889" s="10">
        <v>1397.18</v>
      </c>
      <c r="C1889" s="10">
        <v>1398.22</v>
      </c>
      <c r="D1889" s="10">
        <v>1385.42</v>
      </c>
      <c r="E1889" s="10">
        <v>1386.64</v>
      </c>
      <c r="F1889" s="10">
        <v>1431.82</v>
      </c>
      <c r="G1889" s="10">
        <v>1424.15</v>
      </c>
      <c r="H1889" s="10">
        <v>1430.93</v>
      </c>
      <c r="J1889" s="29">
        <v>42375</v>
      </c>
      <c r="K1889" s="10">
        <v>39.090000000000003</v>
      </c>
      <c r="L1889" s="10">
        <v>39.28</v>
      </c>
      <c r="M1889" s="10">
        <v>39.090000000000003</v>
      </c>
      <c r="N1889" s="10">
        <v>39.28</v>
      </c>
      <c r="O1889" s="10">
        <v>44.09</v>
      </c>
      <c r="P1889" s="10">
        <v>47.2</v>
      </c>
      <c r="Q1889" s="10">
        <v>44.07</v>
      </c>
    </row>
    <row r="1890" spans="1:17">
      <c r="A1890" s="29">
        <v>42375</v>
      </c>
      <c r="B1890" s="10">
        <v>1392.3</v>
      </c>
      <c r="C1890" s="10">
        <v>1398.08</v>
      </c>
      <c r="D1890" s="10">
        <v>1391.27</v>
      </c>
      <c r="E1890" s="10">
        <v>1397.18</v>
      </c>
      <c r="F1890" s="10">
        <v>1432.4</v>
      </c>
      <c r="G1890" s="10">
        <v>1423.89</v>
      </c>
      <c r="H1890" s="10">
        <v>1431.61</v>
      </c>
      <c r="J1890" s="29">
        <v>42374</v>
      </c>
      <c r="K1890" s="10">
        <v>40.4</v>
      </c>
      <c r="L1890" s="10">
        <v>40.4</v>
      </c>
      <c r="M1890" s="10">
        <v>39.6</v>
      </c>
      <c r="N1890" s="10">
        <v>39.61</v>
      </c>
      <c r="O1890" s="10">
        <v>44.2</v>
      </c>
      <c r="P1890" s="10">
        <v>47.24</v>
      </c>
      <c r="Q1890" s="10">
        <v>44.14</v>
      </c>
    </row>
    <row r="1891" spans="1:17">
      <c r="A1891" s="29">
        <v>42374</v>
      </c>
      <c r="B1891" s="10">
        <v>1398.11</v>
      </c>
      <c r="C1891" s="10">
        <v>1404.36</v>
      </c>
      <c r="D1891" s="10">
        <v>1391.83</v>
      </c>
      <c r="E1891" s="10">
        <v>1392.16</v>
      </c>
      <c r="F1891" s="10">
        <v>1432.81</v>
      </c>
      <c r="G1891" s="10">
        <v>1423.61</v>
      </c>
      <c r="H1891" s="10">
        <v>1432.15</v>
      </c>
      <c r="J1891" s="29">
        <v>42373</v>
      </c>
      <c r="K1891" s="10">
        <v>40.85</v>
      </c>
      <c r="L1891" s="10">
        <v>40.85</v>
      </c>
      <c r="M1891" s="10">
        <v>39.94</v>
      </c>
      <c r="N1891" s="10">
        <v>39.94</v>
      </c>
      <c r="O1891" s="10">
        <v>44.32</v>
      </c>
      <c r="P1891" s="10">
        <v>47.29</v>
      </c>
      <c r="Q1891" s="10">
        <v>44.22</v>
      </c>
    </row>
    <row r="1892" spans="1:17">
      <c r="A1892" s="29">
        <v>42373</v>
      </c>
      <c r="B1892" s="10">
        <v>1409.01</v>
      </c>
      <c r="C1892" s="10">
        <v>1412.26</v>
      </c>
      <c r="D1892" s="10">
        <v>1398.15</v>
      </c>
      <c r="E1892" s="10">
        <v>1398.22</v>
      </c>
      <c r="F1892" s="10">
        <v>1433.29</v>
      </c>
      <c r="G1892" s="10">
        <v>1423.37</v>
      </c>
      <c r="H1892" s="10">
        <v>1432.79</v>
      </c>
      <c r="J1892" s="29">
        <v>42368</v>
      </c>
      <c r="K1892" s="10">
        <v>41.14</v>
      </c>
      <c r="L1892" s="10">
        <v>41.53</v>
      </c>
      <c r="M1892" s="10">
        <v>41.07</v>
      </c>
      <c r="N1892" s="10">
        <v>41.53</v>
      </c>
      <c r="O1892" s="10">
        <v>44.42</v>
      </c>
      <c r="P1892" s="10">
        <v>47.32</v>
      </c>
      <c r="Q1892" s="10">
        <v>44.29</v>
      </c>
    </row>
    <row r="1893" spans="1:17">
      <c r="A1893" s="29">
        <v>42368</v>
      </c>
      <c r="B1893" s="10">
        <v>1415.83</v>
      </c>
      <c r="C1893" s="10">
        <v>1415.83</v>
      </c>
      <c r="D1893" s="10">
        <v>1400.08</v>
      </c>
      <c r="E1893" s="10">
        <v>1409.02</v>
      </c>
      <c r="F1893" s="10">
        <v>1433.64</v>
      </c>
      <c r="G1893" s="10">
        <v>1423.11</v>
      </c>
      <c r="H1893" s="10">
        <v>1433.45</v>
      </c>
      <c r="J1893" s="29">
        <v>42367</v>
      </c>
      <c r="K1893" s="10">
        <v>42</v>
      </c>
      <c r="L1893" s="10">
        <v>42</v>
      </c>
      <c r="M1893" s="10">
        <v>41.23</v>
      </c>
      <c r="N1893" s="10">
        <v>41.23</v>
      </c>
      <c r="O1893" s="10">
        <v>44.48</v>
      </c>
      <c r="P1893" s="10">
        <v>47.35</v>
      </c>
      <c r="Q1893" s="10">
        <v>44.35</v>
      </c>
    </row>
    <row r="1894" spans="1:17">
      <c r="A1894" s="29">
        <v>42367</v>
      </c>
      <c r="B1894" s="10">
        <v>1416.42</v>
      </c>
      <c r="C1894" s="10">
        <v>1418</v>
      </c>
      <c r="D1894" s="10">
        <v>1412.59</v>
      </c>
      <c r="E1894" s="10">
        <v>1415.61</v>
      </c>
      <c r="F1894" s="10">
        <v>1433.78</v>
      </c>
      <c r="G1894" s="10">
        <v>1422.78</v>
      </c>
      <c r="H1894" s="10">
        <v>1434.03</v>
      </c>
      <c r="J1894" s="29">
        <v>42366</v>
      </c>
      <c r="K1894" s="10">
        <v>41.62</v>
      </c>
      <c r="L1894" s="10">
        <v>41.67</v>
      </c>
      <c r="M1894" s="10">
        <v>41.49</v>
      </c>
      <c r="N1894" s="10">
        <v>41.55</v>
      </c>
      <c r="O1894" s="10">
        <v>44.55</v>
      </c>
      <c r="P1894" s="10">
        <v>47.39</v>
      </c>
      <c r="Q1894" s="10">
        <v>44.41</v>
      </c>
    </row>
    <row r="1895" spans="1:17">
      <c r="A1895" s="29">
        <v>42366</v>
      </c>
      <c r="B1895" s="10">
        <v>1406.69</v>
      </c>
      <c r="C1895" s="10">
        <v>1416.33</v>
      </c>
      <c r="D1895" s="10">
        <v>1405.43</v>
      </c>
      <c r="E1895" s="10">
        <v>1416.33</v>
      </c>
      <c r="F1895" s="10">
        <v>1433.86</v>
      </c>
      <c r="G1895" s="10">
        <v>1422.48</v>
      </c>
      <c r="H1895" s="10">
        <v>1434.6</v>
      </c>
      <c r="J1895" s="29">
        <v>42361</v>
      </c>
      <c r="K1895" s="10">
        <v>41.45</v>
      </c>
      <c r="L1895" s="10">
        <v>41.55</v>
      </c>
      <c r="M1895" s="10">
        <v>41.28</v>
      </c>
      <c r="N1895" s="10">
        <v>41.51</v>
      </c>
      <c r="O1895" s="10">
        <v>44.62</v>
      </c>
      <c r="P1895" s="10">
        <v>47.42</v>
      </c>
      <c r="Q1895" s="10">
        <v>44.47</v>
      </c>
    </row>
    <row r="1896" spans="1:17">
      <c r="A1896" s="29">
        <v>42361</v>
      </c>
      <c r="B1896" s="10">
        <v>1405.09</v>
      </c>
      <c r="C1896" s="10">
        <v>1413.53</v>
      </c>
      <c r="D1896" s="10">
        <v>1403.3</v>
      </c>
      <c r="E1896" s="10">
        <v>1406.42</v>
      </c>
      <c r="F1896" s="10">
        <v>1433.89</v>
      </c>
      <c r="G1896" s="10">
        <v>1422.18</v>
      </c>
      <c r="H1896" s="10">
        <v>1435.14</v>
      </c>
      <c r="J1896" s="29">
        <v>42360</v>
      </c>
      <c r="K1896" s="10">
        <v>40.96</v>
      </c>
      <c r="L1896" s="10">
        <v>41.12</v>
      </c>
      <c r="M1896" s="10">
        <v>40.799999999999997</v>
      </c>
      <c r="N1896" s="10">
        <v>40.86</v>
      </c>
      <c r="O1896" s="10">
        <v>44.71</v>
      </c>
      <c r="P1896" s="10">
        <v>47.46</v>
      </c>
      <c r="Q1896" s="10">
        <v>44.53</v>
      </c>
    </row>
    <row r="1897" spans="1:17">
      <c r="A1897" s="29">
        <v>42360</v>
      </c>
      <c r="B1897" s="10">
        <v>1400.03</v>
      </c>
      <c r="C1897" s="10">
        <v>1406.01</v>
      </c>
      <c r="D1897" s="10">
        <v>1398.58</v>
      </c>
      <c r="E1897" s="10">
        <v>1405.27</v>
      </c>
      <c r="F1897" s="10">
        <v>1434.18</v>
      </c>
      <c r="G1897" s="10">
        <v>1421.91</v>
      </c>
      <c r="H1897" s="10">
        <v>1435.74</v>
      </c>
      <c r="J1897" s="29">
        <v>42359</v>
      </c>
      <c r="K1897" s="10">
        <v>41.47</v>
      </c>
      <c r="L1897" s="10">
        <v>41.48</v>
      </c>
      <c r="M1897" s="10">
        <v>40.9</v>
      </c>
      <c r="N1897" s="10">
        <v>40.9</v>
      </c>
      <c r="O1897" s="10">
        <v>44.81</v>
      </c>
      <c r="P1897" s="10">
        <v>47.5</v>
      </c>
      <c r="Q1897" s="10">
        <v>44.59</v>
      </c>
    </row>
    <row r="1898" spans="1:17">
      <c r="A1898" s="29">
        <v>42359</v>
      </c>
      <c r="B1898" s="10">
        <v>1400.58</v>
      </c>
      <c r="C1898" s="10">
        <v>1405.93</v>
      </c>
      <c r="D1898" s="10">
        <v>1397.3</v>
      </c>
      <c r="E1898" s="10">
        <v>1400.03</v>
      </c>
      <c r="F1898" s="10">
        <v>1434.44</v>
      </c>
      <c r="G1898" s="10">
        <v>1421.67</v>
      </c>
      <c r="H1898" s="10">
        <v>1436.36</v>
      </c>
      <c r="J1898" s="29">
        <v>42356</v>
      </c>
      <c r="K1898" s="10">
        <v>41.85</v>
      </c>
      <c r="L1898" s="10">
        <v>41.85</v>
      </c>
      <c r="M1898" s="10">
        <v>41.03</v>
      </c>
      <c r="N1898" s="10">
        <v>41.03</v>
      </c>
      <c r="O1898" s="10">
        <v>44.9</v>
      </c>
      <c r="P1898" s="10">
        <v>47.54</v>
      </c>
      <c r="Q1898" s="10">
        <v>44.65</v>
      </c>
    </row>
    <row r="1899" spans="1:17">
      <c r="A1899" s="29">
        <v>42356</v>
      </c>
      <c r="B1899" s="10">
        <v>1395.63</v>
      </c>
      <c r="C1899" s="10">
        <v>1406.53</v>
      </c>
      <c r="D1899" s="10">
        <v>1395.63</v>
      </c>
      <c r="E1899" s="10">
        <v>1400.58</v>
      </c>
      <c r="F1899" s="10">
        <v>1434.77</v>
      </c>
      <c r="G1899" s="10">
        <v>1421.46</v>
      </c>
      <c r="H1899" s="10">
        <v>1437.03</v>
      </c>
      <c r="J1899" s="29">
        <v>42355</v>
      </c>
      <c r="K1899" s="10">
        <v>42.88</v>
      </c>
      <c r="L1899" s="10">
        <v>42.96</v>
      </c>
      <c r="M1899" s="10">
        <v>42.3</v>
      </c>
      <c r="N1899" s="10">
        <v>42.3</v>
      </c>
      <c r="O1899" s="10">
        <v>44.97</v>
      </c>
      <c r="P1899" s="10">
        <v>47.59</v>
      </c>
      <c r="Q1899" s="10">
        <v>44.71</v>
      </c>
    </row>
    <row r="1900" spans="1:17">
      <c r="A1900" s="29">
        <v>42355</v>
      </c>
      <c r="B1900" s="10">
        <v>1371.59</v>
      </c>
      <c r="C1900" s="10">
        <v>1401.48</v>
      </c>
      <c r="D1900" s="10">
        <v>1365.91</v>
      </c>
      <c r="E1900" s="10">
        <v>1395.75</v>
      </c>
      <c r="F1900" s="10">
        <v>1434.97</v>
      </c>
      <c r="G1900" s="10">
        <v>1421.28</v>
      </c>
      <c r="H1900" s="10">
        <v>1437.7</v>
      </c>
      <c r="J1900" s="29">
        <v>42354</v>
      </c>
      <c r="K1900" s="10">
        <v>41.49</v>
      </c>
      <c r="L1900" s="10">
        <v>41.94</v>
      </c>
      <c r="M1900" s="10">
        <v>41.49</v>
      </c>
      <c r="N1900" s="10">
        <v>41.85</v>
      </c>
      <c r="O1900" s="10">
        <v>45.01</v>
      </c>
      <c r="P1900" s="10">
        <v>47.63</v>
      </c>
      <c r="Q1900" s="10">
        <v>44.76</v>
      </c>
    </row>
    <row r="1901" spans="1:17">
      <c r="A1901" s="29">
        <v>42354</v>
      </c>
      <c r="B1901" s="10">
        <v>1441.28</v>
      </c>
      <c r="C1901" s="10">
        <v>1441.34</v>
      </c>
      <c r="D1901" s="10">
        <v>1370.69</v>
      </c>
      <c r="E1901" s="10">
        <v>1371.6</v>
      </c>
      <c r="F1901" s="10">
        <v>1435.27</v>
      </c>
      <c r="G1901" s="10">
        <v>1421.15</v>
      </c>
      <c r="H1901" s="10">
        <v>1438.42</v>
      </c>
      <c r="J1901" s="29">
        <v>42353</v>
      </c>
      <c r="K1901" s="10">
        <v>42.45</v>
      </c>
      <c r="L1901" s="10">
        <v>42.48</v>
      </c>
      <c r="M1901" s="10">
        <v>42.31</v>
      </c>
      <c r="N1901" s="10">
        <v>42.31</v>
      </c>
      <c r="O1901" s="10">
        <v>45.04</v>
      </c>
      <c r="P1901" s="10">
        <v>47.66</v>
      </c>
      <c r="Q1901" s="10">
        <v>44.83</v>
      </c>
    </row>
    <row r="1902" spans="1:17">
      <c r="A1902" s="29">
        <v>42353</v>
      </c>
      <c r="B1902" s="10">
        <v>1441.17</v>
      </c>
      <c r="C1902" s="10">
        <v>1444.23</v>
      </c>
      <c r="D1902" s="10">
        <v>1437.41</v>
      </c>
      <c r="E1902" s="10">
        <v>1441.29</v>
      </c>
      <c r="F1902" s="10">
        <v>1436.05</v>
      </c>
      <c r="G1902" s="10">
        <v>1421.14</v>
      </c>
      <c r="H1902" s="10">
        <v>1439.43</v>
      </c>
      <c r="J1902" s="29">
        <v>42352</v>
      </c>
      <c r="K1902" s="10">
        <v>42.5</v>
      </c>
      <c r="L1902" s="10">
        <v>42.5</v>
      </c>
      <c r="M1902" s="10">
        <v>42.1</v>
      </c>
      <c r="N1902" s="10">
        <v>42.1</v>
      </c>
      <c r="O1902" s="10">
        <v>45.03</v>
      </c>
      <c r="P1902" s="10">
        <v>47.7</v>
      </c>
      <c r="Q1902" s="10">
        <v>44.9</v>
      </c>
    </row>
    <row r="1903" spans="1:17">
      <c r="A1903" s="29">
        <v>42352</v>
      </c>
      <c r="B1903" s="10">
        <v>1442.92</v>
      </c>
      <c r="C1903" s="10">
        <v>1445.8</v>
      </c>
      <c r="D1903" s="10">
        <v>1440.07</v>
      </c>
      <c r="E1903" s="10">
        <v>1441.02</v>
      </c>
      <c r="F1903" s="10">
        <v>1435.4</v>
      </c>
      <c r="G1903" s="10">
        <v>1420.75</v>
      </c>
      <c r="H1903" s="10">
        <v>1439.79</v>
      </c>
      <c r="J1903" s="29">
        <v>42349</v>
      </c>
      <c r="K1903" s="10">
        <v>42.84</v>
      </c>
      <c r="L1903" s="10">
        <v>42.92</v>
      </c>
      <c r="M1903" s="10">
        <v>42.65</v>
      </c>
      <c r="N1903" s="10">
        <v>42.92</v>
      </c>
      <c r="O1903" s="10">
        <v>45.03</v>
      </c>
      <c r="P1903" s="10">
        <v>47.73</v>
      </c>
      <c r="Q1903" s="10">
        <v>44.97</v>
      </c>
    </row>
    <row r="1904" spans="1:17">
      <c r="A1904" s="29">
        <v>42349</v>
      </c>
      <c r="B1904" s="10">
        <v>1447.49</v>
      </c>
      <c r="C1904" s="10">
        <v>1447.96</v>
      </c>
      <c r="D1904" s="10">
        <v>1440.73</v>
      </c>
      <c r="E1904" s="10">
        <v>1442.92</v>
      </c>
      <c r="F1904" s="10">
        <v>1434.58</v>
      </c>
      <c r="G1904" s="10">
        <v>1420.38</v>
      </c>
      <c r="H1904" s="10">
        <v>1440.15</v>
      </c>
      <c r="J1904" s="29">
        <v>42348</v>
      </c>
      <c r="K1904" s="10">
        <v>43.18</v>
      </c>
      <c r="L1904" s="10">
        <v>43.18</v>
      </c>
      <c r="M1904" s="10">
        <v>42.85</v>
      </c>
      <c r="N1904" s="10">
        <v>42.85</v>
      </c>
      <c r="O1904" s="10">
        <v>45</v>
      </c>
      <c r="P1904" s="10">
        <v>47.77</v>
      </c>
      <c r="Q1904" s="10">
        <v>45.04</v>
      </c>
    </row>
    <row r="1905" spans="1:17">
      <c r="A1905" s="29">
        <v>42348</v>
      </c>
      <c r="B1905" s="10">
        <v>1449.22</v>
      </c>
      <c r="C1905" s="10">
        <v>1450.82</v>
      </c>
      <c r="D1905" s="10">
        <v>1445.66</v>
      </c>
      <c r="E1905" s="10">
        <v>1447.23</v>
      </c>
      <c r="F1905" s="10">
        <v>1433.59</v>
      </c>
      <c r="G1905" s="10">
        <v>1419.99</v>
      </c>
      <c r="H1905" s="10">
        <v>1440.49</v>
      </c>
      <c r="J1905" s="29">
        <v>42347</v>
      </c>
      <c r="K1905" s="10">
        <v>43</v>
      </c>
      <c r="L1905" s="10">
        <v>43.78</v>
      </c>
      <c r="M1905" s="10">
        <v>43</v>
      </c>
      <c r="N1905" s="10">
        <v>43.39</v>
      </c>
      <c r="O1905" s="10">
        <v>44.98</v>
      </c>
      <c r="P1905" s="10">
        <v>47.8</v>
      </c>
      <c r="Q1905" s="10">
        <v>45.11</v>
      </c>
    </row>
    <row r="1906" spans="1:17">
      <c r="A1906" s="29">
        <v>42347</v>
      </c>
      <c r="B1906" s="10">
        <v>1447.86</v>
      </c>
      <c r="C1906" s="10">
        <v>1451.36</v>
      </c>
      <c r="D1906" s="10">
        <v>1444.79</v>
      </c>
      <c r="E1906" s="10">
        <v>1449.28</v>
      </c>
      <c r="F1906" s="10">
        <v>1432.41</v>
      </c>
      <c r="G1906" s="10">
        <v>1419.56</v>
      </c>
      <c r="H1906" s="10">
        <v>1440.8</v>
      </c>
      <c r="J1906" s="29">
        <v>42346</v>
      </c>
      <c r="K1906" s="10">
        <v>43.5</v>
      </c>
      <c r="L1906" s="10">
        <v>43.72</v>
      </c>
      <c r="M1906" s="10">
        <v>42.62</v>
      </c>
      <c r="N1906" s="10">
        <v>42.69</v>
      </c>
      <c r="O1906" s="10">
        <v>44.96</v>
      </c>
      <c r="P1906" s="10">
        <v>47.83</v>
      </c>
      <c r="Q1906" s="10">
        <v>45.18</v>
      </c>
    </row>
    <row r="1907" spans="1:17">
      <c r="A1907" s="29">
        <v>42346</v>
      </c>
      <c r="B1907" s="10">
        <v>1447.55</v>
      </c>
      <c r="C1907" s="10">
        <v>1452.46</v>
      </c>
      <c r="D1907" s="10">
        <v>1444.2</v>
      </c>
      <c r="E1907" s="10">
        <v>1447.82</v>
      </c>
      <c r="F1907" s="10">
        <v>1431.39</v>
      </c>
      <c r="G1907" s="10">
        <v>1419.15</v>
      </c>
      <c r="H1907" s="10">
        <v>1441.11</v>
      </c>
      <c r="J1907" s="29">
        <v>42345</v>
      </c>
      <c r="K1907" s="10">
        <v>43.6</v>
      </c>
      <c r="L1907" s="10">
        <v>44.33</v>
      </c>
      <c r="M1907" s="10">
        <v>43.6</v>
      </c>
      <c r="N1907" s="10">
        <v>43.62</v>
      </c>
      <c r="O1907" s="10">
        <v>44.95</v>
      </c>
      <c r="P1907" s="10">
        <v>47.86</v>
      </c>
      <c r="Q1907" s="10">
        <v>45.26</v>
      </c>
    </row>
    <row r="1908" spans="1:17">
      <c r="A1908" s="29">
        <v>42345</v>
      </c>
      <c r="B1908" s="10">
        <v>1441.75</v>
      </c>
      <c r="C1908" s="10">
        <v>1449.51</v>
      </c>
      <c r="D1908" s="10">
        <v>1439.79</v>
      </c>
      <c r="E1908" s="10">
        <v>1447.56</v>
      </c>
      <c r="F1908" s="10">
        <v>1430.3</v>
      </c>
      <c r="G1908" s="10">
        <v>1418.74</v>
      </c>
      <c r="H1908" s="10">
        <v>1441.41</v>
      </c>
      <c r="J1908" s="29">
        <v>42342</v>
      </c>
      <c r="K1908" s="10">
        <v>44.6</v>
      </c>
      <c r="L1908" s="10">
        <v>44.6</v>
      </c>
      <c r="M1908" s="10">
        <v>43.38</v>
      </c>
      <c r="N1908" s="10">
        <v>43.46</v>
      </c>
      <c r="O1908" s="10">
        <v>44.93</v>
      </c>
      <c r="P1908" s="10">
        <v>47.88</v>
      </c>
      <c r="Q1908" s="10">
        <v>45.32</v>
      </c>
    </row>
    <row r="1909" spans="1:17">
      <c r="A1909" s="29">
        <v>42342</v>
      </c>
      <c r="B1909" s="10">
        <v>1440.77</v>
      </c>
      <c r="C1909" s="10">
        <v>1445.16</v>
      </c>
      <c r="D1909" s="10">
        <v>1439.03</v>
      </c>
      <c r="E1909" s="10">
        <v>1441.75</v>
      </c>
      <c r="F1909" s="10">
        <v>1429.44</v>
      </c>
      <c r="G1909" s="10">
        <v>1418.33</v>
      </c>
      <c r="H1909" s="10">
        <v>1441.66</v>
      </c>
      <c r="J1909" s="29">
        <v>42341</v>
      </c>
      <c r="K1909" s="10">
        <v>44.83</v>
      </c>
      <c r="L1909" s="10">
        <v>45.13</v>
      </c>
      <c r="M1909" s="10">
        <v>44.73</v>
      </c>
      <c r="N1909" s="10">
        <v>44.73</v>
      </c>
      <c r="O1909" s="10">
        <v>44.92</v>
      </c>
      <c r="P1909" s="10">
        <v>47.89</v>
      </c>
      <c r="Q1909" s="10">
        <v>45.38</v>
      </c>
    </row>
    <row r="1910" spans="1:17">
      <c r="A1910" s="29">
        <v>42341</v>
      </c>
      <c r="B1910" s="10">
        <v>1453.48</v>
      </c>
      <c r="C1910" s="10">
        <v>1453.48</v>
      </c>
      <c r="D1910" s="10">
        <v>1440.44</v>
      </c>
      <c r="E1910" s="10">
        <v>1440.77</v>
      </c>
      <c r="F1910" s="10">
        <v>1428.86</v>
      </c>
      <c r="G1910" s="10">
        <v>1417.95</v>
      </c>
      <c r="H1910" s="10">
        <v>1441.99</v>
      </c>
      <c r="J1910" s="29">
        <v>42340</v>
      </c>
      <c r="K1910" s="10">
        <v>43.5</v>
      </c>
      <c r="L1910" s="10">
        <v>44.26</v>
      </c>
      <c r="M1910" s="10">
        <v>43</v>
      </c>
      <c r="N1910" s="10">
        <v>43</v>
      </c>
      <c r="O1910" s="10">
        <v>44.91</v>
      </c>
      <c r="P1910" s="10">
        <v>47.91</v>
      </c>
      <c r="Q1910" s="10">
        <v>45.42</v>
      </c>
    </row>
    <row r="1911" spans="1:17">
      <c r="A1911" s="29">
        <v>42340</v>
      </c>
      <c r="B1911" s="10">
        <v>1445.53</v>
      </c>
      <c r="C1911" s="10">
        <v>1453.48</v>
      </c>
      <c r="D1911" s="10">
        <v>1436.35</v>
      </c>
      <c r="E1911" s="10">
        <v>1453.48</v>
      </c>
      <c r="F1911" s="10">
        <v>1428.39</v>
      </c>
      <c r="G1911" s="10">
        <v>1417.54</v>
      </c>
      <c r="H1911" s="10">
        <v>1442.28</v>
      </c>
      <c r="J1911" s="29">
        <v>42339</v>
      </c>
      <c r="K1911" s="10">
        <v>43.9</v>
      </c>
      <c r="L1911" s="10">
        <v>43.9</v>
      </c>
      <c r="M1911" s="10">
        <v>43.31</v>
      </c>
      <c r="N1911" s="10">
        <v>43.46</v>
      </c>
      <c r="O1911" s="10">
        <v>44.94</v>
      </c>
      <c r="P1911" s="10">
        <v>47.94</v>
      </c>
      <c r="Q1911" s="10">
        <v>45.49</v>
      </c>
    </row>
    <row r="1912" spans="1:17">
      <c r="A1912" s="29">
        <v>42339</v>
      </c>
      <c r="B1912" s="10">
        <v>1452.72</v>
      </c>
      <c r="C1912" s="10">
        <v>1457.34</v>
      </c>
      <c r="D1912" s="10">
        <v>1445.52</v>
      </c>
      <c r="E1912" s="10">
        <v>1445.53</v>
      </c>
      <c r="F1912" s="10">
        <v>1427.82</v>
      </c>
      <c r="G1912" s="10">
        <v>1417.06</v>
      </c>
      <c r="H1912" s="10">
        <v>1442.47</v>
      </c>
      <c r="J1912" s="29">
        <v>42338</v>
      </c>
      <c r="K1912" s="10">
        <v>44.45</v>
      </c>
      <c r="L1912" s="10">
        <v>44.45</v>
      </c>
      <c r="M1912" s="10">
        <v>43.57</v>
      </c>
      <c r="N1912" s="10">
        <v>43.57</v>
      </c>
      <c r="O1912" s="10">
        <v>44.99</v>
      </c>
      <c r="P1912" s="10">
        <v>47.96</v>
      </c>
      <c r="Q1912" s="10">
        <v>45.55</v>
      </c>
    </row>
    <row r="1913" spans="1:17">
      <c r="A1913" s="29">
        <v>42338</v>
      </c>
      <c r="B1913" s="10">
        <v>1447.79</v>
      </c>
      <c r="C1913" s="10">
        <v>1455.55</v>
      </c>
      <c r="D1913" s="10">
        <v>1447.38</v>
      </c>
      <c r="E1913" s="10">
        <v>1452.66</v>
      </c>
      <c r="F1913" s="10">
        <v>1427.57</v>
      </c>
      <c r="G1913" s="10">
        <v>1416.65</v>
      </c>
      <c r="H1913" s="10">
        <v>1442.71</v>
      </c>
      <c r="J1913" s="29">
        <v>42335</v>
      </c>
      <c r="K1913" s="10">
        <v>45.83</v>
      </c>
      <c r="L1913" s="10">
        <v>45.83</v>
      </c>
      <c r="M1913" s="10">
        <v>44.94</v>
      </c>
      <c r="N1913" s="10">
        <v>44.94</v>
      </c>
      <c r="O1913" s="10">
        <v>45.03</v>
      </c>
      <c r="P1913" s="10">
        <v>47.98</v>
      </c>
      <c r="Q1913" s="10">
        <v>45.61</v>
      </c>
    </row>
    <row r="1914" spans="1:17">
      <c r="A1914" s="29">
        <v>42335</v>
      </c>
      <c r="B1914" s="10">
        <v>1452.54</v>
      </c>
      <c r="C1914" s="10">
        <v>1454.81</v>
      </c>
      <c r="D1914" s="10">
        <v>1447.27</v>
      </c>
      <c r="E1914" s="10">
        <v>1447.93</v>
      </c>
      <c r="F1914" s="10">
        <v>1427.14</v>
      </c>
      <c r="G1914" s="10">
        <v>1416.23</v>
      </c>
      <c r="H1914" s="10">
        <v>1442.84</v>
      </c>
      <c r="J1914" s="29">
        <v>42334</v>
      </c>
      <c r="K1914" s="10">
        <v>45.9</v>
      </c>
      <c r="L1914" s="10">
        <v>45.96</v>
      </c>
      <c r="M1914" s="10">
        <v>45.8</v>
      </c>
      <c r="N1914" s="10">
        <v>45.8</v>
      </c>
      <c r="O1914" s="10">
        <v>45.01</v>
      </c>
      <c r="P1914" s="10">
        <v>48</v>
      </c>
      <c r="Q1914" s="10">
        <v>45.66</v>
      </c>
    </row>
    <row r="1915" spans="1:17">
      <c r="A1915" s="29">
        <v>42334</v>
      </c>
      <c r="B1915" s="10">
        <v>1457.9</v>
      </c>
      <c r="C1915" s="10">
        <v>1459.32</v>
      </c>
      <c r="D1915" s="10">
        <v>1450.12</v>
      </c>
      <c r="E1915" s="10">
        <v>1452.55</v>
      </c>
      <c r="F1915" s="10">
        <v>1426.78</v>
      </c>
      <c r="G1915" s="10">
        <v>1415.84</v>
      </c>
      <c r="H1915" s="10">
        <v>1443.03</v>
      </c>
      <c r="J1915" s="29">
        <v>42333</v>
      </c>
      <c r="K1915" s="10">
        <v>46.5</v>
      </c>
      <c r="L1915" s="10">
        <v>46.5</v>
      </c>
      <c r="M1915" s="10">
        <v>45.76</v>
      </c>
      <c r="N1915" s="10">
        <v>45.76</v>
      </c>
      <c r="O1915" s="10">
        <v>44.98</v>
      </c>
      <c r="P1915" s="10">
        <v>48.01</v>
      </c>
      <c r="Q1915" s="10">
        <v>45.7</v>
      </c>
    </row>
    <row r="1916" spans="1:17">
      <c r="A1916" s="29">
        <v>42333</v>
      </c>
      <c r="B1916" s="10">
        <v>1463.77</v>
      </c>
      <c r="C1916" s="10">
        <v>1465.14</v>
      </c>
      <c r="D1916" s="10">
        <v>1452.88</v>
      </c>
      <c r="E1916" s="10">
        <v>1457.8</v>
      </c>
      <c r="F1916" s="10">
        <v>1426.25</v>
      </c>
      <c r="G1916" s="10">
        <v>1415.43</v>
      </c>
      <c r="H1916" s="10">
        <v>1443.18</v>
      </c>
      <c r="J1916" s="29">
        <v>42332</v>
      </c>
      <c r="K1916" s="10">
        <v>46.76</v>
      </c>
      <c r="L1916" s="10">
        <v>46.76</v>
      </c>
      <c r="M1916" s="10">
        <v>46.47</v>
      </c>
      <c r="N1916" s="10">
        <v>46.47</v>
      </c>
      <c r="O1916" s="10">
        <v>44.92</v>
      </c>
      <c r="P1916" s="10">
        <v>48.02</v>
      </c>
      <c r="Q1916" s="10">
        <v>45.74</v>
      </c>
    </row>
    <row r="1917" spans="1:17">
      <c r="A1917" s="29">
        <v>42332</v>
      </c>
      <c r="B1917" s="10">
        <v>1461.82</v>
      </c>
      <c r="C1917" s="10">
        <v>1467.51</v>
      </c>
      <c r="D1917" s="10">
        <v>1459.14</v>
      </c>
      <c r="E1917" s="10">
        <v>1463.81</v>
      </c>
      <c r="F1917" s="10">
        <v>1425.6</v>
      </c>
      <c r="G1917" s="10">
        <v>1415</v>
      </c>
      <c r="H1917" s="10">
        <v>1443.27</v>
      </c>
      <c r="J1917" s="29">
        <v>42331</v>
      </c>
      <c r="K1917" s="10">
        <v>46.9</v>
      </c>
      <c r="L1917" s="10">
        <v>47.21</v>
      </c>
      <c r="M1917" s="10">
        <v>46.9</v>
      </c>
      <c r="N1917" s="10">
        <v>46.97</v>
      </c>
      <c r="O1917" s="10">
        <v>44.85</v>
      </c>
      <c r="P1917" s="10">
        <v>48.02</v>
      </c>
      <c r="Q1917" s="10">
        <v>45.76</v>
      </c>
    </row>
    <row r="1918" spans="1:17">
      <c r="A1918" s="29">
        <v>42331</v>
      </c>
      <c r="B1918" s="10">
        <v>1462.11</v>
      </c>
      <c r="C1918" s="10">
        <v>1464.81</v>
      </c>
      <c r="D1918" s="10">
        <v>1458.16</v>
      </c>
      <c r="E1918" s="10">
        <v>1461.82</v>
      </c>
      <c r="F1918" s="10">
        <v>1424.96</v>
      </c>
      <c r="G1918" s="10">
        <v>1414.55</v>
      </c>
      <c r="H1918" s="10">
        <v>1443.23</v>
      </c>
      <c r="J1918" s="29">
        <v>42327</v>
      </c>
      <c r="K1918" s="10">
        <v>46.7</v>
      </c>
      <c r="L1918" s="10">
        <v>46.8</v>
      </c>
      <c r="M1918" s="10">
        <v>46.7</v>
      </c>
      <c r="N1918" s="10">
        <v>46.8</v>
      </c>
      <c r="O1918" s="10">
        <v>44.77</v>
      </c>
      <c r="P1918" s="10">
        <v>48.02</v>
      </c>
      <c r="Q1918" s="10">
        <v>45.79</v>
      </c>
    </row>
    <row r="1919" spans="1:17">
      <c r="A1919" s="29">
        <v>42327</v>
      </c>
      <c r="B1919" s="10">
        <v>1455.19</v>
      </c>
      <c r="C1919" s="10">
        <v>1462.11</v>
      </c>
      <c r="D1919" s="10">
        <v>1454.9</v>
      </c>
      <c r="E1919" s="10">
        <v>1462.11</v>
      </c>
      <c r="F1919" s="10">
        <v>1424.58</v>
      </c>
      <c r="G1919" s="10">
        <v>1414.1</v>
      </c>
      <c r="H1919" s="10">
        <v>1443.17</v>
      </c>
      <c r="J1919" s="29">
        <v>42326</v>
      </c>
      <c r="K1919" s="10">
        <v>46.8</v>
      </c>
      <c r="L1919" s="10">
        <v>46.99</v>
      </c>
      <c r="M1919" s="10">
        <v>46.7</v>
      </c>
      <c r="N1919" s="10">
        <v>46.7</v>
      </c>
      <c r="O1919" s="10">
        <v>44.7</v>
      </c>
      <c r="P1919" s="10">
        <v>48.03</v>
      </c>
      <c r="Q1919" s="10">
        <v>45.82</v>
      </c>
    </row>
    <row r="1920" spans="1:17">
      <c r="A1920" s="29">
        <v>42326</v>
      </c>
      <c r="B1920" s="10">
        <v>1455.99</v>
      </c>
      <c r="C1920" s="10">
        <v>1458.91</v>
      </c>
      <c r="D1920" s="10">
        <v>1452.71</v>
      </c>
      <c r="E1920" s="10">
        <v>1455.19</v>
      </c>
      <c r="F1920" s="10">
        <v>1424.29</v>
      </c>
      <c r="G1920" s="10">
        <v>1413.65</v>
      </c>
      <c r="H1920" s="10">
        <v>1443.08</v>
      </c>
      <c r="J1920" s="29">
        <v>42325</v>
      </c>
      <c r="K1920" s="10">
        <v>46.27</v>
      </c>
      <c r="L1920" s="10">
        <v>46.43</v>
      </c>
      <c r="M1920" s="10">
        <v>46.27</v>
      </c>
      <c r="N1920" s="10">
        <v>46.43</v>
      </c>
      <c r="O1920" s="10">
        <v>44.63</v>
      </c>
      <c r="P1920" s="10">
        <v>48.03</v>
      </c>
      <c r="Q1920" s="10">
        <v>45.85</v>
      </c>
    </row>
    <row r="1921" spans="1:17">
      <c r="A1921" s="29">
        <v>42325</v>
      </c>
      <c r="B1921" s="10">
        <v>1452.82</v>
      </c>
      <c r="C1921" s="10">
        <v>1459.17</v>
      </c>
      <c r="D1921" s="10">
        <v>1452.6</v>
      </c>
      <c r="E1921" s="10">
        <v>1456.28</v>
      </c>
      <c r="F1921" s="10">
        <v>1424.14</v>
      </c>
      <c r="G1921" s="10">
        <v>1413.23</v>
      </c>
      <c r="H1921" s="10">
        <v>1443.06</v>
      </c>
      <c r="J1921" s="29">
        <v>42324</v>
      </c>
      <c r="K1921" s="10">
        <v>46.02</v>
      </c>
      <c r="L1921" s="10">
        <v>46.02</v>
      </c>
      <c r="M1921" s="10">
        <v>46.02</v>
      </c>
      <c r="N1921" s="10">
        <v>46.02</v>
      </c>
      <c r="O1921" s="10">
        <v>44.54</v>
      </c>
      <c r="P1921" s="10">
        <v>48.04</v>
      </c>
      <c r="Q1921" s="10">
        <v>45.89</v>
      </c>
    </row>
    <row r="1922" spans="1:17">
      <c r="A1922" s="29">
        <v>42324</v>
      </c>
      <c r="B1922" s="10">
        <v>1442.79</v>
      </c>
      <c r="C1922" s="10">
        <v>1453.38</v>
      </c>
      <c r="D1922" s="10">
        <v>1442.79</v>
      </c>
      <c r="E1922" s="10">
        <v>1453.36</v>
      </c>
      <c r="F1922" s="10">
        <v>1424.01</v>
      </c>
      <c r="G1922" s="10">
        <v>1412.81</v>
      </c>
      <c r="H1922" s="10">
        <v>1443.02</v>
      </c>
      <c r="J1922" s="29">
        <v>42321</v>
      </c>
      <c r="K1922" s="10">
        <v>45.92</v>
      </c>
      <c r="L1922" s="10">
        <v>46.41</v>
      </c>
      <c r="M1922" s="10">
        <v>45.92</v>
      </c>
      <c r="N1922" s="10">
        <v>46.14</v>
      </c>
      <c r="O1922" s="10">
        <v>44.48</v>
      </c>
      <c r="P1922" s="10">
        <v>48.06</v>
      </c>
      <c r="Q1922" s="10">
        <v>45.93</v>
      </c>
    </row>
    <row r="1923" spans="1:17">
      <c r="A1923" s="29">
        <v>42321</v>
      </c>
      <c r="B1923" s="10">
        <v>1442.61</v>
      </c>
      <c r="C1923" s="10">
        <v>1446.81</v>
      </c>
      <c r="D1923" s="10">
        <v>1440.74</v>
      </c>
      <c r="E1923" s="10">
        <v>1442.85</v>
      </c>
      <c r="F1923" s="10">
        <v>1423.95</v>
      </c>
      <c r="G1923" s="10">
        <v>1412.43</v>
      </c>
      <c r="H1923" s="10">
        <v>1442.99</v>
      </c>
      <c r="J1923" s="29">
        <v>42320</v>
      </c>
      <c r="K1923" s="10">
        <v>46.79</v>
      </c>
      <c r="L1923" s="10">
        <v>46.79</v>
      </c>
      <c r="M1923" s="10">
        <v>46.45</v>
      </c>
      <c r="N1923" s="10">
        <v>46.45</v>
      </c>
      <c r="O1923" s="10">
        <v>44.42</v>
      </c>
      <c r="P1923" s="10">
        <v>48.08</v>
      </c>
      <c r="Q1923" s="10">
        <v>45.97</v>
      </c>
    </row>
    <row r="1924" spans="1:17">
      <c r="A1924" s="29">
        <v>42320</v>
      </c>
      <c r="B1924" s="10">
        <v>1444.43</v>
      </c>
      <c r="C1924" s="10">
        <v>1447.31</v>
      </c>
      <c r="D1924" s="10">
        <v>1440.57</v>
      </c>
      <c r="E1924" s="10">
        <v>1442.7</v>
      </c>
      <c r="F1924" s="10">
        <v>1424.14</v>
      </c>
      <c r="G1924" s="10">
        <v>1412.1</v>
      </c>
      <c r="H1924" s="10">
        <v>1443.07</v>
      </c>
      <c r="J1924" s="29">
        <v>42319</v>
      </c>
      <c r="K1924" s="10">
        <v>46.5</v>
      </c>
      <c r="L1924" s="10">
        <v>46.6</v>
      </c>
      <c r="M1924" s="10">
        <v>46.5</v>
      </c>
      <c r="N1924" s="10">
        <v>46.6</v>
      </c>
      <c r="O1924" s="10">
        <v>44.38</v>
      </c>
      <c r="P1924" s="10">
        <v>48.1</v>
      </c>
      <c r="Q1924" s="10">
        <v>46.01</v>
      </c>
    </row>
    <row r="1925" spans="1:17">
      <c r="A1925" s="29">
        <v>42319</v>
      </c>
      <c r="B1925" s="10">
        <v>1443.75</v>
      </c>
      <c r="C1925" s="10">
        <v>1446.23</v>
      </c>
      <c r="D1925" s="10">
        <v>1439.68</v>
      </c>
      <c r="E1925" s="10">
        <v>1444.43</v>
      </c>
      <c r="F1925" s="10">
        <v>1424.45</v>
      </c>
      <c r="G1925" s="10">
        <v>1411.79</v>
      </c>
      <c r="H1925" s="10">
        <v>1443.13</v>
      </c>
      <c r="J1925" s="29">
        <v>42318</v>
      </c>
      <c r="K1925" s="10">
        <v>46.15</v>
      </c>
      <c r="L1925" s="10">
        <v>46.15</v>
      </c>
      <c r="M1925" s="10">
        <v>44.56</v>
      </c>
      <c r="N1925" s="10">
        <v>45.78</v>
      </c>
      <c r="O1925" s="10">
        <v>44.33</v>
      </c>
      <c r="P1925" s="10">
        <v>48.11</v>
      </c>
      <c r="Q1925" s="10">
        <v>46.04</v>
      </c>
    </row>
    <row r="1926" spans="1:17">
      <c r="A1926" s="29">
        <v>42318</v>
      </c>
      <c r="B1926" s="10">
        <v>1439.18</v>
      </c>
      <c r="C1926" s="10">
        <v>1446.84</v>
      </c>
      <c r="D1926" s="10">
        <v>1439.18</v>
      </c>
      <c r="E1926" s="10">
        <v>1443.75</v>
      </c>
      <c r="F1926" s="10">
        <v>1424.72</v>
      </c>
      <c r="G1926" s="10">
        <v>1411.44</v>
      </c>
      <c r="H1926" s="10">
        <v>1443.2</v>
      </c>
      <c r="J1926" s="29">
        <v>42317</v>
      </c>
      <c r="K1926" s="10">
        <v>46.47</v>
      </c>
      <c r="L1926" s="10">
        <v>46.47</v>
      </c>
      <c r="M1926" s="10">
        <v>45.91</v>
      </c>
      <c r="N1926" s="10">
        <v>45.91</v>
      </c>
      <c r="O1926" s="10">
        <v>44.28</v>
      </c>
      <c r="P1926" s="10">
        <v>48.12</v>
      </c>
      <c r="Q1926" s="10">
        <v>46.09</v>
      </c>
    </row>
    <row r="1927" spans="1:17">
      <c r="A1927" s="29">
        <v>42317</v>
      </c>
      <c r="B1927" s="10">
        <v>1441.04</v>
      </c>
      <c r="C1927" s="10">
        <v>1446.73</v>
      </c>
      <c r="D1927" s="10">
        <v>1439.25</v>
      </c>
      <c r="E1927" s="10">
        <v>1439.27</v>
      </c>
      <c r="F1927" s="10">
        <v>1424.96</v>
      </c>
      <c r="G1927" s="10">
        <v>1411.1</v>
      </c>
      <c r="H1927" s="10">
        <v>1443.2</v>
      </c>
      <c r="J1927" s="29">
        <v>42314</v>
      </c>
      <c r="K1927" s="10">
        <v>47.06</v>
      </c>
      <c r="L1927" s="10">
        <v>47.06</v>
      </c>
      <c r="M1927" s="10">
        <v>45.94</v>
      </c>
      <c r="N1927" s="10">
        <v>46.23</v>
      </c>
      <c r="O1927" s="10">
        <v>44.22</v>
      </c>
      <c r="P1927" s="10">
        <v>48.14</v>
      </c>
      <c r="Q1927" s="10">
        <v>46.13</v>
      </c>
    </row>
    <row r="1928" spans="1:17">
      <c r="A1928" s="29">
        <v>42314</v>
      </c>
      <c r="B1928" s="10">
        <v>1438.92</v>
      </c>
      <c r="C1928" s="10">
        <v>1445.02</v>
      </c>
      <c r="D1928" s="10">
        <v>1438.53</v>
      </c>
      <c r="E1928" s="10">
        <v>1441.05</v>
      </c>
      <c r="F1928" s="10">
        <v>1425.17</v>
      </c>
      <c r="G1928" s="10">
        <v>1410.8</v>
      </c>
      <c r="H1928" s="10">
        <v>1443.23</v>
      </c>
      <c r="J1928" s="29">
        <v>42313</v>
      </c>
      <c r="K1928" s="10">
        <v>46.67</v>
      </c>
      <c r="L1928" s="10">
        <v>46.85</v>
      </c>
      <c r="M1928" s="10">
        <v>46.61</v>
      </c>
      <c r="N1928" s="10">
        <v>46.85</v>
      </c>
      <c r="O1928" s="10">
        <v>44.15</v>
      </c>
      <c r="P1928" s="10">
        <v>48.16</v>
      </c>
      <c r="Q1928" s="10">
        <v>46.17</v>
      </c>
    </row>
    <row r="1929" spans="1:17">
      <c r="A1929" s="29">
        <v>42313</v>
      </c>
      <c r="B1929" s="10">
        <v>1437.58</v>
      </c>
      <c r="C1929" s="10">
        <v>1443.22</v>
      </c>
      <c r="D1929" s="10">
        <v>1437.07</v>
      </c>
      <c r="E1929" s="10">
        <v>1438.99</v>
      </c>
      <c r="F1929" s="10">
        <v>1425.34</v>
      </c>
      <c r="G1929" s="10">
        <v>1410.47</v>
      </c>
      <c r="H1929" s="10">
        <v>1443.19</v>
      </c>
      <c r="J1929" s="29">
        <v>42312</v>
      </c>
      <c r="K1929" s="10">
        <v>47</v>
      </c>
      <c r="L1929" s="10">
        <v>47.47</v>
      </c>
      <c r="M1929" s="10">
        <v>46.34</v>
      </c>
      <c r="N1929" s="10">
        <v>46.34</v>
      </c>
      <c r="O1929" s="10">
        <v>44.08</v>
      </c>
      <c r="P1929" s="10">
        <v>48.17</v>
      </c>
      <c r="Q1929" s="10">
        <v>46.2</v>
      </c>
    </row>
    <row r="1930" spans="1:17">
      <c r="A1930" s="29">
        <v>42312</v>
      </c>
      <c r="B1930" s="10">
        <v>1437.53</v>
      </c>
      <c r="C1930" s="10">
        <v>1443.47</v>
      </c>
      <c r="D1930" s="10">
        <v>1437.04</v>
      </c>
      <c r="E1930" s="10">
        <v>1437.6</v>
      </c>
      <c r="F1930" s="10">
        <v>1425.58</v>
      </c>
      <c r="G1930" s="10">
        <v>1410.14</v>
      </c>
      <c r="H1930" s="10">
        <v>1443.15</v>
      </c>
      <c r="J1930" s="29">
        <v>42311</v>
      </c>
      <c r="K1930" s="10">
        <v>45.13</v>
      </c>
      <c r="L1930" s="10">
        <v>46.1</v>
      </c>
      <c r="M1930" s="10">
        <v>45.12</v>
      </c>
      <c r="N1930" s="10">
        <v>46.1</v>
      </c>
      <c r="O1930" s="10">
        <v>44.05</v>
      </c>
      <c r="P1930" s="10">
        <v>48.19</v>
      </c>
      <c r="Q1930" s="10">
        <v>46.25</v>
      </c>
    </row>
    <row r="1931" spans="1:17">
      <c r="A1931" s="29">
        <v>42311</v>
      </c>
      <c r="B1931" s="10">
        <v>1430.17</v>
      </c>
      <c r="C1931" s="10">
        <v>1440.96</v>
      </c>
      <c r="D1931" s="10">
        <v>1429.07</v>
      </c>
      <c r="E1931" s="10">
        <v>1437.53</v>
      </c>
      <c r="F1931" s="10">
        <v>1425.86</v>
      </c>
      <c r="G1931" s="10">
        <v>1409.75</v>
      </c>
      <c r="H1931" s="10">
        <v>1443.1</v>
      </c>
      <c r="J1931" s="29">
        <v>42307</v>
      </c>
      <c r="K1931" s="10">
        <v>44.64</v>
      </c>
      <c r="L1931" s="10">
        <v>44.76</v>
      </c>
      <c r="M1931" s="10">
        <v>44.45</v>
      </c>
      <c r="N1931" s="10">
        <v>44.49</v>
      </c>
      <c r="O1931" s="10">
        <v>44.01</v>
      </c>
      <c r="P1931" s="10">
        <v>48.2</v>
      </c>
      <c r="Q1931" s="10">
        <v>46.29</v>
      </c>
    </row>
    <row r="1932" spans="1:17">
      <c r="A1932" s="29">
        <v>42307</v>
      </c>
      <c r="B1932" s="10">
        <v>1431.26</v>
      </c>
      <c r="C1932" s="10">
        <v>1436.32</v>
      </c>
      <c r="D1932" s="10">
        <v>1424.5</v>
      </c>
      <c r="E1932" s="10">
        <v>1430.18</v>
      </c>
      <c r="F1932" s="10">
        <v>1426.14</v>
      </c>
      <c r="G1932" s="10">
        <v>1409.35</v>
      </c>
      <c r="H1932" s="10">
        <v>1443.06</v>
      </c>
      <c r="J1932" s="29">
        <v>42306</v>
      </c>
      <c r="K1932" s="10">
        <v>45</v>
      </c>
      <c r="L1932" s="10">
        <v>45.07</v>
      </c>
      <c r="M1932" s="10">
        <v>44.79</v>
      </c>
      <c r="N1932" s="10">
        <v>44.82</v>
      </c>
      <c r="O1932" s="10">
        <v>44.03</v>
      </c>
      <c r="P1932" s="10">
        <v>48.24</v>
      </c>
      <c r="Q1932" s="10">
        <v>46.35</v>
      </c>
    </row>
    <row r="1933" spans="1:17">
      <c r="A1933" s="29">
        <v>42306</v>
      </c>
      <c r="B1933" s="10">
        <v>1424.1</v>
      </c>
      <c r="C1933" s="10">
        <v>1431.84</v>
      </c>
      <c r="D1933" s="10">
        <v>1421.31</v>
      </c>
      <c r="E1933" s="10">
        <v>1431.26</v>
      </c>
      <c r="F1933" s="10">
        <v>1426.49</v>
      </c>
      <c r="G1933" s="10">
        <v>1409</v>
      </c>
      <c r="H1933" s="10">
        <v>1443.05</v>
      </c>
      <c r="J1933" s="29">
        <v>42305</v>
      </c>
      <c r="K1933" s="10">
        <v>45.5</v>
      </c>
      <c r="L1933" s="10">
        <v>45.61</v>
      </c>
      <c r="M1933" s="10">
        <v>45</v>
      </c>
      <c r="N1933" s="10">
        <v>45</v>
      </c>
      <c r="O1933" s="10">
        <v>44.04</v>
      </c>
      <c r="P1933" s="10">
        <v>48.27</v>
      </c>
      <c r="Q1933" s="10">
        <v>46.42</v>
      </c>
    </row>
    <row r="1934" spans="1:17">
      <c r="A1934" s="29">
        <v>42305</v>
      </c>
      <c r="B1934" s="10">
        <v>1421.94</v>
      </c>
      <c r="C1934" s="10">
        <v>1425.1</v>
      </c>
      <c r="D1934" s="10">
        <v>1420.22</v>
      </c>
      <c r="E1934" s="10">
        <v>1423.98</v>
      </c>
      <c r="F1934" s="10">
        <v>1426.89</v>
      </c>
      <c r="G1934" s="10">
        <v>1408.62</v>
      </c>
      <c r="H1934" s="10">
        <v>1443.03</v>
      </c>
      <c r="J1934" s="29">
        <v>42304</v>
      </c>
      <c r="K1934" s="10">
        <v>45.76</v>
      </c>
      <c r="L1934" s="10">
        <v>45.95</v>
      </c>
      <c r="M1934" s="10">
        <v>45.53</v>
      </c>
      <c r="N1934" s="10">
        <v>45.53</v>
      </c>
      <c r="O1934" s="10">
        <v>44.05</v>
      </c>
      <c r="P1934" s="10">
        <v>48.3</v>
      </c>
      <c r="Q1934" s="10">
        <v>46.48</v>
      </c>
    </row>
    <row r="1935" spans="1:17">
      <c r="A1935" s="29">
        <v>42304</v>
      </c>
      <c r="B1935" s="10">
        <v>1421.14</v>
      </c>
      <c r="C1935" s="10">
        <v>1421.99</v>
      </c>
      <c r="D1935" s="10">
        <v>1415.94</v>
      </c>
      <c r="E1935" s="10">
        <v>1421.99</v>
      </c>
      <c r="F1935" s="10">
        <v>1427.48</v>
      </c>
      <c r="G1935" s="10">
        <v>1408.26</v>
      </c>
      <c r="H1935" s="10">
        <v>1443.1</v>
      </c>
      <c r="J1935" s="29">
        <v>42303</v>
      </c>
      <c r="K1935" s="10">
        <v>45.8</v>
      </c>
      <c r="L1935" s="10">
        <v>45.8</v>
      </c>
      <c r="M1935" s="10">
        <v>45.5</v>
      </c>
      <c r="N1935" s="10">
        <v>45.5</v>
      </c>
      <c r="O1935" s="10">
        <v>44.05</v>
      </c>
      <c r="P1935" s="10">
        <v>48.33</v>
      </c>
      <c r="Q1935" s="10">
        <v>46.54</v>
      </c>
    </row>
    <row r="1936" spans="1:17">
      <c r="A1936" s="29">
        <v>42303</v>
      </c>
      <c r="B1936" s="10">
        <v>1417.74</v>
      </c>
      <c r="C1936" s="10">
        <v>1421.51</v>
      </c>
      <c r="D1936" s="10">
        <v>1415.39</v>
      </c>
      <c r="E1936" s="10">
        <v>1421.14</v>
      </c>
      <c r="F1936" s="10">
        <v>1428.06</v>
      </c>
      <c r="G1936" s="10">
        <v>1407.9</v>
      </c>
      <c r="H1936" s="10">
        <v>1443.14</v>
      </c>
      <c r="J1936" s="29">
        <v>42300</v>
      </c>
      <c r="K1936" s="10">
        <v>46.52</v>
      </c>
      <c r="L1936" s="10">
        <v>46.52</v>
      </c>
      <c r="M1936" s="10">
        <v>46.15</v>
      </c>
      <c r="N1936" s="10">
        <v>46.15</v>
      </c>
      <c r="O1936" s="10">
        <v>44.05</v>
      </c>
      <c r="P1936" s="10">
        <v>48.35</v>
      </c>
      <c r="Q1936" s="10">
        <v>46.59</v>
      </c>
    </row>
    <row r="1937" spans="1:17">
      <c r="A1937" s="29">
        <v>42300</v>
      </c>
      <c r="B1937" s="10">
        <v>1419.35</v>
      </c>
      <c r="C1937" s="10">
        <v>1421.23</v>
      </c>
      <c r="D1937" s="10">
        <v>1413.89</v>
      </c>
      <c r="E1937" s="10">
        <v>1417.74</v>
      </c>
      <c r="F1937" s="10">
        <v>1428.68</v>
      </c>
      <c r="G1937" s="10">
        <v>1407.53</v>
      </c>
      <c r="H1937" s="10">
        <v>1443.15</v>
      </c>
      <c r="J1937" s="29">
        <v>42299</v>
      </c>
      <c r="K1937" s="10">
        <v>45.83</v>
      </c>
      <c r="L1937" s="10">
        <v>45.83</v>
      </c>
      <c r="M1937" s="10">
        <v>45.72</v>
      </c>
      <c r="N1937" s="10">
        <v>45.74</v>
      </c>
      <c r="O1937" s="10">
        <v>44.03</v>
      </c>
      <c r="P1937" s="10">
        <v>48.38</v>
      </c>
      <c r="Q1937" s="10">
        <v>46.63</v>
      </c>
    </row>
    <row r="1938" spans="1:17">
      <c r="A1938" s="29">
        <v>42299</v>
      </c>
      <c r="B1938" s="10">
        <v>1415.94</v>
      </c>
      <c r="C1938" s="10">
        <v>1419.34</v>
      </c>
      <c r="D1938" s="10">
        <v>1411.59</v>
      </c>
      <c r="E1938" s="10">
        <v>1419.34</v>
      </c>
      <c r="F1938" s="10">
        <v>1429.37</v>
      </c>
      <c r="G1938" s="10">
        <v>1407.21</v>
      </c>
      <c r="H1938" s="10">
        <v>1443.17</v>
      </c>
      <c r="J1938" s="29">
        <v>42298</v>
      </c>
      <c r="K1938" s="10">
        <v>45</v>
      </c>
      <c r="L1938" s="10">
        <v>45.4</v>
      </c>
      <c r="M1938" s="10">
        <v>45</v>
      </c>
      <c r="N1938" s="10">
        <v>45.16</v>
      </c>
      <c r="O1938" s="10">
        <v>44.03</v>
      </c>
      <c r="P1938" s="10">
        <v>48.42</v>
      </c>
      <c r="Q1938" s="10">
        <v>46.68</v>
      </c>
    </row>
    <row r="1939" spans="1:17">
      <c r="A1939" s="29">
        <v>42298</v>
      </c>
      <c r="B1939" s="10">
        <v>1417.82</v>
      </c>
      <c r="C1939" s="10">
        <v>1420.39</v>
      </c>
      <c r="D1939" s="10">
        <v>1415.52</v>
      </c>
      <c r="E1939" s="10">
        <v>1415.82</v>
      </c>
      <c r="F1939" s="10">
        <v>1430.04</v>
      </c>
      <c r="G1939" s="10">
        <v>1406.85</v>
      </c>
      <c r="H1939" s="10">
        <v>1443.16</v>
      </c>
      <c r="J1939" s="29">
        <v>42297</v>
      </c>
      <c r="K1939" s="10">
        <v>45.81</v>
      </c>
      <c r="L1939" s="10">
        <v>45.83</v>
      </c>
      <c r="M1939" s="10">
        <v>44.97</v>
      </c>
      <c r="N1939" s="10">
        <v>44.97</v>
      </c>
      <c r="O1939" s="10">
        <v>44.05</v>
      </c>
      <c r="P1939" s="10">
        <v>48.46</v>
      </c>
      <c r="Q1939" s="10">
        <v>46.74</v>
      </c>
    </row>
    <row r="1940" spans="1:17">
      <c r="A1940" s="29">
        <v>42297</v>
      </c>
      <c r="B1940" s="10">
        <v>1416.07</v>
      </c>
      <c r="C1940" s="10">
        <v>1419.96</v>
      </c>
      <c r="D1940" s="10">
        <v>1413.24</v>
      </c>
      <c r="E1940" s="10">
        <v>1417.87</v>
      </c>
      <c r="F1940" s="10">
        <v>1430.83</v>
      </c>
      <c r="G1940" s="10">
        <v>1406.45</v>
      </c>
      <c r="H1940" s="10">
        <v>1443.14</v>
      </c>
      <c r="J1940" s="29">
        <v>42296</v>
      </c>
      <c r="K1940" s="10">
        <v>43.73</v>
      </c>
      <c r="L1940" s="10">
        <v>45.51</v>
      </c>
      <c r="M1940" s="10">
        <v>43.73</v>
      </c>
      <c r="N1940" s="10">
        <v>45.32</v>
      </c>
      <c r="O1940" s="10">
        <v>44.08</v>
      </c>
      <c r="P1940" s="10">
        <v>48.5</v>
      </c>
      <c r="Q1940" s="10">
        <v>46.8</v>
      </c>
    </row>
    <row r="1941" spans="1:17">
      <c r="A1941" s="29">
        <v>42296</v>
      </c>
      <c r="B1941" s="10">
        <v>1415.69</v>
      </c>
      <c r="C1941" s="10">
        <v>1419.66</v>
      </c>
      <c r="D1941" s="10">
        <v>1413.53</v>
      </c>
      <c r="E1941" s="10">
        <v>1416.07</v>
      </c>
      <c r="F1941" s="10">
        <v>1431.5</v>
      </c>
      <c r="G1941" s="10">
        <v>1406.02</v>
      </c>
      <c r="H1941" s="10">
        <v>1443.12</v>
      </c>
      <c r="J1941" s="29">
        <v>42293</v>
      </c>
      <c r="K1941" s="10">
        <v>44.89</v>
      </c>
      <c r="L1941" s="10">
        <v>45.07</v>
      </c>
      <c r="M1941" s="10">
        <v>44.89</v>
      </c>
      <c r="N1941" s="10">
        <v>45.06</v>
      </c>
      <c r="O1941" s="10">
        <v>44.12</v>
      </c>
      <c r="P1941" s="10">
        <v>48.53</v>
      </c>
      <c r="Q1941" s="10">
        <v>46.86</v>
      </c>
    </row>
    <row r="1942" spans="1:17">
      <c r="A1942" s="29">
        <v>42293</v>
      </c>
      <c r="B1942" s="10">
        <v>1416.37</v>
      </c>
      <c r="C1942" s="10">
        <v>1421.11</v>
      </c>
      <c r="D1942" s="10">
        <v>1415.49</v>
      </c>
      <c r="E1942" s="10">
        <v>1415.49</v>
      </c>
      <c r="F1942" s="10">
        <v>1432.29</v>
      </c>
      <c r="G1942" s="10">
        <v>1405.59</v>
      </c>
      <c r="H1942" s="10">
        <v>1443.09</v>
      </c>
      <c r="J1942" s="29">
        <v>42292</v>
      </c>
      <c r="K1942" s="10">
        <v>45</v>
      </c>
      <c r="L1942" s="10">
        <v>45</v>
      </c>
      <c r="M1942" s="10">
        <v>44.43</v>
      </c>
      <c r="N1942" s="10">
        <v>44.81</v>
      </c>
      <c r="O1942" s="10">
        <v>44.16</v>
      </c>
      <c r="P1942" s="10">
        <v>48.57</v>
      </c>
      <c r="Q1942" s="10">
        <v>46.92</v>
      </c>
    </row>
    <row r="1943" spans="1:17">
      <c r="A1943" s="29">
        <v>42292</v>
      </c>
      <c r="B1943" s="10">
        <v>1419.33</v>
      </c>
      <c r="C1943" s="10">
        <v>1421.46</v>
      </c>
      <c r="D1943" s="10">
        <v>1415.04</v>
      </c>
      <c r="E1943" s="10">
        <v>1416.29</v>
      </c>
      <c r="F1943" s="10">
        <v>1433.27</v>
      </c>
      <c r="G1943" s="10">
        <v>1405.14</v>
      </c>
      <c r="H1943" s="10">
        <v>1443.11</v>
      </c>
      <c r="J1943" s="29">
        <v>42291</v>
      </c>
      <c r="K1943" s="10">
        <v>45.04</v>
      </c>
      <c r="L1943" s="10">
        <v>45.04</v>
      </c>
      <c r="M1943" s="10">
        <v>44.42</v>
      </c>
      <c r="N1943" s="10">
        <v>44.42</v>
      </c>
      <c r="O1943" s="10">
        <v>44.21</v>
      </c>
      <c r="P1943" s="10">
        <v>48.6</v>
      </c>
      <c r="Q1943" s="10">
        <v>46.99</v>
      </c>
    </row>
    <row r="1944" spans="1:17">
      <c r="A1944" s="29">
        <v>42291</v>
      </c>
      <c r="B1944" s="10">
        <v>1418.13</v>
      </c>
      <c r="C1944" s="10">
        <v>1420.1</v>
      </c>
      <c r="D1944" s="10">
        <v>1415.12</v>
      </c>
      <c r="E1944" s="10">
        <v>1419.33</v>
      </c>
      <c r="F1944" s="10">
        <v>1434.28</v>
      </c>
      <c r="G1944" s="10">
        <v>1404.65</v>
      </c>
      <c r="H1944" s="10">
        <v>1443.1</v>
      </c>
      <c r="J1944" s="29">
        <v>42290</v>
      </c>
      <c r="K1944" s="10">
        <v>46.99</v>
      </c>
      <c r="L1944" s="10">
        <v>46.99</v>
      </c>
      <c r="M1944" s="10">
        <v>45</v>
      </c>
      <c r="N1944" s="10">
        <v>45</v>
      </c>
      <c r="O1944" s="10">
        <v>44.28</v>
      </c>
      <c r="P1944" s="10">
        <v>48.64</v>
      </c>
      <c r="Q1944" s="10">
        <v>47.07</v>
      </c>
    </row>
    <row r="1945" spans="1:17">
      <c r="A1945" s="29">
        <v>42290</v>
      </c>
      <c r="B1945" s="10">
        <v>1420.76</v>
      </c>
      <c r="C1945" s="10">
        <v>1421.27</v>
      </c>
      <c r="D1945" s="10">
        <v>1415.16</v>
      </c>
      <c r="E1945" s="10">
        <v>1418.08</v>
      </c>
      <c r="F1945" s="10">
        <v>1435.33</v>
      </c>
      <c r="G1945" s="10">
        <v>1404.17</v>
      </c>
      <c r="H1945" s="10">
        <v>1443.05</v>
      </c>
      <c r="J1945" s="29">
        <v>42286</v>
      </c>
      <c r="K1945" s="10">
        <v>46.31</v>
      </c>
      <c r="L1945" s="10">
        <v>46.31</v>
      </c>
      <c r="M1945" s="10">
        <v>46.04</v>
      </c>
      <c r="N1945" s="10">
        <v>46.17</v>
      </c>
      <c r="O1945" s="10">
        <v>44.33</v>
      </c>
      <c r="P1945" s="10">
        <v>48.67</v>
      </c>
      <c r="Q1945" s="10">
        <v>47.14</v>
      </c>
    </row>
    <row r="1946" spans="1:17">
      <c r="A1946" s="29">
        <v>42286</v>
      </c>
      <c r="B1946" s="10">
        <v>1418.59</v>
      </c>
      <c r="C1946" s="10">
        <v>1421.04</v>
      </c>
      <c r="D1946" s="10">
        <v>1415.08</v>
      </c>
      <c r="E1946" s="10">
        <v>1420.91</v>
      </c>
      <c r="F1946" s="10">
        <v>1436.39</v>
      </c>
      <c r="G1946" s="10">
        <v>1403.67</v>
      </c>
      <c r="H1946" s="10">
        <v>1442.97</v>
      </c>
      <c r="J1946" s="29">
        <v>42285</v>
      </c>
      <c r="K1946" s="10">
        <v>45.68</v>
      </c>
      <c r="L1946" s="10">
        <v>46</v>
      </c>
      <c r="M1946" s="10">
        <v>45.45</v>
      </c>
      <c r="N1946" s="10">
        <v>46</v>
      </c>
      <c r="O1946" s="10">
        <v>44.35</v>
      </c>
      <c r="P1946" s="10">
        <v>48.69</v>
      </c>
      <c r="Q1946" s="10">
        <v>47.2</v>
      </c>
    </row>
    <row r="1947" spans="1:17">
      <c r="A1947" s="29">
        <v>42285</v>
      </c>
      <c r="B1947" s="10">
        <v>1416.3</v>
      </c>
      <c r="C1947" s="10">
        <v>1421.88</v>
      </c>
      <c r="D1947" s="10">
        <v>1409.78</v>
      </c>
      <c r="E1947" s="10">
        <v>1418.47</v>
      </c>
      <c r="F1947" s="10">
        <v>1437.3</v>
      </c>
      <c r="G1947" s="10">
        <v>1403.13</v>
      </c>
      <c r="H1947" s="10">
        <v>1442.88</v>
      </c>
      <c r="J1947" s="29">
        <v>42284</v>
      </c>
      <c r="K1947" s="10">
        <v>45</v>
      </c>
      <c r="L1947" s="10">
        <v>45.68</v>
      </c>
      <c r="M1947" s="10">
        <v>45</v>
      </c>
      <c r="N1947" s="10">
        <v>45.34</v>
      </c>
      <c r="O1947" s="10">
        <v>44.37</v>
      </c>
      <c r="P1947" s="10">
        <v>48.71</v>
      </c>
      <c r="Q1947" s="10">
        <v>47.26</v>
      </c>
    </row>
    <row r="1948" spans="1:17">
      <c r="A1948" s="29">
        <v>42284</v>
      </c>
      <c r="B1948" s="10">
        <v>1410.58</v>
      </c>
      <c r="C1948" s="10">
        <v>1416.52</v>
      </c>
      <c r="D1948" s="10">
        <v>1410.58</v>
      </c>
      <c r="E1948" s="10">
        <v>1416.28</v>
      </c>
      <c r="F1948" s="10">
        <v>1438.28</v>
      </c>
      <c r="G1948" s="10">
        <v>1402.56</v>
      </c>
      <c r="H1948" s="10">
        <v>1442.83</v>
      </c>
      <c r="J1948" s="29">
        <v>42283</v>
      </c>
      <c r="K1948" s="10">
        <v>44.62</v>
      </c>
      <c r="L1948" s="10">
        <v>44.62</v>
      </c>
      <c r="M1948" s="10">
        <v>44.62</v>
      </c>
      <c r="N1948" s="10">
        <v>44.62</v>
      </c>
      <c r="O1948" s="10">
        <v>44.4</v>
      </c>
      <c r="P1948" s="10">
        <v>48.74</v>
      </c>
      <c r="Q1948" s="10">
        <v>47.33</v>
      </c>
    </row>
    <row r="1949" spans="1:17">
      <c r="A1949" s="29">
        <v>42283</v>
      </c>
      <c r="B1949" s="10">
        <v>1410.64</v>
      </c>
      <c r="C1949" s="10">
        <v>1411.71</v>
      </c>
      <c r="D1949" s="10">
        <v>1405.25</v>
      </c>
      <c r="E1949" s="10">
        <v>1410.58</v>
      </c>
      <c r="F1949" s="10">
        <v>1439.28</v>
      </c>
      <c r="G1949" s="10">
        <v>1402.08</v>
      </c>
      <c r="H1949" s="10">
        <v>1442.8</v>
      </c>
      <c r="J1949" s="29">
        <v>42282</v>
      </c>
      <c r="K1949" s="10">
        <v>43.26</v>
      </c>
      <c r="L1949" s="10">
        <v>44.15</v>
      </c>
      <c r="M1949" s="10">
        <v>43.26</v>
      </c>
      <c r="N1949" s="10">
        <v>44.04</v>
      </c>
      <c r="O1949" s="10">
        <v>44.45</v>
      </c>
      <c r="P1949" s="10">
        <v>48.78</v>
      </c>
      <c r="Q1949" s="10">
        <v>47.4</v>
      </c>
    </row>
    <row r="1950" spans="1:17">
      <c r="A1950" s="29">
        <v>42282</v>
      </c>
      <c r="B1950" s="10">
        <v>1410.64</v>
      </c>
      <c r="C1950" s="10">
        <v>1412.5</v>
      </c>
      <c r="D1950" s="10">
        <v>1407.27</v>
      </c>
      <c r="E1950" s="10">
        <v>1410.64</v>
      </c>
      <c r="F1950" s="10">
        <v>1440.44</v>
      </c>
      <c r="G1950" s="10">
        <v>1401.64</v>
      </c>
      <c r="H1950" s="10">
        <v>1442.79</v>
      </c>
      <c r="J1950" s="29">
        <v>42279</v>
      </c>
      <c r="K1950" s="10">
        <v>42.3</v>
      </c>
      <c r="L1950" s="10">
        <v>43.25</v>
      </c>
      <c r="M1950" s="10">
        <v>41.9</v>
      </c>
      <c r="N1950" s="10">
        <v>43.25</v>
      </c>
      <c r="O1950" s="10">
        <v>44.52</v>
      </c>
      <c r="P1950" s="10">
        <v>48.83</v>
      </c>
      <c r="Q1950" s="10">
        <v>47.47</v>
      </c>
    </row>
    <row r="1951" spans="1:17">
      <c r="A1951" s="29">
        <v>42279</v>
      </c>
      <c r="B1951" s="10">
        <v>1408.32</v>
      </c>
      <c r="C1951" s="10">
        <v>1412.7</v>
      </c>
      <c r="D1951" s="10">
        <v>1403.95</v>
      </c>
      <c r="E1951" s="10">
        <v>1410.77</v>
      </c>
      <c r="F1951" s="10">
        <v>1441.58</v>
      </c>
      <c r="G1951" s="10">
        <v>1401.24</v>
      </c>
      <c r="H1951" s="10">
        <v>1442.77</v>
      </c>
      <c r="J1951" s="29">
        <v>42278</v>
      </c>
      <c r="K1951" s="10">
        <v>42.5</v>
      </c>
      <c r="L1951" s="10">
        <v>42.5</v>
      </c>
      <c r="M1951" s="10">
        <v>41.72</v>
      </c>
      <c r="N1951" s="10">
        <v>41.87</v>
      </c>
      <c r="O1951" s="10">
        <v>44.62</v>
      </c>
      <c r="P1951" s="10">
        <v>48.89</v>
      </c>
      <c r="Q1951" s="10">
        <v>47.56</v>
      </c>
    </row>
    <row r="1952" spans="1:17">
      <c r="A1952" s="29">
        <v>42278</v>
      </c>
      <c r="B1952" s="10">
        <v>1400.39</v>
      </c>
      <c r="C1952" s="10">
        <v>1416.23</v>
      </c>
      <c r="D1952" s="10">
        <v>1399.55</v>
      </c>
      <c r="E1952" s="10">
        <v>1408.49</v>
      </c>
      <c r="F1952" s="10">
        <v>1442.81</v>
      </c>
      <c r="G1952" s="10">
        <v>1400.84</v>
      </c>
      <c r="H1952" s="10">
        <v>1442.74</v>
      </c>
      <c r="J1952" s="29">
        <v>42277</v>
      </c>
      <c r="K1952" s="10">
        <v>42.46</v>
      </c>
      <c r="L1952" s="10">
        <v>42.52</v>
      </c>
      <c r="M1952" s="10">
        <v>42.18</v>
      </c>
      <c r="N1952" s="10">
        <v>42.18</v>
      </c>
      <c r="O1952" s="10">
        <v>44.77</v>
      </c>
      <c r="P1952" s="10">
        <v>48.95</v>
      </c>
      <c r="Q1952" s="10">
        <v>47.67</v>
      </c>
    </row>
    <row r="1953" spans="1:17">
      <c r="A1953" s="29">
        <v>42277</v>
      </c>
      <c r="B1953" s="10">
        <v>1393.33</v>
      </c>
      <c r="C1953" s="10">
        <v>1403.84</v>
      </c>
      <c r="D1953" s="10">
        <v>1392.43</v>
      </c>
      <c r="E1953" s="10">
        <v>1400.43</v>
      </c>
      <c r="F1953" s="10">
        <v>1444.19</v>
      </c>
      <c r="G1953" s="10">
        <v>1400.45</v>
      </c>
      <c r="H1953" s="10">
        <v>1442.73</v>
      </c>
      <c r="J1953" s="29">
        <v>42276</v>
      </c>
      <c r="K1953" s="10">
        <v>42.65</v>
      </c>
      <c r="L1953" s="10">
        <v>42.65</v>
      </c>
      <c r="M1953" s="10">
        <v>41.6</v>
      </c>
      <c r="N1953" s="10">
        <v>41.7</v>
      </c>
      <c r="O1953" s="10">
        <v>44.91</v>
      </c>
      <c r="P1953" s="10">
        <v>49.01</v>
      </c>
      <c r="Q1953" s="10">
        <v>47.77</v>
      </c>
    </row>
    <row r="1954" spans="1:17">
      <c r="A1954" s="29">
        <v>42276</v>
      </c>
      <c r="B1954" s="10">
        <v>1388.57</v>
      </c>
      <c r="C1954" s="10">
        <v>1393.18</v>
      </c>
      <c r="D1954" s="10">
        <v>1385.93</v>
      </c>
      <c r="E1954" s="10">
        <v>1393.16</v>
      </c>
      <c r="F1954" s="10">
        <v>1445.71</v>
      </c>
      <c r="G1954" s="10">
        <v>1400.13</v>
      </c>
      <c r="H1954" s="10">
        <v>1442.78</v>
      </c>
      <c r="J1954" s="29">
        <v>42275</v>
      </c>
      <c r="K1954" s="10">
        <v>41.76</v>
      </c>
      <c r="L1954" s="10">
        <v>41.76</v>
      </c>
      <c r="M1954" s="10">
        <v>41.31</v>
      </c>
      <c r="N1954" s="10">
        <v>41.55</v>
      </c>
      <c r="O1954" s="10">
        <v>45.07</v>
      </c>
      <c r="P1954" s="10">
        <v>49.08</v>
      </c>
      <c r="Q1954" s="10">
        <v>47.87</v>
      </c>
    </row>
    <row r="1955" spans="1:17">
      <c r="A1955" s="29">
        <v>42275</v>
      </c>
      <c r="B1955" s="10">
        <v>1398.42</v>
      </c>
      <c r="C1955" s="10">
        <v>1399.52</v>
      </c>
      <c r="D1955" s="10">
        <v>1388.22</v>
      </c>
      <c r="E1955" s="10">
        <v>1388.22</v>
      </c>
      <c r="F1955" s="10">
        <v>1447.39</v>
      </c>
      <c r="G1955" s="10">
        <v>1399.88</v>
      </c>
      <c r="H1955" s="10">
        <v>1442.9</v>
      </c>
      <c r="J1955" s="29">
        <v>42272</v>
      </c>
      <c r="K1955" s="10">
        <v>42.82</v>
      </c>
      <c r="L1955" s="10">
        <v>42.82</v>
      </c>
      <c r="M1955" s="10">
        <v>42.36</v>
      </c>
      <c r="N1955" s="10">
        <v>42.36</v>
      </c>
      <c r="O1955" s="10">
        <v>45.25</v>
      </c>
      <c r="P1955" s="10">
        <v>49.15</v>
      </c>
      <c r="Q1955" s="10">
        <v>47.99</v>
      </c>
    </row>
    <row r="1956" spans="1:17">
      <c r="A1956" s="29">
        <v>42272</v>
      </c>
      <c r="B1956" s="10">
        <v>1393.34</v>
      </c>
      <c r="C1956" s="10">
        <v>1404.24</v>
      </c>
      <c r="D1956" s="10">
        <v>1393.34</v>
      </c>
      <c r="E1956" s="10">
        <v>1398.42</v>
      </c>
      <c r="F1956" s="10">
        <v>1449.2</v>
      </c>
      <c r="G1956" s="10">
        <v>1399.65</v>
      </c>
      <c r="H1956" s="10">
        <v>1443.11</v>
      </c>
      <c r="J1956" s="29">
        <v>42271</v>
      </c>
      <c r="K1956" s="10">
        <v>41.34</v>
      </c>
      <c r="L1956" s="10">
        <v>42.35</v>
      </c>
      <c r="M1956" s="10">
        <v>41.34</v>
      </c>
      <c r="N1956" s="10">
        <v>42.35</v>
      </c>
      <c r="O1956" s="10">
        <v>45.41</v>
      </c>
      <c r="P1956" s="10">
        <v>49.21</v>
      </c>
      <c r="Q1956" s="10">
        <v>48.08</v>
      </c>
    </row>
    <row r="1957" spans="1:17">
      <c r="A1957" s="29">
        <v>42271</v>
      </c>
      <c r="B1957" s="10">
        <v>1404.25</v>
      </c>
      <c r="C1957" s="10">
        <v>1404.76</v>
      </c>
      <c r="D1957" s="10">
        <v>1391.8</v>
      </c>
      <c r="E1957" s="10">
        <v>1393.34</v>
      </c>
      <c r="F1957" s="10">
        <v>1450.83</v>
      </c>
      <c r="G1957" s="10">
        <v>1399.38</v>
      </c>
      <c r="H1957" s="10">
        <v>1443.16</v>
      </c>
      <c r="J1957" s="29">
        <v>42270</v>
      </c>
      <c r="K1957" s="10">
        <v>43.2</v>
      </c>
      <c r="L1957" s="10">
        <v>43.2</v>
      </c>
      <c r="M1957" s="10">
        <v>42.45</v>
      </c>
      <c r="N1957" s="10">
        <v>42.45</v>
      </c>
      <c r="O1957" s="10">
        <v>45.56</v>
      </c>
      <c r="P1957" s="10">
        <v>49.28</v>
      </c>
      <c r="Q1957" s="10">
        <v>48.17</v>
      </c>
    </row>
    <row r="1958" spans="1:17">
      <c r="A1958" s="29">
        <v>42270</v>
      </c>
      <c r="B1958" s="10">
        <v>1412.9</v>
      </c>
      <c r="C1958" s="10">
        <v>1413.43</v>
      </c>
      <c r="D1958" s="10">
        <v>1403.04</v>
      </c>
      <c r="E1958" s="10">
        <v>1404.26</v>
      </c>
      <c r="F1958" s="10">
        <v>1452.51</v>
      </c>
      <c r="G1958" s="10">
        <v>1399.17</v>
      </c>
      <c r="H1958" s="10">
        <v>1443.21</v>
      </c>
      <c r="J1958" s="29">
        <v>42269</v>
      </c>
      <c r="K1958" s="10">
        <v>43.09</v>
      </c>
      <c r="L1958" s="10">
        <v>43.2</v>
      </c>
      <c r="M1958" s="10">
        <v>42.45</v>
      </c>
      <c r="N1958" s="10">
        <v>43.2</v>
      </c>
      <c r="O1958" s="10">
        <v>45.71</v>
      </c>
      <c r="P1958" s="10">
        <v>49.35</v>
      </c>
      <c r="Q1958" s="10">
        <v>48.26</v>
      </c>
    </row>
    <row r="1959" spans="1:17">
      <c r="A1959" s="29">
        <v>42269</v>
      </c>
      <c r="B1959" s="10">
        <v>1417.52</v>
      </c>
      <c r="C1959" s="10">
        <v>1420.14</v>
      </c>
      <c r="D1959" s="10">
        <v>1406.56</v>
      </c>
      <c r="E1959" s="10">
        <v>1412.95</v>
      </c>
      <c r="F1959" s="10">
        <v>1453.89</v>
      </c>
      <c r="G1959" s="10">
        <v>1398.92</v>
      </c>
      <c r="H1959" s="10">
        <v>1443.14</v>
      </c>
      <c r="J1959" s="29">
        <v>42268</v>
      </c>
      <c r="K1959" s="10">
        <v>44.64</v>
      </c>
      <c r="L1959" s="10">
        <v>44.64</v>
      </c>
      <c r="M1959" s="10">
        <v>43.95</v>
      </c>
      <c r="N1959" s="10">
        <v>43.95</v>
      </c>
      <c r="O1959" s="10">
        <v>45.84</v>
      </c>
      <c r="P1959" s="10">
        <v>49.42</v>
      </c>
      <c r="Q1959" s="10">
        <v>48.35</v>
      </c>
    </row>
    <row r="1960" spans="1:17">
      <c r="A1960" s="29">
        <v>42268</v>
      </c>
      <c r="B1960" s="10">
        <v>1425.01</v>
      </c>
      <c r="C1960" s="10">
        <v>1430.18</v>
      </c>
      <c r="D1960" s="10">
        <v>1415.97</v>
      </c>
      <c r="E1960" s="10">
        <v>1417.52</v>
      </c>
      <c r="F1960" s="10">
        <v>1455.11</v>
      </c>
      <c r="G1960" s="10">
        <v>1398.66</v>
      </c>
      <c r="H1960" s="10">
        <v>1442.91</v>
      </c>
      <c r="J1960" s="29">
        <v>42265</v>
      </c>
      <c r="K1960" s="10">
        <v>45.31</v>
      </c>
      <c r="L1960" s="10">
        <v>45.31</v>
      </c>
      <c r="M1960" s="10">
        <v>44.78</v>
      </c>
      <c r="N1960" s="10">
        <v>44.78</v>
      </c>
      <c r="O1960" s="10">
        <v>45.94</v>
      </c>
      <c r="P1960" s="10">
        <v>49.48</v>
      </c>
      <c r="Q1960" s="10">
        <v>48.44</v>
      </c>
    </row>
    <row r="1961" spans="1:17">
      <c r="A1961" s="29">
        <v>42265</v>
      </c>
      <c r="B1961" s="10">
        <v>1433.03</v>
      </c>
      <c r="C1961" s="10">
        <v>1433.03</v>
      </c>
      <c r="D1961" s="10">
        <v>1425</v>
      </c>
      <c r="E1961" s="10">
        <v>1425</v>
      </c>
      <c r="F1961" s="10">
        <v>1456.17</v>
      </c>
      <c r="G1961" s="10">
        <v>1398.36</v>
      </c>
      <c r="H1961" s="10">
        <v>1442.6</v>
      </c>
      <c r="J1961" s="29">
        <v>42264</v>
      </c>
      <c r="K1961" s="10">
        <v>45</v>
      </c>
      <c r="L1961" s="10">
        <v>46.2</v>
      </c>
      <c r="M1961" s="10">
        <v>45</v>
      </c>
      <c r="N1961" s="10">
        <v>45.93</v>
      </c>
      <c r="O1961" s="10">
        <v>46.03</v>
      </c>
      <c r="P1961" s="10">
        <v>49.54</v>
      </c>
      <c r="Q1961" s="10">
        <v>48.52</v>
      </c>
    </row>
    <row r="1962" spans="1:17">
      <c r="A1962" s="29">
        <v>42264</v>
      </c>
      <c r="B1962" s="10">
        <v>1430.95</v>
      </c>
      <c r="C1962" s="10">
        <v>1436.39</v>
      </c>
      <c r="D1962" s="10">
        <v>1429.36</v>
      </c>
      <c r="E1962" s="10">
        <v>1433.03</v>
      </c>
      <c r="F1962" s="10">
        <v>1457.11</v>
      </c>
      <c r="G1962" s="10">
        <v>1398.02</v>
      </c>
      <c r="H1962" s="10">
        <v>1442.19</v>
      </c>
      <c r="J1962" s="29">
        <v>42263</v>
      </c>
      <c r="K1962" s="10">
        <v>45.25</v>
      </c>
      <c r="L1962" s="10">
        <v>45.3</v>
      </c>
      <c r="M1962" s="10">
        <v>45.25</v>
      </c>
      <c r="N1962" s="10">
        <v>45.3</v>
      </c>
      <c r="O1962" s="10">
        <v>46.1</v>
      </c>
      <c r="P1962" s="10">
        <v>49.6</v>
      </c>
      <c r="Q1962" s="10">
        <v>48.59</v>
      </c>
    </row>
    <row r="1963" spans="1:17">
      <c r="A1963" s="29">
        <v>42263</v>
      </c>
      <c r="B1963" s="10">
        <v>1429.93</v>
      </c>
      <c r="C1963" s="10">
        <v>1433.96</v>
      </c>
      <c r="D1963" s="10">
        <v>1427.8</v>
      </c>
      <c r="E1963" s="10">
        <v>1430.75</v>
      </c>
      <c r="F1963" s="10">
        <v>1457.84</v>
      </c>
      <c r="G1963" s="10">
        <v>1397.63</v>
      </c>
      <c r="H1963" s="10">
        <v>1441.71</v>
      </c>
      <c r="J1963" s="29">
        <v>42262</v>
      </c>
      <c r="K1963" s="10">
        <v>44.14</v>
      </c>
      <c r="L1963" s="10">
        <v>44.17</v>
      </c>
      <c r="M1963" s="10">
        <v>43.62</v>
      </c>
      <c r="N1963" s="10">
        <v>44.16</v>
      </c>
      <c r="O1963" s="10">
        <v>46.19</v>
      </c>
      <c r="P1963" s="10">
        <v>49.65</v>
      </c>
      <c r="Q1963" s="10">
        <v>48.66</v>
      </c>
    </row>
    <row r="1964" spans="1:17">
      <c r="A1964" s="29">
        <v>42262</v>
      </c>
      <c r="B1964" s="10">
        <v>1425.95</v>
      </c>
      <c r="C1964" s="10">
        <v>1433.95</v>
      </c>
      <c r="D1964" s="10">
        <v>1424.24</v>
      </c>
      <c r="E1964" s="10">
        <v>1430.08</v>
      </c>
      <c r="F1964" s="10">
        <v>1458.54</v>
      </c>
      <c r="G1964" s="10">
        <v>1397.23</v>
      </c>
      <c r="H1964" s="10">
        <v>1441.21</v>
      </c>
      <c r="J1964" s="29">
        <v>42261</v>
      </c>
      <c r="K1964" s="10">
        <v>43.7</v>
      </c>
      <c r="L1964" s="10">
        <v>44.22</v>
      </c>
      <c r="M1964" s="10">
        <v>43.58</v>
      </c>
      <c r="N1964" s="10">
        <v>44.22</v>
      </c>
      <c r="O1964" s="10">
        <v>46.31</v>
      </c>
      <c r="P1964" s="10">
        <v>49.71</v>
      </c>
      <c r="Q1964" s="10">
        <v>48.73</v>
      </c>
    </row>
    <row r="1965" spans="1:17">
      <c r="A1965" s="29">
        <v>42261</v>
      </c>
      <c r="B1965" s="10">
        <v>1425.23</v>
      </c>
      <c r="C1965" s="10">
        <v>1429.15</v>
      </c>
      <c r="D1965" s="10">
        <v>1422.22</v>
      </c>
      <c r="E1965" s="10">
        <v>1425.95</v>
      </c>
      <c r="F1965" s="10">
        <v>1459.27</v>
      </c>
      <c r="G1965" s="10">
        <v>1396.8</v>
      </c>
      <c r="H1965" s="10">
        <v>1440.67</v>
      </c>
      <c r="J1965" s="29">
        <v>42257</v>
      </c>
      <c r="K1965" s="10">
        <v>42.84</v>
      </c>
      <c r="L1965" s="10">
        <v>42.84</v>
      </c>
      <c r="M1965" s="10">
        <v>42.02</v>
      </c>
      <c r="N1965" s="10">
        <v>42.74</v>
      </c>
      <c r="O1965" s="10">
        <v>46.42</v>
      </c>
      <c r="P1965" s="10">
        <v>49.76</v>
      </c>
      <c r="Q1965" s="10">
        <v>48.81</v>
      </c>
    </row>
    <row r="1966" spans="1:17">
      <c r="A1966" s="29">
        <v>42258</v>
      </c>
      <c r="B1966" s="10">
        <v>1431.66</v>
      </c>
      <c r="C1966" s="10">
        <v>1435.3</v>
      </c>
      <c r="D1966" s="10">
        <v>1423.88</v>
      </c>
      <c r="E1966" s="10">
        <v>1425.24</v>
      </c>
      <c r="F1966" s="10">
        <v>1460.1</v>
      </c>
      <c r="G1966" s="10">
        <v>1396.38</v>
      </c>
      <c r="H1966" s="10">
        <v>1440.13</v>
      </c>
      <c r="J1966" s="29">
        <v>42256</v>
      </c>
      <c r="K1966" s="10">
        <v>43.52</v>
      </c>
      <c r="L1966" s="10">
        <v>43.6</v>
      </c>
      <c r="M1966" s="10">
        <v>43.12</v>
      </c>
      <c r="N1966" s="10">
        <v>43.12</v>
      </c>
      <c r="O1966" s="10">
        <v>46.55</v>
      </c>
      <c r="P1966" s="10">
        <v>49.82</v>
      </c>
      <c r="Q1966" s="10">
        <v>48.9</v>
      </c>
    </row>
    <row r="1967" spans="1:17">
      <c r="A1967" s="29">
        <v>42257</v>
      </c>
      <c r="B1967" s="10">
        <v>1442.76</v>
      </c>
      <c r="C1967" s="10">
        <v>1442.76</v>
      </c>
      <c r="D1967" s="10">
        <v>1430.18</v>
      </c>
      <c r="E1967" s="10">
        <v>1431.8</v>
      </c>
      <c r="F1967" s="10">
        <v>1460.93</v>
      </c>
      <c r="G1967" s="10">
        <v>1395.98</v>
      </c>
      <c r="H1967" s="10">
        <v>1439.6</v>
      </c>
      <c r="J1967" s="29">
        <v>42255</v>
      </c>
      <c r="K1967" s="10">
        <v>43.44</v>
      </c>
      <c r="L1967" s="10">
        <v>43.44</v>
      </c>
      <c r="M1967" s="10">
        <v>42.99</v>
      </c>
      <c r="N1967" s="10">
        <v>43.05</v>
      </c>
      <c r="O1967" s="10">
        <v>46.67</v>
      </c>
      <c r="P1967" s="10">
        <v>49.88</v>
      </c>
      <c r="Q1967" s="10">
        <v>48.99</v>
      </c>
    </row>
    <row r="1968" spans="1:17">
      <c r="A1968" s="29">
        <v>42256</v>
      </c>
      <c r="B1968" s="10">
        <v>1447.81</v>
      </c>
      <c r="C1968" s="10">
        <v>1451.54</v>
      </c>
      <c r="D1968" s="10">
        <v>1440.58</v>
      </c>
      <c r="E1968" s="10">
        <v>1442.9</v>
      </c>
      <c r="F1968" s="10">
        <v>1461.51</v>
      </c>
      <c r="G1968" s="10">
        <v>1395.55</v>
      </c>
      <c r="H1968" s="10">
        <v>1439.01</v>
      </c>
      <c r="J1968" s="29">
        <v>42251</v>
      </c>
      <c r="K1968" s="10">
        <v>43.14</v>
      </c>
      <c r="L1968" s="10">
        <v>43.14</v>
      </c>
      <c r="M1968" s="10">
        <v>42.9</v>
      </c>
      <c r="N1968" s="10">
        <v>43</v>
      </c>
      <c r="O1968" s="10">
        <v>46.81</v>
      </c>
      <c r="P1968" s="10">
        <v>49.94</v>
      </c>
      <c r="Q1968" s="10">
        <v>49.07</v>
      </c>
    </row>
    <row r="1969" spans="1:17">
      <c r="A1969" s="29">
        <v>42255</v>
      </c>
      <c r="B1969" s="10">
        <v>1447.48</v>
      </c>
      <c r="C1969" s="10">
        <v>1452.25</v>
      </c>
      <c r="D1969" s="10">
        <v>1445.31</v>
      </c>
      <c r="E1969" s="10">
        <v>1447.81</v>
      </c>
      <c r="F1969" s="10">
        <v>1461.76</v>
      </c>
      <c r="G1969" s="10">
        <v>1395.09</v>
      </c>
      <c r="H1969" s="10">
        <v>1438.28</v>
      </c>
      <c r="J1969" s="29">
        <v>42250</v>
      </c>
      <c r="K1969" s="10">
        <v>42.72</v>
      </c>
      <c r="L1969" s="10">
        <v>43.24</v>
      </c>
      <c r="M1969" s="10">
        <v>42.72</v>
      </c>
      <c r="N1969" s="10">
        <v>43.14</v>
      </c>
      <c r="O1969" s="10">
        <v>46.94</v>
      </c>
      <c r="P1969" s="10">
        <v>50</v>
      </c>
      <c r="Q1969" s="10">
        <v>49.16</v>
      </c>
    </row>
    <row r="1970" spans="1:17">
      <c r="A1970" s="29">
        <v>42251</v>
      </c>
      <c r="B1970" s="10">
        <v>1449.73</v>
      </c>
      <c r="C1970" s="10">
        <v>1450.2</v>
      </c>
      <c r="D1970" s="10">
        <v>1444.96</v>
      </c>
      <c r="E1970" s="10">
        <v>1447.49</v>
      </c>
      <c r="F1970" s="10">
        <v>1461.87</v>
      </c>
      <c r="G1970" s="10">
        <v>1394.61</v>
      </c>
      <c r="H1970" s="10">
        <v>1437.42</v>
      </c>
      <c r="J1970" s="29">
        <v>42249</v>
      </c>
      <c r="K1970" s="10">
        <v>42.65</v>
      </c>
      <c r="L1970" s="10">
        <v>42.65</v>
      </c>
      <c r="M1970" s="10">
        <v>42.08</v>
      </c>
      <c r="N1970" s="10">
        <v>42.38</v>
      </c>
      <c r="O1970" s="10">
        <v>47.08</v>
      </c>
      <c r="P1970" s="10">
        <v>50.06</v>
      </c>
      <c r="Q1970" s="10">
        <v>49.24</v>
      </c>
    </row>
    <row r="1971" spans="1:17">
      <c r="A1971" s="29">
        <v>42250</v>
      </c>
      <c r="B1971" s="10">
        <v>1450.41</v>
      </c>
      <c r="C1971" s="10">
        <v>1452.03</v>
      </c>
      <c r="D1971" s="10">
        <v>1445.07</v>
      </c>
      <c r="E1971" s="10">
        <v>1449.93</v>
      </c>
      <c r="F1971" s="10">
        <v>1461.98</v>
      </c>
      <c r="G1971" s="10">
        <v>1394.18</v>
      </c>
      <c r="H1971" s="10">
        <v>1436.6</v>
      </c>
      <c r="J1971" s="29">
        <v>42248</v>
      </c>
      <c r="K1971" s="10">
        <v>43.35</v>
      </c>
      <c r="L1971" s="10">
        <v>43.55</v>
      </c>
      <c r="M1971" s="10">
        <v>42.43</v>
      </c>
      <c r="N1971" s="10">
        <v>42.62</v>
      </c>
      <c r="O1971" s="10">
        <v>47.24</v>
      </c>
      <c r="P1971" s="10">
        <v>50.13</v>
      </c>
      <c r="Q1971" s="10">
        <v>49.33</v>
      </c>
    </row>
    <row r="1972" spans="1:17">
      <c r="A1972" s="29">
        <v>42249</v>
      </c>
      <c r="B1972" s="10">
        <v>1452.1</v>
      </c>
      <c r="C1972" s="10">
        <v>1455.51</v>
      </c>
      <c r="D1972" s="10">
        <v>1447.71</v>
      </c>
      <c r="E1972" s="10">
        <v>1450.41</v>
      </c>
      <c r="F1972" s="10">
        <v>1462.03</v>
      </c>
      <c r="G1972" s="10">
        <v>1393.76</v>
      </c>
      <c r="H1972" s="10">
        <v>1435.76</v>
      </c>
      <c r="J1972" s="29">
        <v>42247</v>
      </c>
      <c r="K1972" s="10">
        <v>44.2</v>
      </c>
      <c r="L1972" s="10">
        <v>44.2</v>
      </c>
      <c r="M1972" s="10">
        <v>42.94</v>
      </c>
      <c r="N1972" s="10">
        <v>43.48</v>
      </c>
      <c r="O1972" s="10">
        <v>47.39</v>
      </c>
      <c r="P1972" s="10">
        <v>50.19</v>
      </c>
      <c r="Q1972" s="10">
        <v>49.42</v>
      </c>
    </row>
    <row r="1973" spans="1:17">
      <c r="A1973" s="29">
        <v>42248</v>
      </c>
      <c r="B1973" s="10">
        <v>1457.86</v>
      </c>
      <c r="C1973" s="10">
        <v>1459.88</v>
      </c>
      <c r="D1973" s="10">
        <v>1449.87</v>
      </c>
      <c r="E1973" s="10">
        <v>1452.21</v>
      </c>
      <c r="F1973" s="10">
        <v>1462.02</v>
      </c>
      <c r="G1973" s="10">
        <v>1393.4</v>
      </c>
      <c r="H1973" s="10">
        <v>1434.9</v>
      </c>
      <c r="J1973" s="29">
        <v>42244</v>
      </c>
      <c r="K1973" s="10">
        <v>44.29</v>
      </c>
      <c r="L1973" s="10">
        <v>44.29</v>
      </c>
      <c r="M1973" s="10">
        <v>43.99</v>
      </c>
      <c r="N1973" s="10">
        <v>44.2</v>
      </c>
      <c r="O1973" s="10">
        <v>47.52</v>
      </c>
      <c r="P1973" s="10">
        <v>50.26</v>
      </c>
      <c r="Q1973" s="10">
        <v>49.51</v>
      </c>
    </row>
    <row r="1974" spans="1:17">
      <c r="A1974" s="29">
        <v>42247</v>
      </c>
      <c r="B1974" s="10">
        <v>1457.9</v>
      </c>
      <c r="C1974" s="10">
        <v>1460.27</v>
      </c>
      <c r="D1974" s="10">
        <v>1454.36</v>
      </c>
      <c r="E1974" s="10">
        <v>1458.13</v>
      </c>
      <c r="F1974" s="10">
        <v>1462</v>
      </c>
      <c r="G1974" s="10">
        <v>1393.05</v>
      </c>
      <c r="H1974" s="10">
        <v>1434.03</v>
      </c>
      <c r="J1974" s="29">
        <v>42243</v>
      </c>
      <c r="K1974" s="10">
        <v>43.93</v>
      </c>
      <c r="L1974" s="10">
        <v>44.46</v>
      </c>
      <c r="M1974" s="10">
        <v>43.93</v>
      </c>
      <c r="N1974" s="10">
        <v>44.28</v>
      </c>
      <c r="O1974" s="10">
        <v>47.64</v>
      </c>
      <c r="P1974" s="10">
        <v>50.32</v>
      </c>
      <c r="Q1974" s="10">
        <v>49.59</v>
      </c>
    </row>
    <row r="1975" spans="1:17">
      <c r="A1975" s="29">
        <v>42244</v>
      </c>
      <c r="B1975" s="10">
        <v>1456.26</v>
      </c>
      <c r="C1975" s="10">
        <v>1460.32</v>
      </c>
      <c r="D1975" s="10">
        <v>1453.67</v>
      </c>
      <c r="E1975" s="10">
        <v>1458.02</v>
      </c>
      <c r="F1975" s="10">
        <v>1461.82</v>
      </c>
      <c r="G1975" s="10">
        <v>1392.69</v>
      </c>
      <c r="H1975" s="10">
        <v>1433.06</v>
      </c>
      <c r="J1975" s="29">
        <v>42242</v>
      </c>
      <c r="K1975" s="10">
        <v>42.9</v>
      </c>
      <c r="L1975" s="10">
        <v>43.7</v>
      </c>
      <c r="M1975" s="10">
        <v>42.67</v>
      </c>
      <c r="N1975" s="10">
        <v>43.42</v>
      </c>
      <c r="O1975" s="10">
        <v>47.75</v>
      </c>
      <c r="P1975" s="10">
        <v>50.39</v>
      </c>
      <c r="Q1975" s="10">
        <v>49.66</v>
      </c>
    </row>
    <row r="1976" spans="1:17">
      <c r="A1976" s="29">
        <v>42243</v>
      </c>
      <c r="B1976" s="10">
        <v>1449.79</v>
      </c>
      <c r="C1976" s="10">
        <v>1456.56</v>
      </c>
      <c r="D1976" s="10">
        <v>1449.79</v>
      </c>
      <c r="E1976" s="10">
        <v>1456.01</v>
      </c>
      <c r="F1976" s="10">
        <v>1461.68</v>
      </c>
      <c r="G1976" s="10">
        <v>1392.36</v>
      </c>
      <c r="H1976" s="10">
        <v>1432.09</v>
      </c>
      <c r="J1976" s="29">
        <v>42241</v>
      </c>
      <c r="K1976" s="10">
        <v>43</v>
      </c>
      <c r="L1976" s="10">
        <v>43.1</v>
      </c>
      <c r="M1976" s="10">
        <v>42.78</v>
      </c>
      <c r="N1976" s="10">
        <v>42.78</v>
      </c>
      <c r="O1976" s="10">
        <v>47.89</v>
      </c>
      <c r="P1976" s="10">
        <v>50.45</v>
      </c>
      <c r="Q1976" s="10">
        <v>49.73</v>
      </c>
    </row>
    <row r="1977" spans="1:17">
      <c r="A1977" s="29">
        <v>42242</v>
      </c>
      <c r="B1977" s="10">
        <v>1449.33</v>
      </c>
      <c r="C1977" s="10">
        <v>1450</v>
      </c>
      <c r="D1977" s="10">
        <v>1444.99</v>
      </c>
      <c r="E1977" s="10">
        <v>1449.72</v>
      </c>
      <c r="F1977" s="10">
        <v>1461.44</v>
      </c>
      <c r="G1977" s="10">
        <v>1392.07</v>
      </c>
      <c r="H1977" s="10">
        <v>1431.09</v>
      </c>
      <c r="J1977" s="29">
        <v>42240</v>
      </c>
      <c r="K1977" s="10">
        <v>42.5</v>
      </c>
      <c r="L1977" s="10">
        <v>42.72</v>
      </c>
      <c r="M1977" s="10">
        <v>41.29</v>
      </c>
      <c r="N1977" s="10">
        <v>42.43</v>
      </c>
      <c r="O1977" s="10">
        <v>48.03</v>
      </c>
      <c r="P1977" s="10">
        <v>50.53</v>
      </c>
      <c r="Q1977" s="10">
        <v>49.8</v>
      </c>
    </row>
    <row r="1978" spans="1:17">
      <c r="A1978" s="29">
        <v>42241</v>
      </c>
      <c r="B1978" s="10">
        <v>1451.25</v>
      </c>
      <c r="C1978" s="10">
        <v>1453.75</v>
      </c>
      <c r="D1978" s="10">
        <v>1446.39</v>
      </c>
      <c r="E1978" s="10">
        <v>1449.33</v>
      </c>
      <c r="F1978" s="10">
        <v>1461.28</v>
      </c>
      <c r="G1978" s="10">
        <v>1391.81</v>
      </c>
      <c r="H1978" s="10">
        <v>1430.14</v>
      </c>
      <c r="J1978" s="29">
        <v>42237</v>
      </c>
      <c r="K1978" s="10">
        <v>43.72</v>
      </c>
      <c r="L1978" s="10">
        <v>43.95</v>
      </c>
      <c r="M1978" s="10">
        <v>43.7</v>
      </c>
      <c r="N1978" s="10">
        <v>43.7</v>
      </c>
      <c r="O1978" s="10">
        <v>48.19</v>
      </c>
      <c r="P1978" s="10">
        <v>50.6</v>
      </c>
      <c r="Q1978" s="10">
        <v>49.87</v>
      </c>
    </row>
    <row r="1979" spans="1:17">
      <c r="A1979" s="29">
        <v>42240</v>
      </c>
      <c r="B1979" s="10">
        <v>1451.56</v>
      </c>
      <c r="C1979" s="10">
        <v>1452.52</v>
      </c>
      <c r="D1979" s="10">
        <v>1442.43</v>
      </c>
      <c r="E1979" s="10">
        <v>1451.17</v>
      </c>
      <c r="F1979" s="10">
        <v>1461.03</v>
      </c>
      <c r="G1979" s="10">
        <v>1391.57</v>
      </c>
      <c r="H1979" s="10">
        <v>1429.12</v>
      </c>
      <c r="J1979" s="29">
        <v>42236</v>
      </c>
      <c r="K1979" s="10">
        <v>44.18</v>
      </c>
      <c r="L1979" s="10">
        <v>44.56</v>
      </c>
      <c r="M1979" s="10">
        <v>44.18</v>
      </c>
      <c r="N1979" s="10">
        <v>44.56</v>
      </c>
      <c r="O1979" s="10">
        <v>48.33</v>
      </c>
      <c r="P1979" s="10">
        <v>50.66</v>
      </c>
      <c r="Q1979" s="10">
        <v>49.93</v>
      </c>
    </row>
    <row r="1980" spans="1:17">
      <c r="A1980" s="29">
        <v>42237</v>
      </c>
      <c r="B1980" s="10">
        <v>1450.8</v>
      </c>
      <c r="C1980" s="10">
        <v>1452.02</v>
      </c>
      <c r="D1980" s="10">
        <v>1446.49</v>
      </c>
      <c r="E1980" s="10">
        <v>1451.71</v>
      </c>
      <c r="F1980" s="10">
        <v>1460.71</v>
      </c>
      <c r="G1980" s="10">
        <v>1391.32</v>
      </c>
      <c r="H1980" s="10">
        <v>1428.01</v>
      </c>
      <c r="J1980" s="29">
        <v>42235</v>
      </c>
      <c r="K1980" s="10">
        <v>45</v>
      </c>
      <c r="L1980" s="10">
        <v>45</v>
      </c>
      <c r="M1980" s="10">
        <v>44.33</v>
      </c>
      <c r="N1980" s="10">
        <v>44.43</v>
      </c>
      <c r="O1980" s="10">
        <v>48.45</v>
      </c>
      <c r="P1980" s="10">
        <v>50.71</v>
      </c>
      <c r="Q1980" s="10">
        <v>49.98</v>
      </c>
    </row>
    <row r="1981" spans="1:17">
      <c r="A1981" s="29">
        <v>42236</v>
      </c>
      <c r="B1981" s="10">
        <v>1448.09</v>
      </c>
      <c r="C1981" s="10">
        <v>1451.2</v>
      </c>
      <c r="D1981" s="10">
        <v>1446.01</v>
      </c>
      <c r="E1981" s="10">
        <v>1451.1</v>
      </c>
      <c r="F1981" s="10">
        <v>1460.33</v>
      </c>
      <c r="G1981" s="10">
        <v>1391.04</v>
      </c>
      <c r="H1981" s="10">
        <v>1426.87</v>
      </c>
      <c r="J1981" s="29">
        <v>42234</v>
      </c>
      <c r="K1981" s="10">
        <v>45.01</v>
      </c>
      <c r="L1981" s="10">
        <v>45.46</v>
      </c>
      <c r="M1981" s="10">
        <v>45.01</v>
      </c>
      <c r="N1981" s="10">
        <v>45.35</v>
      </c>
      <c r="O1981" s="10">
        <v>48.57</v>
      </c>
      <c r="P1981" s="10">
        <v>50.76</v>
      </c>
      <c r="Q1981" s="10">
        <v>50.03</v>
      </c>
    </row>
    <row r="1982" spans="1:17">
      <c r="A1982" s="29">
        <v>42235</v>
      </c>
      <c r="B1982" s="10">
        <v>1450.91</v>
      </c>
      <c r="C1982" s="10">
        <v>1451.99</v>
      </c>
      <c r="D1982" s="10">
        <v>1445.84</v>
      </c>
      <c r="E1982" s="10">
        <v>1448.08</v>
      </c>
      <c r="F1982" s="10">
        <v>1459.98</v>
      </c>
      <c r="G1982" s="10">
        <v>1390.78</v>
      </c>
      <c r="H1982" s="10">
        <v>1425.68</v>
      </c>
      <c r="J1982" s="29">
        <v>42233</v>
      </c>
      <c r="K1982" s="10">
        <v>45.62</v>
      </c>
      <c r="L1982" s="10">
        <v>45.62</v>
      </c>
      <c r="M1982" s="10">
        <v>45.4</v>
      </c>
      <c r="N1982" s="10">
        <v>45.45</v>
      </c>
      <c r="O1982" s="10">
        <v>48.68</v>
      </c>
      <c r="P1982" s="10">
        <v>50.81</v>
      </c>
      <c r="Q1982" s="10">
        <v>50.08</v>
      </c>
    </row>
    <row r="1983" spans="1:17">
      <c r="A1983" s="29">
        <v>42234</v>
      </c>
      <c r="B1983" s="10">
        <v>1453.48</v>
      </c>
      <c r="C1983" s="10">
        <v>1453.48</v>
      </c>
      <c r="D1983" s="10">
        <v>1447.18</v>
      </c>
      <c r="E1983" s="10">
        <v>1450.92</v>
      </c>
      <c r="F1983" s="10">
        <v>1459.61</v>
      </c>
      <c r="G1983" s="10">
        <v>1390.51</v>
      </c>
      <c r="H1983" s="10">
        <v>1424.52</v>
      </c>
      <c r="J1983" s="29">
        <v>42230</v>
      </c>
      <c r="K1983" s="10">
        <v>48</v>
      </c>
      <c r="L1983" s="10">
        <v>48</v>
      </c>
      <c r="M1983" s="10">
        <v>45.27</v>
      </c>
      <c r="N1983" s="10">
        <v>45.27</v>
      </c>
      <c r="O1983" s="10">
        <v>48.79</v>
      </c>
      <c r="P1983" s="10">
        <v>50.85</v>
      </c>
      <c r="Q1983" s="10">
        <v>50.13</v>
      </c>
    </row>
    <row r="1984" spans="1:17">
      <c r="A1984" s="29">
        <v>42233</v>
      </c>
      <c r="B1984" s="10">
        <v>1451.2</v>
      </c>
      <c r="C1984" s="10">
        <v>1455.01</v>
      </c>
      <c r="D1984" s="10">
        <v>1448.92</v>
      </c>
      <c r="E1984" s="10">
        <v>1453.44</v>
      </c>
      <c r="F1984" s="10">
        <v>1459.16</v>
      </c>
      <c r="G1984" s="10">
        <v>1390.29</v>
      </c>
      <c r="H1984" s="10">
        <v>1423.32</v>
      </c>
      <c r="J1984" s="29">
        <v>42229</v>
      </c>
      <c r="K1984" s="10">
        <v>45.22</v>
      </c>
      <c r="L1984" s="10">
        <v>45.41</v>
      </c>
      <c r="M1984" s="10">
        <v>45.21</v>
      </c>
      <c r="N1984" s="10">
        <v>45.41</v>
      </c>
      <c r="O1984" s="10">
        <v>48.9</v>
      </c>
      <c r="P1984" s="10">
        <v>50.9</v>
      </c>
      <c r="Q1984" s="10">
        <v>50.18</v>
      </c>
    </row>
    <row r="1985" spans="1:17">
      <c r="A1985" s="29">
        <v>42230</v>
      </c>
      <c r="B1985" s="10">
        <v>1452.4</v>
      </c>
      <c r="C1985" s="10">
        <v>1454.64</v>
      </c>
      <c r="D1985" s="10">
        <v>1449.85</v>
      </c>
      <c r="E1985" s="10">
        <v>1451.08</v>
      </c>
      <c r="F1985" s="10">
        <v>1458.72</v>
      </c>
      <c r="G1985" s="10">
        <v>1390.04</v>
      </c>
      <c r="H1985" s="10">
        <v>1422.1</v>
      </c>
      <c r="J1985" s="29">
        <v>42228</v>
      </c>
      <c r="K1985" s="10">
        <v>45.4</v>
      </c>
      <c r="L1985" s="10">
        <v>45.54</v>
      </c>
      <c r="M1985" s="10">
        <v>45.05</v>
      </c>
      <c r="N1985" s="10">
        <v>45.54</v>
      </c>
      <c r="O1985" s="10">
        <v>49.02</v>
      </c>
      <c r="P1985" s="10">
        <v>50.94</v>
      </c>
      <c r="Q1985" s="10">
        <v>50.22</v>
      </c>
    </row>
    <row r="1986" spans="1:17">
      <c r="A1986" s="29">
        <v>42229</v>
      </c>
      <c r="B1986" s="10">
        <v>1452.07</v>
      </c>
      <c r="C1986" s="10">
        <v>1454.49</v>
      </c>
      <c r="D1986" s="10">
        <v>1450.17</v>
      </c>
      <c r="E1986" s="10">
        <v>1452.36</v>
      </c>
      <c r="F1986" s="10">
        <v>1458.22</v>
      </c>
      <c r="G1986" s="10">
        <v>1389.84</v>
      </c>
      <c r="H1986" s="10">
        <v>1420.93</v>
      </c>
      <c r="J1986" s="29">
        <v>42227</v>
      </c>
      <c r="K1986" s="10">
        <v>45.49</v>
      </c>
      <c r="L1986" s="10">
        <v>45.54</v>
      </c>
      <c r="M1986" s="10">
        <v>45.3</v>
      </c>
      <c r="N1986" s="10">
        <v>45.3</v>
      </c>
      <c r="O1986" s="10">
        <v>49.13</v>
      </c>
      <c r="P1986" s="10">
        <v>51</v>
      </c>
      <c r="Q1986" s="10">
        <v>50.26</v>
      </c>
    </row>
    <row r="1987" spans="1:17">
      <c r="A1987" s="29">
        <v>42228</v>
      </c>
      <c r="B1987" s="10">
        <v>1453.08</v>
      </c>
      <c r="C1987" s="10">
        <v>1454.12</v>
      </c>
      <c r="D1987" s="10">
        <v>1449.64</v>
      </c>
      <c r="E1987" s="10">
        <v>1452.13</v>
      </c>
      <c r="F1987" s="10">
        <v>1457.63</v>
      </c>
      <c r="G1987" s="10">
        <v>1389.63</v>
      </c>
      <c r="H1987" s="10">
        <v>1419.76</v>
      </c>
      <c r="J1987" s="29">
        <v>42226</v>
      </c>
      <c r="K1987" s="10">
        <v>45.88</v>
      </c>
      <c r="L1987" s="10">
        <v>45.88</v>
      </c>
      <c r="M1987" s="10">
        <v>45.65</v>
      </c>
      <c r="N1987" s="10">
        <v>45.84</v>
      </c>
      <c r="O1987" s="10">
        <v>49.23</v>
      </c>
      <c r="P1987" s="10">
        <v>51.06</v>
      </c>
      <c r="Q1987" s="10">
        <v>50.29</v>
      </c>
    </row>
    <row r="1988" spans="1:17">
      <c r="A1988" s="29">
        <v>42227</v>
      </c>
      <c r="B1988" s="10">
        <v>1454.92</v>
      </c>
      <c r="C1988" s="10">
        <v>1457.44</v>
      </c>
      <c r="D1988" s="10">
        <v>1448.12</v>
      </c>
      <c r="E1988" s="10">
        <v>1453.03</v>
      </c>
      <c r="F1988" s="10">
        <v>1456.98</v>
      </c>
      <c r="G1988" s="10">
        <v>1389.45</v>
      </c>
      <c r="H1988" s="10">
        <v>1418.58</v>
      </c>
      <c r="J1988" s="29">
        <v>42223</v>
      </c>
      <c r="K1988" s="10">
        <v>46.5</v>
      </c>
      <c r="L1988" s="10">
        <v>46.53</v>
      </c>
      <c r="M1988" s="10">
        <v>45.81</v>
      </c>
      <c r="N1988" s="10">
        <v>45.81</v>
      </c>
      <c r="O1988" s="10">
        <v>49.33</v>
      </c>
      <c r="P1988" s="10">
        <v>51.12</v>
      </c>
      <c r="Q1988" s="10">
        <v>50.31</v>
      </c>
    </row>
    <row r="1989" spans="1:17">
      <c r="A1989" s="29">
        <v>42226</v>
      </c>
      <c r="B1989" s="10">
        <v>1451.37</v>
      </c>
      <c r="C1989" s="10">
        <v>1455.32</v>
      </c>
      <c r="D1989" s="10">
        <v>1446.84</v>
      </c>
      <c r="E1989" s="10">
        <v>1454.89</v>
      </c>
      <c r="F1989" s="10">
        <v>1456.27</v>
      </c>
      <c r="G1989" s="10">
        <v>1389.28</v>
      </c>
      <c r="H1989" s="10">
        <v>1417.38</v>
      </c>
      <c r="J1989" s="29">
        <v>42222</v>
      </c>
      <c r="K1989" s="10">
        <v>46.9</v>
      </c>
      <c r="L1989" s="10">
        <v>46.9</v>
      </c>
      <c r="M1989" s="10">
        <v>46.65</v>
      </c>
      <c r="N1989" s="10">
        <v>46.65</v>
      </c>
      <c r="O1989" s="10">
        <v>49.43</v>
      </c>
      <c r="P1989" s="10">
        <v>51.18</v>
      </c>
      <c r="Q1989" s="10">
        <v>50.33</v>
      </c>
    </row>
    <row r="1990" spans="1:17">
      <c r="A1990" s="29">
        <v>42223</v>
      </c>
      <c r="B1990" s="10">
        <v>1456.09</v>
      </c>
      <c r="C1990" s="10">
        <v>1457.74</v>
      </c>
      <c r="D1990" s="10">
        <v>1450</v>
      </c>
      <c r="E1990" s="10">
        <v>1451.37</v>
      </c>
      <c r="F1990" s="10">
        <v>1455.46</v>
      </c>
      <c r="G1990" s="10">
        <v>1389.09</v>
      </c>
      <c r="H1990" s="10">
        <v>1416.16</v>
      </c>
      <c r="J1990" s="29">
        <v>42221</v>
      </c>
      <c r="K1990" s="10">
        <v>47.65</v>
      </c>
      <c r="L1990" s="10">
        <v>47.65</v>
      </c>
      <c r="M1990" s="10">
        <v>47.25</v>
      </c>
      <c r="N1990" s="10">
        <v>47.25</v>
      </c>
      <c r="O1990" s="10">
        <v>49.51</v>
      </c>
      <c r="P1990" s="10">
        <v>51.24</v>
      </c>
      <c r="Q1990" s="10">
        <v>50.35</v>
      </c>
    </row>
    <row r="1991" spans="1:17">
      <c r="A1991" s="29">
        <v>42222</v>
      </c>
      <c r="B1991" s="10">
        <v>1464.28</v>
      </c>
      <c r="C1991" s="10">
        <v>1465.63</v>
      </c>
      <c r="D1991" s="10">
        <v>1455.28</v>
      </c>
      <c r="E1991" s="10">
        <v>1456</v>
      </c>
      <c r="F1991" s="10">
        <v>1454.74</v>
      </c>
      <c r="G1991" s="10">
        <v>1388.94</v>
      </c>
      <c r="H1991" s="10">
        <v>1415.06</v>
      </c>
      <c r="J1991" s="29">
        <v>42220</v>
      </c>
      <c r="K1991" s="10">
        <v>47.26</v>
      </c>
      <c r="L1991" s="10">
        <v>47.63</v>
      </c>
      <c r="M1991" s="10">
        <v>47.26</v>
      </c>
      <c r="N1991" s="10">
        <v>47.36</v>
      </c>
      <c r="O1991" s="10">
        <v>49.6</v>
      </c>
      <c r="P1991" s="10">
        <v>51.31</v>
      </c>
      <c r="Q1991" s="10">
        <v>50.36</v>
      </c>
    </row>
    <row r="1992" spans="1:17">
      <c r="A1992" s="29">
        <v>42221</v>
      </c>
      <c r="B1992" s="10">
        <v>1466.69</v>
      </c>
      <c r="C1992" s="10">
        <v>1468.87</v>
      </c>
      <c r="D1992" s="10">
        <v>1461.75</v>
      </c>
      <c r="E1992" s="10">
        <v>1464.14</v>
      </c>
      <c r="F1992" s="10">
        <v>1453.88</v>
      </c>
      <c r="G1992" s="10">
        <v>1388.76</v>
      </c>
      <c r="H1992" s="10">
        <v>1413.95</v>
      </c>
      <c r="J1992" s="29">
        <v>42219</v>
      </c>
      <c r="K1992" s="10">
        <v>47.75</v>
      </c>
      <c r="L1992" s="10">
        <v>48.1</v>
      </c>
      <c r="M1992" s="10">
        <v>47.25</v>
      </c>
      <c r="N1992" s="10">
        <v>47.25</v>
      </c>
      <c r="O1992" s="10">
        <v>49.68</v>
      </c>
      <c r="P1992" s="10">
        <v>51.37</v>
      </c>
      <c r="Q1992" s="10">
        <v>50.36</v>
      </c>
    </row>
    <row r="1993" spans="1:17">
      <c r="A1993" s="29">
        <v>42220</v>
      </c>
      <c r="B1993" s="10">
        <v>1472.12</v>
      </c>
      <c r="C1993" s="10">
        <v>1473.23</v>
      </c>
      <c r="D1993" s="10">
        <v>1466.85</v>
      </c>
      <c r="E1993" s="10">
        <v>1466.85</v>
      </c>
      <c r="F1993" s="10">
        <v>1452.95</v>
      </c>
      <c r="G1993" s="10">
        <v>1388.54</v>
      </c>
      <c r="H1993" s="10">
        <v>1412.76</v>
      </c>
      <c r="J1993" s="29">
        <v>42216</v>
      </c>
      <c r="K1993" s="10">
        <v>47.5</v>
      </c>
      <c r="L1993" s="10">
        <v>47.78</v>
      </c>
      <c r="M1993" s="10">
        <v>47.4</v>
      </c>
      <c r="N1993" s="10">
        <v>47.71</v>
      </c>
      <c r="O1993" s="10">
        <v>49.77</v>
      </c>
      <c r="P1993" s="10">
        <v>51.43</v>
      </c>
      <c r="Q1993" s="10">
        <v>50.36</v>
      </c>
    </row>
    <row r="1994" spans="1:17">
      <c r="A1994" s="29">
        <v>42219</v>
      </c>
      <c r="B1994" s="10">
        <v>1470.66</v>
      </c>
      <c r="C1994" s="10">
        <v>1474.11</v>
      </c>
      <c r="D1994" s="10">
        <v>1470.02</v>
      </c>
      <c r="E1994" s="10">
        <v>1472.12</v>
      </c>
      <c r="F1994" s="10">
        <v>1451.93</v>
      </c>
      <c r="G1994" s="10">
        <v>1388.3</v>
      </c>
      <c r="H1994" s="10">
        <v>1411.53</v>
      </c>
      <c r="J1994" s="29">
        <v>42215</v>
      </c>
      <c r="K1994" s="10">
        <v>47.67</v>
      </c>
      <c r="L1994" s="10">
        <v>47.67</v>
      </c>
      <c r="M1994" s="10">
        <v>47.67</v>
      </c>
      <c r="N1994" s="10">
        <v>47.67</v>
      </c>
      <c r="O1994" s="10">
        <v>49.86</v>
      </c>
      <c r="P1994" s="10">
        <v>51.49</v>
      </c>
      <c r="Q1994" s="10">
        <v>50.36</v>
      </c>
    </row>
    <row r="1995" spans="1:17">
      <c r="A1995" s="29">
        <v>42216</v>
      </c>
      <c r="B1995" s="10">
        <v>1466.67</v>
      </c>
      <c r="C1995" s="10">
        <v>1472.08</v>
      </c>
      <c r="D1995" s="10">
        <v>1465.71</v>
      </c>
      <c r="E1995" s="10">
        <v>1470.74</v>
      </c>
      <c r="F1995" s="10">
        <v>1450.76</v>
      </c>
      <c r="G1995" s="10">
        <v>1388.02</v>
      </c>
      <c r="H1995" s="10">
        <v>1410.37</v>
      </c>
      <c r="J1995" s="29">
        <v>42214</v>
      </c>
      <c r="K1995" s="10">
        <v>46.98</v>
      </c>
      <c r="L1995" s="10">
        <v>47.25</v>
      </c>
      <c r="M1995" s="10">
        <v>46.98</v>
      </c>
      <c r="N1995" s="10">
        <v>47.24</v>
      </c>
      <c r="O1995" s="10">
        <v>49.94</v>
      </c>
      <c r="P1995" s="10">
        <v>51.55</v>
      </c>
      <c r="Q1995" s="10">
        <v>50.37</v>
      </c>
    </row>
    <row r="1996" spans="1:17">
      <c r="A1996" s="29">
        <v>42215</v>
      </c>
      <c r="B1996" s="10">
        <v>1467.56</v>
      </c>
      <c r="C1996" s="10">
        <v>1469.38</v>
      </c>
      <c r="D1996" s="10">
        <v>1464.22</v>
      </c>
      <c r="E1996" s="10">
        <v>1466.67</v>
      </c>
      <c r="F1996" s="10">
        <v>1449.56</v>
      </c>
      <c r="G1996" s="10">
        <v>1387.75</v>
      </c>
      <c r="H1996" s="10">
        <v>1409.21</v>
      </c>
      <c r="J1996" s="29">
        <v>42213</v>
      </c>
      <c r="K1996" s="10">
        <v>47.2</v>
      </c>
      <c r="L1996" s="10">
        <v>47.25</v>
      </c>
      <c r="M1996" s="10">
        <v>46.75</v>
      </c>
      <c r="N1996" s="10">
        <v>46.92</v>
      </c>
      <c r="O1996" s="10">
        <v>50.04</v>
      </c>
      <c r="P1996" s="10">
        <v>51.61</v>
      </c>
      <c r="Q1996" s="10">
        <v>50.39</v>
      </c>
    </row>
    <row r="1997" spans="1:17">
      <c r="A1997" s="29">
        <v>42214</v>
      </c>
      <c r="B1997" s="10">
        <v>1466.23</v>
      </c>
      <c r="C1997" s="10">
        <v>1471.19</v>
      </c>
      <c r="D1997" s="10">
        <v>1465.12</v>
      </c>
      <c r="E1997" s="10">
        <v>1467.52</v>
      </c>
      <c r="F1997" s="10">
        <v>1448.46</v>
      </c>
      <c r="G1997" s="10">
        <v>1387.51</v>
      </c>
      <c r="H1997" s="10">
        <v>1408.09</v>
      </c>
      <c r="J1997" s="29">
        <v>42212</v>
      </c>
      <c r="K1997" s="10">
        <v>46.5</v>
      </c>
      <c r="L1997" s="10">
        <v>46.98</v>
      </c>
      <c r="M1997" s="10">
        <v>46.5</v>
      </c>
      <c r="N1997" s="10">
        <v>46.73</v>
      </c>
      <c r="O1997" s="10">
        <v>50.15</v>
      </c>
      <c r="P1997" s="10">
        <v>51.67</v>
      </c>
      <c r="Q1997" s="10">
        <v>50.41</v>
      </c>
    </row>
    <row r="1998" spans="1:17">
      <c r="A1998" s="29">
        <v>42213</v>
      </c>
      <c r="B1998" s="10">
        <v>1468.21</v>
      </c>
      <c r="C1998" s="10">
        <v>1471.27</v>
      </c>
      <c r="D1998" s="10">
        <v>1463.11</v>
      </c>
      <c r="E1998" s="10">
        <v>1466.23</v>
      </c>
      <c r="F1998" s="10">
        <v>1447.38</v>
      </c>
      <c r="G1998" s="10">
        <v>1387.25</v>
      </c>
      <c r="H1998" s="10">
        <v>1406.97</v>
      </c>
      <c r="J1998" s="29">
        <v>42209</v>
      </c>
      <c r="K1998" s="10">
        <v>47.22</v>
      </c>
      <c r="L1998" s="10">
        <v>47.24</v>
      </c>
      <c r="M1998" s="10">
        <v>46.48</v>
      </c>
      <c r="N1998" s="10">
        <v>46.95</v>
      </c>
      <c r="O1998" s="10">
        <v>50.26</v>
      </c>
      <c r="P1998" s="10">
        <v>51.72</v>
      </c>
      <c r="Q1998" s="10">
        <v>50.44</v>
      </c>
    </row>
    <row r="1999" spans="1:17">
      <c r="A1999" s="29">
        <v>42212</v>
      </c>
      <c r="B1999" s="10">
        <v>1467.9</v>
      </c>
      <c r="C1999" s="10">
        <v>1472.43</v>
      </c>
      <c r="D1999" s="10">
        <v>1467.29</v>
      </c>
      <c r="E1999" s="10">
        <v>1468.24</v>
      </c>
      <c r="F1999" s="10">
        <v>1446.32</v>
      </c>
      <c r="G1999" s="10">
        <v>1386.98</v>
      </c>
      <c r="H1999" s="10">
        <v>1405.9</v>
      </c>
      <c r="J1999" s="29">
        <v>42208</v>
      </c>
      <c r="K1999" s="10">
        <v>48.15</v>
      </c>
      <c r="L1999" s="10">
        <v>48.15</v>
      </c>
      <c r="M1999" s="10">
        <v>47.51</v>
      </c>
      <c r="N1999" s="10">
        <v>47.51</v>
      </c>
      <c r="O1999" s="10">
        <v>50.35</v>
      </c>
      <c r="P1999" s="10">
        <v>51.77</v>
      </c>
      <c r="Q1999" s="10">
        <v>50.46</v>
      </c>
    </row>
    <row r="2000" spans="1:17">
      <c r="A2000" s="29">
        <v>42209</v>
      </c>
      <c r="B2000" s="10">
        <v>1472.2</v>
      </c>
      <c r="C2000" s="10">
        <v>1472.2</v>
      </c>
      <c r="D2000" s="10">
        <v>1465.92</v>
      </c>
      <c r="E2000" s="10">
        <v>1467.91</v>
      </c>
      <c r="F2000" s="10">
        <v>1445.14</v>
      </c>
      <c r="G2000" s="10">
        <v>1386.74</v>
      </c>
      <c r="H2000" s="10">
        <v>1404.87</v>
      </c>
      <c r="J2000" s="29">
        <v>42207</v>
      </c>
      <c r="K2000" s="10">
        <v>49</v>
      </c>
      <c r="L2000" s="10">
        <v>49.07</v>
      </c>
      <c r="M2000" s="10">
        <v>48.11</v>
      </c>
      <c r="N2000" s="10">
        <v>48.69</v>
      </c>
      <c r="O2000" s="10">
        <v>50.43</v>
      </c>
      <c r="P2000" s="10">
        <v>51.83</v>
      </c>
      <c r="Q2000" s="10">
        <v>50.49</v>
      </c>
    </row>
    <row r="2001" spans="1:17">
      <c r="A2001" s="29">
        <v>42208</v>
      </c>
      <c r="B2001" s="10">
        <v>1477.44</v>
      </c>
      <c r="C2001" s="10">
        <v>1478.51</v>
      </c>
      <c r="D2001" s="10">
        <v>1471.36</v>
      </c>
      <c r="E2001" s="10">
        <v>1472.2</v>
      </c>
      <c r="F2001" s="10">
        <v>1443.96</v>
      </c>
      <c r="G2001" s="10">
        <v>1386.5</v>
      </c>
      <c r="H2001" s="10">
        <v>1403.88</v>
      </c>
      <c r="J2001" s="29">
        <v>42206</v>
      </c>
      <c r="K2001" s="10">
        <v>49.25</v>
      </c>
      <c r="L2001" s="10">
        <v>49.5</v>
      </c>
      <c r="M2001" s="10">
        <v>49.09</v>
      </c>
      <c r="N2001" s="10">
        <v>49.16</v>
      </c>
      <c r="O2001" s="10">
        <v>50.5</v>
      </c>
      <c r="P2001" s="10">
        <v>51.88</v>
      </c>
      <c r="Q2001" s="10">
        <v>50.5</v>
      </c>
    </row>
    <row r="2002" spans="1:17">
      <c r="A2002" s="29">
        <v>42207</v>
      </c>
      <c r="B2002" s="10">
        <v>1476.52</v>
      </c>
      <c r="C2002" s="10">
        <v>1479.68</v>
      </c>
      <c r="D2002" s="10">
        <v>1474.75</v>
      </c>
      <c r="E2002" s="10">
        <v>1477.35</v>
      </c>
      <c r="F2002" s="10">
        <v>1442.67</v>
      </c>
      <c r="G2002" s="10">
        <v>1386.25</v>
      </c>
      <c r="H2002" s="10">
        <v>1402.84</v>
      </c>
      <c r="J2002" s="29">
        <v>42205</v>
      </c>
      <c r="K2002" s="10">
        <v>49.54</v>
      </c>
      <c r="L2002" s="10">
        <v>49.54</v>
      </c>
      <c r="M2002" s="10">
        <v>49.3</v>
      </c>
      <c r="N2002" s="10">
        <v>49.3</v>
      </c>
      <c r="O2002" s="10">
        <v>50.57</v>
      </c>
      <c r="P2002" s="10">
        <v>51.93</v>
      </c>
      <c r="Q2002" s="10">
        <v>50.5</v>
      </c>
    </row>
    <row r="2003" spans="1:17">
      <c r="A2003" s="29">
        <v>42206</v>
      </c>
      <c r="B2003" s="10">
        <v>1476.7</v>
      </c>
      <c r="C2003" s="10">
        <v>1480.92</v>
      </c>
      <c r="D2003" s="10">
        <v>1476.7</v>
      </c>
      <c r="E2003" s="10">
        <v>1476.73</v>
      </c>
      <c r="F2003" s="10">
        <v>1441.27</v>
      </c>
      <c r="G2003" s="10">
        <v>1385.95</v>
      </c>
      <c r="H2003" s="10">
        <v>1401.7</v>
      </c>
      <c r="J2003" s="29">
        <v>42202</v>
      </c>
      <c r="K2003" s="10">
        <v>50.6</v>
      </c>
      <c r="L2003" s="10">
        <v>50.6</v>
      </c>
      <c r="M2003" s="10">
        <v>49.79</v>
      </c>
      <c r="N2003" s="10">
        <v>49.79</v>
      </c>
      <c r="O2003" s="10">
        <v>50.62</v>
      </c>
      <c r="P2003" s="10">
        <v>51.98</v>
      </c>
      <c r="Q2003" s="10">
        <v>50.5</v>
      </c>
    </row>
    <row r="2004" spans="1:17">
      <c r="A2004" s="29">
        <v>42205</v>
      </c>
      <c r="B2004" s="10">
        <v>1478.81</v>
      </c>
      <c r="C2004" s="10">
        <v>1480.14</v>
      </c>
      <c r="D2004" s="10">
        <v>1476.85</v>
      </c>
      <c r="E2004" s="10">
        <v>1476.85</v>
      </c>
      <c r="F2004" s="10">
        <v>1439.85</v>
      </c>
      <c r="G2004" s="10">
        <v>1385.69</v>
      </c>
      <c r="H2004" s="10">
        <v>1400.62</v>
      </c>
      <c r="J2004" s="29">
        <v>42201</v>
      </c>
      <c r="K2004" s="10">
        <v>50.29</v>
      </c>
      <c r="L2004" s="10">
        <v>50.48</v>
      </c>
      <c r="M2004" s="10">
        <v>50.29</v>
      </c>
      <c r="N2004" s="10">
        <v>50.34</v>
      </c>
      <c r="O2004" s="10">
        <v>50.67</v>
      </c>
      <c r="P2004" s="10">
        <v>52.03</v>
      </c>
      <c r="Q2004" s="10">
        <v>50.49</v>
      </c>
    </row>
    <row r="2005" spans="1:17">
      <c r="A2005" s="29">
        <v>42202</v>
      </c>
      <c r="B2005" s="10">
        <v>1479.9</v>
      </c>
      <c r="C2005" s="10">
        <v>1480.83</v>
      </c>
      <c r="D2005" s="10">
        <v>1477.55</v>
      </c>
      <c r="E2005" s="10">
        <v>1478.82</v>
      </c>
      <c r="F2005" s="10">
        <v>1438.41</v>
      </c>
      <c r="G2005" s="10">
        <v>1385.41</v>
      </c>
      <c r="H2005" s="10">
        <v>1399.49</v>
      </c>
      <c r="J2005" s="29">
        <v>42200</v>
      </c>
      <c r="K2005" s="10">
        <v>50.22</v>
      </c>
      <c r="L2005" s="10">
        <v>50.26</v>
      </c>
      <c r="M2005" s="10">
        <v>50.14</v>
      </c>
      <c r="N2005" s="10">
        <v>50.26</v>
      </c>
      <c r="O2005" s="10">
        <v>50.72</v>
      </c>
      <c r="P2005" s="10">
        <v>52.08</v>
      </c>
      <c r="Q2005" s="10">
        <v>50.48</v>
      </c>
    </row>
    <row r="2006" spans="1:17">
      <c r="A2006" s="29">
        <v>42201</v>
      </c>
      <c r="B2006" s="10">
        <v>1477.54</v>
      </c>
      <c r="C2006" s="10">
        <v>1481.96</v>
      </c>
      <c r="D2006" s="10">
        <v>1477.54</v>
      </c>
      <c r="E2006" s="10">
        <v>1479.87</v>
      </c>
      <c r="F2006" s="10">
        <v>1437.02</v>
      </c>
      <c r="G2006" s="10">
        <v>1385.11</v>
      </c>
      <c r="H2006" s="10">
        <v>1398.33</v>
      </c>
      <c r="J2006" s="29">
        <v>42199</v>
      </c>
      <c r="K2006" s="10">
        <v>49.92</v>
      </c>
      <c r="L2006" s="10">
        <v>50</v>
      </c>
      <c r="M2006" s="10">
        <v>49.85</v>
      </c>
      <c r="N2006" s="10">
        <v>50</v>
      </c>
      <c r="O2006" s="10">
        <v>50.76</v>
      </c>
      <c r="P2006" s="10">
        <v>52.13</v>
      </c>
      <c r="Q2006" s="10">
        <v>50.47</v>
      </c>
    </row>
    <row r="2007" spans="1:17">
      <c r="A2007" s="29">
        <v>42200</v>
      </c>
      <c r="B2007" s="10">
        <v>1473.04</v>
      </c>
      <c r="C2007" s="10">
        <v>1478.77</v>
      </c>
      <c r="D2007" s="10">
        <v>1473.04</v>
      </c>
      <c r="E2007" s="10">
        <v>1477.54</v>
      </c>
      <c r="F2007" s="10">
        <v>1435.49</v>
      </c>
      <c r="G2007" s="10">
        <v>1384.81</v>
      </c>
      <c r="H2007" s="10">
        <v>1397.19</v>
      </c>
      <c r="J2007" s="29">
        <v>42198</v>
      </c>
      <c r="K2007" s="10">
        <v>49.69</v>
      </c>
      <c r="L2007" s="10">
        <v>49.81</v>
      </c>
      <c r="M2007" s="10">
        <v>49.69</v>
      </c>
      <c r="N2007" s="10">
        <v>49.81</v>
      </c>
      <c r="O2007" s="10">
        <v>50.79</v>
      </c>
      <c r="P2007" s="10">
        <v>52.18</v>
      </c>
      <c r="Q2007" s="10">
        <v>50.46</v>
      </c>
    </row>
    <row r="2008" spans="1:17">
      <c r="A2008" s="29">
        <v>42199</v>
      </c>
      <c r="B2008" s="10">
        <v>1474.17</v>
      </c>
      <c r="C2008" s="10">
        <v>1478.07</v>
      </c>
      <c r="D2008" s="10">
        <v>1473.05</v>
      </c>
      <c r="E2008" s="10">
        <v>1473.05</v>
      </c>
      <c r="F2008" s="10">
        <v>1433.91</v>
      </c>
      <c r="G2008" s="10">
        <v>1384.5</v>
      </c>
      <c r="H2008" s="10">
        <v>1396.08</v>
      </c>
      <c r="J2008" s="29">
        <v>42195</v>
      </c>
      <c r="K2008" s="10">
        <v>49.57</v>
      </c>
      <c r="L2008" s="10">
        <v>49.64</v>
      </c>
      <c r="M2008" s="10">
        <v>49.36</v>
      </c>
      <c r="N2008" s="10">
        <v>49.6</v>
      </c>
      <c r="O2008" s="10">
        <v>50.82</v>
      </c>
      <c r="P2008" s="10">
        <v>52.24</v>
      </c>
      <c r="Q2008" s="10">
        <v>50.44</v>
      </c>
    </row>
    <row r="2009" spans="1:17">
      <c r="A2009" s="29">
        <v>42198</v>
      </c>
      <c r="B2009" s="10">
        <v>1470.55</v>
      </c>
      <c r="C2009" s="10">
        <v>1476.17</v>
      </c>
      <c r="D2009" s="10">
        <v>1470.55</v>
      </c>
      <c r="E2009" s="10">
        <v>1474.18</v>
      </c>
      <c r="F2009" s="10">
        <v>1432.39</v>
      </c>
      <c r="G2009" s="10">
        <v>1384.23</v>
      </c>
      <c r="H2009" s="10">
        <v>1395</v>
      </c>
      <c r="J2009" s="29">
        <v>42193</v>
      </c>
      <c r="K2009" s="10">
        <v>49.29</v>
      </c>
      <c r="L2009" s="10">
        <v>49.29</v>
      </c>
      <c r="M2009" s="10">
        <v>49</v>
      </c>
      <c r="N2009" s="10">
        <v>49.05</v>
      </c>
      <c r="O2009" s="10">
        <v>50.87</v>
      </c>
      <c r="P2009" s="10">
        <v>52.3</v>
      </c>
      <c r="Q2009" s="10">
        <v>50.41</v>
      </c>
    </row>
    <row r="2010" spans="1:17">
      <c r="A2010" s="29">
        <v>42195</v>
      </c>
      <c r="B2010" s="10">
        <v>1471.78</v>
      </c>
      <c r="C2010" s="10">
        <v>1476.67</v>
      </c>
      <c r="D2010" s="10">
        <v>1469.74</v>
      </c>
      <c r="E2010" s="10">
        <v>1470.56</v>
      </c>
      <c r="F2010" s="10">
        <v>1430.71</v>
      </c>
      <c r="G2010" s="10">
        <v>1383.98</v>
      </c>
      <c r="H2010" s="10">
        <v>1393.91</v>
      </c>
      <c r="J2010" s="29">
        <v>42192</v>
      </c>
      <c r="K2010" s="10">
        <v>49.28</v>
      </c>
      <c r="L2010" s="10">
        <v>49.29</v>
      </c>
      <c r="M2010" s="10">
        <v>49.12</v>
      </c>
      <c r="N2010" s="10">
        <v>49.29</v>
      </c>
      <c r="O2010" s="10">
        <v>50.94</v>
      </c>
      <c r="P2010" s="10">
        <v>52.37</v>
      </c>
      <c r="Q2010" s="10">
        <v>50.4</v>
      </c>
    </row>
    <row r="2011" spans="1:17">
      <c r="A2011" s="29">
        <v>42193</v>
      </c>
      <c r="B2011" s="10">
        <v>1469.5</v>
      </c>
      <c r="C2011" s="10">
        <v>1475.8</v>
      </c>
      <c r="D2011" s="10">
        <v>1468.52</v>
      </c>
      <c r="E2011" s="10">
        <v>1471.65</v>
      </c>
      <c r="F2011" s="10">
        <v>1429.02</v>
      </c>
      <c r="G2011" s="10">
        <v>1383.74</v>
      </c>
      <c r="H2011" s="10">
        <v>1392.79</v>
      </c>
      <c r="J2011" s="29">
        <v>42191</v>
      </c>
      <c r="K2011" s="10">
        <v>49.65</v>
      </c>
      <c r="L2011" s="10">
        <v>49.79</v>
      </c>
      <c r="M2011" s="10">
        <v>49.6</v>
      </c>
      <c r="N2011" s="10">
        <v>49.6</v>
      </c>
      <c r="O2011" s="10">
        <v>51.01</v>
      </c>
      <c r="P2011" s="10">
        <v>52.43</v>
      </c>
      <c r="Q2011" s="10">
        <v>50.39</v>
      </c>
    </row>
    <row r="2012" spans="1:17">
      <c r="A2012" s="29">
        <v>42192</v>
      </c>
      <c r="B2012" s="10">
        <v>1465.88</v>
      </c>
      <c r="C2012" s="10">
        <v>1471.14</v>
      </c>
      <c r="D2012" s="10">
        <v>1465.77</v>
      </c>
      <c r="E2012" s="10">
        <v>1469.8</v>
      </c>
      <c r="F2012" s="10">
        <v>1427.28</v>
      </c>
      <c r="G2012" s="10">
        <v>1383.47</v>
      </c>
      <c r="H2012" s="10">
        <v>1391.66</v>
      </c>
      <c r="J2012" s="29">
        <v>42188</v>
      </c>
      <c r="K2012" s="10">
        <v>49.89</v>
      </c>
      <c r="L2012" s="10">
        <v>49.89</v>
      </c>
      <c r="M2012" s="10">
        <v>49.66</v>
      </c>
      <c r="N2012" s="10">
        <v>49.67</v>
      </c>
      <c r="O2012" s="10">
        <v>51.07</v>
      </c>
      <c r="P2012" s="10">
        <v>52.49</v>
      </c>
      <c r="Q2012" s="10">
        <v>50.37</v>
      </c>
    </row>
    <row r="2013" spans="1:17">
      <c r="A2013" s="29">
        <v>42191</v>
      </c>
      <c r="B2013" s="10">
        <v>1466.47</v>
      </c>
      <c r="C2013" s="10">
        <v>1471.66</v>
      </c>
      <c r="D2013" s="10">
        <v>1465.89</v>
      </c>
      <c r="E2013" s="10">
        <v>1465.89</v>
      </c>
      <c r="F2013" s="10">
        <v>1425.57</v>
      </c>
      <c r="G2013" s="10">
        <v>1383.21</v>
      </c>
      <c r="H2013" s="10">
        <v>1390.6</v>
      </c>
      <c r="J2013" s="29">
        <v>42187</v>
      </c>
      <c r="K2013" s="10">
        <v>49.79</v>
      </c>
      <c r="L2013" s="10">
        <v>50</v>
      </c>
      <c r="M2013" s="10">
        <v>49.79</v>
      </c>
      <c r="N2013" s="10">
        <v>50</v>
      </c>
      <c r="O2013" s="10">
        <v>51.13</v>
      </c>
      <c r="P2013" s="10">
        <v>52.55</v>
      </c>
      <c r="Q2013" s="10">
        <v>50.36</v>
      </c>
    </row>
    <row r="2014" spans="1:17">
      <c r="A2014" s="29">
        <v>42188</v>
      </c>
      <c r="B2014" s="10">
        <v>1467.15</v>
      </c>
      <c r="C2014" s="10">
        <v>1470.25</v>
      </c>
      <c r="D2014" s="10">
        <v>1465.28</v>
      </c>
      <c r="E2014" s="10">
        <v>1466.48</v>
      </c>
      <c r="F2014" s="10">
        <v>1423.88</v>
      </c>
      <c r="G2014" s="10">
        <v>1382.95</v>
      </c>
      <c r="H2014" s="10">
        <v>1389.62</v>
      </c>
      <c r="J2014" s="29">
        <v>42186</v>
      </c>
      <c r="K2014" s="10">
        <v>49.69</v>
      </c>
      <c r="L2014" s="10">
        <v>49.91</v>
      </c>
      <c r="M2014" s="10">
        <v>49.65</v>
      </c>
      <c r="N2014" s="10">
        <v>49.76</v>
      </c>
      <c r="O2014" s="10">
        <v>51.16</v>
      </c>
      <c r="P2014" s="10">
        <v>52.61</v>
      </c>
      <c r="Q2014" s="10">
        <v>50.34</v>
      </c>
    </row>
    <row r="2015" spans="1:17">
      <c r="A2015" s="29">
        <v>42187</v>
      </c>
      <c r="B2015" s="10">
        <v>1466.91</v>
      </c>
      <c r="C2015" s="10">
        <v>1471.48</v>
      </c>
      <c r="D2015" s="10">
        <v>1465.23</v>
      </c>
      <c r="E2015" s="10">
        <v>1467.48</v>
      </c>
      <c r="F2015" s="10">
        <v>1422.06</v>
      </c>
      <c r="G2015" s="10">
        <v>1382.7</v>
      </c>
      <c r="H2015" s="10">
        <v>1388.64</v>
      </c>
      <c r="J2015" s="29">
        <v>42185</v>
      </c>
      <c r="K2015" s="10">
        <v>49.59</v>
      </c>
      <c r="L2015" s="10">
        <v>49.6</v>
      </c>
      <c r="M2015" s="10">
        <v>49.49</v>
      </c>
      <c r="N2015" s="10">
        <v>49.57</v>
      </c>
      <c r="O2015" s="10">
        <v>51.2</v>
      </c>
      <c r="P2015" s="10">
        <v>52.68</v>
      </c>
      <c r="Q2015" s="10">
        <v>50.32</v>
      </c>
    </row>
    <row r="2016" spans="1:17">
      <c r="A2016" s="29">
        <v>42186</v>
      </c>
      <c r="B2016" s="10">
        <v>1460.45</v>
      </c>
      <c r="C2016" s="10">
        <v>1467.35</v>
      </c>
      <c r="D2016" s="10">
        <v>1457.97</v>
      </c>
      <c r="E2016" s="10">
        <v>1466.83</v>
      </c>
      <c r="F2016" s="10">
        <v>1420.16</v>
      </c>
      <c r="G2016" s="10">
        <v>1382.42</v>
      </c>
      <c r="H2016" s="10">
        <v>1387.68</v>
      </c>
      <c r="J2016" s="29">
        <v>42184</v>
      </c>
      <c r="K2016" s="10">
        <v>49.8</v>
      </c>
      <c r="L2016" s="10">
        <v>49.8</v>
      </c>
      <c r="M2016" s="10">
        <v>49.05</v>
      </c>
      <c r="N2016" s="10">
        <v>49.15</v>
      </c>
      <c r="O2016" s="10">
        <v>51.25</v>
      </c>
      <c r="P2016" s="10">
        <v>52.75</v>
      </c>
      <c r="Q2016" s="10">
        <v>50.3</v>
      </c>
    </row>
    <row r="2017" spans="1:17">
      <c r="A2017" s="29">
        <v>42185</v>
      </c>
      <c r="B2017" s="10">
        <v>1455.65</v>
      </c>
      <c r="C2017" s="10">
        <v>1462.26</v>
      </c>
      <c r="D2017" s="10">
        <v>1454.2</v>
      </c>
      <c r="E2017" s="10">
        <v>1460.46</v>
      </c>
      <c r="F2017" s="10">
        <v>1418.27</v>
      </c>
      <c r="G2017" s="10">
        <v>1382.16</v>
      </c>
      <c r="H2017" s="10">
        <v>1386.74</v>
      </c>
      <c r="J2017" s="29">
        <v>42181</v>
      </c>
      <c r="K2017" s="10">
        <v>49.6</v>
      </c>
      <c r="L2017" s="10">
        <v>49.76</v>
      </c>
      <c r="M2017" s="10">
        <v>49.58</v>
      </c>
      <c r="N2017" s="10">
        <v>49.76</v>
      </c>
      <c r="O2017" s="10">
        <v>51.31</v>
      </c>
      <c r="P2017" s="10">
        <v>52.83</v>
      </c>
      <c r="Q2017" s="10">
        <v>50.27</v>
      </c>
    </row>
    <row r="2018" spans="1:17">
      <c r="A2018" s="29">
        <v>42184</v>
      </c>
      <c r="B2018" s="10">
        <v>1453.12</v>
      </c>
      <c r="C2018" s="10">
        <v>1456.19</v>
      </c>
      <c r="D2018" s="10">
        <v>1449.35</v>
      </c>
      <c r="E2018" s="10">
        <v>1455.55</v>
      </c>
      <c r="F2018" s="10">
        <v>1416.51</v>
      </c>
      <c r="G2018" s="10">
        <v>1381.92</v>
      </c>
      <c r="H2018" s="10">
        <v>1385.87</v>
      </c>
      <c r="J2018" s="29">
        <v>42180</v>
      </c>
      <c r="K2018" s="10">
        <v>49.96</v>
      </c>
      <c r="L2018" s="10">
        <v>49.96</v>
      </c>
      <c r="M2018" s="10">
        <v>49.44</v>
      </c>
      <c r="N2018" s="10">
        <v>49.51</v>
      </c>
      <c r="O2018" s="10">
        <v>51.34</v>
      </c>
      <c r="P2018" s="10">
        <v>52.9</v>
      </c>
      <c r="Q2018" s="10">
        <v>50.25</v>
      </c>
    </row>
    <row r="2019" spans="1:17">
      <c r="A2019" s="29">
        <v>42181</v>
      </c>
      <c r="B2019" s="10">
        <v>1452.89</v>
      </c>
      <c r="C2019" s="10">
        <v>1454.23</v>
      </c>
      <c r="D2019" s="10">
        <v>1450.06</v>
      </c>
      <c r="E2019" s="10">
        <v>1453.31</v>
      </c>
      <c r="F2019" s="10">
        <v>1414.8</v>
      </c>
      <c r="G2019" s="10">
        <v>1381.72</v>
      </c>
      <c r="H2019" s="10">
        <v>1385.03</v>
      </c>
      <c r="J2019" s="29">
        <v>42179</v>
      </c>
      <c r="K2019" s="10">
        <v>51.79</v>
      </c>
      <c r="L2019" s="10">
        <v>51.79</v>
      </c>
      <c r="M2019" s="10">
        <v>50</v>
      </c>
      <c r="N2019" s="10">
        <v>50</v>
      </c>
      <c r="O2019" s="10">
        <v>51.38</v>
      </c>
      <c r="P2019" s="10">
        <v>52.98</v>
      </c>
      <c r="Q2019" s="10">
        <v>50.23</v>
      </c>
    </row>
    <row r="2020" spans="1:17">
      <c r="A2020" s="29">
        <v>42180</v>
      </c>
      <c r="B2020" s="10">
        <v>1452.53</v>
      </c>
      <c r="C2020" s="10">
        <v>1456.67</v>
      </c>
      <c r="D2020" s="10">
        <v>1451.78</v>
      </c>
      <c r="E2020" s="10">
        <v>1452.89</v>
      </c>
      <c r="F2020" s="10">
        <v>1412.98</v>
      </c>
      <c r="G2020" s="10">
        <v>1381.55</v>
      </c>
      <c r="H2020" s="10">
        <v>1384.23</v>
      </c>
      <c r="J2020" s="29">
        <v>42178</v>
      </c>
      <c r="K2020" s="10">
        <v>50.33</v>
      </c>
      <c r="L2020" s="10">
        <v>50.4</v>
      </c>
      <c r="M2020" s="10">
        <v>50.33</v>
      </c>
      <c r="N2020" s="10">
        <v>50.4</v>
      </c>
      <c r="O2020" s="10">
        <v>51.41</v>
      </c>
      <c r="P2020" s="10">
        <v>53.06</v>
      </c>
      <c r="Q2020" s="10">
        <v>50.22</v>
      </c>
    </row>
    <row r="2021" spans="1:17">
      <c r="A2021" s="29">
        <v>42179</v>
      </c>
      <c r="B2021" s="10">
        <v>1449.96</v>
      </c>
      <c r="C2021" s="10">
        <v>1454.98</v>
      </c>
      <c r="D2021" s="10">
        <v>1449.84</v>
      </c>
      <c r="E2021" s="10">
        <v>1452.53</v>
      </c>
      <c r="F2021" s="10">
        <v>1411.23</v>
      </c>
      <c r="G2021" s="10">
        <v>1381.38</v>
      </c>
      <c r="H2021" s="10">
        <v>1383.4</v>
      </c>
      <c r="J2021" s="29">
        <v>42177</v>
      </c>
      <c r="K2021" s="10">
        <v>50.18</v>
      </c>
      <c r="L2021" s="10">
        <v>50.64</v>
      </c>
      <c r="M2021" s="10">
        <v>50.18</v>
      </c>
      <c r="N2021" s="10">
        <v>50.29</v>
      </c>
      <c r="O2021" s="10">
        <v>51.43</v>
      </c>
      <c r="P2021" s="10">
        <v>53.14</v>
      </c>
      <c r="Q2021" s="10">
        <v>50.2</v>
      </c>
    </row>
    <row r="2022" spans="1:17">
      <c r="A2022" s="29">
        <v>42178</v>
      </c>
      <c r="B2022" s="10">
        <v>1451.36</v>
      </c>
      <c r="C2022" s="10">
        <v>1453.16</v>
      </c>
      <c r="D2022" s="10">
        <v>1448.77</v>
      </c>
      <c r="E2022" s="10">
        <v>1449.96</v>
      </c>
      <c r="F2022" s="10">
        <v>1409.49</v>
      </c>
      <c r="G2022" s="10">
        <v>1381.21</v>
      </c>
      <c r="H2022" s="10">
        <v>1382.6</v>
      </c>
      <c r="J2022" s="29">
        <v>42174</v>
      </c>
      <c r="K2022" s="10">
        <v>50.18</v>
      </c>
      <c r="L2022" s="10">
        <v>50.18</v>
      </c>
      <c r="M2022" s="10">
        <v>50.17</v>
      </c>
      <c r="N2022" s="10">
        <v>50.17</v>
      </c>
      <c r="O2022" s="10">
        <v>51.46</v>
      </c>
      <c r="P2022" s="10">
        <v>53.21</v>
      </c>
      <c r="Q2022" s="10">
        <v>50.19</v>
      </c>
    </row>
    <row r="2023" spans="1:17">
      <c r="A2023" s="29">
        <v>42177</v>
      </c>
      <c r="B2023" s="10">
        <v>1449.14</v>
      </c>
      <c r="C2023" s="10">
        <v>1451.35</v>
      </c>
      <c r="D2023" s="10">
        <v>1447.36</v>
      </c>
      <c r="E2023" s="10">
        <v>1451.35</v>
      </c>
      <c r="F2023" s="10">
        <v>1407.78</v>
      </c>
      <c r="G2023" s="10">
        <v>1381.03</v>
      </c>
      <c r="H2023" s="10">
        <v>1381.86</v>
      </c>
      <c r="J2023" s="29">
        <v>42173</v>
      </c>
      <c r="K2023" s="10">
        <v>49.82</v>
      </c>
      <c r="L2023" s="10">
        <v>50.17</v>
      </c>
      <c r="M2023" s="10">
        <v>49.82</v>
      </c>
      <c r="N2023" s="10">
        <v>50.17</v>
      </c>
      <c r="O2023" s="10">
        <v>51.49</v>
      </c>
      <c r="P2023" s="10">
        <v>53.28</v>
      </c>
      <c r="Q2023" s="10">
        <v>50.18</v>
      </c>
    </row>
    <row r="2024" spans="1:17">
      <c r="A2024" s="29">
        <v>42174</v>
      </c>
      <c r="B2024" s="10">
        <v>1451.16</v>
      </c>
      <c r="C2024" s="10">
        <v>1453.98</v>
      </c>
      <c r="D2024" s="10">
        <v>1448.66</v>
      </c>
      <c r="E2024" s="10">
        <v>1448.66</v>
      </c>
      <c r="F2024" s="10">
        <v>1406.05</v>
      </c>
      <c r="G2024" s="10">
        <v>1380.83</v>
      </c>
      <c r="H2024" s="10">
        <v>1381.14</v>
      </c>
      <c r="J2024" s="29">
        <v>42172</v>
      </c>
      <c r="K2024" s="10">
        <v>50.02</v>
      </c>
      <c r="L2024" s="10">
        <v>50.02</v>
      </c>
      <c r="M2024" s="10">
        <v>49.71</v>
      </c>
      <c r="N2024" s="10">
        <v>49.82</v>
      </c>
      <c r="O2024" s="10">
        <v>51.53</v>
      </c>
      <c r="P2024" s="10">
        <v>53.35</v>
      </c>
      <c r="Q2024" s="10">
        <v>50.18</v>
      </c>
    </row>
    <row r="2025" spans="1:17">
      <c r="A2025" s="29">
        <v>42173</v>
      </c>
      <c r="B2025" s="10">
        <v>1444.33</v>
      </c>
      <c r="C2025" s="10">
        <v>1452.18</v>
      </c>
      <c r="D2025" s="10">
        <v>1444.33</v>
      </c>
      <c r="E2025" s="10">
        <v>1451.16</v>
      </c>
      <c r="F2025" s="10">
        <v>1404.31</v>
      </c>
      <c r="G2025" s="10">
        <v>1380.62</v>
      </c>
      <c r="H2025" s="10">
        <v>1380.44</v>
      </c>
      <c r="J2025" s="29">
        <v>42171</v>
      </c>
      <c r="K2025" s="10">
        <v>50</v>
      </c>
      <c r="L2025" s="10">
        <v>50.23</v>
      </c>
      <c r="M2025" s="10">
        <v>50</v>
      </c>
      <c r="N2025" s="10">
        <v>50.03</v>
      </c>
      <c r="O2025" s="10">
        <v>51.56</v>
      </c>
      <c r="P2025" s="10">
        <v>53.41</v>
      </c>
      <c r="Q2025" s="10">
        <v>50.17</v>
      </c>
    </row>
    <row r="2026" spans="1:17">
      <c r="A2026" s="29">
        <v>42172</v>
      </c>
      <c r="B2026" s="10">
        <v>1441.56</v>
      </c>
      <c r="C2026" s="10">
        <v>1446.48</v>
      </c>
      <c r="D2026" s="10">
        <v>1441.17</v>
      </c>
      <c r="E2026" s="10">
        <v>1444.31</v>
      </c>
      <c r="F2026" s="10">
        <v>1402.5</v>
      </c>
      <c r="G2026" s="10">
        <v>1380.37</v>
      </c>
      <c r="H2026" s="10">
        <v>1379.68</v>
      </c>
      <c r="J2026" s="29">
        <v>42170</v>
      </c>
      <c r="K2026" s="10">
        <v>50.18</v>
      </c>
      <c r="L2026" s="10">
        <v>50.18</v>
      </c>
      <c r="M2026" s="10">
        <v>50</v>
      </c>
      <c r="N2026" s="10">
        <v>50.12</v>
      </c>
      <c r="O2026" s="10">
        <v>51.57</v>
      </c>
      <c r="P2026" s="10">
        <v>53.47</v>
      </c>
      <c r="Q2026" s="10">
        <v>50.16</v>
      </c>
    </row>
    <row r="2027" spans="1:17">
      <c r="A2027" s="29">
        <v>42171</v>
      </c>
      <c r="B2027" s="10">
        <v>1437.04</v>
      </c>
      <c r="C2027" s="10">
        <v>1443.02</v>
      </c>
      <c r="D2027" s="10">
        <v>1437.04</v>
      </c>
      <c r="E2027" s="10">
        <v>1441.53</v>
      </c>
      <c r="F2027" s="10">
        <v>1400.74</v>
      </c>
      <c r="G2027" s="10">
        <v>1380.12</v>
      </c>
      <c r="H2027" s="10">
        <v>1378.99</v>
      </c>
      <c r="J2027" s="29">
        <v>42167</v>
      </c>
      <c r="K2027" s="10">
        <v>50.01</v>
      </c>
      <c r="L2027" s="10">
        <v>50.32</v>
      </c>
      <c r="M2027" s="10">
        <v>50.01</v>
      </c>
      <c r="N2027" s="10">
        <v>50.24</v>
      </c>
      <c r="O2027" s="10">
        <v>51.56</v>
      </c>
      <c r="P2027" s="10">
        <v>53.53</v>
      </c>
      <c r="Q2027" s="10">
        <v>50.16</v>
      </c>
    </row>
    <row r="2028" spans="1:17">
      <c r="A2028" s="29">
        <v>42170</v>
      </c>
      <c r="B2028" s="10">
        <v>1434.79</v>
      </c>
      <c r="C2028" s="10">
        <v>1440.96</v>
      </c>
      <c r="D2028" s="10">
        <v>1434.61</v>
      </c>
      <c r="E2028" s="10">
        <v>1437.01</v>
      </c>
      <c r="F2028" s="10">
        <v>1398.99</v>
      </c>
      <c r="G2028" s="10">
        <v>1379.89</v>
      </c>
      <c r="H2028" s="10">
        <v>1378.37</v>
      </c>
      <c r="J2028" s="29">
        <v>42166</v>
      </c>
      <c r="K2028" s="10">
        <v>50.6</v>
      </c>
      <c r="L2028" s="10">
        <v>50.6</v>
      </c>
      <c r="M2028" s="10">
        <v>50.57</v>
      </c>
      <c r="N2028" s="10">
        <v>50.57</v>
      </c>
      <c r="O2028" s="10">
        <v>51.55</v>
      </c>
      <c r="P2028" s="10">
        <v>53.59</v>
      </c>
      <c r="Q2028" s="10">
        <v>50.15</v>
      </c>
    </row>
    <row r="2029" spans="1:17">
      <c r="A2029" s="29">
        <v>42167</v>
      </c>
      <c r="B2029" s="10">
        <v>1432.88</v>
      </c>
      <c r="C2029" s="10">
        <v>1437.72</v>
      </c>
      <c r="D2029" s="10">
        <v>1432.23</v>
      </c>
      <c r="E2029" s="10">
        <v>1434.87</v>
      </c>
      <c r="F2029" s="10">
        <v>1397.2</v>
      </c>
      <c r="G2029" s="10">
        <v>1379.7</v>
      </c>
      <c r="H2029" s="10">
        <v>1377.76</v>
      </c>
      <c r="J2029" s="29">
        <v>42165</v>
      </c>
      <c r="K2029" s="10">
        <v>50.68</v>
      </c>
      <c r="L2029" s="10">
        <v>51.01</v>
      </c>
      <c r="M2029" s="10">
        <v>50.68</v>
      </c>
      <c r="N2029" s="10">
        <v>50.72</v>
      </c>
      <c r="O2029" s="10">
        <v>51.53</v>
      </c>
      <c r="P2029" s="10">
        <v>53.64</v>
      </c>
      <c r="Q2029" s="10">
        <v>50.13</v>
      </c>
    </row>
    <row r="2030" spans="1:17">
      <c r="A2030" s="29">
        <v>42166</v>
      </c>
      <c r="B2030" s="10">
        <v>1433.8</v>
      </c>
      <c r="C2030" s="10">
        <v>1437.28</v>
      </c>
      <c r="D2030" s="10">
        <v>1430.11</v>
      </c>
      <c r="E2030" s="10">
        <v>1432.8</v>
      </c>
      <c r="F2030" s="10">
        <v>1395.31</v>
      </c>
      <c r="G2030" s="10">
        <v>1379.52</v>
      </c>
      <c r="H2030" s="10">
        <v>1377.13</v>
      </c>
      <c r="J2030" s="29">
        <v>42164</v>
      </c>
      <c r="K2030" s="10">
        <v>50.7</v>
      </c>
      <c r="L2030" s="10">
        <v>50.7</v>
      </c>
      <c r="M2030" s="10">
        <v>50.5</v>
      </c>
      <c r="N2030" s="10">
        <v>50.5</v>
      </c>
      <c r="O2030" s="10">
        <v>51.5</v>
      </c>
      <c r="P2030" s="10">
        <v>53.7</v>
      </c>
      <c r="Q2030" s="10">
        <v>50.12</v>
      </c>
    </row>
    <row r="2031" spans="1:17">
      <c r="A2031" s="29">
        <v>42165</v>
      </c>
      <c r="B2031" s="10">
        <v>1429.49</v>
      </c>
      <c r="C2031" s="10">
        <v>1439.87</v>
      </c>
      <c r="D2031" s="10">
        <v>1429.49</v>
      </c>
      <c r="E2031" s="10">
        <v>1433.71</v>
      </c>
      <c r="F2031" s="10">
        <v>1393.42</v>
      </c>
      <c r="G2031" s="10">
        <v>1379.32</v>
      </c>
      <c r="H2031" s="10">
        <v>1376.4</v>
      </c>
      <c r="J2031" s="29">
        <v>42163</v>
      </c>
      <c r="K2031" s="10">
        <v>50.7</v>
      </c>
      <c r="L2031" s="10">
        <v>50.7</v>
      </c>
      <c r="M2031" s="10">
        <v>50.7</v>
      </c>
      <c r="N2031" s="10">
        <v>50.7</v>
      </c>
      <c r="O2031" s="10">
        <v>51.5</v>
      </c>
      <c r="P2031" s="10">
        <v>53.75</v>
      </c>
      <c r="Q2031" s="10">
        <v>50.12</v>
      </c>
    </row>
    <row r="2032" spans="1:17">
      <c r="A2032" s="29">
        <v>42164</v>
      </c>
      <c r="B2032" s="10">
        <v>1428.63</v>
      </c>
      <c r="C2032" s="10">
        <v>1438.71</v>
      </c>
      <c r="D2032" s="10">
        <v>1426.48</v>
      </c>
      <c r="E2032" s="10">
        <v>1429.46</v>
      </c>
      <c r="F2032" s="10">
        <v>1391.39</v>
      </c>
      <c r="G2032" s="10">
        <v>1379.14</v>
      </c>
      <c r="H2032" s="10">
        <v>1375.65</v>
      </c>
      <c r="J2032" s="29">
        <v>42160</v>
      </c>
      <c r="K2032" s="10">
        <v>51</v>
      </c>
      <c r="L2032" s="10">
        <v>51.1</v>
      </c>
      <c r="M2032" s="10">
        <v>50.84</v>
      </c>
      <c r="N2032" s="10">
        <v>50.97</v>
      </c>
      <c r="O2032" s="10">
        <v>51.49</v>
      </c>
      <c r="P2032" s="10">
        <v>53.8</v>
      </c>
      <c r="Q2032" s="10">
        <v>50.12</v>
      </c>
    </row>
    <row r="2033" spans="1:17">
      <c r="A2033" s="29">
        <v>42163</v>
      </c>
      <c r="B2033" s="10">
        <v>1431.46</v>
      </c>
      <c r="C2033" s="10">
        <v>1432.4</v>
      </c>
      <c r="D2033" s="10">
        <v>1426.95</v>
      </c>
      <c r="E2033" s="10">
        <v>1428.63</v>
      </c>
      <c r="F2033" s="10">
        <v>1389.44</v>
      </c>
      <c r="G2033" s="10">
        <v>1378.96</v>
      </c>
      <c r="H2033" s="10">
        <v>1374.94</v>
      </c>
      <c r="J2033" s="29">
        <v>42158</v>
      </c>
      <c r="K2033" s="10">
        <v>52.68</v>
      </c>
      <c r="L2033" s="10">
        <v>52.68</v>
      </c>
      <c r="M2033" s="10">
        <v>51.04</v>
      </c>
      <c r="N2033" s="10">
        <v>51.04</v>
      </c>
      <c r="O2033" s="10">
        <v>51.48</v>
      </c>
      <c r="P2033" s="10">
        <v>53.85</v>
      </c>
      <c r="Q2033" s="10">
        <v>50.13</v>
      </c>
    </row>
    <row r="2034" spans="1:17">
      <c r="A2034" s="29">
        <v>42160</v>
      </c>
      <c r="B2034" s="10">
        <v>1425.74</v>
      </c>
      <c r="C2034" s="10">
        <v>1431.47</v>
      </c>
      <c r="D2034" s="10">
        <v>1422.61</v>
      </c>
      <c r="E2034" s="10">
        <v>1431.47</v>
      </c>
      <c r="F2034" s="10">
        <v>1387.47</v>
      </c>
      <c r="G2034" s="10">
        <v>1378.81</v>
      </c>
      <c r="H2034" s="10">
        <v>1374.21</v>
      </c>
      <c r="J2034" s="29">
        <v>42157</v>
      </c>
      <c r="K2034" s="10">
        <v>50.9</v>
      </c>
      <c r="L2034" s="10">
        <v>51.44</v>
      </c>
      <c r="M2034" s="10">
        <v>50.9</v>
      </c>
      <c r="N2034" s="10">
        <v>51.44</v>
      </c>
      <c r="O2034" s="10">
        <v>51.45</v>
      </c>
      <c r="P2034" s="10">
        <v>53.89</v>
      </c>
      <c r="Q2034" s="10">
        <v>50.13</v>
      </c>
    </row>
    <row r="2035" spans="1:17">
      <c r="A2035" s="29">
        <v>42158</v>
      </c>
      <c r="B2035" s="10">
        <v>1422.82</v>
      </c>
      <c r="C2035" s="10">
        <v>1427.47</v>
      </c>
      <c r="D2035" s="10">
        <v>1422.82</v>
      </c>
      <c r="E2035" s="10">
        <v>1425.73</v>
      </c>
      <c r="F2035" s="10">
        <v>1385.48</v>
      </c>
      <c r="G2035" s="10">
        <v>1378.61</v>
      </c>
      <c r="H2035" s="10">
        <v>1373.41</v>
      </c>
      <c r="J2035" s="29">
        <v>42156</v>
      </c>
      <c r="K2035" s="10">
        <v>51.7</v>
      </c>
      <c r="L2035" s="10">
        <v>51.7</v>
      </c>
      <c r="M2035" s="10">
        <v>50.35</v>
      </c>
      <c r="N2035" s="10">
        <v>50.65</v>
      </c>
      <c r="O2035" s="10">
        <v>51.41</v>
      </c>
      <c r="P2035" s="10">
        <v>53.94</v>
      </c>
      <c r="Q2035" s="10">
        <v>50.12</v>
      </c>
    </row>
    <row r="2036" spans="1:17">
      <c r="A2036" s="29">
        <v>42157</v>
      </c>
      <c r="B2036" s="10">
        <v>1419.75</v>
      </c>
      <c r="C2036" s="10">
        <v>1423.4</v>
      </c>
      <c r="D2036" s="10">
        <v>1418.86</v>
      </c>
      <c r="E2036" s="10">
        <v>1422.8</v>
      </c>
      <c r="F2036" s="10">
        <v>1383.63</v>
      </c>
      <c r="G2036" s="10">
        <v>1378.44</v>
      </c>
      <c r="H2036" s="10">
        <v>1372.67</v>
      </c>
      <c r="J2036" s="29">
        <v>42153</v>
      </c>
      <c r="K2036" s="10">
        <v>50.99</v>
      </c>
      <c r="L2036" s="10">
        <v>51.19</v>
      </c>
      <c r="M2036" s="10">
        <v>50.25</v>
      </c>
      <c r="N2036" s="10">
        <v>50.25</v>
      </c>
      <c r="O2036" s="10">
        <v>51.39</v>
      </c>
      <c r="P2036" s="10">
        <v>53.99</v>
      </c>
      <c r="Q2036" s="10">
        <v>50.12</v>
      </c>
    </row>
    <row r="2037" spans="1:17">
      <c r="A2037" s="29">
        <v>42156</v>
      </c>
      <c r="B2037" s="10">
        <v>1417.54</v>
      </c>
      <c r="C2037" s="10">
        <v>1422.87</v>
      </c>
      <c r="D2037" s="10">
        <v>1416.39</v>
      </c>
      <c r="E2037" s="10">
        <v>1419.78</v>
      </c>
      <c r="F2037" s="10">
        <v>1381.89</v>
      </c>
      <c r="G2037" s="10">
        <v>1378.28</v>
      </c>
      <c r="H2037" s="10">
        <v>1371.91</v>
      </c>
      <c r="J2037" s="29">
        <v>42152</v>
      </c>
      <c r="K2037" s="10">
        <v>50.89</v>
      </c>
      <c r="L2037" s="10">
        <v>51.02</v>
      </c>
      <c r="M2037" s="10">
        <v>50.89</v>
      </c>
      <c r="N2037" s="10">
        <v>50.99</v>
      </c>
      <c r="O2037" s="10">
        <v>51.35</v>
      </c>
      <c r="P2037" s="10">
        <v>54.03</v>
      </c>
      <c r="Q2037" s="10">
        <v>50.13</v>
      </c>
    </row>
    <row r="2038" spans="1:17">
      <c r="A2038" s="29">
        <v>42153</v>
      </c>
      <c r="B2038" s="10">
        <v>1413.54</v>
      </c>
      <c r="C2038" s="10">
        <v>1418.4</v>
      </c>
      <c r="D2038" s="10">
        <v>1413.52</v>
      </c>
      <c r="E2038" s="10">
        <v>1417.55</v>
      </c>
      <c r="F2038" s="10">
        <v>1380.17</v>
      </c>
      <c r="G2038" s="10">
        <v>1378.14</v>
      </c>
      <c r="H2038" s="10">
        <v>1371.24</v>
      </c>
      <c r="J2038" s="29">
        <v>42151</v>
      </c>
      <c r="K2038" s="10">
        <v>50.57</v>
      </c>
      <c r="L2038" s="10">
        <v>51.11</v>
      </c>
      <c r="M2038" s="10">
        <v>50.57</v>
      </c>
      <c r="N2038" s="10">
        <v>51.11</v>
      </c>
      <c r="O2038" s="10">
        <v>51.3</v>
      </c>
      <c r="P2038" s="10">
        <v>54.08</v>
      </c>
      <c r="Q2038" s="10">
        <v>50.15</v>
      </c>
    </row>
    <row r="2039" spans="1:17">
      <c r="A2039" s="29">
        <v>42152</v>
      </c>
      <c r="B2039" s="10">
        <v>1415.77</v>
      </c>
      <c r="C2039" s="10">
        <v>1418.69</v>
      </c>
      <c r="D2039" s="10">
        <v>1413.96</v>
      </c>
      <c r="E2039" s="10">
        <v>1414.25</v>
      </c>
      <c r="F2039" s="10">
        <v>1378.49</v>
      </c>
      <c r="G2039" s="10">
        <v>1378</v>
      </c>
      <c r="H2039" s="10">
        <v>1370.53</v>
      </c>
      <c r="J2039" s="29">
        <v>42150</v>
      </c>
      <c r="K2039" s="10">
        <v>51.01</v>
      </c>
      <c r="L2039" s="10">
        <v>51.33</v>
      </c>
      <c r="M2039" s="10">
        <v>50.6</v>
      </c>
      <c r="N2039" s="10">
        <v>50.6</v>
      </c>
      <c r="O2039" s="10">
        <v>51.23</v>
      </c>
      <c r="P2039" s="10">
        <v>54.12</v>
      </c>
      <c r="Q2039" s="10">
        <v>50.18</v>
      </c>
    </row>
    <row r="2040" spans="1:17">
      <c r="A2040" s="29">
        <v>42151</v>
      </c>
      <c r="B2040" s="10">
        <v>1412.77</v>
      </c>
      <c r="C2040" s="10">
        <v>1417.04</v>
      </c>
      <c r="D2040" s="10">
        <v>1412.77</v>
      </c>
      <c r="E2040" s="10">
        <v>1415.76</v>
      </c>
      <c r="F2040" s="10">
        <v>1376.86</v>
      </c>
      <c r="G2040" s="10">
        <v>1377.89</v>
      </c>
      <c r="H2040" s="10">
        <v>1369.76</v>
      </c>
      <c r="J2040" s="29">
        <v>42149</v>
      </c>
      <c r="K2040" s="10">
        <v>51.05</v>
      </c>
      <c r="L2040" s="10">
        <v>51.77</v>
      </c>
      <c r="M2040" s="10">
        <v>51.05</v>
      </c>
      <c r="N2040" s="10">
        <v>51.41</v>
      </c>
      <c r="O2040" s="10">
        <v>51.19</v>
      </c>
      <c r="P2040" s="10">
        <v>54.17</v>
      </c>
      <c r="Q2040" s="10">
        <v>50.19</v>
      </c>
    </row>
    <row r="2041" spans="1:17">
      <c r="A2041" s="29">
        <v>42150</v>
      </c>
      <c r="B2041" s="10">
        <v>1417.89</v>
      </c>
      <c r="C2041" s="10">
        <v>1418.94</v>
      </c>
      <c r="D2041" s="10">
        <v>1412.11</v>
      </c>
      <c r="E2041" s="10">
        <v>1412.77</v>
      </c>
      <c r="F2041" s="10">
        <v>1375.38</v>
      </c>
      <c r="G2041" s="10">
        <v>1377.78</v>
      </c>
      <c r="H2041" s="10">
        <v>1368.93</v>
      </c>
      <c r="J2041" s="29">
        <v>42146</v>
      </c>
      <c r="K2041" s="10">
        <v>51.9</v>
      </c>
      <c r="L2041" s="10">
        <v>51.9</v>
      </c>
      <c r="M2041" s="10">
        <v>51.27</v>
      </c>
      <c r="N2041" s="10">
        <v>51.36</v>
      </c>
      <c r="O2041" s="10">
        <v>51.12</v>
      </c>
      <c r="P2041" s="10">
        <v>54.22</v>
      </c>
      <c r="Q2041" s="10">
        <v>50.21</v>
      </c>
    </row>
    <row r="2042" spans="1:17">
      <c r="A2042" s="29">
        <v>42149</v>
      </c>
      <c r="B2042" s="10">
        <v>1415.36</v>
      </c>
      <c r="C2042" s="10">
        <v>1420.11</v>
      </c>
      <c r="D2042" s="10">
        <v>1415.36</v>
      </c>
      <c r="E2042" s="10">
        <v>1417.85</v>
      </c>
      <c r="F2042" s="10">
        <v>1374.02</v>
      </c>
      <c r="G2042" s="10">
        <v>1377.71</v>
      </c>
      <c r="H2042" s="10">
        <v>1368.1</v>
      </c>
      <c r="J2042" s="29">
        <v>42145</v>
      </c>
      <c r="K2042" s="10">
        <v>52</v>
      </c>
      <c r="L2042" s="10">
        <v>52</v>
      </c>
      <c r="M2042" s="10">
        <v>51.95</v>
      </c>
      <c r="N2042" s="10">
        <v>51.95</v>
      </c>
      <c r="O2042" s="10">
        <v>51.03</v>
      </c>
      <c r="P2042" s="10">
        <v>54.26</v>
      </c>
      <c r="Q2042" s="10">
        <v>50.21</v>
      </c>
    </row>
    <row r="2043" spans="1:17">
      <c r="A2043" s="29">
        <v>42146</v>
      </c>
      <c r="B2043" s="10">
        <v>1414.38</v>
      </c>
      <c r="C2043" s="10">
        <v>1416.49</v>
      </c>
      <c r="D2043" s="10">
        <v>1412.25</v>
      </c>
      <c r="E2043" s="10">
        <v>1415.42</v>
      </c>
      <c r="F2043" s="10">
        <v>1372.57</v>
      </c>
      <c r="G2043" s="10">
        <v>1377.63</v>
      </c>
      <c r="H2043" s="10">
        <v>1367.16</v>
      </c>
      <c r="J2043" s="29">
        <v>42144</v>
      </c>
      <c r="K2043" s="10">
        <v>51.97</v>
      </c>
      <c r="L2043" s="10">
        <v>52.28</v>
      </c>
      <c r="M2043" s="10">
        <v>51.97</v>
      </c>
      <c r="N2043" s="10">
        <v>52.03</v>
      </c>
      <c r="O2043" s="10">
        <v>50.94</v>
      </c>
      <c r="P2043" s="10">
        <v>54.3</v>
      </c>
      <c r="Q2043" s="10">
        <v>50.21</v>
      </c>
    </row>
    <row r="2044" spans="1:17">
      <c r="A2044" s="29">
        <v>42145</v>
      </c>
      <c r="B2044" s="10">
        <v>1410.63</v>
      </c>
      <c r="C2044" s="10">
        <v>1414.51</v>
      </c>
      <c r="D2044" s="10">
        <v>1410.07</v>
      </c>
      <c r="E2044" s="10">
        <v>1414.03</v>
      </c>
      <c r="F2044" s="10">
        <v>1371.14</v>
      </c>
      <c r="G2044" s="10">
        <v>1377.6</v>
      </c>
      <c r="H2044" s="10">
        <v>1366.21</v>
      </c>
      <c r="J2044" s="29">
        <v>42143</v>
      </c>
      <c r="K2044" s="10">
        <v>51.84</v>
      </c>
      <c r="L2044" s="10">
        <v>51.9</v>
      </c>
      <c r="M2044" s="10">
        <v>51.67</v>
      </c>
      <c r="N2044" s="10">
        <v>51.84</v>
      </c>
      <c r="O2044" s="10">
        <v>50.87</v>
      </c>
      <c r="P2044" s="10">
        <v>54.35</v>
      </c>
      <c r="Q2044" s="10">
        <v>50.2</v>
      </c>
    </row>
    <row r="2045" spans="1:17">
      <c r="A2045" s="29">
        <v>42144</v>
      </c>
      <c r="B2045" s="10">
        <v>1411.7</v>
      </c>
      <c r="C2045" s="10">
        <v>1413.9</v>
      </c>
      <c r="D2045" s="10">
        <v>1410.2</v>
      </c>
      <c r="E2045" s="10">
        <v>1410.63</v>
      </c>
      <c r="F2045" s="10">
        <v>1369.97</v>
      </c>
      <c r="G2045" s="10">
        <v>1377.58</v>
      </c>
      <c r="H2045" s="10">
        <v>1365.3</v>
      </c>
      <c r="J2045" s="29">
        <v>42142</v>
      </c>
      <c r="K2045" s="10">
        <v>51.16</v>
      </c>
      <c r="L2045" s="10">
        <v>52.82</v>
      </c>
      <c r="M2045" s="10">
        <v>51.16</v>
      </c>
      <c r="N2045" s="10">
        <v>52.06</v>
      </c>
      <c r="O2045" s="10">
        <v>50.8</v>
      </c>
      <c r="P2045" s="10">
        <v>54.4</v>
      </c>
      <c r="Q2045" s="10">
        <v>50.2</v>
      </c>
    </row>
    <row r="2046" spans="1:17">
      <c r="A2046" s="29">
        <v>42143</v>
      </c>
      <c r="B2046" s="10">
        <v>1413.99</v>
      </c>
      <c r="C2046" s="10">
        <v>1415.49</v>
      </c>
      <c r="D2046" s="10">
        <v>1411.46</v>
      </c>
      <c r="E2046" s="10">
        <v>1411.46</v>
      </c>
      <c r="F2046" s="10">
        <v>1368.86</v>
      </c>
      <c r="G2046" s="10">
        <v>1377.57</v>
      </c>
      <c r="H2046" s="10">
        <v>1364.38</v>
      </c>
      <c r="J2046" s="29">
        <v>42139</v>
      </c>
      <c r="K2046" s="10">
        <v>52.65</v>
      </c>
      <c r="L2046" s="10">
        <v>52.7</v>
      </c>
      <c r="M2046" s="10">
        <v>52.52</v>
      </c>
      <c r="N2046" s="10">
        <v>52.7</v>
      </c>
      <c r="O2046" s="10">
        <v>50.74</v>
      </c>
      <c r="P2046" s="10">
        <v>54.44</v>
      </c>
      <c r="Q2046" s="10">
        <v>50.18</v>
      </c>
    </row>
    <row r="2047" spans="1:17">
      <c r="A2047" s="29">
        <v>42142</v>
      </c>
      <c r="B2047" s="10">
        <v>1413.51</v>
      </c>
      <c r="C2047" s="10">
        <v>1416.55</v>
      </c>
      <c r="D2047" s="10">
        <v>1410.94</v>
      </c>
      <c r="E2047" s="10">
        <v>1413.57</v>
      </c>
      <c r="F2047" s="10">
        <v>1367.72</v>
      </c>
      <c r="G2047" s="10">
        <v>1377.55</v>
      </c>
      <c r="H2047" s="10">
        <v>1363.39</v>
      </c>
      <c r="J2047" s="29">
        <v>42138</v>
      </c>
      <c r="K2047" s="10">
        <v>51.55</v>
      </c>
      <c r="L2047" s="10">
        <v>51.92</v>
      </c>
      <c r="M2047" s="10">
        <v>51.43</v>
      </c>
      <c r="N2047" s="10">
        <v>51.92</v>
      </c>
      <c r="O2047" s="10">
        <v>50.67</v>
      </c>
      <c r="P2047" s="10">
        <v>54.49</v>
      </c>
      <c r="Q2047" s="10">
        <v>50.16</v>
      </c>
    </row>
    <row r="2048" spans="1:17">
      <c r="A2048" s="29">
        <v>42139</v>
      </c>
      <c r="B2048" s="10">
        <v>1409.32</v>
      </c>
      <c r="C2048" s="10">
        <v>1414.21</v>
      </c>
      <c r="D2048" s="10">
        <v>1407.82</v>
      </c>
      <c r="E2048" s="10">
        <v>1413.51</v>
      </c>
      <c r="F2048" s="10">
        <v>1366.56</v>
      </c>
      <c r="G2048" s="10">
        <v>1377.5</v>
      </c>
      <c r="H2048" s="10">
        <v>1362.29</v>
      </c>
      <c r="J2048" s="29">
        <v>42137</v>
      </c>
      <c r="K2048" s="10">
        <v>51.98</v>
      </c>
      <c r="L2048" s="10">
        <v>51.98</v>
      </c>
      <c r="M2048" s="10">
        <v>51.37</v>
      </c>
      <c r="N2048" s="10">
        <v>51.43</v>
      </c>
      <c r="O2048" s="10">
        <v>50.62</v>
      </c>
      <c r="P2048" s="10">
        <v>54.54</v>
      </c>
      <c r="Q2048" s="10">
        <v>50.16</v>
      </c>
    </row>
    <row r="2049" spans="1:17">
      <c r="A2049" s="29">
        <v>42138</v>
      </c>
      <c r="B2049" s="10">
        <v>1409.2</v>
      </c>
      <c r="C2049" s="10">
        <v>1411.62</v>
      </c>
      <c r="D2049" s="10">
        <v>1405.36</v>
      </c>
      <c r="E2049" s="10">
        <v>1409.23</v>
      </c>
      <c r="F2049" s="10">
        <v>1365.48</v>
      </c>
      <c r="G2049" s="10">
        <v>1377.47</v>
      </c>
      <c r="H2049" s="10">
        <v>1361.36</v>
      </c>
      <c r="J2049" s="29">
        <v>42136</v>
      </c>
      <c r="K2049" s="10">
        <v>51.9</v>
      </c>
      <c r="L2049" s="10">
        <v>52</v>
      </c>
      <c r="M2049" s="10">
        <v>51.85</v>
      </c>
      <c r="N2049" s="10">
        <v>51.9</v>
      </c>
      <c r="O2049" s="10">
        <v>50.58</v>
      </c>
      <c r="P2049" s="10">
        <v>54.6</v>
      </c>
      <c r="Q2049" s="10">
        <v>50.17</v>
      </c>
    </row>
    <row r="2050" spans="1:17">
      <c r="A2050" s="29">
        <v>42137</v>
      </c>
      <c r="B2050" s="10">
        <v>1408.21</v>
      </c>
      <c r="C2050" s="10">
        <v>1411.88</v>
      </c>
      <c r="D2050" s="10">
        <v>1406.48</v>
      </c>
      <c r="E2050" s="10">
        <v>1408.76</v>
      </c>
      <c r="F2050" s="10">
        <v>1364.59</v>
      </c>
      <c r="G2050" s="10">
        <v>1377.45</v>
      </c>
      <c r="H2050" s="10">
        <v>1360.49</v>
      </c>
      <c r="J2050" s="29">
        <v>42135</v>
      </c>
      <c r="K2050" s="10">
        <v>52.49</v>
      </c>
      <c r="L2050" s="10">
        <v>52.56</v>
      </c>
      <c r="M2050" s="10">
        <v>52.23</v>
      </c>
      <c r="N2050" s="10">
        <v>52.23</v>
      </c>
      <c r="O2050" s="10">
        <v>50.55</v>
      </c>
      <c r="P2050" s="10">
        <v>54.64</v>
      </c>
      <c r="Q2050" s="10">
        <v>50.19</v>
      </c>
    </row>
    <row r="2051" spans="1:17">
      <c r="A2051" s="29">
        <v>42136</v>
      </c>
      <c r="B2051" s="10">
        <v>1407.26</v>
      </c>
      <c r="C2051" s="10">
        <v>1412.81</v>
      </c>
      <c r="D2051" s="10">
        <v>1406.36</v>
      </c>
      <c r="E2051" s="10">
        <v>1407.86</v>
      </c>
      <c r="F2051" s="10">
        <v>1363.8</v>
      </c>
      <c r="G2051" s="10">
        <v>1377.43</v>
      </c>
      <c r="H2051" s="10">
        <v>1359.7</v>
      </c>
      <c r="J2051" s="29">
        <v>42132</v>
      </c>
      <c r="K2051" s="10">
        <v>52.28</v>
      </c>
      <c r="L2051" s="10">
        <v>52.39</v>
      </c>
      <c r="M2051" s="10">
        <v>52.28</v>
      </c>
      <c r="N2051" s="10">
        <v>52.39</v>
      </c>
      <c r="O2051" s="10">
        <v>50.49</v>
      </c>
      <c r="P2051" s="10">
        <v>54.69</v>
      </c>
      <c r="Q2051" s="10">
        <v>50.21</v>
      </c>
    </row>
    <row r="2052" spans="1:17">
      <c r="A2052" s="29">
        <v>42135</v>
      </c>
      <c r="B2052" s="10">
        <v>1405.69</v>
      </c>
      <c r="C2052" s="10">
        <v>1409.54</v>
      </c>
      <c r="D2052" s="10">
        <v>1402.98</v>
      </c>
      <c r="E2052" s="10">
        <v>1407.24</v>
      </c>
      <c r="F2052" s="10">
        <v>1363.01</v>
      </c>
      <c r="G2052" s="10">
        <v>1377.42</v>
      </c>
      <c r="H2052" s="10">
        <v>1358.94</v>
      </c>
      <c r="J2052" s="29">
        <v>42131</v>
      </c>
      <c r="K2052" s="10">
        <v>52.48</v>
      </c>
      <c r="L2052" s="10">
        <v>52.48</v>
      </c>
      <c r="M2052" s="10">
        <v>52.03</v>
      </c>
      <c r="N2052" s="10">
        <v>52.03</v>
      </c>
      <c r="O2052" s="10">
        <v>50.43</v>
      </c>
      <c r="P2052" s="10">
        <v>54.74</v>
      </c>
      <c r="Q2052" s="10">
        <v>50.23</v>
      </c>
    </row>
    <row r="2053" spans="1:17">
      <c r="A2053" s="29">
        <v>42132</v>
      </c>
      <c r="B2053" s="10">
        <v>1404.49</v>
      </c>
      <c r="C2053" s="10">
        <v>1408.76</v>
      </c>
      <c r="D2053" s="10">
        <v>1403</v>
      </c>
      <c r="E2053" s="10">
        <v>1405.78</v>
      </c>
      <c r="F2053" s="10">
        <v>1362.13</v>
      </c>
      <c r="G2053" s="10">
        <v>1377.38</v>
      </c>
      <c r="H2053" s="10">
        <v>1358.18</v>
      </c>
      <c r="J2053" s="29">
        <v>42130</v>
      </c>
      <c r="K2053" s="10">
        <v>52.21</v>
      </c>
      <c r="L2053" s="10">
        <v>52.97</v>
      </c>
      <c r="M2053" s="10">
        <v>52.2</v>
      </c>
      <c r="N2053" s="10">
        <v>52.2</v>
      </c>
      <c r="O2053" s="10">
        <v>50.37</v>
      </c>
      <c r="P2053" s="10">
        <v>54.78</v>
      </c>
      <c r="Q2053" s="10">
        <v>50.25</v>
      </c>
    </row>
    <row r="2054" spans="1:17">
      <c r="A2054" s="29">
        <v>42131</v>
      </c>
      <c r="B2054" s="10">
        <v>1409.77</v>
      </c>
      <c r="C2054" s="10">
        <v>1411.03</v>
      </c>
      <c r="D2054" s="10">
        <v>1403.79</v>
      </c>
      <c r="E2054" s="10">
        <v>1404.49</v>
      </c>
      <c r="F2054" s="10">
        <v>1361.38</v>
      </c>
      <c r="G2054" s="10">
        <v>1377.32</v>
      </c>
      <c r="H2054" s="10">
        <v>1357.48</v>
      </c>
      <c r="J2054" s="29">
        <v>42129</v>
      </c>
      <c r="K2054" s="10">
        <v>52.36</v>
      </c>
      <c r="L2054" s="10">
        <v>52.8</v>
      </c>
      <c r="M2054" s="10">
        <v>52.25</v>
      </c>
      <c r="N2054" s="10">
        <v>52.75</v>
      </c>
      <c r="O2054" s="10">
        <v>50.31</v>
      </c>
      <c r="P2054" s="10">
        <v>54.82</v>
      </c>
      <c r="Q2054" s="10">
        <v>50.28</v>
      </c>
    </row>
    <row r="2055" spans="1:17">
      <c r="A2055" s="29">
        <v>42130</v>
      </c>
      <c r="B2055" s="10">
        <v>1403.05</v>
      </c>
      <c r="C2055" s="10">
        <v>1411.65</v>
      </c>
      <c r="D2055" s="10">
        <v>1403.05</v>
      </c>
      <c r="E2055" s="10">
        <v>1409.7</v>
      </c>
      <c r="F2055" s="10">
        <v>1360.57</v>
      </c>
      <c r="G2055" s="10">
        <v>1377.26</v>
      </c>
      <c r="H2055" s="10">
        <v>1356.87</v>
      </c>
      <c r="J2055" s="29">
        <v>42128</v>
      </c>
      <c r="K2055" s="10">
        <v>51</v>
      </c>
      <c r="L2055" s="10">
        <v>52.22</v>
      </c>
      <c r="M2055" s="10">
        <v>50.62</v>
      </c>
      <c r="N2055" s="10">
        <v>52.22</v>
      </c>
      <c r="O2055" s="10">
        <v>50.25</v>
      </c>
      <c r="P2055" s="10">
        <v>54.86</v>
      </c>
      <c r="Q2055" s="10">
        <v>50.31</v>
      </c>
    </row>
    <row r="2056" spans="1:17">
      <c r="A2056" s="29">
        <v>42129</v>
      </c>
      <c r="B2056" s="10">
        <v>1398.93</v>
      </c>
      <c r="C2056" s="10">
        <v>1405.29</v>
      </c>
      <c r="D2056" s="10">
        <v>1398.93</v>
      </c>
      <c r="E2056" s="10">
        <v>1403.05</v>
      </c>
      <c r="F2056" s="10">
        <v>1359.63</v>
      </c>
      <c r="G2056" s="10">
        <v>1377.16</v>
      </c>
      <c r="H2056" s="10">
        <v>1356.19</v>
      </c>
      <c r="J2056" s="29">
        <v>42124</v>
      </c>
      <c r="K2056" s="10">
        <v>51.5</v>
      </c>
      <c r="L2056" s="10">
        <v>51.7</v>
      </c>
      <c r="M2056" s="10">
        <v>51.03</v>
      </c>
      <c r="N2056" s="10">
        <v>51.36</v>
      </c>
      <c r="O2056" s="10">
        <v>50.19</v>
      </c>
      <c r="P2056" s="10">
        <v>54.91</v>
      </c>
      <c r="Q2056" s="10">
        <v>50.34</v>
      </c>
    </row>
    <row r="2057" spans="1:17">
      <c r="A2057" s="29">
        <v>42128</v>
      </c>
      <c r="B2057" s="10">
        <v>1397.07</v>
      </c>
      <c r="C2057" s="10">
        <v>1403.15</v>
      </c>
      <c r="D2057" s="10">
        <v>1396.5</v>
      </c>
      <c r="E2057" s="10">
        <v>1398.93</v>
      </c>
      <c r="F2057" s="10">
        <v>1358.9</v>
      </c>
      <c r="G2057" s="10">
        <v>1377.11</v>
      </c>
      <c r="H2057" s="10">
        <v>1355.6</v>
      </c>
      <c r="J2057" s="29">
        <v>42123</v>
      </c>
      <c r="K2057" s="10">
        <v>52.18</v>
      </c>
      <c r="L2057" s="10">
        <v>52.18</v>
      </c>
      <c r="M2057" s="10">
        <v>51.08</v>
      </c>
      <c r="N2057" s="10">
        <v>51.3</v>
      </c>
      <c r="O2057" s="10">
        <v>50.13</v>
      </c>
      <c r="P2057" s="10">
        <v>54.96</v>
      </c>
      <c r="Q2057" s="10">
        <v>50.38</v>
      </c>
    </row>
    <row r="2058" spans="1:17">
      <c r="A2058" s="29">
        <v>42124</v>
      </c>
      <c r="B2058" s="10">
        <v>1390.16</v>
      </c>
      <c r="C2058" s="10">
        <v>1397.49</v>
      </c>
      <c r="D2058" s="10">
        <v>1387.97</v>
      </c>
      <c r="E2058" s="10">
        <v>1397.06</v>
      </c>
      <c r="F2058" s="10">
        <v>1358.24</v>
      </c>
      <c r="G2058" s="10">
        <v>1377.06</v>
      </c>
      <c r="H2058" s="10">
        <v>1355.12</v>
      </c>
      <c r="J2058" s="29">
        <v>42122</v>
      </c>
      <c r="K2058" s="10">
        <v>52.15</v>
      </c>
      <c r="L2058" s="10">
        <v>52.19</v>
      </c>
      <c r="M2058" s="10">
        <v>52.15</v>
      </c>
      <c r="N2058" s="10">
        <v>52.18</v>
      </c>
      <c r="O2058" s="10">
        <v>50.06</v>
      </c>
      <c r="P2058" s="10">
        <v>55</v>
      </c>
      <c r="Q2058" s="10">
        <v>50.44</v>
      </c>
    </row>
    <row r="2059" spans="1:17">
      <c r="A2059" s="29">
        <v>42123</v>
      </c>
      <c r="B2059" s="10">
        <v>1386.58</v>
      </c>
      <c r="C2059" s="10">
        <v>1390.17</v>
      </c>
      <c r="D2059" s="10">
        <v>1385.18</v>
      </c>
      <c r="E2059" s="10">
        <v>1390.17</v>
      </c>
      <c r="F2059" s="10">
        <v>1357.61</v>
      </c>
      <c r="G2059" s="10">
        <v>1377.01</v>
      </c>
      <c r="H2059" s="10">
        <v>1354.7</v>
      </c>
      <c r="J2059" s="29">
        <v>42121</v>
      </c>
      <c r="K2059" s="10">
        <v>53.1</v>
      </c>
      <c r="L2059" s="10">
        <v>53.13</v>
      </c>
      <c r="M2059" s="10">
        <v>52.46</v>
      </c>
      <c r="N2059" s="10">
        <v>52.46</v>
      </c>
      <c r="O2059" s="10">
        <v>49.95</v>
      </c>
      <c r="P2059" s="10">
        <v>55.05</v>
      </c>
      <c r="Q2059" s="10">
        <v>50.49</v>
      </c>
    </row>
    <row r="2060" spans="1:17">
      <c r="A2060" s="29">
        <v>42122</v>
      </c>
      <c r="B2060" s="10">
        <v>1384.43</v>
      </c>
      <c r="C2060" s="10">
        <v>1388.52</v>
      </c>
      <c r="D2060" s="10">
        <v>1384.13</v>
      </c>
      <c r="E2060" s="10">
        <v>1385.97</v>
      </c>
      <c r="F2060" s="10">
        <v>1357.1</v>
      </c>
      <c r="G2060" s="10">
        <v>1377</v>
      </c>
      <c r="H2060" s="10">
        <v>1354.41</v>
      </c>
      <c r="J2060" s="29">
        <v>42118</v>
      </c>
      <c r="K2060" s="10">
        <v>53</v>
      </c>
      <c r="L2060" s="10">
        <v>53.18</v>
      </c>
      <c r="M2060" s="10">
        <v>53</v>
      </c>
      <c r="N2060" s="10">
        <v>53.05</v>
      </c>
      <c r="O2060" s="10">
        <v>49.86</v>
      </c>
      <c r="P2060" s="10">
        <v>55.09</v>
      </c>
      <c r="Q2060" s="10">
        <v>50.53</v>
      </c>
    </row>
    <row r="2061" spans="1:17">
      <c r="A2061" s="29">
        <v>42121</v>
      </c>
      <c r="B2061" s="10">
        <v>1384.53</v>
      </c>
      <c r="C2061" s="10">
        <v>1386.95</v>
      </c>
      <c r="D2061" s="10">
        <v>1382.72</v>
      </c>
      <c r="E2061" s="10">
        <v>1384.43</v>
      </c>
      <c r="F2061" s="10">
        <v>1356.56</v>
      </c>
      <c r="G2061" s="10">
        <v>1377.03</v>
      </c>
      <c r="H2061" s="10">
        <v>1354.12</v>
      </c>
      <c r="J2061" s="29">
        <v>42117</v>
      </c>
      <c r="K2061" s="10">
        <v>52.99</v>
      </c>
      <c r="L2061" s="10">
        <v>52.99</v>
      </c>
      <c r="M2061" s="10">
        <v>52.25</v>
      </c>
      <c r="N2061" s="10">
        <v>52.76</v>
      </c>
      <c r="O2061" s="10">
        <v>49.76</v>
      </c>
      <c r="P2061" s="10">
        <v>55.13</v>
      </c>
      <c r="Q2061" s="10">
        <v>50.56</v>
      </c>
    </row>
    <row r="2062" spans="1:17">
      <c r="A2062" s="29">
        <v>42118</v>
      </c>
      <c r="B2062" s="10">
        <v>1381.31</v>
      </c>
      <c r="C2062" s="10">
        <v>1387.53</v>
      </c>
      <c r="D2062" s="10">
        <v>1381.31</v>
      </c>
      <c r="E2062" s="10">
        <v>1384.53</v>
      </c>
      <c r="F2062" s="10">
        <v>1356.04</v>
      </c>
      <c r="G2062" s="10">
        <v>1377.04</v>
      </c>
      <c r="H2062" s="10">
        <v>1353.85</v>
      </c>
      <c r="J2062" s="29">
        <v>42116</v>
      </c>
      <c r="K2062" s="10">
        <v>52.98</v>
      </c>
      <c r="L2062" s="10">
        <v>52.98</v>
      </c>
      <c r="M2062" s="10">
        <v>51.97</v>
      </c>
      <c r="N2062" s="10">
        <v>52.28</v>
      </c>
      <c r="O2062" s="10">
        <v>49.67</v>
      </c>
      <c r="P2062" s="10">
        <v>55.17</v>
      </c>
      <c r="Q2062" s="10">
        <v>50.61</v>
      </c>
    </row>
    <row r="2063" spans="1:17">
      <c r="A2063" s="29">
        <v>42117</v>
      </c>
      <c r="B2063" s="10">
        <v>1375.45</v>
      </c>
      <c r="C2063" s="10">
        <v>1383.16</v>
      </c>
      <c r="D2063" s="10">
        <v>1374.79</v>
      </c>
      <c r="E2063" s="10">
        <v>1381.31</v>
      </c>
      <c r="F2063" s="10">
        <v>1355.63</v>
      </c>
      <c r="G2063" s="10">
        <v>1377.06</v>
      </c>
      <c r="H2063" s="10">
        <v>1353.54</v>
      </c>
      <c r="J2063" s="29">
        <v>42114</v>
      </c>
      <c r="K2063" s="10">
        <v>51.9</v>
      </c>
      <c r="L2063" s="10">
        <v>51.9</v>
      </c>
      <c r="M2063" s="10">
        <v>51.43</v>
      </c>
      <c r="N2063" s="10">
        <v>51.62</v>
      </c>
      <c r="O2063" s="10">
        <v>49.59</v>
      </c>
      <c r="P2063" s="10">
        <v>55.22</v>
      </c>
      <c r="Q2063" s="10">
        <v>50.65</v>
      </c>
    </row>
    <row r="2064" spans="1:17">
      <c r="A2064" s="29">
        <v>42116</v>
      </c>
      <c r="B2064" s="10">
        <v>1372.52</v>
      </c>
      <c r="C2064" s="10">
        <v>1377.61</v>
      </c>
      <c r="D2064" s="10">
        <v>1372.52</v>
      </c>
      <c r="E2064" s="10">
        <v>1375.39</v>
      </c>
      <c r="F2064" s="10">
        <v>1355.36</v>
      </c>
      <c r="G2064" s="10">
        <v>1377.11</v>
      </c>
      <c r="H2064" s="10">
        <v>1353.24</v>
      </c>
      <c r="J2064" s="29">
        <v>42111</v>
      </c>
      <c r="K2064" s="10">
        <v>52</v>
      </c>
      <c r="L2064" s="10">
        <v>52</v>
      </c>
      <c r="M2064" s="10">
        <v>51.68</v>
      </c>
      <c r="N2064" s="10">
        <v>51.78</v>
      </c>
      <c r="O2064" s="10">
        <v>49.52</v>
      </c>
      <c r="P2064" s="10">
        <v>55.27</v>
      </c>
      <c r="Q2064" s="10">
        <v>50.69</v>
      </c>
    </row>
    <row r="2065" spans="1:17">
      <c r="A2065" s="29">
        <v>42114</v>
      </c>
      <c r="B2065" s="10">
        <v>1372.4</v>
      </c>
      <c r="C2065" s="10">
        <v>1378.33</v>
      </c>
      <c r="D2065" s="10">
        <v>1370.83</v>
      </c>
      <c r="E2065" s="10">
        <v>1372.52</v>
      </c>
      <c r="F2065" s="10">
        <v>1355.23</v>
      </c>
      <c r="G2065" s="10">
        <v>1377.18</v>
      </c>
      <c r="H2065" s="10">
        <v>1352.93</v>
      </c>
      <c r="J2065" s="29">
        <v>42110</v>
      </c>
      <c r="K2065" s="10">
        <v>52.01</v>
      </c>
      <c r="L2065" s="10">
        <v>52.18</v>
      </c>
      <c r="M2065" s="10">
        <v>51.92</v>
      </c>
      <c r="N2065" s="10">
        <v>51.92</v>
      </c>
      <c r="O2065" s="10">
        <v>49.44</v>
      </c>
      <c r="P2065" s="10">
        <v>55.32</v>
      </c>
      <c r="Q2065" s="10">
        <v>50.71</v>
      </c>
    </row>
    <row r="2066" spans="1:17">
      <c r="A2066" s="29">
        <v>42111</v>
      </c>
      <c r="B2066" s="10">
        <v>1372.2</v>
      </c>
      <c r="C2066" s="10">
        <v>1374.58</v>
      </c>
      <c r="D2066" s="10">
        <v>1369.19</v>
      </c>
      <c r="E2066" s="10">
        <v>1372.39</v>
      </c>
      <c r="F2066" s="10">
        <v>1355.19</v>
      </c>
      <c r="G2066" s="10">
        <v>1377.26</v>
      </c>
      <c r="H2066" s="10">
        <v>1352.62</v>
      </c>
      <c r="J2066" s="29">
        <v>42109</v>
      </c>
      <c r="K2066" s="10">
        <v>51</v>
      </c>
      <c r="L2066" s="10">
        <v>52.2</v>
      </c>
      <c r="M2066" s="10">
        <v>50.88</v>
      </c>
      <c r="N2066" s="10">
        <v>52.07</v>
      </c>
      <c r="O2066" s="10">
        <v>49.35</v>
      </c>
      <c r="P2066" s="10">
        <v>55.37</v>
      </c>
      <c r="Q2066" s="10">
        <v>50.74</v>
      </c>
    </row>
    <row r="2067" spans="1:17">
      <c r="A2067" s="29">
        <v>42110</v>
      </c>
      <c r="B2067" s="10">
        <v>1370.17</v>
      </c>
      <c r="C2067" s="10">
        <v>1373.1</v>
      </c>
      <c r="D2067" s="10">
        <v>1369.18</v>
      </c>
      <c r="E2067" s="10">
        <v>1372.27</v>
      </c>
      <c r="F2067" s="10">
        <v>1355.21</v>
      </c>
      <c r="G2067" s="10">
        <v>1377.34</v>
      </c>
      <c r="H2067" s="10">
        <v>1352.35</v>
      </c>
      <c r="J2067" s="29">
        <v>42108</v>
      </c>
      <c r="K2067" s="10">
        <v>51.67</v>
      </c>
      <c r="L2067" s="10">
        <v>51.73</v>
      </c>
      <c r="M2067" s="10">
        <v>51.46</v>
      </c>
      <c r="N2067" s="10">
        <v>51.55</v>
      </c>
      <c r="O2067" s="10">
        <v>49.24</v>
      </c>
      <c r="P2067" s="10">
        <v>55.42</v>
      </c>
      <c r="Q2067" s="10">
        <v>50.77</v>
      </c>
    </row>
    <row r="2068" spans="1:17">
      <c r="A2068" s="29">
        <v>42109</v>
      </c>
      <c r="B2068" s="10">
        <v>1362.08</v>
      </c>
      <c r="C2068" s="10">
        <v>1370.34</v>
      </c>
      <c r="D2068" s="10">
        <v>1362.08</v>
      </c>
      <c r="E2068" s="10">
        <v>1370.17</v>
      </c>
      <c r="F2068" s="10">
        <v>1355.23</v>
      </c>
      <c r="G2068" s="10">
        <v>1377.39</v>
      </c>
      <c r="H2068" s="10">
        <v>1352.1</v>
      </c>
      <c r="J2068" s="29">
        <v>42107</v>
      </c>
      <c r="K2068" s="10">
        <v>51.65</v>
      </c>
      <c r="L2068" s="10">
        <v>51.71</v>
      </c>
      <c r="M2068" s="10">
        <v>51.64</v>
      </c>
      <c r="N2068" s="10">
        <v>51.64</v>
      </c>
      <c r="O2068" s="10">
        <v>49.16</v>
      </c>
      <c r="P2068" s="10">
        <v>55.48</v>
      </c>
      <c r="Q2068" s="10">
        <v>50.8</v>
      </c>
    </row>
    <row r="2069" spans="1:17">
      <c r="A2069" s="29">
        <v>42108</v>
      </c>
      <c r="B2069" s="10">
        <v>1365.55</v>
      </c>
      <c r="C2069" s="10">
        <v>1365.75</v>
      </c>
      <c r="D2069" s="10">
        <v>1360.12</v>
      </c>
      <c r="E2069" s="10">
        <v>1362.08</v>
      </c>
      <c r="F2069" s="10">
        <v>1355.26</v>
      </c>
      <c r="G2069" s="10">
        <v>1377.45</v>
      </c>
      <c r="H2069" s="10">
        <v>1351.89</v>
      </c>
      <c r="J2069" s="29">
        <v>42104</v>
      </c>
      <c r="K2069" s="10">
        <v>51.33</v>
      </c>
      <c r="L2069" s="10">
        <v>51.47</v>
      </c>
      <c r="M2069" s="10">
        <v>51.33</v>
      </c>
      <c r="N2069" s="10">
        <v>51.44</v>
      </c>
      <c r="O2069" s="10">
        <v>49.08</v>
      </c>
      <c r="P2069" s="10">
        <v>55.54</v>
      </c>
      <c r="Q2069" s="10">
        <v>50.84</v>
      </c>
    </row>
    <row r="2070" spans="1:17">
      <c r="A2070" s="29">
        <v>42107</v>
      </c>
      <c r="B2070" s="10">
        <v>1365.79</v>
      </c>
      <c r="C2070" s="10">
        <v>1367.89</v>
      </c>
      <c r="D2070" s="10">
        <v>1363.72</v>
      </c>
      <c r="E2070" s="10">
        <v>1365.55</v>
      </c>
      <c r="F2070" s="10">
        <v>1355.48</v>
      </c>
      <c r="G2070" s="10">
        <v>1377.55</v>
      </c>
      <c r="H2070" s="10">
        <v>1351.79</v>
      </c>
      <c r="J2070" s="29">
        <v>42103</v>
      </c>
      <c r="K2070" s="10">
        <v>51.9</v>
      </c>
      <c r="L2070" s="10">
        <v>52.18</v>
      </c>
      <c r="M2070" s="10">
        <v>51.33</v>
      </c>
      <c r="N2070" s="10">
        <v>51.33</v>
      </c>
      <c r="O2070" s="10">
        <v>49.02</v>
      </c>
      <c r="P2070" s="10">
        <v>55.6</v>
      </c>
      <c r="Q2070" s="10">
        <v>50.88</v>
      </c>
    </row>
    <row r="2071" spans="1:17">
      <c r="A2071" s="29">
        <v>42104</v>
      </c>
      <c r="B2071" s="10">
        <v>1364.4</v>
      </c>
      <c r="C2071" s="10">
        <v>1368.09</v>
      </c>
      <c r="D2071" s="10">
        <v>1361.41</v>
      </c>
      <c r="E2071" s="10">
        <v>1365.79</v>
      </c>
      <c r="F2071" s="10">
        <v>1355.58</v>
      </c>
      <c r="G2071" s="10">
        <v>1377.62</v>
      </c>
      <c r="H2071" s="10">
        <v>1351.75</v>
      </c>
      <c r="J2071" s="29">
        <v>42102</v>
      </c>
      <c r="K2071" s="10">
        <v>51.66</v>
      </c>
      <c r="L2071" s="10">
        <v>52.01</v>
      </c>
      <c r="M2071" s="10">
        <v>51.6</v>
      </c>
      <c r="N2071" s="10">
        <v>51.6</v>
      </c>
      <c r="O2071" s="10">
        <v>48.96</v>
      </c>
      <c r="P2071" s="10">
        <v>55.66</v>
      </c>
      <c r="Q2071" s="10">
        <v>50.92</v>
      </c>
    </row>
    <row r="2072" spans="1:17">
      <c r="A2072" s="29">
        <v>42103</v>
      </c>
      <c r="B2072" s="10">
        <v>1364.43</v>
      </c>
      <c r="C2072" s="10">
        <v>1366.04</v>
      </c>
      <c r="D2072" s="10">
        <v>1358.92</v>
      </c>
      <c r="E2072" s="10">
        <v>1364.4</v>
      </c>
      <c r="F2072" s="10">
        <v>1355.71</v>
      </c>
      <c r="G2072" s="10">
        <v>1377.67</v>
      </c>
      <c r="H2072" s="10">
        <v>1351.76</v>
      </c>
      <c r="J2072" s="29">
        <v>42101</v>
      </c>
      <c r="K2072" s="10">
        <v>52.25</v>
      </c>
      <c r="L2072" s="10">
        <v>52.3</v>
      </c>
      <c r="M2072" s="10">
        <v>51.52</v>
      </c>
      <c r="N2072" s="10">
        <v>51.66</v>
      </c>
      <c r="O2072" s="10">
        <v>48.92</v>
      </c>
      <c r="P2072" s="10">
        <v>55.73</v>
      </c>
      <c r="Q2072" s="10">
        <v>50.96</v>
      </c>
    </row>
    <row r="2073" spans="1:17">
      <c r="A2073" s="29">
        <v>42102</v>
      </c>
      <c r="B2073" s="10">
        <v>1361.99</v>
      </c>
      <c r="C2073" s="10">
        <v>1366.67</v>
      </c>
      <c r="D2073" s="10">
        <v>1357.61</v>
      </c>
      <c r="E2073" s="10">
        <v>1364.54</v>
      </c>
      <c r="F2073" s="10">
        <v>1355.94</v>
      </c>
      <c r="G2073" s="10">
        <v>1377.72</v>
      </c>
      <c r="H2073" s="10">
        <v>1351.89</v>
      </c>
      <c r="J2073" s="29">
        <v>42100</v>
      </c>
      <c r="K2073" s="10">
        <v>51.53</v>
      </c>
      <c r="L2073" s="10">
        <v>52.31</v>
      </c>
      <c r="M2073" s="10">
        <v>51.53</v>
      </c>
      <c r="N2073" s="10">
        <v>52.21</v>
      </c>
      <c r="O2073" s="10">
        <v>48.88</v>
      </c>
      <c r="P2073" s="10">
        <v>55.78</v>
      </c>
      <c r="Q2073" s="10">
        <v>51.01</v>
      </c>
    </row>
    <row r="2074" spans="1:17">
      <c r="A2074" s="29">
        <v>42101</v>
      </c>
      <c r="B2074" s="10">
        <v>1360.71</v>
      </c>
      <c r="C2074" s="10">
        <v>1363.45</v>
      </c>
      <c r="D2074" s="10">
        <v>1358.24</v>
      </c>
      <c r="E2074" s="10">
        <v>1361.94</v>
      </c>
      <c r="F2074" s="10">
        <v>1356.23</v>
      </c>
      <c r="G2074" s="10">
        <v>1377.78</v>
      </c>
      <c r="H2074" s="10">
        <v>1352.08</v>
      </c>
      <c r="J2074" s="29">
        <v>42096</v>
      </c>
      <c r="K2074" s="10">
        <v>50.79</v>
      </c>
      <c r="L2074" s="10">
        <v>51.26</v>
      </c>
      <c r="M2074" s="10">
        <v>50.79</v>
      </c>
      <c r="N2074" s="10">
        <v>51.26</v>
      </c>
      <c r="O2074" s="10">
        <v>48.83</v>
      </c>
      <c r="P2074" s="10">
        <v>55.84</v>
      </c>
      <c r="Q2074" s="10">
        <v>51.06</v>
      </c>
    </row>
    <row r="2075" spans="1:17">
      <c r="A2075" s="29">
        <v>42100</v>
      </c>
      <c r="B2075" s="10">
        <v>1356.1</v>
      </c>
      <c r="C2075" s="10">
        <v>1363.92</v>
      </c>
      <c r="D2075" s="10">
        <v>1355.06</v>
      </c>
      <c r="E2075" s="10">
        <v>1360.77</v>
      </c>
      <c r="F2075" s="10">
        <v>1356.57</v>
      </c>
      <c r="G2075" s="10">
        <v>1377.85</v>
      </c>
      <c r="H2075" s="10">
        <v>1352.33</v>
      </c>
      <c r="J2075" s="29">
        <v>42095</v>
      </c>
      <c r="K2075" s="10">
        <v>50.6</v>
      </c>
      <c r="L2075" s="10">
        <v>50.64</v>
      </c>
      <c r="M2075" s="10">
        <v>50.53</v>
      </c>
      <c r="N2075" s="10">
        <v>50.59</v>
      </c>
      <c r="O2075" s="10">
        <v>48.78</v>
      </c>
      <c r="P2075" s="10">
        <v>55.9</v>
      </c>
      <c r="Q2075" s="10">
        <v>51.12</v>
      </c>
    </row>
    <row r="2076" spans="1:17">
      <c r="A2076" s="29">
        <v>42096</v>
      </c>
      <c r="B2076" s="10">
        <v>1353.96</v>
      </c>
      <c r="C2076" s="10">
        <v>1356.61</v>
      </c>
      <c r="D2076" s="10">
        <v>1353.5</v>
      </c>
      <c r="E2076" s="10">
        <v>1356.1</v>
      </c>
      <c r="F2076" s="10">
        <v>1356.85</v>
      </c>
      <c r="G2076" s="10">
        <v>1377.93</v>
      </c>
      <c r="H2076" s="10">
        <v>1352.64</v>
      </c>
      <c r="J2076" s="29">
        <v>42094</v>
      </c>
      <c r="K2076" s="10">
        <v>50.49</v>
      </c>
      <c r="L2076" s="10">
        <v>50.49</v>
      </c>
      <c r="M2076" s="10">
        <v>49.6</v>
      </c>
      <c r="N2076" s="10">
        <v>49.92</v>
      </c>
      <c r="O2076" s="10">
        <v>48.75</v>
      </c>
      <c r="P2076" s="10">
        <v>55.97</v>
      </c>
      <c r="Q2076" s="10">
        <v>51.18</v>
      </c>
    </row>
    <row r="2077" spans="1:17">
      <c r="A2077" s="29">
        <v>42095</v>
      </c>
      <c r="B2077" s="10">
        <v>1347.42</v>
      </c>
      <c r="C2077" s="10">
        <v>1355.58</v>
      </c>
      <c r="D2077" s="10">
        <v>1343.83</v>
      </c>
      <c r="E2077" s="10">
        <v>1354.08</v>
      </c>
      <c r="F2077" s="10">
        <v>1357.24</v>
      </c>
      <c r="G2077" s="10">
        <v>1378.02</v>
      </c>
      <c r="H2077" s="10">
        <v>1353.04</v>
      </c>
      <c r="J2077" s="29">
        <v>42093</v>
      </c>
      <c r="K2077" s="10">
        <v>49.1</v>
      </c>
      <c r="L2077" s="10">
        <v>49.85</v>
      </c>
      <c r="M2077" s="10">
        <v>49.1</v>
      </c>
      <c r="N2077" s="10">
        <v>49.77</v>
      </c>
      <c r="O2077" s="10">
        <v>48.75</v>
      </c>
      <c r="P2077" s="10">
        <v>56.04</v>
      </c>
      <c r="Q2077" s="10">
        <v>51.26</v>
      </c>
    </row>
    <row r="2078" spans="1:17">
      <c r="A2078" s="29">
        <v>42094</v>
      </c>
      <c r="B2078" s="10">
        <v>1340.17</v>
      </c>
      <c r="C2078" s="10">
        <v>1348.15</v>
      </c>
      <c r="D2078" s="10">
        <v>1340.17</v>
      </c>
      <c r="E2078" s="10">
        <v>1347.63</v>
      </c>
      <c r="F2078" s="10">
        <v>1357.74</v>
      </c>
      <c r="G2078" s="10">
        <v>1378.12</v>
      </c>
      <c r="H2078" s="10">
        <v>1353.48</v>
      </c>
      <c r="J2078" s="29">
        <v>42090</v>
      </c>
      <c r="K2078" s="10">
        <v>49.5</v>
      </c>
      <c r="L2078" s="10">
        <v>49.5</v>
      </c>
      <c r="M2078" s="10">
        <v>49.11</v>
      </c>
      <c r="N2078" s="10">
        <v>49.11</v>
      </c>
      <c r="O2078" s="10">
        <v>48.74</v>
      </c>
      <c r="P2078" s="10">
        <v>56.1</v>
      </c>
      <c r="Q2078" s="10">
        <v>51.32</v>
      </c>
    </row>
    <row r="2079" spans="1:17">
      <c r="A2079" s="29">
        <v>42093</v>
      </c>
      <c r="B2079" s="10">
        <v>1338.65</v>
      </c>
      <c r="C2079" s="10">
        <v>1342.07</v>
      </c>
      <c r="D2079" s="10">
        <v>1336.59</v>
      </c>
      <c r="E2079" s="10">
        <v>1340.09</v>
      </c>
      <c r="F2079" s="10">
        <v>1358.32</v>
      </c>
      <c r="G2079" s="10">
        <v>1378.24</v>
      </c>
      <c r="H2079" s="10">
        <v>1354.03</v>
      </c>
      <c r="J2079" s="29">
        <v>42089</v>
      </c>
      <c r="K2079" s="10">
        <v>49.76</v>
      </c>
      <c r="L2079" s="10">
        <v>49.76</v>
      </c>
      <c r="M2079" s="10">
        <v>49.56</v>
      </c>
      <c r="N2079" s="10">
        <v>49.56</v>
      </c>
      <c r="O2079" s="10">
        <v>48.74</v>
      </c>
      <c r="P2079" s="10">
        <v>56.17</v>
      </c>
      <c r="Q2079" s="10">
        <v>51.39</v>
      </c>
    </row>
    <row r="2080" spans="1:17">
      <c r="A2080" s="29">
        <v>42090</v>
      </c>
      <c r="B2080" s="10">
        <v>1332.29</v>
      </c>
      <c r="C2080" s="10">
        <v>1339.01</v>
      </c>
      <c r="D2080" s="10">
        <v>1332.19</v>
      </c>
      <c r="E2080" s="10">
        <v>1338.25</v>
      </c>
      <c r="F2080" s="10">
        <v>1358.94</v>
      </c>
      <c r="G2080" s="10">
        <v>1378.4</v>
      </c>
      <c r="H2080" s="10">
        <v>1354.63</v>
      </c>
      <c r="J2080" s="29">
        <v>42088</v>
      </c>
      <c r="K2080" s="10">
        <v>50.49</v>
      </c>
      <c r="L2080" s="10">
        <v>50.49</v>
      </c>
      <c r="M2080" s="10">
        <v>50.03</v>
      </c>
      <c r="N2080" s="10">
        <v>50.22</v>
      </c>
      <c r="O2080" s="10">
        <v>48.74</v>
      </c>
      <c r="P2080" s="10">
        <v>56.23</v>
      </c>
      <c r="Q2080" s="10">
        <v>51.45</v>
      </c>
    </row>
    <row r="2081" spans="1:17">
      <c r="A2081" s="29">
        <v>42089</v>
      </c>
      <c r="B2081" s="10">
        <v>1331.99</v>
      </c>
      <c r="C2081" s="10">
        <v>1335.9</v>
      </c>
      <c r="D2081" s="10">
        <v>1330.12</v>
      </c>
      <c r="E2081" s="10">
        <v>1332.24</v>
      </c>
      <c r="F2081" s="10">
        <v>1359.37</v>
      </c>
      <c r="G2081" s="10">
        <v>1378.57</v>
      </c>
      <c r="H2081" s="10">
        <v>1355.21</v>
      </c>
      <c r="J2081" s="29">
        <v>42087</v>
      </c>
      <c r="K2081" s="10">
        <v>50</v>
      </c>
      <c r="L2081" s="10">
        <v>50.29</v>
      </c>
      <c r="M2081" s="10">
        <v>50</v>
      </c>
      <c r="N2081" s="10">
        <v>50.29</v>
      </c>
      <c r="O2081" s="10">
        <v>48.73</v>
      </c>
      <c r="P2081" s="10">
        <v>56.28</v>
      </c>
      <c r="Q2081" s="10">
        <v>51.49</v>
      </c>
    </row>
    <row r="2082" spans="1:17">
      <c r="A2082" s="29">
        <v>42088</v>
      </c>
      <c r="B2082" s="10">
        <v>1330.44</v>
      </c>
      <c r="C2082" s="10">
        <v>1335.71</v>
      </c>
      <c r="D2082" s="10">
        <v>1328.78</v>
      </c>
      <c r="E2082" s="10">
        <v>1331.99</v>
      </c>
      <c r="F2082" s="10">
        <v>1359.91</v>
      </c>
      <c r="G2082" s="10">
        <v>1378.76</v>
      </c>
      <c r="H2082" s="10">
        <v>1355.87</v>
      </c>
      <c r="J2082" s="29">
        <v>42086</v>
      </c>
      <c r="K2082" s="10">
        <v>50.02</v>
      </c>
      <c r="L2082" s="10">
        <v>50.33</v>
      </c>
      <c r="M2082" s="10">
        <v>50.02</v>
      </c>
      <c r="N2082" s="10">
        <v>50.33</v>
      </c>
      <c r="O2082" s="10">
        <v>48.75</v>
      </c>
      <c r="P2082" s="10">
        <v>56.33</v>
      </c>
      <c r="Q2082" s="10">
        <v>51.53</v>
      </c>
    </row>
    <row r="2083" spans="1:17">
      <c r="A2083" s="29">
        <v>42087</v>
      </c>
      <c r="B2083" s="10">
        <v>1331.98</v>
      </c>
      <c r="C2083" s="10">
        <v>1335.73</v>
      </c>
      <c r="D2083" s="10">
        <v>1328.02</v>
      </c>
      <c r="E2083" s="10">
        <v>1330.44</v>
      </c>
      <c r="F2083" s="10">
        <v>1360.44</v>
      </c>
      <c r="G2083" s="10">
        <v>1378.94</v>
      </c>
      <c r="H2083" s="10">
        <v>1356.5</v>
      </c>
      <c r="J2083" s="29">
        <v>42083</v>
      </c>
      <c r="K2083" s="10">
        <v>49.72</v>
      </c>
      <c r="L2083" s="10">
        <v>50</v>
      </c>
      <c r="M2083" s="10">
        <v>49.43</v>
      </c>
      <c r="N2083" s="10">
        <v>50</v>
      </c>
      <c r="O2083" s="10">
        <v>48.78</v>
      </c>
      <c r="P2083" s="10">
        <v>56.38</v>
      </c>
      <c r="Q2083" s="10">
        <v>51.56</v>
      </c>
    </row>
    <row r="2084" spans="1:17">
      <c r="A2084" s="29">
        <v>42086</v>
      </c>
      <c r="B2084" s="10">
        <v>1333.17</v>
      </c>
      <c r="C2084" s="10">
        <v>1338.56</v>
      </c>
      <c r="D2084" s="10">
        <v>1331.11</v>
      </c>
      <c r="E2084" s="10">
        <v>1331.98</v>
      </c>
      <c r="F2084" s="10">
        <v>1360.94</v>
      </c>
      <c r="G2084" s="10">
        <v>1379.12</v>
      </c>
      <c r="H2084" s="10">
        <v>1357.25</v>
      </c>
      <c r="J2084" s="29">
        <v>42082</v>
      </c>
      <c r="K2084" s="10">
        <v>49.55</v>
      </c>
      <c r="L2084" s="10">
        <v>49.55</v>
      </c>
      <c r="M2084" s="10">
        <v>49.15</v>
      </c>
      <c r="N2084" s="10">
        <v>49.15</v>
      </c>
      <c r="O2084" s="10">
        <v>48.81</v>
      </c>
      <c r="P2084" s="10">
        <v>56.44</v>
      </c>
      <c r="Q2084" s="10">
        <v>51.61</v>
      </c>
    </row>
    <row r="2085" spans="1:17">
      <c r="A2085" s="29">
        <v>42083</v>
      </c>
      <c r="B2085" s="10">
        <v>1335.41</v>
      </c>
      <c r="C2085" s="10">
        <v>1339.86</v>
      </c>
      <c r="D2085" s="10">
        <v>1333.17</v>
      </c>
      <c r="E2085" s="10">
        <v>1333.17</v>
      </c>
      <c r="F2085" s="10">
        <v>1361.34</v>
      </c>
      <c r="G2085" s="10">
        <v>1379.3</v>
      </c>
      <c r="H2085" s="10">
        <v>1357.98</v>
      </c>
      <c r="J2085" s="29">
        <v>42081</v>
      </c>
      <c r="K2085" s="10">
        <v>47.75</v>
      </c>
      <c r="L2085" s="10">
        <v>49.48</v>
      </c>
      <c r="M2085" s="10">
        <v>47.75</v>
      </c>
      <c r="N2085" s="10">
        <v>49.48</v>
      </c>
      <c r="O2085" s="10">
        <v>48.82</v>
      </c>
      <c r="P2085" s="10">
        <v>56.5</v>
      </c>
      <c r="Q2085" s="10">
        <v>51.67</v>
      </c>
    </row>
    <row r="2086" spans="1:17">
      <c r="A2086" s="29">
        <v>42082</v>
      </c>
      <c r="B2086" s="10">
        <v>1334.15</v>
      </c>
      <c r="C2086" s="10">
        <v>1337.27</v>
      </c>
      <c r="D2086" s="10">
        <v>1333.33</v>
      </c>
      <c r="E2086" s="10">
        <v>1335.41</v>
      </c>
      <c r="F2086" s="10">
        <v>1361.7</v>
      </c>
      <c r="G2086" s="10">
        <v>1379.48</v>
      </c>
      <c r="H2086" s="10">
        <v>1358.75</v>
      </c>
      <c r="J2086" s="29">
        <v>42080</v>
      </c>
      <c r="K2086" s="10">
        <v>47.87</v>
      </c>
      <c r="L2086" s="10">
        <v>48.7</v>
      </c>
      <c r="M2086" s="10">
        <v>47.87</v>
      </c>
      <c r="N2086" s="10">
        <v>48.7</v>
      </c>
      <c r="O2086" s="10">
        <v>48.85</v>
      </c>
      <c r="P2086" s="10">
        <v>56.55</v>
      </c>
      <c r="Q2086" s="10">
        <v>51.74</v>
      </c>
    </row>
    <row r="2087" spans="1:17">
      <c r="A2087" s="29">
        <v>42081</v>
      </c>
      <c r="B2087" s="10">
        <v>1333.21</v>
      </c>
      <c r="C2087" s="10">
        <v>1336.43</v>
      </c>
      <c r="D2087" s="10">
        <v>1330.18</v>
      </c>
      <c r="E2087" s="10">
        <v>1334.15</v>
      </c>
      <c r="F2087" s="10">
        <v>1361.94</v>
      </c>
      <c r="G2087" s="10">
        <v>1379.63</v>
      </c>
      <c r="H2087" s="10">
        <v>1359.5</v>
      </c>
      <c r="J2087" s="29">
        <v>42079</v>
      </c>
      <c r="K2087" s="10">
        <v>48.05</v>
      </c>
      <c r="L2087" s="10">
        <v>48.3</v>
      </c>
      <c r="M2087" s="10">
        <v>47.91</v>
      </c>
      <c r="N2087" s="10">
        <v>48.04</v>
      </c>
      <c r="O2087" s="10">
        <v>48.91</v>
      </c>
      <c r="P2087" s="10">
        <v>56.61</v>
      </c>
      <c r="Q2087" s="10">
        <v>51.84</v>
      </c>
    </row>
    <row r="2088" spans="1:17">
      <c r="A2088" s="29">
        <v>42080</v>
      </c>
      <c r="B2088" s="10">
        <v>1333.26</v>
      </c>
      <c r="C2088" s="10">
        <v>1338.58</v>
      </c>
      <c r="D2088" s="10">
        <v>1329.71</v>
      </c>
      <c r="E2088" s="10">
        <v>1333.18</v>
      </c>
      <c r="F2088" s="10">
        <v>1362.31</v>
      </c>
      <c r="G2088" s="10">
        <v>1379.76</v>
      </c>
      <c r="H2088" s="10">
        <v>1360.32</v>
      </c>
      <c r="J2088" s="29">
        <v>42076</v>
      </c>
      <c r="K2088" s="10">
        <v>48</v>
      </c>
      <c r="L2088" s="10">
        <v>48.02</v>
      </c>
      <c r="M2088" s="10">
        <v>47.65</v>
      </c>
      <c r="N2088" s="10">
        <v>48.02</v>
      </c>
      <c r="O2088" s="10">
        <v>49.01</v>
      </c>
      <c r="P2088" s="10">
        <v>56.68</v>
      </c>
      <c r="Q2088" s="10">
        <v>51.93</v>
      </c>
    </row>
    <row r="2089" spans="1:17">
      <c r="A2089" s="29">
        <v>42079</v>
      </c>
      <c r="B2089" s="10">
        <v>1341.41</v>
      </c>
      <c r="C2089" s="10">
        <v>1341.92</v>
      </c>
      <c r="D2089" s="10">
        <v>1333.18</v>
      </c>
      <c r="E2089" s="10">
        <v>1333.18</v>
      </c>
      <c r="F2089" s="10">
        <v>1362.58</v>
      </c>
      <c r="G2089" s="10">
        <v>1379.89</v>
      </c>
      <c r="H2089" s="10">
        <v>1361.19</v>
      </c>
      <c r="J2089" s="29">
        <v>42075</v>
      </c>
      <c r="K2089" s="10">
        <v>48.18</v>
      </c>
      <c r="L2089" s="10">
        <v>48.18</v>
      </c>
      <c r="M2089" s="10">
        <v>48.18</v>
      </c>
      <c r="N2089" s="10">
        <v>48.18</v>
      </c>
      <c r="O2089" s="10">
        <v>49.12</v>
      </c>
      <c r="P2089" s="10">
        <v>56.74</v>
      </c>
      <c r="Q2089" s="10">
        <v>52.03</v>
      </c>
    </row>
    <row r="2090" spans="1:17">
      <c r="A2090" s="29">
        <v>42076</v>
      </c>
      <c r="B2090" s="10">
        <v>1344.57</v>
      </c>
      <c r="C2090" s="10">
        <v>1346.32</v>
      </c>
      <c r="D2090" s="10">
        <v>1340.09</v>
      </c>
      <c r="E2090" s="10">
        <v>1341.75</v>
      </c>
      <c r="F2090" s="10">
        <v>1362.65</v>
      </c>
      <c r="G2090" s="10">
        <v>1380.01</v>
      </c>
      <c r="H2090" s="10">
        <v>1362.03</v>
      </c>
      <c r="J2090" s="29">
        <v>42074</v>
      </c>
      <c r="K2090" s="10">
        <v>47.21</v>
      </c>
      <c r="L2090" s="10">
        <v>48</v>
      </c>
      <c r="M2090" s="10">
        <v>47.21</v>
      </c>
      <c r="N2090" s="10">
        <v>48</v>
      </c>
      <c r="O2090" s="10">
        <v>49.2</v>
      </c>
      <c r="P2090" s="10">
        <v>56.8</v>
      </c>
      <c r="Q2090" s="10">
        <v>52.14</v>
      </c>
    </row>
    <row r="2091" spans="1:17">
      <c r="A2091" s="29">
        <v>42075</v>
      </c>
      <c r="B2091" s="10">
        <v>1345.47</v>
      </c>
      <c r="C2091" s="10">
        <v>1346.75</v>
      </c>
      <c r="D2091" s="10">
        <v>1343.31</v>
      </c>
      <c r="E2091" s="10">
        <v>1344.52</v>
      </c>
      <c r="F2091" s="10">
        <v>1362.47</v>
      </c>
      <c r="G2091" s="10">
        <v>1380.09</v>
      </c>
      <c r="H2091" s="10">
        <v>1362.81</v>
      </c>
      <c r="J2091" s="29">
        <v>42073</v>
      </c>
      <c r="K2091" s="10">
        <v>46.46</v>
      </c>
      <c r="L2091" s="10">
        <v>47.75</v>
      </c>
      <c r="M2091" s="10">
        <v>46.46</v>
      </c>
      <c r="N2091" s="10">
        <v>47.21</v>
      </c>
      <c r="O2091" s="10">
        <v>49.3</v>
      </c>
      <c r="P2091" s="10">
        <v>56.86</v>
      </c>
      <c r="Q2091" s="10">
        <v>52.26</v>
      </c>
    </row>
    <row r="2092" spans="1:17">
      <c r="A2092" s="29">
        <v>42074</v>
      </c>
      <c r="B2092" s="10">
        <v>1343.91</v>
      </c>
      <c r="C2092" s="10">
        <v>1348.61</v>
      </c>
      <c r="D2092" s="10">
        <v>1343.91</v>
      </c>
      <c r="E2092" s="10">
        <v>1345.47</v>
      </c>
      <c r="F2092" s="10">
        <v>1362.18</v>
      </c>
      <c r="G2092" s="10">
        <v>1380.15</v>
      </c>
      <c r="H2092" s="10">
        <v>1363.57</v>
      </c>
      <c r="J2092" s="29">
        <v>42072</v>
      </c>
      <c r="K2092" s="10">
        <v>49.75</v>
      </c>
      <c r="L2092" s="10">
        <v>49.75</v>
      </c>
      <c r="M2092" s="10">
        <v>47.29</v>
      </c>
      <c r="N2092" s="10">
        <v>47.3</v>
      </c>
      <c r="O2092" s="10">
        <v>49.39</v>
      </c>
      <c r="P2092" s="10">
        <v>56.93</v>
      </c>
      <c r="Q2092" s="10">
        <v>52.38</v>
      </c>
    </row>
    <row r="2093" spans="1:17">
      <c r="A2093" s="29">
        <v>42073</v>
      </c>
      <c r="B2093" s="10">
        <v>1355.51</v>
      </c>
      <c r="C2093" s="10">
        <v>1355.8</v>
      </c>
      <c r="D2093" s="10">
        <v>1343.74</v>
      </c>
      <c r="E2093" s="10">
        <v>1343.92</v>
      </c>
      <c r="F2093" s="10">
        <v>1361.76</v>
      </c>
      <c r="G2093" s="10">
        <v>1380.23</v>
      </c>
      <c r="H2093" s="10">
        <v>1364.31</v>
      </c>
      <c r="J2093" s="29">
        <v>42069</v>
      </c>
      <c r="K2093" s="10">
        <v>48.6</v>
      </c>
      <c r="L2093" s="10">
        <v>48.6</v>
      </c>
      <c r="M2093" s="10">
        <v>48.26</v>
      </c>
      <c r="N2093" s="10">
        <v>48.39</v>
      </c>
      <c r="O2093" s="10">
        <v>49.48</v>
      </c>
      <c r="P2093" s="10">
        <v>56.99</v>
      </c>
      <c r="Q2093" s="10">
        <v>52.5</v>
      </c>
    </row>
    <row r="2094" spans="1:17">
      <c r="A2094" s="29">
        <v>42072</v>
      </c>
      <c r="B2094" s="10">
        <v>1355.46</v>
      </c>
      <c r="C2094" s="10">
        <v>1357.83</v>
      </c>
      <c r="D2094" s="10">
        <v>1351.79</v>
      </c>
      <c r="E2094" s="10">
        <v>1355.42</v>
      </c>
      <c r="F2094" s="10">
        <v>1361.27</v>
      </c>
      <c r="G2094" s="10">
        <v>1380.3</v>
      </c>
      <c r="H2094" s="10">
        <v>1365.07</v>
      </c>
      <c r="J2094" s="29">
        <v>42068</v>
      </c>
      <c r="K2094" s="10">
        <v>48.81</v>
      </c>
      <c r="L2094" s="10">
        <v>48.81</v>
      </c>
      <c r="M2094" s="10">
        <v>48.54</v>
      </c>
      <c r="N2094" s="10">
        <v>48.68</v>
      </c>
      <c r="O2094" s="10">
        <v>49.54</v>
      </c>
      <c r="P2094" s="10">
        <v>57.05</v>
      </c>
      <c r="Q2094" s="10">
        <v>52.61</v>
      </c>
    </row>
    <row r="2095" spans="1:17">
      <c r="A2095" s="29">
        <v>42069</v>
      </c>
      <c r="B2095" s="10">
        <v>1354.33</v>
      </c>
      <c r="C2095" s="10">
        <v>1356.63</v>
      </c>
      <c r="D2095" s="10">
        <v>1350.55</v>
      </c>
      <c r="E2095" s="10">
        <v>1355.19</v>
      </c>
      <c r="F2095" s="10">
        <v>1360.63</v>
      </c>
      <c r="G2095" s="10">
        <v>1380.33</v>
      </c>
      <c r="H2095" s="10">
        <v>1365.68</v>
      </c>
      <c r="J2095" s="29">
        <v>42067</v>
      </c>
      <c r="K2095" s="10">
        <v>49.25</v>
      </c>
      <c r="L2095" s="10">
        <v>49.25</v>
      </c>
      <c r="M2095" s="10">
        <v>48.01</v>
      </c>
      <c r="N2095" s="10">
        <v>48.7</v>
      </c>
      <c r="O2095" s="10">
        <v>49.59</v>
      </c>
      <c r="P2095" s="10">
        <v>57.11</v>
      </c>
      <c r="Q2095" s="10">
        <v>52.73</v>
      </c>
    </row>
    <row r="2096" spans="1:17">
      <c r="A2096" s="29">
        <v>42068</v>
      </c>
      <c r="B2096" s="10">
        <v>1355.93</v>
      </c>
      <c r="C2096" s="10">
        <v>1357.57</v>
      </c>
      <c r="D2096" s="10">
        <v>1353.53</v>
      </c>
      <c r="E2096" s="10">
        <v>1354.25</v>
      </c>
      <c r="F2096" s="10">
        <v>1359.89</v>
      </c>
      <c r="G2096" s="10">
        <v>1380.35</v>
      </c>
      <c r="H2096" s="10">
        <v>1366.29</v>
      </c>
      <c r="J2096" s="29">
        <v>42066</v>
      </c>
      <c r="K2096" s="10">
        <v>49.35</v>
      </c>
      <c r="L2096" s="10">
        <v>49.37</v>
      </c>
      <c r="M2096" s="10">
        <v>49.09</v>
      </c>
      <c r="N2096" s="10">
        <v>49.37</v>
      </c>
      <c r="O2096" s="10">
        <v>49.61</v>
      </c>
      <c r="P2096" s="10">
        <v>57.18</v>
      </c>
      <c r="Q2096" s="10">
        <v>52.84</v>
      </c>
    </row>
    <row r="2097" spans="1:17">
      <c r="A2097" s="29">
        <v>42067</v>
      </c>
      <c r="B2097" s="10">
        <v>1359.53</v>
      </c>
      <c r="C2097" s="10">
        <v>1361.86</v>
      </c>
      <c r="D2097" s="10">
        <v>1352.46</v>
      </c>
      <c r="E2097" s="10">
        <v>1355.85</v>
      </c>
      <c r="F2097" s="10">
        <v>1359.06</v>
      </c>
      <c r="G2097" s="10">
        <v>1380.4</v>
      </c>
      <c r="H2097" s="10">
        <v>1366.94</v>
      </c>
      <c r="J2097" s="29">
        <v>42065</v>
      </c>
      <c r="K2097" s="10">
        <v>50.95</v>
      </c>
      <c r="L2097" s="10">
        <v>50.95</v>
      </c>
      <c r="M2097" s="10">
        <v>49.19</v>
      </c>
      <c r="N2097" s="10">
        <v>49.31</v>
      </c>
      <c r="O2097" s="10">
        <v>49.65</v>
      </c>
      <c r="P2097" s="10">
        <v>57.24</v>
      </c>
      <c r="Q2097" s="10">
        <v>52.93</v>
      </c>
    </row>
    <row r="2098" spans="1:17">
      <c r="A2098" s="29">
        <v>42066</v>
      </c>
      <c r="B2098" s="10">
        <v>1364.43</v>
      </c>
      <c r="C2098" s="10">
        <v>1368.29</v>
      </c>
      <c r="D2098" s="10">
        <v>1357.71</v>
      </c>
      <c r="E2098" s="10">
        <v>1359.53</v>
      </c>
      <c r="F2098" s="10">
        <v>1358.02</v>
      </c>
      <c r="G2098" s="10">
        <v>1380.42</v>
      </c>
      <c r="H2098" s="10">
        <v>1367.52</v>
      </c>
      <c r="J2098" s="29">
        <v>42062</v>
      </c>
      <c r="K2098" s="10">
        <v>49.8</v>
      </c>
      <c r="L2098" s="10">
        <v>50.16</v>
      </c>
      <c r="M2098" s="10">
        <v>49.4</v>
      </c>
      <c r="N2098" s="10">
        <v>49.49</v>
      </c>
      <c r="O2098" s="10">
        <v>49.7</v>
      </c>
      <c r="P2098" s="10">
        <v>57.3</v>
      </c>
      <c r="Q2098" s="10">
        <v>53.01</v>
      </c>
    </row>
    <row r="2099" spans="1:17">
      <c r="A2099" s="29">
        <v>42065</v>
      </c>
      <c r="B2099" s="10">
        <v>1369.63</v>
      </c>
      <c r="C2099" s="10">
        <v>1375.92</v>
      </c>
      <c r="D2099" s="10">
        <v>1364.52</v>
      </c>
      <c r="E2099" s="10">
        <v>1364.52</v>
      </c>
      <c r="F2099" s="10">
        <v>1357.25</v>
      </c>
      <c r="G2099" s="10">
        <v>1380.42</v>
      </c>
      <c r="H2099" s="10">
        <v>1368.05</v>
      </c>
      <c r="J2099" s="29">
        <v>42061</v>
      </c>
      <c r="K2099" s="10">
        <v>50.02</v>
      </c>
      <c r="L2099" s="10">
        <v>50.35</v>
      </c>
      <c r="M2099" s="10">
        <v>50.02</v>
      </c>
      <c r="N2099" s="10">
        <v>50.35</v>
      </c>
      <c r="O2099" s="10">
        <v>49.76</v>
      </c>
      <c r="P2099" s="10">
        <v>57.36</v>
      </c>
      <c r="Q2099" s="10">
        <v>53.08</v>
      </c>
    </row>
    <row r="2100" spans="1:17">
      <c r="A2100" s="29">
        <v>42062</v>
      </c>
      <c r="B2100" s="10">
        <v>1368.59</v>
      </c>
      <c r="C2100" s="10">
        <v>1371.47</v>
      </c>
      <c r="D2100" s="10">
        <v>1366.46</v>
      </c>
      <c r="E2100" s="10">
        <v>1369.42</v>
      </c>
      <c r="F2100" s="10">
        <v>1356.39</v>
      </c>
      <c r="G2100" s="10">
        <v>1380.38</v>
      </c>
      <c r="H2100" s="10">
        <v>1368.61</v>
      </c>
      <c r="J2100" s="29">
        <v>42060</v>
      </c>
      <c r="K2100" s="10">
        <v>49</v>
      </c>
      <c r="L2100" s="10">
        <v>49.35</v>
      </c>
      <c r="M2100" s="10">
        <v>49</v>
      </c>
      <c r="N2100" s="10">
        <v>49.35</v>
      </c>
      <c r="O2100" s="10">
        <v>49.83</v>
      </c>
      <c r="P2100" s="10">
        <v>57.41</v>
      </c>
      <c r="Q2100" s="10">
        <v>53.16</v>
      </c>
    </row>
    <row r="2101" spans="1:17">
      <c r="A2101" s="29">
        <v>42061</v>
      </c>
      <c r="B2101" s="10">
        <v>1363.18</v>
      </c>
      <c r="C2101" s="10">
        <v>1370.3</v>
      </c>
      <c r="D2101" s="10">
        <v>1362.22</v>
      </c>
      <c r="E2101" s="10">
        <v>1368.39</v>
      </c>
      <c r="F2101" s="10">
        <v>1355.6</v>
      </c>
      <c r="G2101" s="10">
        <v>1380.33</v>
      </c>
      <c r="H2101" s="10">
        <v>1369.13</v>
      </c>
      <c r="J2101" s="29">
        <v>42059</v>
      </c>
      <c r="K2101" s="10">
        <v>49.99</v>
      </c>
      <c r="L2101" s="10">
        <v>49.99</v>
      </c>
      <c r="M2101" s="10">
        <v>48.94</v>
      </c>
      <c r="N2101" s="10">
        <v>49.34</v>
      </c>
      <c r="O2101" s="10">
        <v>49.93</v>
      </c>
      <c r="P2101" s="10">
        <v>57.47</v>
      </c>
      <c r="Q2101" s="10">
        <v>53.25</v>
      </c>
    </row>
    <row r="2102" spans="1:17">
      <c r="A2102" s="29">
        <v>42060</v>
      </c>
      <c r="B2102" s="10">
        <v>1367.98</v>
      </c>
      <c r="C2102" s="10">
        <v>1367.98</v>
      </c>
      <c r="D2102" s="10">
        <v>1361.39</v>
      </c>
      <c r="E2102" s="10">
        <v>1363.37</v>
      </c>
      <c r="F2102" s="10">
        <v>1354.86</v>
      </c>
      <c r="G2102" s="10">
        <v>1380.27</v>
      </c>
      <c r="H2102" s="10">
        <v>1369.66</v>
      </c>
      <c r="J2102" s="29">
        <v>42058</v>
      </c>
      <c r="K2102" s="10">
        <v>49.99</v>
      </c>
      <c r="L2102" s="10">
        <v>49.99</v>
      </c>
      <c r="M2102" s="10">
        <v>48.97</v>
      </c>
      <c r="N2102" s="10">
        <v>48.99</v>
      </c>
      <c r="O2102" s="10">
        <v>50.02</v>
      </c>
      <c r="P2102" s="10">
        <v>57.53</v>
      </c>
      <c r="Q2102" s="10">
        <v>53.36</v>
      </c>
    </row>
    <row r="2103" spans="1:17">
      <c r="A2103" s="29">
        <v>42059</v>
      </c>
      <c r="B2103" s="10">
        <v>1364.05</v>
      </c>
      <c r="C2103" s="10">
        <v>1368.92</v>
      </c>
      <c r="D2103" s="10">
        <v>1364.05</v>
      </c>
      <c r="E2103" s="10">
        <v>1367.98</v>
      </c>
      <c r="F2103" s="10">
        <v>1354.22</v>
      </c>
      <c r="G2103" s="10">
        <v>1380.23</v>
      </c>
      <c r="H2103" s="10">
        <v>1370.21</v>
      </c>
      <c r="J2103" s="29">
        <v>42055</v>
      </c>
      <c r="K2103" s="10">
        <v>50</v>
      </c>
      <c r="L2103" s="10">
        <v>50</v>
      </c>
      <c r="M2103" s="10">
        <v>49.08</v>
      </c>
      <c r="N2103" s="10">
        <v>49.3</v>
      </c>
      <c r="O2103" s="10">
        <v>50.14</v>
      </c>
      <c r="P2103" s="10">
        <v>57.59</v>
      </c>
      <c r="Q2103" s="10">
        <v>53.46</v>
      </c>
    </row>
    <row r="2104" spans="1:17">
      <c r="A2104" s="29">
        <v>42058</v>
      </c>
      <c r="B2104" s="10">
        <v>1362.62</v>
      </c>
      <c r="C2104" s="10">
        <v>1366.46</v>
      </c>
      <c r="D2104" s="10">
        <v>1360.66</v>
      </c>
      <c r="E2104" s="10">
        <v>1364.05</v>
      </c>
      <c r="F2104" s="10">
        <v>1353.58</v>
      </c>
      <c r="G2104" s="10">
        <v>1380.18</v>
      </c>
      <c r="H2104" s="10">
        <v>1370.77</v>
      </c>
      <c r="J2104" s="29">
        <v>42054</v>
      </c>
      <c r="K2104" s="10">
        <v>49.04</v>
      </c>
      <c r="L2104" s="10">
        <v>49.55</v>
      </c>
      <c r="M2104" s="10">
        <v>49.04</v>
      </c>
      <c r="N2104" s="10">
        <v>49.47</v>
      </c>
      <c r="O2104" s="10">
        <v>50.25</v>
      </c>
      <c r="P2104" s="10">
        <v>57.65</v>
      </c>
      <c r="Q2104" s="10">
        <v>53.57</v>
      </c>
    </row>
    <row r="2105" spans="1:17">
      <c r="A2105" s="29">
        <v>42055</v>
      </c>
      <c r="B2105" s="10">
        <v>1366.56</v>
      </c>
      <c r="C2105" s="10">
        <v>1367.08</v>
      </c>
      <c r="D2105" s="10">
        <v>1361.96</v>
      </c>
      <c r="E2105" s="10">
        <v>1362.61</v>
      </c>
      <c r="F2105" s="10">
        <v>1353.18</v>
      </c>
      <c r="G2105" s="10">
        <v>1380.15</v>
      </c>
      <c r="H2105" s="10">
        <v>1371.33</v>
      </c>
      <c r="J2105" s="29">
        <v>42053</v>
      </c>
      <c r="K2105" s="10">
        <v>48.9</v>
      </c>
      <c r="L2105" s="10">
        <v>49.6</v>
      </c>
      <c r="M2105" s="10">
        <v>48.9</v>
      </c>
      <c r="N2105" s="10">
        <v>49.26</v>
      </c>
      <c r="O2105" s="10">
        <v>50.37</v>
      </c>
      <c r="P2105" s="10">
        <v>57.7</v>
      </c>
      <c r="Q2105" s="10">
        <v>53.68</v>
      </c>
    </row>
    <row r="2106" spans="1:17">
      <c r="A2106" s="29">
        <v>42054</v>
      </c>
      <c r="B2106" s="10">
        <v>1366.02</v>
      </c>
      <c r="C2106" s="10">
        <v>1368.61</v>
      </c>
      <c r="D2106" s="10">
        <v>1359.41</v>
      </c>
      <c r="E2106" s="10">
        <v>1366.56</v>
      </c>
      <c r="F2106" s="10">
        <v>1352.76</v>
      </c>
      <c r="G2106" s="10">
        <v>1380.13</v>
      </c>
      <c r="H2106" s="10">
        <v>1371.9</v>
      </c>
      <c r="J2106" s="29">
        <v>42048</v>
      </c>
      <c r="K2106" s="10">
        <v>47.66</v>
      </c>
      <c r="L2106" s="10">
        <v>48.42</v>
      </c>
      <c r="M2106" s="10">
        <v>47.66</v>
      </c>
      <c r="N2106" s="10">
        <v>48.42</v>
      </c>
      <c r="O2106" s="10">
        <v>50.49</v>
      </c>
      <c r="P2106" s="10">
        <v>57.75</v>
      </c>
      <c r="Q2106" s="10">
        <v>53.78</v>
      </c>
    </row>
    <row r="2107" spans="1:17">
      <c r="A2107" s="29">
        <v>42053</v>
      </c>
      <c r="B2107" s="10">
        <v>1365.58</v>
      </c>
      <c r="C2107" s="10">
        <v>1367.19</v>
      </c>
      <c r="D2107" s="10">
        <v>1361.37</v>
      </c>
      <c r="E2107" s="10">
        <v>1366.02</v>
      </c>
      <c r="F2107" s="10">
        <v>1352.3</v>
      </c>
      <c r="G2107" s="10">
        <v>1380.05</v>
      </c>
      <c r="H2107" s="10">
        <v>1372.42</v>
      </c>
      <c r="J2107" s="29">
        <v>42047</v>
      </c>
      <c r="K2107" s="10">
        <v>47.48</v>
      </c>
      <c r="L2107" s="10">
        <v>47.65</v>
      </c>
      <c r="M2107" s="10">
        <v>47.48</v>
      </c>
      <c r="N2107" s="10">
        <v>47.65</v>
      </c>
      <c r="O2107" s="10">
        <v>50.63</v>
      </c>
      <c r="P2107" s="10">
        <v>57.81</v>
      </c>
      <c r="Q2107" s="10">
        <v>53.91</v>
      </c>
    </row>
    <row r="2108" spans="1:17">
      <c r="A2108" s="29">
        <v>42048</v>
      </c>
      <c r="B2108" s="10">
        <v>1364.45</v>
      </c>
      <c r="C2108" s="10">
        <v>1367.76</v>
      </c>
      <c r="D2108" s="10">
        <v>1362.22</v>
      </c>
      <c r="E2108" s="10">
        <v>1365.62</v>
      </c>
      <c r="F2108" s="10">
        <v>1352</v>
      </c>
      <c r="G2108" s="10">
        <v>1379.97</v>
      </c>
      <c r="H2108" s="10">
        <v>1372.93</v>
      </c>
      <c r="J2108" s="29">
        <v>42046</v>
      </c>
      <c r="K2108" s="10">
        <v>47.94</v>
      </c>
      <c r="L2108" s="10">
        <v>47.94</v>
      </c>
      <c r="M2108" s="10">
        <v>46.92</v>
      </c>
      <c r="N2108" s="10">
        <v>46.92</v>
      </c>
      <c r="O2108" s="10">
        <v>50.82</v>
      </c>
      <c r="P2108" s="10">
        <v>57.87</v>
      </c>
      <c r="Q2108" s="10">
        <v>54.05</v>
      </c>
    </row>
    <row r="2109" spans="1:17">
      <c r="A2109" s="29">
        <v>42047</v>
      </c>
      <c r="B2109" s="10">
        <v>1359.33</v>
      </c>
      <c r="C2109" s="10">
        <v>1365.18</v>
      </c>
      <c r="D2109" s="10">
        <v>1357.45</v>
      </c>
      <c r="E2109" s="10">
        <v>1364.45</v>
      </c>
      <c r="F2109" s="10">
        <v>1351.79</v>
      </c>
      <c r="G2109" s="10">
        <v>1379.89</v>
      </c>
      <c r="H2109" s="10">
        <v>1373.46</v>
      </c>
      <c r="J2109" s="29">
        <v>42045</v>
      </c>
      <c r="K2109" s="10">
        <v>48.89</v>
      </c>
      <c r="L2109" s="10">
        <v>48.89</v>
      </c>
      <c r="M2109" s="10">
        <v>47.88</v>
      </c>
      <c r="N2109" s="10">
        <v>47.96</v>
      </c>
      <c r="O2109" s="10">
        <v>51.02</v>
      </c>
      <c r="P2109" s="10">
        <v>57.93</v>
      </c>
      <c r="Q2109" s="10">
        <v>54.19</v>
      </c>
    </row>
    <row r="2110" spans="1:17">
      <c r="A2110" s="29">
        <v>42046</v>
      </c>
      <c r="B2110" s="10">
        <v>1358.54</v>
      </c>
      <c r="C2110" s="10">
        <v>1360.54</v>
      </c>
      <c r="D2110" s="10">
        <v>1354.27</v>
      </c>
      <c r="E2110" s="10">
        <v>1359.19</v>
      </c>
      <c r="F2110" s="10">
        <v>1351.73</v>
      </c>
      <c r="G2110" s="10">
        <v>1379.8</v>
      </c>
      <c r="H2110" s="10">
        <v>1374.06</v>
      </c>
      <c r="J2110" s="29">
        <v>42044</v>
      </c>
      <c r="K2110" s="10">
        <v>48</v>
      </c>
      <c r="L2110" s="10">
        <v>48.31</v>
      </c>
      <c r="M2110" s="10">
        <v>47.66</v>
      </c>
      <c r="N2110" s="10">
        <v>48.29</v>
      </c>
      <c r="O2110" s="10">
        <v>51.2</v>
      </c>
      <c r="P2110" s="10">
        <v>57.99</v>
      </c>
      <c r="Q2110" s="10">
        <v>54.33</v>
      </c>
    </row>
    <row r="2111" spans="1:17">
      <c r="A2111" s="29">
        <v>42045</v>
      </c>
      <c r="B2111" s="10">
        <v>1364.17</v>
      </c>
      <c r="C2111" s="10">
        <v>1367.82</v>
      </c>
      <c r="D2111" s="10">
        <v>1357.8</v>
      </c>
      <c r="E2111" s="10">
        <v>1358.3</v>
      </c>
      <c r="F2111" s="10">
        <v>1351.68</v>
      </c>
      <c r="G2111" s="10">
        <v>1379.74</v>
      </c>
      <c r="H2111" s="10">
        <v>1374.69</v>
      </c>
      <c r="J2111" s="29">
        <v>42041</v>
      </c>
      <c r="K2111" s="10">
        <v>47.87</v>
      </c>
      <c r="L2111" s="10">
        <v>48.01</v>
      </c>
      <c r="M2111" s="10">
        <v>47.56</v>
      </c>
      <c r="N2111" s="10">
        <v>48</v>
      </c>
      <c r="O2111" s="10">
        <v>51.36</v>
      </c>
      <c r="P2111" s="10">
        <v>58.06</v>
      </c>
      <c r="Q2111" s="10">
        <v>54.47</v>
      </c>
    </row>
    <row r="2112" spans="1:17">
      <c r="A2112" s="29">
        <v>42044</v>
      </c>
      <c r="B2112" s="10">
        <v>1367.54</v>
      </c>
      <c r="C2112" s="10">
        <v>1371.47</v>
      </c>
      <c r="D2112" s="10">
        <v>1362.44</v>
      </c>
      <c r="E2112" s="10">
        <v>1364.09</v>
      </c>
      <c r="F2112" s="10">
        <v>1351.65</v>
      </c>
      <c r="G2112" s="10">
        <v>1379.68</v>
      </c>
      <c r="H2112" s="10">
        <v>1375.29</v>
      </c>
      <c r="J2112" s="29">
        <v>42040</v>
      </c>
      <c r="K2112" s="10">
        <v>47.99</v>
      </c>
      <c r="L2112" s="10">
        <v>48.3</v>
      </c>
      <c r="M2112" s="10">
        <v>47.99</v>
      </c>
      <c r="N2112" s="10">
        <v>48.3</v>
      </c>
      <c r="O2112" s="10">
        <v>51.55</v>
      </c>
      <c r="P2112" s="10">
        <v>58.12</v>
      </c>
      <c r="Q2112" s="10">
        <v>54.6</v>
      </c>
    </row>
    <row r="2113" spans="1:17">
      <c r="A2113" s="29">
        <v>42041</v>
      </c>
      <c r="B2113" s="10">
        <v>1369.04</v>
      </c>
      <c r="C2113" s="10">
        <v>1371.4</v>
      </c>
      <c r="D2113" s="10">
        <v>1367.1</v>
      </c>
      <c r="E2113" s="10">
        <v>1367.75</v>
      </c>
      <c r="F2113" s="10">
        <v>1351.46</v>
      </c>
      <c r="G2113" s="10">
        <v>1379.58</v>
      </c>
      <c r="H2113" s="10">
        <v>1375.82</v>
      </c>
      <c r="J2113" s="29">
        <v>42039</v>
      </c>
      <c r="K2113" s="10">
        <v>48.99</v>
      </c>
      <c r="L2113" s="10">
        <v>48.99</v>
      </c>
      <c r="M2113" s="10">
        <v>47.45</v>
      </c>
      <c r="N2113" s="10">
        <v>47.92</v>
      </c>
      <c r="O2113" s="10">
        <v>51.71</v>
      </c>
      <c r="P2113" s="10">
        <v>58.18</v>
      </c>
      <c r="Q2113" s="10">
        <v>54.74</v>
      </c>
    </row>
    <row r="2114" spans="1:17">
      <c r="A2114" s="29">
        <v>42040</v>
      </c>
      <c r="B2114" s="10">
        <v>1370.77</v>
      </c>
      <c r="C2114" s="10">
        <v>1372.77</v>
      </c>
      <c r="D2114" s="10">
        <v>1366.57</v>
      </c>
      <c r="E2114" s="10">
        <v>1368.99</v>
      </c>
      <c r="F2114" s="10">
        <v>1351.13</v>
      </c>
      <c r="G2114" s="10">
        <v>1379.47</v>
      </c>
      <c r="H2114" s="10">
        <v>1376.29</v>
      </c>
      <c r="J2114" s="29">
        <v>42038</v>
      </c>
      <c r="K2114" s="10">
        <v>47.78</v>
      </c>
      <c r="L2114" s="10">
        <v>47.87</v>
      </c>
      <c r="M2114" s="10">
        <v>47.6</v>
      </c>
      <c r="N2114" s="10">
        <v>47.86</v>
      </c>
      <c r="O2114" s="10">
        <v>51.86</v>
      </c>
      <c r="P2114" s="10">
        <v>58.24</v>
      </c>
      <c r="Q2114" s="10">
        <v>54.89</v>
      </c>
    </row>
    <row r="2115" spans="1:17">
      <c r="A2115" s="29">
        <v>42039</v>
      </c>
      <c r="B2115" s="10">
        <v>1372.27</v>
      </c>
      <c r="C2115" s="10">
        <v>1373.53</v>
      </c>
      <c r="D2115" s="10">
        <v>1368.89</v>
      </c>
      <c r="E2115" s="10">
        <v>1370.67</v>
      </c>
      <c r="F2115" s="10">
        <v>1350.63</v>
      </c>
      <c r="G2115" s="10">
        <v>1379.34</v>
      </c>
      <c r="H2115" s="10">
        <v>1376.75</v>
      </c>
      <c r="J2115" s="29">
        <v>42037</v>
      </c>
      <c r="K2115" s="10">
        <v>46.8</v>
      </c>
      <c r="L2115" s="10">
        <v>47.37</v>
      </c>
      <c r="M2115" s="10">
        <v>46.79</v>
      </c>
      <c r="N2115" s="10">
        <v>47.37</v>
      </c>
      <c r="O2115" s="10">
        <v>51.99</v>
      </c>
      <c r="P2115" s="10">
        <v>58.3</v>
      </c>
      <c r="Q2115" s="10">
        <v>55.03</v>
      </c>
    </row>
    <row r="2116" spans="1:17">
      <c r="A2116" s="29">
        <v>42038</v>
      </c>
      <c r="B2116" s="10">
        <v>1372.95</v>
      </c>
      <c r="C2116" s="10">
        <v>1379.03</v>
      </c>
      <c r="D2116" s="10">
        <v>1371.78</v>
      </c>
      <c r="E2116" s="10">
        <v>1373.29</v>
      </c>
      <c r="F2116" s="10">
        <v>1350.05</v>
      </c>
      <c r="G2116" s="10">
        <v>1379.22</v>
      </c>
      <c r="H2116" s="10">
        <v>1377.16</v>
      </c>
      <c r="J2116" s="29">
        <v>42034</v>
      </c>
      <c r="K2116" s="10">
        <v>47.7</v>
      </c>
      <c r="L2116" s="10">
        <v>47.7</v>
      </c>
      <c r="M2116" s="10">
        <v>46.7</v>
      </c>
      <c r="N2116" s="10">
        <v>46.79</v>
      </c>
      <c r="O2116" s="10">
        <v>52.13</v>
      </c>
      <c r="P2116" s="10">
        <v>58.37</v>
      </c>
      <c r="Q2116" s="10">
        <v>55.2</v>
      </c>
    </row>
    <row r="2117" spans="1:17">
      <c r="A2117" s="29">
        <v>42037</v>
      </c>
      <c r="B2117" s="10">
        <v>1373.27</v>
      </c>
      <c r="C2117" s="10">
        <v>1378.85</v>
      </c>
      <c r="D2117" s="10">
        <v>1370.76</v>
      </c>
      <c r="E2117" s="10">
        <v>1372.96</v>
      </c>
      <c r="F2117" s="10">
        <v>1349.48</v>
      </c>
      <c r="G2117" s="10">
        <v>1379.07</v>
      </c>
      <c r="H2117" s="10">
        <v>1377.57</v>
      </c>
      <c r="J2117" s="29">
        <v>42033</v>
      </c>
      <c r="K2117" s="10">
        <v>47.7</v>
      </c>
      <c r="L2117" s="10">
        <v>47.71</v>
      </c>
      <c r="M2117" s="10">
        <v>47.6</v>
      </c>
      <c r="N2117" s="10">
        <v>47.71</v>
      </c>
      <c r="O2117" s="10">
        <v>52.29</v>
      </c>
      <c r="P2117" s="10">
        <v>58.44</v>
      </c>
      <c r="Q2117" s="10">
        <v>55.38</v>
      </c>
    </row>
    <row r="2118" spans="1:17">
      <c r="A2118" s="29">
        <v>42034</v>
      </c>
      <c r="B2118" s="10">
        <v>1372.58</v>
      </c>
      <c r="C2118" s="10">
        <v>1375.18</v>
      </c>
      <c r="D2118" s="10">
        <v>1370.14</v>
      </c>
      <c r="E2118" s="10">
        <v>1372.06</v>
      </c>
      <c r="F2118" s="10">
        <v>1348.97</v>
      </c>
      <c r="G2118" s="10">
        <v>1378.89</v>
      </c>
      <c r="H2118" s="10">
        <v>1377.96</v>
      </c>
      <c r="J2118" s="29">
        <v>42032</v>
      </c>
      <c r="K2118" s="10">
        <v>47.7</v>
      </c>
      <c r="L2118" s="10">
        <v>47.77</v>
      </c>
      <c r="M2118" s="10">
        <v>47.6</v>
      </c>
      <c r="N2118" s="10">
        <v>47.64</v>
      </c>
      <c r="O2118" s="10">
        <v>52.44</v>
      </c>
      <c r="P2118" s="10">
        <v>58.5</v>
      </c>
      <c r="Q2118" s="10">
        <v>55.56</v>
      </c>
    </row>
    <row r="2119" spans="1:17">
      <c r="A2119" s="29">
        <v>42033</v>
      </c>
      <c r="B2119" s="10">
        <v>1370.51</v>
      </c>
      <c r="C2119" s="10">
        <v>1374.36</v>
      </c>
      <c r="D2119" s="10">
        <v>1369.57</v>
      </c>
      <c r="E2119" s="10">
        <v>1372.91</v>
      </c>
      <c r="F2119" s="10">
        <v>1348.52</v>
      </c>
      <c r="G2119" s="10">
        <v>1378.71</v>
      </c>
      <c r="H2119" s="10">
        <v>1378.4</v>
      </c>
      <c r="J2119" s="29">
        <v>42031</v>
      </c>
      <c r="K2119" s="10">
        <v>48.52</v>
      </c>
      <c r="L2119" s="10">
        <v>48.52</v>
      </c>
      <c r="M2119" s="10">
        <v>47.7</v>
      </c>
      <c r="N2119" s="10">
        <v>48.29</v>
      </c>
      <c r="O2119" s="10">
        <v>52.6</v>
      </c>
      <c r="P2119" s="10">
        <v>58.57</v>
      </c>
      <c r="Q2119" s="10">
        <v>55.74</v>
      </c>
    </row>
    <row r="2120" spans="1:17">
      <c r="A2120" s="29">
        <v>42032</v>
      </c>
      <c r="B2120" s="10">
        <v>1372.38</v>
      </c>
      <c r="C2120" s="10">
        <v>1376.53</v>
      </c>
      <c r="D2120" s="10">
        <v>1369.13</v>
      </c>
      <c r="E2120" s="10">
        <v>1370.51</v>
      </c>
      <c r="F2120" s="10">
        <v>1348.11</v>
      </c>
      <c r="G2120" s="10">
        <v>1378.53</v>
      </c>
      <c r="H2120" s="10">
        <v>1378.88</v>
      </c>
      <c r="J2120" s="29">
        <v>42030</v>
      </c>
      <c r="K2120" s="10">
        <v>49.37</v>
      </c>
      <c r="L2120" s="10">
        <v>49.37</v>
      </c>
      <c r="M2120" s="10">
        <v>48.25</v>
      </c>
      <c r="N2120" s="10">
        <v>48.35</v>
      </c>
      <c r="O2120" s="10">
        <v>52.74</v>
      </c>
      <c r="P2120" s="10">
        <v>58.63</v>
      </c>
      <c r="Q2120" s="10">
        <v>55.91</v>
      </c>
    </row>
    <row r="2121" spans="1:17">
      <c r="A2121" s="29">
        <v>42031</v>
      </c>
      <c r="B2121" s="10">
        <v>1376.08</v>
      </c>
      <c r="C2121" s="10">
        <v>1380.09</v>
      </c>
      <c r="D2121" s="10">
        <v>1372.1</v>
      </c>
      <c r="E2121" s="10">
        <v>1372.38</v>
      </c>
      <c r="F2121" s="10">
        <v>1347.93</v>
      </c>
      <c r="G2121" s="10">
        <v>1378.36</v>
      </c>
      <c r="H2121" s="10">
        <v>1379.36</v>
      </c>
      <c r="J2121" s="29">
        <v>42027</v>
      </c>
      <c r="K2121" s="10">
        <v>49.52</v>
      </c>
      <c r="L2121" s="10">
        <v>49.52</v>
      </c>
      <c r="M2121" s="10">
        <v>49.3</v>
      </c>
      <c r="N2121" s="10">
        <v>49.37</v>
      </c>
      <c r="O2121" s="10">
        <v>52.88</v>
      </c>
      <c r="P2121" s="10">
        <v>58.69</v>
      </c>
      <c r="Q2121" s="10">
        <v>56.08</v>
      </c>
    </row>
    <row r="2122" spans="1:17">
      <c r="A2122" s="29">
        <v>42030</v>
      </c>
      <c r="B2122" s="10">
        <v>1378.59</v>
      </c>
      <c r="C2122" s="10">
        <v>1380.22</v>
      </c>
      <c r="D2122" s="10">
        <v>1373.64</v>
      </c>
      <c r="E2122" s="10">
        <v>1376.07</v>
      </c>
      <c r="F2122" s="10">
        <v>1347.81</v>
      </c>
      <c r="G2122" s="10">
        <v>1378.2</v>
      </c>
      <c r="H2122" s="10">
        <v>1379.81</v>
      </c>
      <c r="J2122" s="29">
        <v>42026</v>
      </c>
      <c r="K2122" s="10">
        <v>50.99</v>
      </c>
      <c r="L2122" s="10">
        <v>50.99</v>
      </c>
      <c r="M2122" s="10">
        <v>49.9</v>
      </c>
      <c r="N2122" s="10">
        <v>49.9</v>
      </c>
      <c r="O2122" s="10">
        <v>53.01</v>
      </c>
      <c r="P2122" s="10">
        <v>58.75</v>
      </c>
      <c r="Q2122" s="10">
        <v>56.23</v>
      </c>
    </row>
    <row r="2123" spans="1:17">
      <c r="A2123" s="29">
        <v>42027</v>
      </c>
      <c r="B2123" s="10">
        <v>1379.16</v>
      </c>
      <c r="C2123" s="10">
        <v>1380.46</v>
      </c>
      <c r="D2123" s="10">
        <v>1375.04</v>
      </c>
      <c r="E2123" s="10">
        <v>1378.63</v>
      </c>
      <c r="F2123" s="10">
        <v>1347.83</v>
      </c>
      <c r="G2123" s="10">
        <v>1378.02</v>
      </c>
      <c r="H2123" s="10">
        <v>1380.19</v>
      </c>
      <c r="J2123" s="29">
        <v>42025</v>
      </c>
      <c r="K2123" s="10">
        <v>49.14</v>
      </c>
      <c r="L2123" s="10">
        <v>49.75</v>
      </c>
      <c r="M2123" s="10">
        <v>48.98</v>
      </c>
      <c r="N2123" s="10">
        <v>49.75</v>
      </c>
      <c r="O2123" s="10">
        <v>53.13</v>
      </c>
      <c r="P2123" s="10">
        <v>58.81</v>
      </c>
      <c r="Q2123" s="10">
        <v>56.37</v>
      </c>
    </row>
    <row r="2124" spans="1:17">
      <c r="A2124" s="29">
        <v>42026</v>
      </c>
      <c r="B2124" s="10">
        <v>1374.72</v>
      </c>
      <c r="C2124" s="10">
        <v>1379.62</v>
      </c>
      <c r="D2124" s="10">
        <v>1371.29</v>
      </c>
      <c r="E2124" s="10">
        <v>1379.17</v>
      </c>
      <c r="F2124" s="10">
        <v>1347.94</v>
      </c>
      <c r="G2124" s="10">
        <v>1377.82</v>
      </c>
      <c r="H2124" s="10">
        <v>1380.53</v>
      </c>
      <c r="J2124" s="29">
        <v>42024</v>
      </c>
      <c r="K2124" s="10">
        <v>49.28</v>
      </c>
      <c r="L2124" s="10">
        <v>49.39</v>
      </c>
      <c r="M2124" s="10">
        <v>48.86</v>
      </c>
      <c r="N2124" s="10">
        <v>48.86</v>
      </c>
      <c r="O2124" s="10">
        <v>53.28</v>
      </c>
      <c r="P2124" s="10">
        <v>58.86</v>
      </c>
      <c r="Q2124" s="10">
        <v>56.51</v>
      </c>
    </row>
    <row r="2125" spans="1:17">
      <c r="A2125" s="29">
        <v>42025</v>
      </c>
      <c r="B2125" s="10">
        <v>1376.48</v>
      </c>
      <c r="C2125" s="10">
        <v>1378.2</v>
      </c>
      <c r="D2125" s="10">
        <v>1370.78</v>
      </c>
      <c r="E2125" s="10">
        <v>1374.67</v>
      </c>
      <c r="F2125" s="10">
        <v>1348.08</v>
      </c>
      <c r="G2125" s="10">
        <v>1377.6</v>
      </c>
      <c r="H2125" s="10">
        <v>1380.8</v>
      </c>
      <c r="J2125" s="29">
        <v>42023</v>
      </c>
      <c r="K2125" s="10">
        <v>50</v>
      </c>
      <c r="L2125" s="10">
        <v>50</v>
      </c>
      <c r="M2125" s="10">
        <v>48.91</v>
      </c>
      <c r="N2125" s="10">
        <v>48.91</v>
      </c>
      <c r="O2125" s="10">
        <v>53.45</v>
      </c>
      <c r="P2125" s="10">
        <v>58.92</v>
      </c>
      <c r="Q2125" s="10">
        <v>56.65</v>
      </c>
    </row>
    <row r="2126" spans="1:17">
      <c r="A2126" s="29">
        <v>42024</v>
      </c>
      <c r="B2126" s="10">
        <v>1379.29</v>
      </c>
      <c r="C2126" s="10">
        <v>1384.68</v>
      </c>
      <c r="D2126" s="10">
        <v>1375.42</v>
      </c>
      <c r="E2126" s="10">
        <v>1375.68</v>
      </c>
      <c r="F2126" s="10">
        <v>1348.43</v>
      </c>
      <c r="G2126" s="10">
        <v>1377.41</v>
      </c>
      <c r="H2126" s="10">
        <v>1381.06</v>
      </c>
      <c r="J2126" s="29">
        <v>42020</v>
      </c>
      <c r="K2126" s="10">
        <v>49.37</v>
      </c>
      <c r="L2126" s="10">
        <v>50.1</v>
      </c>
      <c r="M2126" s="10">
        <v>49.37</v>
      </c>
      <c r="N2126" s="10">
        <v>50.1</v>
      </c>
      <c r="O2126" s="10">
        <v>53.61</v>
      </c>
      <c r="P2126" s="10">
        <v>58.98</v>
      </c>
      <c r="Q2126" s="10">
        <v>56.79</v>
      </c>
    </row>
    <row r="2127" spans="1:17">
      <c r="A2127" s="29">
        <v>42023</v>
      </c>
      <c r="B2127" s="10">
        <v>1376.13</v>
      </c>
      <c r="C2127" s="10">
        <v>1386.34</v>
      </c>
      <c r="D2127" s="10">
        <v>1376.13</v>
      </c>
      <c r="E2127" s="10">
        <v>1379.29</v>
      </c>
      <c r="F2127" s="10">
        <v>1348.84</v>
      </c>
      <c r="G2127" s="10">
        <v>1377.21</v>
      </c>
      <c r="H2127" s="10">
        <v>1381.24</v>
      </c>
      <c r="J2127" s="29">
        <v>42019</v>
      </c>
      <c r="K2127" s="10">
        <v>49.52</v>
      </c>
      <c r="L2127" s="10">
        <v>49.73</v>
      </c>
      <c r="M2127" s="10">
        <v>49.11</v>
      </c>
      <c r="N2127" s="10">
        <v>49.11</v>
      </c>
      <c r="O2127" s="10">
        <v>53.76</v>
      </c>
      <c r="P2127" s="10">
        <v>59.02</v>
      </c>
      <c r="Q2127" s="10">
        <v>56.9</v>
      </c>
    </row>
    <row r="2128" spans="1:17">
      <c r="A2128" s="29">
        <v>42020</v>
      </c>
      <c r="B2128" s="10">
        <v>1371.12</v>
      </c>
      <c r="C2128" s="10">
        <v>1379.39</v>
      </c>
      <c r="D2128" s="10">
        <v>1371.12</v>
      </c>
      <c r="E2128" s="10">
        <v>1376.51</v>
      </c>
      <c r="F2128" s="10">
        <v>1349.22</v>
      </c>
      <c r="G2128" s="10">
        <v>1376.98</v>
      </c>
      <c r="H2128" s="10">
        <v>1381.41</v>
      </c>
      <c r="J2128" s="29">
        <v>42018</v>
      </c>
      <c r="K2128" s="10">
        <v>49.61</v>
      </c>
      <c r="L2128" s="10">
        <v>49.61</v>
      </c>
      <c r="M2128" s="10">
        <v>49.05</v>
      </c>
      <c r="N2128" s="10">
        <v>49.05</v>
      </c>
      <c r="O2128" s="10">
        <v>53.91</v>
      </c>
      <c r="P2128" s="10">
        <v>59.07</v>
      </c>
      <c r="Q2128" s="10">
        <v>57.03</v>
      </c>
    </row>
    <row r="2129" spans="1:17">
      <c r="A2129" s="29">
        <v>42019</v>
      </c>
      <c r="B2129" s="10">
        <v>1359.88</v>
      </c>
      <c r="C2129" s="10">
        <v>1374.93</v>
      </c>
      <c r="D2129" s="10">
        <v>1359.88</v>
      </c>
      <c r="E2129" s="10">
        <v>1371.12</v>
      </c>
      <c r="F2129" s="10">
        <v>1349.74</v>
      </c>
      <c r="G2129" s="10">
        <v>1376.76</v>
      </c>
      <c r="H2129" s="10">
        <v>1381.63</v>
      </c>
      <c r="J2129" s="29">
        <v>42017</v>
      </c>
      <c r="K2129" s="10">
        <v>49.9</v>
      </c>
      <c r="L2129" s="10">
        <v>49.9</v>
      </c>
      <c r="M2129" s="10">
        <v>49.7</v>
      </c>
      <c r="N2129" s="10">
        <v>49.76</v>
      </c>
      <c r="O2129" s="10">
        <v>54.04</v>
      </c>
      <c r="P2129" s="10">
        <v>59.12</v>
      </c>
      <c r="Q2129" s="10">
        <v>57.16</v>
      </c>
    </row>
    <row r="2130" spans="1:17">
      <c r="A2130" s="29">
        <v>42018</v>
      </c>
      <c r="B2130" s="10">
        <v>1358.96</v>
      </c>
      <c r="C2130" s="10">
        <v>1361.57</v>
      </c>
      <c r="D2130" s="10">
        <v>1357.12</v>
      </c>
      <c r="E2130" s="10">
        <v>1359.88</v>
      </c>
      <c r="F2130" s="10">
        <v>1350.33</v>
      </c>
      <c r="G2130" s="10">
        <v>1376.55</v>
      </c>
      <c r="H2130" s="10">
        <v>1381.91</v>
      </c>
      <c r="J2130" s="29">
        <v>42016</v>
      </c>
      <c r="K2130" s="10">
        <v>51.01</v>
      </c>
      <c r="L2130" s="10">
        <v>51.01</v>
      </c>
      <c r="M2130" s="10">
        <v>49.45</v>
      </c>
      <c r="N2130" s="10">
        <v>49.75</v>
      </c>
      <c r="O2130" s="10">
        <v>54.16</v>
      </c>
      <c r="P2130" s="10">
        <v>59.16</v>
      </c>
      <c r="Q2130" s="10">
        <v>57.27</v>
      </c>
    </row>
    <row r="2131" spans="1:17">
      <c r="A2131" s="29">
        <v>42017</v>
      </c>
      <c r="B2131" s="10">
        <v>1358.04</v>
      </c>
      <c r="C2131" s="10">
        <v>1365.06</v>
      </c>
      <c r="D2131" s="10">
        <v>1357.38</v>
      </c>
      <c r="E2131" s="10">
        <v>1358.96</v>
      </c>
      <c r="F2131" s="10">
        <v>1351.05</v>
      </c>
      <c r="G2131" s="10">
        <v>1376.39</v>
      </c>
      <c r="H2131" s="10">
        <v>1382.24</v>
      </c>
      <c r="J2131" s="29">
        <v>42013</v>
      </c>
      <c r="K2131" s="10">
        <v>50.7</v>
      </c>
      <c r="L2131" s="10">
        <v>51</v>
      </c>
      <c r="M2131" s="10">
        <v>50</v>
      </c>
      <c r="N2131" s="10">
        <v>51</v>
      </c>
      <c r="O2131" s="10">
        <v>54.24</v>
      </c>
      <c r="P2131" s="10">
        <v>59.2</v>
      </c>
      <c r="Q2131" s="10">
        <v>57.38</v>
      </c>
    </row>
    <row r="2132" spans="1:17">
      <c r="A2132" s="29">
        <v>42016</v>
      </c>
      <c r="B2132" s="10">
        <v>1354.98</v>
      </c>
      <c r="C2132" s="10">
        <v>1361.44</v>
      </c>
      <c r="D2132" s="10">
        <v>1352.95</v>
      </c>
      <c r="E2132" s="10">
        <v>1358.68</v>
      </c>
      <c r="F2132" s="10">
        <v>1351.83</v>
      </c>
      <c r="G2132" s="10">
        <v>1376.23</v>
      </c>
      <c r="H2132" s="10">
        <v>1382.62</v>
      </c>
      <c r="J2132" s="29">
        <v>42012</v>
      </c>
      <c r="K2132" s="10">
        <v>51.25</v>
      </c>
      <c r="L2132" s="10">
        <v>52</v>
      </c>
      <c r="M2132" s="10">
        <v>50.94</v>
      </c>
      <c r="N2132" s="10">
        <v>52</v>
      </c>
      <c r="O2132" s="10">
        <v>54.31</v>
      </c>
      <c r="P2132" s="10">
        <v>59.24</v>
      </c>
      <c r="Q2132" s="10">
        <v>57.48</v>
      </c>
    </row>
    <row r="2133" spans="1:17">
      <c r="A2133" s="29">
        <v>42013</v>
      </c>
      <c r="B2133" s="10">
        <v>1352.72</v>
      </c>
      <c r="C2133" s="10">
        <v>1355.21</v>
      </c>
      <c r="D2133" s="10">
        <v>1350.68</v>
      </c>
      <c r="E2133" s="10">
        <v>1355.06</v>
      </c>
      <c r="F2133" s="10">
        <v>1352.56</v>
      </c>
      <c r="G2133" s="10">
        <v>1376.07</v>
      </c>
      <c r="H2133" s="10">
        <v>1382.98</v>
      </c>
      <c r="J2133" s="29">
        <v>42011</v>
      </c>
      <c r="K2133" s="10">
        <v>51.39</v>
      </c>
      <c r="L2133" s="10">
        <v>51.39</v>
      </c>
      <c r="M2133" s="10">
        <v>50.69</v>
      </c>
      <c r="N2133" s="10">
        <v>51.25</v>
      </c>
      <c r="O2133" s="10">
        <v>54.34</v>
      </c>
      <c r="P2133" s="10">
        <v>59.26</v>
      </c>
      <c r="Q2133" s="10">
        <v>57.57</v>
      </c>
    </row>
    <row r="2134" spans="1:17">
      <c r="A2134" s="29">
        <v>42012</v>
      </c>
      <c r="B2134" s="10">
        <v>1350.91</v>
      </c>
      <c r="C2134" s="10">
        <v>1353.26</v>
      </c>
      <c r="D2134" s="10">
        <v>1346.93</v>
      </c>
      <c r="E2134" s="10">
        <v>1352.45</v>
      </c>
      <c r="F2134" s="10">
        <v>1353.57</v>
      </c>
      <c r="G2134" s="10">
        <v>1375.91</v>
      </c>
      <c r="H2134" s="10">
        <v>1383.41</v>
      </c>
      <c r="J2134" s="29">
        <v>42010</v>
      </c>
      <c r="K2134" s="10">
        <v>50.55</v>
      </c>
      <c r="L2134" s="10">
        <v>50.8</v>
      </c>
      <c r="M2134" s="10">
        <v>50</v>
      </c>
      <c r="N2134" s="10">
        <v>50</v>
      </c>
      <c r="O2134" s="10">
        <v>54.42</v>
      </c>
      <c r="P2134" s="10">
        <v>59.29</v>
      </c>
      <c r="Q2134" s="10">
        <v>57.66</v>
      </c>
    </row>
    <row r="2135" spans="1:17">
      <c r="A2135" s="29">
        <v>42011</v>
      </c>
      <c r="B2135" s="10">
        <v>1347.53</v>
      </c>
      <c r="C2135" s="10">
        <v>1354.53</v>
      </c>
      <c r="D2135" s="10">
        <v>1347.2</v>
      </c>
      <c r="E2135" s="10">
        <v>1351</v>
      </c>
      <c r="F2135" s="10">
        <v>1354.62</v>
      </c>
      <c r="G2135" s="10">
        <v>1375.78</v>
      </c>
      <c r="H2135" s="10">
        <v>1383.8</v>
      </c>
      <c r="J2135" s="29">
        <v>42009</v>
      </c>
      <c r="K2135" s="10">
        <v>52</v>
      </c>
      <c r="L2135" s="10">
        <v>52</v>
      </c>
      <c r="M2135" s="10">
        <v>50.5</v>
      </c>
      <c r="N2135" s="10">
        <v>50.55</v>
      </c>
      <c r="O2135" s="10">
        <v>54.52</v>
      </c>
      <c r="P2135" s="10">
        <v>59.32</v>
      </c>
      <c r="Q2135" s="10">
        <v>57.76</v>
      </c>
    </row>
    <row r="2136" spans="1:17">
      <c r="A2136" s="29">
        <v>42010</v>
      </c>
      <c r="B2136" s="10">
        <v>1352.99</v>
      </c>
      <c r="C2136" s="10">
        <v>1354.46</v>
      </c>
      <c r="D2136" s="10">
        <v>1346.94</v>
      </c>
      <c r="E2136" s="10">
        <v>1347.43</v>
      </c>
      <c r="F2136" s="10">
        <v>1355.79</v>
      </c>
      <c r="G2136" s="10">
        <v>1375.64</v>
      </c>
      <c r="H2136" s="10">
        <v>1384.21</v>
      </c>
      <c r="J2136" s="29">
        <v>42006</v>
      </c>
      <c r="K2136" s="10">
        <v>52.57</v>
      </c>
      <c r="L2136" s="10">
        <v>52.67</v>
      </c>
      <c r="M2136" s="10">
        <v>52.02</v>
      </c>
      <c r="N2136" s="10">
        <v>52.02</v>
      </c>
      <c r="O2136" s="10">
        <v>54.64</v>
      </c>
      <c r="P2136" s="10">
        <v>59.35</v>
      </c>
      <c r="Q2136" s="10">
        <v>57.86</v>
      </c>
    </row>
    <row r="2137" spans="1:17">
      <c r="A2137" s="29">
        <v>42009</v>
      </c>
      <c r="B2137" s="10">
        <v>1346.53</v>
      </c>
      <c r="C2137" s="10">
        <v>1353.91</v>
      </c>
      <c r="D2137" s="10">
        <v>1341.27</v>
      </c>
      <c r="E2137" s="10">
        <v>1352.79</v>
      </c>
      <c r="F2137" s="10">
        <v>1357.06</v>
      </c>
      <c r="G2137" s="10">
        <v>1375.51</v>
      </c>
      <c r="H2137" s="10">
        <v>1384.64</v>
      </c>
      <c r="J2137" s="29">
        <v>42003</v>
      </c>
      <c r="K2137" s="10">
        <v>53.42</v>
      </c>
      <c r="L2137" s="10">
        <v>53.42</v>
      </c>
      <c r="M2137" s="10">
        <v>53.11</v>
      </c>
      <c r="N2137" s="10">
        <v>53.11</v>
      </c>
      <c r="O2137" s="10">
        <v>54.76</v>
      </c>
      <c r="P2137" s="10">
        <v>59.38</v>
      </c>
      <c r="Q2137" s="10">
        <v>57.93</v>
      </c>
    </row>
    <row r="2138" spans="1:17">
      <c r="A2138" s="29">
        <v>42006</v>
      </c>
      <c r="B2138" s="10">
        <v>1337.29</v>
      </c>
      <c r="C2138" s="10">
        <v>1347.99</v>
      </c>
      <c r="D2138" s="10">
        <v>1336.95</v>
      </c>
      <c r="E2138" s="10">
        <v>1346.52</v>
      </c>
      <c r="F2138" s="10">
        <v>1358.33</v>
      </c>
      <c r="G2138" s="10">
        <v>1375.36</v>
      </c>
      <c r="H2138" s="10">
        <v>1385.03</v>
      </c>
      <c r="J2138" s="29">
        <v>42002</v>
      </c>
      <c r="K2138" s="10">
        <v>52.8</v>
      </c>
      <c r="L2138" s="10">
        <v>53.21</v>
      </c>
      <c r="M2138" s="10">
        <v>52.65</v>
      </c>
      <c r="N2138" s="10">
        <v>53.21</v>
      </c>
      <c r="O2138" s="10">
        <v>54.84</v>
      </c>
      <c r="P2138" s="10">
        <v>59.4</v>
      </c>
      <c r="Q2138" s="10">
        <v>58</v>
      </c>
    </row>
    <row r="2139" spans="1:17">
      <c r="A2139" s="29">
        <v>42003</v>
      </c>
      <c r="B2139" s="10">
        <v>1332.78</v>
      </c>
      <c r="C2139" s="10">
        <v>1340.73</v>
      </c>
      <c r="D2139" s="10">
        <v>1330.01</v>
      </c>
      <c r="E2139" s="10">
        <v>1336.72</v>
      </c>
      <c r="F2139" s="10">
        <v>1359.8</v>
      </c>
      <c r="G2139" s="10">
        <v>1375.24</v>
      </c>
      <c r="H2139" s="10">
        <v>1385.46</v>
      </c>
      <c r="J2139" s="29">
        <v>41999</v>
      </c>
      <c r="K2139" s="10">
        <v>52.8</v>
      </c>
      <c r="L2139" s="10">
        <v>52.8</v>
      </c>
      <c r="M2139" s="10">
        <v>52.4</v>
      </c>
      <c r="N2139" s="10">
        <v>52.52</v>
      </c>
      <c r="O2139" s="10">
        <v>54.94</v>
      </c>
      <c r="P2139" s="10">
        <v>59.41</v>
      </c>
      <c r="Q2139" s="10">
        <v>58.07</v>
      </c>
    </row>
    <row r="2140" spans="1:17">
      <c r="A2140" s="29">
        <v>42002</v>
      </c>
      <c r="B2140" s="10">
        <v>1330.05</v>
      </c>
      <c r="C2140" s="10">
        <v>1333.18</v>
      </c>
      <c r="D2140" s="10">
        <v>1325.93</v>
      </c>
      <c r="E2140" s="10">
        <v>1332.78</v>
      </c>
      <c r="F2140" s="10">
        <v>1361.4</v>
      </c>
      <c r="G2140" s="10">
        <v>1375.2</v>
      </c>
      <c r="H2140" s="10">
        <v>1386.02</v>
      </c>
      <c r="J2140" s="29">
        <v>41996</v>
      </c>
      <c r="K2140" s="10">
        <v>52.43</v>
      </c>
      <c r="L2140" s="10">
        <v>52.58</v>
      </c>
      <c r="M2140" s="10">
        <v>52.12</v>
      </c>
      <c r="N2140" s="10">
        <v>52.57</v>
      </c>
      <c r="O2140" s="10">
        <v>55.07</v>
      </c>
      <c r="P2140" s="10">
        <v>59.43</v>
      </c>
      <c r="Q2140" s="10">
        <v>58.15</v>
      </c>
    </row>
    <row r="2141" spans="1:17">
      <c r="A2141" s="29">
        <v>41999</v>
      </c>
      <c r="B2141" s="10">
        <v>1324.09</v>
      </c>
      <c r="C2141" s="10">
        <v>1332.27</v>
      </c>
      <c r="D2141" s="10">
        <v>1322.85</v>
      </c>
      <c r="E2141" s="10">
        <v>1329.78</v>
      </c>
      <c r="F2141" s="10">
        <v>1363.14</v>
      </c>
      <c r="G2141" s="10">
        <v>1375.18</v>
      </c>
      <c r="H2141" s="10">
        <v>1386.64</v>
      </c>
      <c r="J2141" s="29">
        <v>41995</v>
      </c>
      <c r="K2141" s="10">
        <v>53.29</v>
      </c>
      <c r="L2141" s="10">
        <v>53.29</v>
      </c>
      <c r="M2141" s="10">
        <v>51.87</v>
      </c>
      <c r="N2141" s="10">
        <v>52</v>
      </c>
      <c r="O2141" s="10">
        <v>55.22</v>
      </c>
      <c r="P2141" s="10">
        <v>59.46</v>
      </c>
      <c r="Q2141" s="10">
        <v>58.23</v>
      </c>
    </row>
    <row r="2142" spans="1:17">
      <c r="A2142" s="29">
        <v>41996</v>
      </c>
      <c r="B2142" s="10">
        <v>1319.58</v>
      </c>
      <c r="C2142" s="10">
        <v>1327.4</v>
      </c>
      <c r="D2142" s="10">
        <v>1317.27</v>
      </c>
      <c r="E2142" s="10">
        <v>1324.39</v>
      </c>
      <c r="F2142" s="10">
        <v>1364.97</v>
      </c>
      <c r="G2142" s="10">
        <v>1375.17</v>
      </c>
      <c r="H2142" s="10">
        <v>1387.31</v>
      </c>
      <c r="J2142" s="29">
        <v>41992</v>
      </c>
      <c r="K2142" s="10">
        <v>51.67</v>
      </c>
      <c r="L2142" s="10">
        <v>51.78</v>
      </c>
      <c r="M2142" s="10">
        <v>51.67</v>
      </c>
      <c r="N2142" s="10">
        <v>51.78</v>
      </c>
      <c r="O2142" s="10">
        <v>55.37</v>
      </c>
      <c r="P2142" s="10">
        <v>59.49</v>
      </c>
      <c r="Q2142" s="10">
        <v>58.31</v>
      </c>
    </row>
    <row r="2143" spans="1:17">
      <c r="A2143" s="29">
        <v>41995</v>
      </c>
      <c r="B2143" s="10">
        <v>1323.46</v>
      </c>
      <c r="C2143" s="10">
        <v>1323.46</v>
      </c>
      <c r="D2143" s="10">
        <v>1314.54</v>
      </c>
      <c r="E2143" s="10">
        <v>1319.55</v>
      </c>
      <c r="F2143" s="10">
        <v>1366.87</v>
      </c>
      <c r="G2143" s="10">
        <v>1375.23</v>
      </c>
      <c r="H2143" s="10">
        <v>1388.09</v>
      </c>
      <c r="J2143" s="29">
        <v>41991</v>
      </c>
      <c r="K2143" s="10">
        <v>52.22</v>
      </c>
      <c r="L2143" s="10">
        <v>52.22</v>
      </c>
      <c r="M2143" s="10">
        <v>51.27</v>
      </c>
      <c r="N2143" s="10">
        <v>51.27</v>
      </c>
      <c r="O2143" s="10">
        <v>55.52</v>
      </c>
      <c r="P2143" s="10">
        <v>59.52</v>
      </c>
      <c r="Q2143" s="10">
        <v>58.39</v>
      </c>
    </row>
    <row r="2144" spans="1:17">
      <c r="A2144" s="29">
        <v>41992</v>
      </c>
      <c r="B2144" s="10">
        <v>1318.19</v>
      </c>
      <c r="C2144" s="10">
        <v>1323.57</v>
      </c>
      <c r="D2144" s="10">
        <v>1317.07</v>
      </c>
      <c r="E2144" s="10">
        <v>1323.46</v>
      </c>
      <c r="F2144" s="10">
        <v>1368.86</v>
      </c>
      <c r="G2144" s="10">
        <v>1375.33</v>
      </c>
      <c r="H2144" s="10">
        <v>1389</v>
      </c>
      <c r="J2144" s="29">
        <v>41990</v>
      </c>
      <c r="K2144" s="10">
        <v>50.1</v>
      </c>
      <c r="L2144" s="10">
        <v>51.4</v>
      </c>
      <c r="M2144" s="10">
        <v>50.1</v>
      </c>
      <c r="N2144" s="10">
        <v>51.2</v>
      </c>
      <c r="O2144" s="10">
        <v>55.69</v>
      </c>
      <c r="P2144" s="10">
        <v>59.55</v>
      </c>
      <c r="Q2144" s="10">
        <v>58.49</v>
      </c>
    </row>
    <row r="2145" spans="1:17">
      <c r="A2145" s="29">
        <v>41991</v>
      </c>
      <c r="B2145" s="10">
        <v>1312.55</v>
      </c>
      <c r="C2145" s="10">
        <v>1321.49</v>
      </c>
      <c r="D2145" s="10">
        <v>1308.7</v>
      </c>
      <c r="E2145" s="10">
        <v>1318.2</v>
      </c>
      <c r="F2145" s="10">
        <v>1370.73</v>
      </c>
      <c r="G2145" s="10">
        <v>1375.41</v>
      </c>
      <c r="H2145" s="10">
        <v>1389.86</v>
      </c>
      <c r="J2145" s="29">
        <v>41989</v>
      </c>
      <c r="K2145" s="10">
        <v>51.12</v>
      </c>
      <c r="L2145" s="10">
        <v>51.12</v>
      </c>
      <c r="M2145" s="10">
        <v>49.83</v>
      </c>
      <c r="N2145" s="10">
        <v>50</v>
      </c>
      <c r="O2145" s="10">
        <v>55.87</v>
      </c>
      <c r="P2145" s="10">
        <v>59.59</v>
      </c>
      <c r="Q2145" s="10">
        <v>58.59</v>
      </c>
    </row>
    <row r="2146" spans="1:17">
      <c r="A2146" s="29">
        <v>41990</v>
      </c>
      <c r="B2146" s="10">
        <v>1304.29</v>
      </c>
      <c r="C2146" s="10">
        <v>1312.86</v>
      </c>
      <c r="D2146" s="10">
        <v>1303.4000000000001</v>
      </c>
      <c r="E2146" s="10">
        <v>1312.56</v>
      </c>
      <c r="F2146" s="10">
        <v>1372.69</v>
      </c>
      <c r="G2146" s="10">
        <v>1375.47</v>
      </c>
      <c r="H2146" s="10">
        <v>1390.76</v>
      </c>
      <c r="J2146" s="29">
        <v>41988</v>
      </c>
      <c r="K2146" s="10">
        <v>52.05</v>
      </c>
      <c r="L2146" s="10">
        <v>52.05</v>
      </c>
      <c r="M2146" s="10">
        <v>50.69</v>
      </c>
      <c r="N2146" s="10">
        <v>51</v>
      </c>
      <c r="O2146" s="10">
        <v>56.07</v>
      </c>
      <c r="P2146" s="10">
        <v>59.62</v>
      </c>
      <c r="Q2146" s="10">
        <v>58.71</v>
      </c>
    </row>
    <row r="2147" spans="1:17">
      <c r="A2147" s="29">
        <v>41989</v>
      </c>
      <c r="B2147" s="10">
        <v>1321.06</v>
      </c>
      <c r="C2147" s="10">
        <v>1321.06</v>
      </c>
      <c r="D2147" s="10">
        <v>1304.1500000000001</v>
      </c>
      <c r="E2147" s="10">
        <v>1304.1500000000001</v>
      </c>
      <c r="F2147" s="10">
        <v>1374.82</v>
      </c>
      <c r="G2147" s="10">
        <v>1375.48</v>
      </c>
      <c r="H2147" s="10">
        <v>1391.72</v>
      </c>
      <c r="J2147" s="29">
        <v>41985</v>
      </c>
      <c r="K2147" s="10">
        <v>52.01</v>
      </c>
      <c r="L2147" s="10">
        <v>52.5</v>
      </c>
      <c r="M2147" s="10">
        <v>51.97</v>
      </c>
      <c r="N2147" s="10">
        <v>52</v>
      </c>
      <c r="O2147" s="10">
        <v>56.21</v>
      </c>
      <c r="P2147" s="10">
        <v>59.66</v>
      </c>
      <c r="Q2147" s="10">
        <v>58.82</v>
      </c>
    </row>
    <row r="2148" spans="1:17">
      <c r="A2148" s="29">
        <v>41988</v>
      </c>
      <c r="B2148" s="10">
        <v>1322</v>
      </c>
      <c r="C2148" s="10">
        <v>1324.7</v>
      </c>
      <c r="D2148" s="10">
        <v>1317.52</v>
      </c>
      <c r="E2148" s="10">
        <v>1320.72</v>
      </c>
      <c r="F2148" s="10">
        <v>1377.02</v>
      </c>
      <c r="G2148" s="10">
        <v>1375.48</v>
      </c>
      <c r="H2148" s="10">
        <v>1392.71</v>
      </c>
      <c r="J2148" s="29">
        <v>41984</v>
      </c>
      <c r="K2148" s="10">
        <v>53.99</v>
      </c>
      <c r="L2148" s="10">
        <v>53.99</v>
      </c>
      <c r="M2148" s="10">
        <v>52.49</v>
      </c>
      <c r="N2148" s="10">
        <v>52.49</v>
      </c>
      <c r="O2148" s="10">
        <v>56.31</v>
      </c>
      <c r="P2148" s="10">
        <v>59.68</v>
      </c>
      <c r="Q2148" s="10">
        <v>58.93</v>
      </c>
    </row>
    <row r="2149" spans="1:17">
      <c r="A2149" s="29">
        <v>41985</v>
      </c>
      <c r="B2149" s="10">
        <v>1330.02</v>
      </c>
      <c r="C2149" s="10">
        <v>1330.58</v>
      </c>
      <c r="D2149" s="10">
        <v>1321.38</v>
      </c>
      <c r="E2149" s="10">
        <v>1321.8</v>
      </c>
      <c r="F2149" s="10">
        <v>1378.85</v>
      </c>
      <c r="G2149" s="10">
        <v>1375.36</v>
      </c>
      <c r="H2149" s="10">
        <v>1393.57</v>
      </c>
      <c r="J2149" s="29">
        <v>41983</v>
      </c>
      <c r="K2149" s="10">
        <v>53.22</v>
      </c>
      <c r="L2149" s="10">
        <v>54</v>
      </c>
      <c r="M2149" s="10">
        <v>53.15</v>
      </c>
      <c r="N2149" s="10">
        <v>54</v>
      </c>
      <c r="O2149" s="10">
        <v>56.4</v>
      </c>
      <c r="P2149" s="10">
        <v>59.71</v>
      </c>
      <c r="Q2149" s="10">
        <v>59.02</v>
      </c>
    </row>
    <row r="2150" spans="1:17">
      <c r="A2150" s="29">
        <v>41984</v>
      </c>
      <c r="B2150" s="10">
        <v>1331.18</v>
      </c>
      <c r="C2150" s="10">
        <v>1332.77</v>
      </c>
      <c r="D2150" s="10">
        <v>1328.07</v>
      </c>
      <c r="E2150" s="10">
        <v>1330.02</v>
      </c>
      <c r="F2150" s="10">
        <v>1380.82</v>
      </c>
      <c r="G2150" s="10">
        <v>1375.17</v>
      </c>
      <c r="H2150" s="10">
        <v>1394.42</v>
      </c>
      <c r="J2150" s="29">
        <v>41982</v>
      </c>
      <c r="K2150" s="10">
        <v>53.5</v>
      </c>
      <c r="L2150" s="10">
        <v>54</v>
      </c>
      <c r="M2150" s="10">
        <v>53.28</v>
      </c>
      <c r="N2150" s="10">
        <v>54</v>
      </c>
      <c r="O2150" s="10">
        <v>56.49</v>
      </c>
      <c r="P2150" s="10">
        <v>59.72</v>
      </c>
      <c r="Q2150" s="10">
        <v>59.1</v>
      </c>
    </row>
    <row r="2151" spans="1:17">
      <c r="A2151" s="29">
        <v>41983</v>
      </c>
      <c r="B2151" s="10">
        <v>1331.95</v>
      </c>
      <c r="C2151" s="10">
        <v>1335.78</v>
      </c>
      <c r="D2151" s="10">
        <v>1326.47</v>
      </c>
      <c r="E2151" s="10">
        <v>1331.18</v>
      </c>
      <c r="F2151" s="10">
        <v>1382.65</v>
      </c>
      <c r="G2151" s="10">
        <v>1374.9</v>
      </c>
      <c r="H2151" s="10">
        <v>1395.16</v>
      </c>
      <c r="J2151" s="29">
        <v>41981</v>
      </c>
      <c r="K2151" s="10">
        <v>53.21</v>
      </c>
      <c r="L2151" s="10">
        <v>54.68</v>
      </c>
      <c r="M2151" s="10">
        <v>53.21</v>
      </c>
      <c r="N2151" s="10">
        <v>54</v>
      </c>
      <c r="O2151" s="10">
        <v>56.58</v>
      </c>
      <c r="P2151" s="10">
        <v>59.73</v>
      </c>
      <c r="Q2151" s="10">
        <v>59.17</v>
      </c>
    </row>
    <row r="2152" spans="1:17">
      <c r="A2152" s="29">
        <v>41982</v>
      </c>
      <c r="B2152" s="10">
        <v>1336.17</v>
      </c>
      <c r="C2152" s="10">
        <v>1340.9</v>
      </c>
      <c r="D2152" s="10">
        <v>1331.17</v>
      </c>
      <c r="E2152" s="10">
        <v>1331.27</v>
      </c>
      <c r="F2152" s="10">
        <v>1384.46</v>
      </c>
      <c r="G2152" s="10">
        <v>1374.54</v>
      </c>
      <c r="H2152" s="10">
        <v>1395.9</v>
      </c>
      <c r="J2152" s="29">
        <v>41978</v>
      </c>
      <c r="K2152" s="10">
        <v>55</v>
      </c>
      <c r="L2152" s="10">
        <v>55</v>
      </c>
      <c r="M2152" s="10">
        <v>54.74</v>
      </c>
      <c r="N2152" s="10">
        <v>54.74</v>
      </c>
      <c r="O2152" s="10">
        <v>56.7</v>
      </c>
      <c r="P2152" s="10">
        <v>59.75</v>
      </c>
      <c r="Q2152" s="10">
        <v>59.25</v>
      </c>
    </row>
    <row r="2153" spans="1:17">
      <c r="A2153" s="29">
        <v>41981</v>
      </c>
      <c r="B2153" s="10">
        <v>1343.84</v>
      </c>
      <c r="C2153" s="10">
        <v>1344.73</v>
      </c>
      <c r="D2153" s="10">
        <v>1336.02</v>
      </c>
      <c r="E2153" s="10">
        <v>1336.17</v>
      </c>
      <c r="F2153" s="10">
        <v>1386.19</v>
      </c>
      <c r="G2153" s="10">
        <v>1374.17</v>
      </c>
      <c r="H2153" s="10">
        <v>1396.58</v>
      </c>
      <c r="J2153" s="29">
        <v>41977</v>
      </c>
      <c r="K2153" s="10">
        <v>55.09</v>
      </c>
      <c r="L2153" s="10">
        <v>55.09</v>
      </c>
      <c r="M2153" s="10">
        <v>54.79</v>
      </c>
      <c r="N2153" s="10">
        <v>55</v>
      </c>
      <c r="O2153" s="10">
        <v>56.79</v>
      </c>
      <c r="P2153" s="10">
        <v>59.76</v>
      </c>
      <c r="Q2153" s="10">
        <v>59.31</v>
      </c>
    </row>
    <row r="2154" spans="1:17">
      <c r="A2154" s="29">
        <v>41978</v>
      </c>
      <c r="B2154" s="10">
        <v>1340.49</v>
      </c>
      <c r="C2154" s="10">
        <v>1345.27</v>
      </c>
      <c r="D2154" s="10">
        <v>1339.17</v>
      </c>
      <c r="E2154" s="10">
        <v>1343.84</v>
      </c>
      <c r="F2154" s="10">
        <v>1387.95</v>
      </c>
      <c r="G2154" s="10">
        <v>1373.75</v>
      </c>
      <c r="H2154" s="10">
        <v>1397.16</v>
      </c>
      <c r="J2154" s="29">
        <v>41976</v>
      </c>
      <c r="K2154" s="10">
        <v>55.27</v>
      </c>
      <c r="L2154" s="10">
        <v>55.54</v>
      </c>
      <c r="M2154" s="10">
        <v>55.27</v>
      </c>
      <c r="N2154" s="10">
        <v>55.44</v>
      </c>
      <c r="O2154" s="10">
        <v>56.89</v>
      </c>
      <c r="P2154" s="10">
        <v>59.77</v>
      </c>
      <c r="Q2154" s="10">
        <v>59.37</v>
      </c>
    </row>
    <row r="2155" spans="1:17">
      <c r="A2155" s="29">
        <v>41977</v>
      </c>
      <c r="B2155" s="10">
        <v>1343.42</v>
      </c>
      <c r="C2155" s="10">
        <v>1346.28</v>
      </c>
      <c r="D2155" s="10">
        <v>1339.47</v>
      </c>
      <c r="E2155" s="10">
        <v>1341.81</v>
      </c>
      <c r="F2155" s="10">
        <v>1389.48</v>
      </c>
      <c r="G2155" s="10">
        <v>1373.27</v>
      </c>
      <c r="H2155" s="10">
        <v>1397.65</v>
      </c>
      <c r="J2155" s="29">
        <v>41975</v>
      </c>
      <c r="K2155" s="10">
        <v>57</v>
      </c>
      <c r="L2155" s="10">
        <v>57</v>
      </c>
      <c r="M2155" s="10">
        <v>55.08</v>
      </c>
      <c r="N2155" s="10">
        <v>55.08</v>
      </c>
      <c r="O2155" s="10">
        <v>56.98</v>
      </c>
      <c r="P2155" s="10">
        <v>59.79</v>
      </c>
      <c r="Q2155" s="10">
        <v>59.42</v>
      </c>
    </row>
    <row r="2156" spans="1:17">
      <c r="A2156" s="29">
        <v>41976</v>
      </c>
      <c r="B2156" s="10">
        <v>1350.83</v>
      </c>
      <c r="C2156" s="10">
        <v>1350.83</v>
      </c>
      <c r="D2156" s="10">
        <v>1343.4</v>
      </c>
      <c r="E2156" s="10">
        <v>1343.45</v>
      </c>
      <c r="F2156" s="10">
        <v>1391.04</v>
      </c>
      <c r="G2156" s="10">
        <v>1372.78</v>
      </c>
      <c r="H2156" s="10">
        <v>1398.13</v>
      </c>
      <c r="J2156" s="29">
        <v>41974</v>
      </c>
      <c r="K2156" s="10">
        <v>56.91</v>
      </c>
      <c r="L2156" s="10">
        <v>56.91</v>
      </c>
      <c r="M2156" s="10">
        <v>55.5</v>
      </c>
      <c r="N2156" s="10">
        <v>55.5</v>
      </c>
      <c r="O2156" s="10">
        <v>57.08</v>
      </c>
      <c r="P2156" s="10">
        <v>59.8</v>
      </c>
      <c r="Q2156" s="10">
        <v>59.48</v>
      </c>
    </row>
    <row r="2157" spans="1:17">
      <c r="A2157" s="29">
        <v>41975</v>
      </c>
      <c r="B2157" s="10">
        <v>1354.97</v>
      </c>
      <c r="C2157" s="10">
        <v>1356.31</v>
      </c>
      <c r="D2157" s="10">
        <v>1349.2</v>
      </c>
      <c r="E2157" s="10">
        <v>1351.08</v>
      </c>
      <c r="F2157" s="10">
        <v>1392.55</v>
      </c>
      <c r="G2157" s="10">
        <v>1372.25</v>
      </c>
      <c r="H2157" s="10">
        <v>1398.61</v>
      </c>
      <c r="J2157" s="29">
        <v>41971</v>
      </c>
      <c r="K2157" s="10">
        <v>57.22</v>
      </c>
      <c r="L2157" s="10">
        <v>57.28</v>
      </c>
      <c r="M2157" s="10">
        <v>57.19</v>
      </c>
      <c r="N2157" s="10">
        <v>57.28</v>
      </c>
      <c r="O2157" s="10">
        <v>57.19</v>
      </c>
      <c r="P2157" s="10">
        <v>59.82</v>
      </c>
      <c r="Q2157" s="10">
        <v>59.54</v>
      </c>
    </row>
    <row r="2158" spans="1:17">
      <c r="A2158" s="29">
        <v>41974</v>
      </c>
      <c r="B2158" s="10">
        <v>1361.71</v>
      </c>
      <c r="C2158" s="10">
        <v>1364.5</v>
      </c>
      <c r="D2158" s="10">
        <v>1353.72</v>
      </c>
      <c r="E2158" s="10">
        <v>1354.97</v>
      </c>
      <c r="F2158" s="10">
        <v>1393.86</v>
      </c>
      <c r="G2158" s="10">
        <v>1371.66</v>
      </c>
      <c r="H2158" s="10">
        <v>1399</v>
      </c>
      <c r="J2158" s="29">
        <v>41970</v>
      </c>
      <c r="K2158" s="10">
        <v>56.8</v>
      </c>
      <c r="L2158" s="10">
        <v>57.58</v>
      </c>
      <c r="M2158" s="10">
        <v>56.8</v>
      </c>
      <c r="N2158" s="10">
        <v>57.07</v>
      </c>
      <c r="O2158" s="10">
        <v>57.27</v>
      </c>
      <c r="P2158" s="10">
        <v>59.82</v>
      </c>
      <c r="Q2158" s="10">
        <v>59.57</v>
      </c>
    </row>
    <row r="2159" spans="1:17">
      <c r="A2159" s="29">
        <v>41971</v>
      </c>
      <c r="B2159" s="10">
        <v>1356.64</v>
      </c>
      <c r="C2159" s="10">
        <v>1364.22</v>
      </c>
      <c r="D2159" s="10">
        <v>1356.64</v>
      </c>
      <c r="E2159" s="10">
        <v>1361.51</v>
      </c>
      <c r="F2159" s="10">
        <v>1395.14</v>
      </c>
      <c r="G2159" s="10">
        <v>1371.06</v>
      </c>
      <c r="H2159" s="10">
        <v>1399.33</v>
      </c>
      <c r="J2159" s="29">
        <v>41969</v>
      </c>
      <c r="K2159" s="10">
        <v>57.4</v>
      </c>
      <c r="L2159" s="10">
        <v>57.4</v>
      </c>
      <c r="M2159" s="10">
        <v>56.63</v>
      </c>
      <c r="N2159" s="10">
        <v>56.66</v>
      </c>
      <c r="O2159" s="10">
        <v>57.37</v>
      </c>
      <c r="P2159" s="10">
        <v>59.83</v>
      </c>
      <c r="Q2159" s="10">
        <v>59.61</v>
      </c>
    </row>
    <row r="2160" spans="1:17">
      <c r="A2160" s="29">
        <v>41970</v>
      </c>
      <c r="B2160" s="10">
        <v>1357.08</v>
      </c>
      <c r="C2160" s="10">
        <v>1362.69</v>
      </c>
      <c r="D2160" s="10">
        <v>1356.38</v>
      </c>
      <c r="E2160" s="10">
        <v>1356.64</v>
      </c>
      <c r="F2160" s="10">
        <v>1396.39</v>
      </c>
      <c r="G2160" s="10">
        <v>1370.41</v>
      </c>
      <c r="H2160" s="10">
        <v>1399.59</v>
      </c>
      <c r="J2160" s="29">
        <v>41968</v>
      </c>
      <c r="K2160" s="10">
        <v>57.49</v>
      </c>
      <c r="L2160" s="10">
        <v>57.49</v>
      </c>
      <c r="M2160" s="10">
        <v>56.7</v>
      </c>
      <c r="N2160" s="10">
        <v>56.7</v>
      </c>
      <c r="O2160" s="10">
        <v>57.47</v>
      </c>
      <c r="P2160" s="10">
        <v>59.83</v>
      </c>
      <c r="Q2160" s="10">
        <v>59.65</v>
      </c>
    </row>
    <row r="2161" spans="1:17">
      <c r="A2161" s="29">
        <v>41969</v>
      </c>
      <c r="B2161" s="10">
        <v>1354.34</v>
      </c>
      <c r="C2161" s="10">
        <v>1358.68</v>
      </c>
      <c r="D2161" s="10">
        <v>1349.84</v>
      </c>
      <c r="E2161" s="10">
        <v>1357.08</v>
      </c>
      <c r="F2161" s="10">
        <v>1397.7</v>
      </c>
      <c r="G2161" s="10">
        <v>1369.82</v>
      </c>
      <c r="H2161" s="10">
        <v>1399.94</v>
      </c>
      <c r="J2161" s="29">
        <v>41967</v>
      </c>
      <c r="K2161" s="10">
        <v>57.6</v>
      </c>
      <c r="L2161" s="10">
        <v>57.61</v>
      </c>
      <c r="M2161" s="10">
        <v>57.3</v>
      </c>
      <c r="N2161" s="10">
        <v>57.4</v>
      </c>
      <c r="O2161" s="10">
        <v>57.57</v>
      </c>
      <c r="P2161" s="10">
        <v>59.84</v>
      </c>
      <c r="Q2161" s="10">
        <v>59.7</v>
      </c>
    </row>
    <row r="2162" spans="1:17">
      <c r="A2162" s="29">
        <v>41968</v>
      </c>
      <c r="B2162" s="10">
        <v>1351.52</v>
      </c>
      <c r="C2162" s="10">
        <v>1355.53</v>
      </c>
      <c r="D2162" s="10">
        <v>1349.49</v>
      </c>
      <c r="E2162" s="10">
        <v>1354.24</v>
      </c>
      <c r="F2162" s="10">
        <v>1398.92</v>
      </c>
      <c r="G2162" s="10">
        <v>1369.24</v>
      </c>
      <c r="H2162" s="10">
        <v>1400.23</v>
      </c>
      <c r="J2162" s="29">
        <v>41964</v>
      </c>
      <c r="K2162" s="10">
        <v>56.01</v>
      </c>
      <c r="L2162" s="10">
        <v>56.47</v>
      </c>
      <c r="M2162" s="10">
        <v>55.97</v>
      </c>
      <c r="N2162" s="10">
        <v>56.13</v>
      </c>
      <c r="O2162" s="10">
        <v>57.65</v>
      </c>
      <c r="P2162" s="10">
        <v>59.84</v>
      </c>
      <c r="Q2162" s="10">
        <v>59.73</v>
      </c>
    </row>
    <row r="2163" spans="1:17">
      <c r="A2163" s="29">
        <v>41967</v>
      </c>
      <c r="B2163" s="10">
        <v>1343.87</v>
      </c>
      <c r="C2163" s="10">
        <v>1351.78</v>
      </c>
      <c r="D2163" s="10">
        <v>1343.45</v>
      </c>
      <c r="E2163" s="10">
        <v>1351.52</v>
      </c>
      <c r="F2163" s="10">
        <v>1400.19</v>
      </c>
      <c r="G2163" s="10">
        <v>1368.72</v>
      </c>
      <c r="H2163" s="10">
        <v>1400.58</v>
      </c>
      <c r="J2163" s="29">
        <v>41962</v>
      </c>
      <c r="K2163" s="10">
        <v>54.5</v>
      </c>
      <c r="L2163" s="10">
        <v>55.35</v>
      </c>
      <c r="M2163" s="10">
        <v>54.5</v>
      </c>
      <c r="N2163" s="10">
        <v>55.35</v>
      </c>
      <c r="O2163" s="10">
        <v>57.78</v>
      </c>
      <c r="P2163" s="10">
        <v>59.85</v>
      </c>
      <c r="Q2163" s="10">
        <v>59.78</v>
      </c>
    </row>
    <row r="2164" spans="1:17">
      <c r="A2164" s="29">
        <v>41964</v>
      </c>
      <c r="B2164" s="10">
        <v>1341.45</v>
      </c>
      <c r="C2164" s="10">
        <v>1346.41</v>
      </c>
      <c r="D2164" s="10">
        <v>1341.45</v>
      </c>
      <c r="E2164" s="10">
        <v>1344.02</v>
      </c>
      <c r="F2164" s="10">
        <v>1401.44</v>
      </c>
      <c r="G2164" s="10">
        <v>1368.24</v>
      </c>
      <c r="H2164" s="10">
        <v>1400.97</v>
      </c>
      <c r="J2164" s="29">
        <v>41961</v>
      </c>
      <c r="K2164" s="10">
        <v>54.2</v>
      </c>
      <c r="L2164" s="10">
        <v>54.53</v>
      </c>
      <c r="M2164" s="10">
        <v>54.2</v>
      </c>
      <c r="N2164" s="10">
        <v>54.53</v>
      </c>
      <c r="O2164" s="10">
        <v>57.91</v>
      </c>
      <c r="P2164" s="10">
        <v>59.87</v>
      </c>
      <c r="Q2164" s="10">
        <v>59.85</v>
      </c>
    </row>
    <row r="2165" spans="1:17">
      <c r="A2165" s="29">
        <v>41962</v>
      </c>
      <c r="B2165" s="10">
        <v>1345.23</v>
      </c>
      <c r="C2165" s="10">
        <v>1347.25</v>
      </c>
      <c r="D2165" s="10">
        <v>1341.43</v>
      </c>
      <c r="E2165" s="10">
        <v>1341.43</v>
      </c>
      <c r="F2165" s="10">
        <v>1402.86</v>
      </c>
      <c r="G2165" s="10">
        <v>1367.85</v>
      </c>
      <c r="H2165" s="10">
        <v>1401.44</v>
      </c>
      <c r="J2165" s="29">
        <v>41960</v>
      </c>
      <c r="K2165" s="10">
        <v>54.75</v>
      </c>
      <c r="L2165" s="10">
        <v>54.75</v>
      </c>
      <c r="M2165" s="10">
        <v>54.34</v>
      </c>
      <c r="N2165" s="10">
        <v>54.34</v>
      </c>
      <c r="O2165" s="10">
        <v>58.08</v>
      </c>
      <c r="P2165" s="10">
        <v>59.89</v>
      </c>
      <c r="Q2165" s="10">
        <v>59.92</v>
      </c>
    </row>
    <row r="2166" spans="1:17">
      <c r="A2166" s="29">
        <v>41961</v>
      </c>
      <c r="B2166" s="10">
        <v>1347.39</v>
      </c>
      <c r="C2166" s="10">
        <v>1348.48</v>
      </c>
      <c r="D2166" s="10">
        <v>1344.71</v>
      </c>
      <c r="E2166" s="10">
        <v>1345.11</v>
      </c>
      <c r="F2166" s="10">
        <v>1404.28</v>
      </c>
      <c r="G2166" s="10">
        <v>1367.55</v>
      </c>
      <c r="H2166" s="10">
        <v>1401.9</v>
      </c>
      <c r="J2166" s="29">
        <v>41957</v>
      </c>
      <c r="K2166" s="10">
        <v>55</v>
      </c>
      <c r="L2166" s="10">
        <v>55</v>
      </c>
      <c r="M2166" s="10">
        <v>54.01</v>
      </c>
      <c r="N2166" s="10">
        <v>54.75</v>
      </c>
      <c r="O2166" s="10">
        <v>58.27</v>
      </c>
      <c r="P2166" s="10">
        <v>59.91</v>
      </c>
      <c r="Q2166" s="10">
        <v>60</v>
      </c>
    </row>
    <row r="2167" spans="1:17">
      <c r="A2167" s="29">
        <v>41960</v>
      </c>
      <c r="B2167" s="10">
        <v>1350.22</v>
      </c>
      <c r="C2167" s="10">
        <v>1350.22</v>
      </c>
      <c r="D2167" s="10">
        <v>1342.16</v>
      </c>
      <c r="E2167" s="10">
        <v>1347.11</v>
      </c>
      <c r="F2167" s="10">
        <v>1405.66</v>
      </c>
      <c r="G2167" s="10">
        <v>1367.2</v>
      </c>
      <c r="H2167" s="10">
        <v>1402.33</v>
      </c>
      <c r="J2167" s="29">
        <v>41956</v>
      </c>
      <c r="K2167" s="10">
        <v>55.58</v>
      </c>
      <c r="L2167" s="10">
        <v>55.58</v>
      </c>
      <c r="M2167" s="10">
        <v>55.09</v>
      </c>
      <c r="N2167" s="10">
        <v>55.09</v>
      </c>
      <c r="O2167" s="10">
        <v>58.47</v>
      </c>
      <c r="P2167" s="10">
        <v>59.94</v>
      </c>
      <c r="Q2167" s="10">
        <v>60.08</v>
      </c>
    </row>
    <row r="2168" spans="1:17">
      <c r="A2168" s="29">
        <v>41957</v>
      </c>
      <c r="B2168" s="10">
        <v>1352.11</v>
      </c>
      <c r="C2168" s="10">
        <v>1353.97</v>
      </c>
      <c r="D2168" s="10">
        <v>1347.68</v>
      </c>
      <c r="E2168" s="10">
        <v>1349.87</v>
      </c>
      <c r="F2168" s="10">
        <v>1406.96</v>
      </c>
      <c r="G2168" s="10">
        <v>1366.83</v>
      </c>
      <c r="H2168" s="10">
        <v>1402.69</v>
      </c>
      <c r="J2168" s="29">
        <v>41955</v>
      </c>
      <c r="K2168" s="10">
        <v>56</v>
      </c>
      <c r="L2168" s="10">
        <v>56</v>
      </c>
      <c r="M2168" s="10">
        <v>55.34</v>
      </c>
      <c r="N2168" s="10">
        <v>55.75</v>
      </c>
      <c r="O2168" s="10">
        <v>58.68</v>
      </c>
      <c r="P2168" s="10">
        <v>59.97</v>
      </c>
      <c r="Q2168" s="10">
        <v>60.16</v>
      </c>
    </row>
    <row r="2169" spans="1:17">
      <c r="A2169" s="29">
        <v>41956</v>
      </c>
      <c r="B2169" s="10">
        <v>1361.4</v>
      </c>
      <c r="C2169" s="10">
        <v>1361.4</v>
      </c>
      <c r="D2169" s="10">
        <v>1350.87</v>
      </c>
      <c r="E2169" s="10">
        <v>1352.21</v>
      </c>
      <c r="F2169" s="10">
        <v>1408.28</v>
      </c>
      <c r="G2169" s="10">
        <v>1366.51</v>
      </c>
      <c r="H2169" s="10">
        <v>1403.01</v>
      </c>
      <c r="J2169" s="29">
        <v>41954</v>
      </c>
      <c r="K2169" s="10">
        <v>55.4</v>
      </c>
      <c r="L2169" s="10">
        <v>55.4</v>
      </c>
      <c r="M2169" s="10">
        <v>55.12</v>
      </c>
      <c r="N2169" s="10">
        <v>55.3</v>
      </c>
      <c r="O2169" s="10">
        <v>58.87</v>
      </c>
      <c r="P2169" s="10">
        <v>59.99</v>
      </c>
      <c r="Q2169" s="10">
        <v>60.23</v>
      </c>
    </row>
    <row r="2170" spans="1:17">
      <c r="A2170" s="29">
        <v>41955</v>
      </c>
      <c r="B2170" s="10">
        <v>1366.3</v>
      </c>
      <c r="C2170" s="10">
        <v>1367.58</v>
      </c>
      <c r="D2170" s="10">
        <v>1358.48</v>
      </c>
      <c r="E2170" s="10">
        <v>1361.4</v>
      </c>
      <c r="F2170" s="10">
        <v>1409.65</v>
      </c>
      <c r="G2170" s="10">
        <v>1366.2</v>
      </c>
      <c r="H2170" s="10">
        <v>1403.3</v>
      </c>
      <c r="J2170" s="29">
        <v>41953</v>
      </c>
      <c r="K2170" s="10">
        <v>56.03</v>
      </c>
      <c r="L2170" s="10">
        <v>56.03</v>
      </c>
      <c r="M2170" s="10">
        <v>55.55</v>
      </c>
      <c r="N2170" s="10">
        <v>55.55</v>
      </c>
      <c r="O2170" s="10">
        <v>59.08</v>
      </c>
      <c r="P2170" s="10">
        <v>60.02</v>
      </c>
      <c r="Q2170" s="10">
        <v>60.32</v>
      </c>
    </row>
    <row r="2171" spans="1:17">
      <c r="A2171" s="29">
        <v>41954</v>
      </c>
      <c r="B2171" s="10">
        <v>1377.15</v>
      </c>
      <c r="C2171" s="10">
        <v>1377.15</v>
      </c>
      <c r="D2171" s="10">
        <v>1365.37</v>
      </c>
      <c r="E2171" s="10">
        <v>1366.53</v>
      </c>
      <c r="F2171" s="10">
        <v>1410.79</v>
      </c>
      <c r="G2171" s="10">
        <v>1365.88</v>
      </c>
      <c r="H2171" s="10">
        <v>1403.49</v>
      </c>
      <c r="J2171" s="29">
        <v>41950</v>
      </c>
      <c r="K2171" s="10">
        <v>56.05</v>
      </c>
      <c r="L2171" s="10">
        <v>56.05</v>
      </c>
      <c r="M2171" s="10">
        <v>55.24</v>
      </c>
      <c r="N2171" s="10">
        <v>55.82</v>
      </c>
      <c r="O2171" s="10">
        <v>59.27</v>
      </c>
      <c r="P2171" s="10">
        <v>60.05</v>
      </c>
      <c r="Q2171" s="10">
        <v>60.4</v>
      </c>
    </row>
    <row r="2172" spans="1:17">
      <c r="A2172" s="29">
        <v>41953</v>
      </c>
      <c r="B2172" s="10">
        <v>1383.83</v>
      </c>
      <c r="C2172" s="10">
        <v>1388.65</v>
      </c>
      <c r="D2172" s="10">
        <v>1374.73</v>
      </c>
      <c r="E2172" s="10">
        <v>1377.18</v>
      </c>
      <c r="F2172" s="10">
        <v>1411.82</v>
      </c>
      <c r="G2172" s="10">
        <v>1365.59</v>
      </c>
      <c r="H2172" s="10">
        <v>1403.59</v>
      </c>
      <c r="J2172" s="29">
        <v>41949</v>
      </c>
      <c r="K2172" s="10">
        <v>56.5</v>
      </c>
      <c r="L2172" s="10">
        <v>56.5</v>
      </c>
      <c r="M2172" s="10">
        <v>55.78</v>
      </c>
      <c r="N2172" s="10">
        <v>56</v>
      </c>
      <c r="O2172" s="10">
        <v>59.44</v>
      </c>
      <c r="P2172" s="10">
        <v>60.07</v>
      </c>
      <c r="Q2172" s="10">
        <v>60.49</v>
      </c>
    </row>
    <row r="2173" spans="1:17">
      <c r="A2173" s="29">
        <v>41950</v>
      </c>
      <c r="B2173" s="10">
        <v>1386.47</v>
      </c>
      <c r="C2173" s="10">
        <v>1387.9</v>
      </c>
      <c r="D2173" s="10">
        <v>1383.57</v>
      </c>
      <c r="E2173" s="10">
        <v>1383.83</v>
      </c>
      <c r="F2173" s="10">
        <v>1412.54</v>
      </c>
      <c r="G2173" s="10">
        <v>1365.27</v>
      </c>
      <c r="H2173" s="10">
        <v>1403.56</v>
      </c>
      <c r="J2173" s="29">
        <v>41948</v>
      </c>
      <c r="K2173" s="10">
        <v>57.13</v>
      </c>
      <c r="L2173" s="10">
        <v>57.13</v>
      </c>
      <c r="M2173" s="10">
        <v>56.97</v>
      </c>
      <c r="N2173" s="10">
        <v>57.1</v>
      </c>
      <c r="O2173" s="10">
        <v>59.61</v>
      </c>
      <c r="P2173" s="10">
        <v>60.1</v>
      </c>
      <c r="Q2173" s="10">
        <v>60.56</v>
      </c>
    </row>
    <row r="2174" spans="1:17">
      <c r="A2174" s="29">
        <v>41949</v>
      </c>
      <c r="B2174" s="10">
        <v>1392.11</v>
      </c>
      <c r="C2174" s="10">
        <v>1398.34</v>
      </c>
      <c r="D2174" s="10">
        <v>1385.24</v>
      </c>
      <c r="E2174" s="10">
        <v>1386.47</v>
      </c>
      <c r="F2174" s="10">
        <v>1413.13</v>
      </c>
      <c r="G2174" s="10">
        <v>1364.94</v>
      </c>
      <c r="H2174" s="10">
        <v>1403.48</v>
      </c>
      <c r="J2174" s="29">
        <v>41947</v>
      </c>
      <c r="K2174" s="10">
        <v>58.13</v>
      </c>
      <c r="L2174" s="10">
        <v>58.13</v>
      </c>
      <c r="M2174" s="10">
        <v>56.6</v>
      </c>
      <c r="N2174" s="10">
        <v>57.1</v>
      </c>
      <c r="O2174" s="10">
        <v>59.75</v>
      </c>
      <c r="P2174" s="10">
        <v>60.12</v>
      </c>
      <c r="Q2174" s="10">
        <v>60.62</v>
      </c>
    </row>
    <row r="2175" spans="1:17">
      <c r="A2175" s="29">
        <v>41948</v>
      </c>
      <c r="B2175" s="10">
        <v>1396.22</v>
      </c>
      <c r="C2175" s="10">
        <v>1398.95</v>
      </c>
      <c r="D2175" s="10">
        <v>1389.03</v>
      </c>
      <c r="E2175" s="10">
        <v>1391.95</v>
      </c>
      <c r="F2175" s="10">
        <v>1413.51</v>
      </c>
      <c r="G2175" s="10">
        <v>1364.65</v>
      </c>
      <c r="H2175" s="10">
        <v>1403.38</v>
      </c>
      <c r="J2175" s="29">
        <v>41946</v>
      </c>
      <c r="K2175" s="10">
        <v>57.5</v>
      </c>
      <c r="L2175" s="10">
        <v>57.52</v>
      </c>
      <c r="M2175" s="10">
        <v>56.76</v>
      </c>
      <c r="N2175" s="10">
        <v>57</v>
      </c>
      <c r="O2175" s="10">
        <v>59.86</v>
      </c>
      <c r="P2175" s="10">
        <v>60.14</v>
      </c>
      <c r="Q2175" s="10">
        <v>60.68</v>
      </c>
    </row>
    <row r="2176" spans="1:17">
      <c r="A2176" s="29">
        <v>41947</v>
      </c>
      <c r="B2176" s="10">
        <v>1398.45</v>
      </c>
      <c r="C2176" s="10">
        <v>1401.05</v>
      </c>
      <c r="D2176" s="10">
        <v>1393.85</v>
      </c>
      <c r="E2176" s="10">
        <v>1396.22</v>
      </c>
      <c r="F2176" s="10">
        <v>1413.69</v>
      </c>
      <c r="G2176" s="10">
        <v>1364.36</v>
      </c>
      <c r="H2176" s="10">
        <v>1403.21</v>
      </c>
      <c r="J2176" s="29">
        <v>41943</v>
      </c>
      <c r="K2176" s="10">
        <v>56.5</v>
      </c>
      <c r="L2176" s="10">
        <v>57.65</v>
      </c>
      <c r="M2176" s="10">
        <v>56.5</v>
      </c>
      <c r="N2176" s="10">
        <v>57.65</v>
      </c>
      <c r="O2176" s="10">
        <v>59.97</v>
      </c>
      <c r="P2176" s="10">
        <v>60.17</v>
      </c>
      <c r="Q2176" s="10">
        <v>60.75</v>
      </c>
    </row>
    <row r="2177" spans="1:17">
      <c r="A2177" s="29">
        <v>41946</v>
      </c>
      <c r="B2177" s="10">
        <v>1402.46</v>
      </c>
      <c r="C2177" s="10">
        <v>1406.16</v>
      </c>
      <c r="D2177" s="10">
        <v>1398.45</v>
      </c>
      <c r="E2177" s="10">
        <v>1398.45</v>
      </c>
      <c r="F2177" s="10">
        <v>1413.65</v>
      </c>
      <c r="G2177" s="10">
        <v>1364.05</v>
      </c>
      <c r="H2177" s="10">
        <v>1403.01</v>
      </c>
      <c r="J2177" s="29">
        <v>41942</v>
      </c>
      <c r="K2177" s="10">
        <v>55.5</v>
      </c>
      <c r="L2177" s="10">
        <v>56.5</v>
      </c>
      <c r="M2177" s="10">
        <v>55.5</v>
      </c>
      <c r="N2177" s="10">
        <v>56.5</v>
      </c>
      <c r="O2177" s="10">
        <v>60.05</v>
      </c>
      <c r="P2177" s="10">
        <v>60.19</v>
      </c>
      <c r="Q2177" s="10">
        <v>60.82</v>
      </c>
    </row>
    <row r="2178" spans="1:17">
      <c r="A2178" s="29">
        <v>41943</v>
      </c>
      <c r="B2178" s="10">
        <v>1400.47</v>
      </c>
      <c r="C2178" s="10">
        <v>1404.83</v>
      </c>
      <c r="D2178" s="10">
        <v>1399.94</v>
      </c>
      <c r="E2178" s="10">
        <v>1402.46</v>
      </c>
      <c r="F2178" s="10">
        <v>1413.6</v>
      </c>
      <c r="G2178" s="10">
        <v>1363.79</v>
      </c>
      <c r="H2178" s="10">
        <v>1402.75</v>
      </c>
      <c r="J2178" s="29">
        <v>41941</v>
      </c>
      <c r="K2178" s="10">
        <v>57.3</v>
      </c>
      <c r="L2178" s="10">
        <v>57.3</v>
      </c>
      <c r="M2178" s="10">
        <v>55.59</v>
      </c>
      <c r="N2178" s="10">
        <v>55.59</v>
      </c>
      <c r="O2178" s="10">
        <v>60.16</v>
      </c>
      <c r="P2178" s="10">
        <v>60.21</v>
      </c>
      <c r="Q2178" s="10">
        <v>60.88</v>
      </c>
    </row>
    <row r="2179" spans="1:17">
      <c r="A2179" s="29">
        <v>41942</v>
      </c>
      <c r="B2179" s="10">
        <v>1396.87</v>
      </c>
      <c r="C2179" s="10">
        <v>1401.35</v>
      </c>
      <c r="D2179" s="10">
        <v>1396.87</v>
      </c>
      <c r="E2179" s="10">
        <v>1400.47</v>
      </c>
      <c r="F2179" s="10">
        <v>1413.52</v>
      </c>
      <c r="G2179" s="10">
        <v>1363.52</v>
      </c>
      <c r="H2179" s="10">
        <v>1402.45</v>
      </c>
      <c r="J2179" s="29">
        <v>41940</v>
      </c>
      <c r="K2179" s="10">
        <v>54.8</v>
      </c>
      <c r="L2179" s="10">
        <v>55.68</v>
      </c>
      <c r="M2179" s="10">
        <v>54.78</v>
      </c>
      <c r="N2179" s="10">
        <v>55.68</v>
      </c>
      <c r="O2179" s="10">
        <v>60.27</v>
      </c>
      <c r="P2179" s="10">
        <v>60.24</v>
      </c>
      <c r="Q2179" s="10">
        <v>60.95</v>
      </c>
    </row>
    <row r="2180" spans="1:17">
      <c r="A2180" s="29">
        <v>41941</v>
      </c>
      <c r="B2180" s="10">
        <v>1397.67</v>
      </c>
      <c r="C2180" s="10">
        <v>1399.41</v>
      </c>
      <c r="D2180" s="10">
        <v>1394.68</v>
      </c>
      <c r="E2180" s="10">
        <v>1396.2</v>
      </c>
      <c r="F2180" s="10">
        <v>1413.49</v>
      </c>
      <c r="G2180" s="10">
        <v>1363.25</v>
      </c>
      <c r="H2180" s="10">
        <v>1402.16</v>
      </c>
      <c r="J2180" s="29">
        <v>41939</v>
      </c>
      <c r="K2180" s="10">
        <v>53.79</v>
      </c>
      <c r="L2180" s="10">
        <v>53.79</v>
      </c>
      <c r="M2180" s="10">
        <v>51.94</v>
      </c>
      <c r="N2180" s="10">
        <v>53.7</v>
      </c>
      <c r="O2180" s="10">
        <v>60.39</v>
      </c>
      <c r="P2180" s="10">
        <v>60.27</v>
      </c>
      <c r="Q2180" s="10">
        <v>61</v>
      </c>
    </row>
    <row r="2181" spans="1:17">
      <c r="A2181" s="29">
        <v>41940</v>
      </c>
      <c r="B2181" s="10">
        <v>1395.18</v>
      </c>
      <c r="C2181" s="10">
        <v>1398.86</v>
      </c>
      <c r="D2181" s="10">
        <v>1394.94</v>
      </c>
      <c r="E2181" s="10">
        <v>1397.66</v>
      </c>
      <c r="F2181" s="10">
        <v>1413.43</v>
      </c>
      <c r="G2181" s="10">
        <v>1363.02</v>
      </c>
      <c r="H2181" s="10">
        <v>1401.92</v>
      </c>
      <c r="J2181" s="29">
        <v>41936</v>
      </c>
      <c r="K2181" s="10">
        <v>53.56</v>
      </c>
      <c r="L2181" s="10">
        <v>54.95</v>
      </c>
      <c r="M2181" s="10">
        <v>53.47</v>
      </c>
      <c r="N2181" s="10">
        <v>54.75</v>
      </c>
      <c r="O2181" s="10">
        <v>60.53</v>
      </c>
      <c r="P2181" s="10">
        <v>60.32</v>
      </c>
      <c r="Q2181" s="10">
        <v>61.08</v>
      </c>
    </row>
    <row r="2182" spans="1:17">
      <c r="A2182" s="29">
        <v>41939</v>
      </c>
      <c r="B2182" s="10">
        <v>1405.53</v>
      </c>
      <c r="C2182" s="10">
        <v>1405.53</v>
      </c>
      <c r="D2182" s="10">
        <v>1393.79</v>
      </c>
      <c r="E2182" s="10">
        <v>1395.13</v>
      </c>
      <c r="F2182" s="10">
        <v>1413.42</v>
      </c>
      <c r="G2182" s="10">
        <v>1362.85</v>
      </c>
      <c r="H2182" s="10">
        <v>1401.65</v>
      </c>
      <c r="J2182" s="29">
        <v>41935</v>
      </c>
      <c r="K2182" s="10">
        <v>55</v>
      </c>
      <c r="L2182" s="10">
        <v>55</v>
      </c>
      <c r="M2182" s="10">
        <v>53.5</v>
      </c>
      <c r="N2182" s="10">
        <v>53.55</v>
      </c>
      <c r="O2182" s="10">
        <v>60.66</v>
      </c>
      <c r="P2182" s="10">
        <v>60.36</v>
      </c>
      <c r="Q2182" s="10">
        <v>61.14</v>
      </c>
    </row>
    <row r="2183" spans="1:17">
      <c r="A2183" s="29">
        <v>41936</v>
      </c>
      <c r="B2183" s="10">
        <v>1405.74</v>
      </c>
      <c r="C2183" s="10">
        <v>1405.9</v>
      </c>
      <c r="D2183" s="10">
        <v>1400.96</v>
      </c>
      <c r="E2183" s="10">
        <v>1405.53</v>
      </c>
      <c r="F2183" s="10">
        <v>1413.41</v>
      </c>
      <c r="G2183" s="10">
        <v>1362.73</v>
      </c>
      <c r="H2183" s="10">
        <v>1401.38</v>
      </c>
      <c r="J2183" s="29">
        <v>41934</v>
      </c>
      <c r="K2183" s="10">
        <v>56.59</v>
      </c>
      <c r="L2183" s="10">
        <v>56.59</v>
      </c>
      <c r="M2183" s="10">
        <v>54.64</v>
      </c>
      <c r="N2183" s="10">
        <v>55</v>
      </c>
      <c r="O2183" s="10">
        <v>60.79</v>
      </c>
      <c r="P2183" s="10">
        <v>60.41</v>
      </c>
      <c r="Q2183" s="10">
        <v>61.21</v>
      </c>
    </row>
    <row r="2184" spans="1:17">
      <c r="A2184" s="29">
        <v>41935</v>
      </c>
      <c r="B2184" s="10">
        <v>1409.59</v>
      </c>
      <c r="C2184" s="10">
        <v>1411.78</v>
      </c>
      <c r="D2184" s="10">
        <v>1403.88</v>
      </c>
      <c r="E2184" s="10">
        <v>1405.25</v>
      </c>
      <c r="F2184" s="10">
        <v>1413.24</v>
      </c>
      <c r="G2184" s="10">
        <v>1362.57</v>
      </c>
      <c r="H2184" s="10">
        <v>1400.99</v>
      </c>
      <c r="J2184" s="29">
        <v>41933</v>
      </c>
      <c r="K2184" s="10">
        <v>56.21</v>
      </c>
      <c r="L2184" s="10">
        <v>56.21</v>
      </c>
      <c r="M2184" s="10">
        <v>55</v>
      </c>
      <c r="N2184" s="10">
        <v>55</v>
      </c>
      <c r="O2184" s="10">
        <v>60.9</v>
      </c>
      <c r="P2184" s="10">
        <v>60.45</v>
      </c>
      <c r="Q2184" s="10">
        <v>61.26</v>
      </c>
    </row>
    <row r="2185" spans="1:17">
      <c r="A2185" s="29">
        <v>41934</v>
      </c>
      <c r="B2185" s="10">
        <v>1410.73</v>
      </c>
      <c r="C2185" s="10">
        <v>1410.79</v>
      </c>
      <c r="D2185" s="10">
        <v>1408.11</v>
      </c>
      <c r="E2185" s="10">
        <v>1409.59</v>
      </c>
      <c r="F2185" s="10">
        <v>1412.97</v>
      </c>
      <c r="G2185" s="10">
        <v>1362.42</v>
      </c>
      <c r="H2185" s="10">
        <v>1400.61</v>
      </c>
      <c r="J2185" s="29">
        <v>41932</v>
      </c>
      <c r="K2185" s="10">
        <v>57.5</v>
      </c>
      <c r="L2185" s="10">
        <v>57.5</v>
      </c>
      <c r="M2185" s="10">
        <v>56.67</v>
      </c>
      <c r="N2185" s="10">
        <v>56.87</v>
      </c>
      <c r="O2185" s="10">
        <v>61</v>
      </c>
      <c r="P2185" s="10">
        <v>60.49</v>
      </c>
      <c r="Q2185" s="10">
        <v>61.32</v>
      </c>
    </row>
    <row r="2186" spans="1:17">
      <c r="A2186" s="29">
        <v>41933</v>
      </c>
      <c r="B2186" s="10">
        <v>1416.45</v>
      </c>
      <c r="C2186" s="10">
        <v>1417.41</v>
      </c>
      <c r="D2186" s="10">
        <v>1408.48</v>
      </c>
      <c r="E2186" s="10">
        <v>1410.61</v>
      </c>
      <c r="F2186" s="10">
        <v>1412.63</v>
      </c>
      <c r="G2186" s="10">
        <v>1362.25</v>
      </c>
      <c r="H2186" s="10">
        <v>1400.21</v>
      </c>
      <c r="J2186" s="29">
        <v>41929</v>
      </c>
      <c r="K2186" s="10">
        <v>57.15</v>
      </c>
      <c r="L2186" s="10">
        <v>57.83</v>
      </c>
      <c r="M2186" s="10">
        <v>57.15</v>
      </c>
      <c r="N2186" s="10">
        <v>57.81</v>
      </c>
      <c r="O2186" s="10">
        <v>61.07</v>
      </c>
      <c r="P2186" s="10">
        <v>60.52</v>
      </c>
      <c r="Q2186" s="10">
        <v>61.36</v>
      </c>
    </row>
    <row r="2187" spans="1:17">
      <c r="A2187" s="29">
        <v>41932</v>
      </c>
      <c r="B2187" s="10">
        <v>1419.97</v>
      </c>
      <c r="C2187" s="10">
        <v>1421.6</v>
      </c>
      <c r="D2187" s="10">
        <v>1416.45</v>
      </c>
      <c r="E2187" s="10">
        <v>1416.45</v>
      </c>
      <c r="F2187" s="10">
        <v>1412.22</v>
      </c>
      <c r="G2187" s="10">
        <v>1362.07</v>
      </c>
      <c r="H2187" s="10">
        <v>1399.75</v>
      </c>
      <c r="J2187" s="29">
        <v>41928</v>
      </c>
      <c r="K2187" s="10">
        <v>56.83</v>
      </c>
      <c r="L2187" s="10">
        <v>57.15</v>
      </c>
      <c r="M2187" s="10">
        <v>56.83</v>
      </c>
      <c r="N2187" s="10">
        <v>57.15</v>
      </c>
      <c r="O2187" s="10">
        <v>61.11</v>
      </c>
      <c r="P2187" s="10">
        <v>60.55</v>
      </c>
      <c r="Q2187" s="10">
        <v>61.39</v>
      </c>
    </row>
    <row r="2188" spans="1:17">
      <c r="A2188" s="29">
        <v>41929</v>
      </c>
      <c r="B2188" s="10">
        <v>1416.78</v>
      </c>
      <c r="C2188" s="10">
        <v>1421.22</v>
      </c>
      <c r="D2188" s="10">
        <v>1415.9</v>
      </c>
      <c r="E2188" s="10">
        <v>1419.97</v>
      </c>
      <c r="F2188" s="10">
        <v>1411.72</v>
      </c>
      <c r="G2188" s="10">
        <v>1361.87</v>
      </c>
      <c r="H2188" s="10">
        <v>1399.2</v>
      </c>
      <c r="J2188" s="29">
        <v>41927</v>
      </c>
      <c r="K2188" s="10">
        <v>59.35</v>
      </c>
      <c r="L2188" s="10">
        <v>59.35</v>
      </c>
      <c r="M2188" s="10">
        <v>57.52</v>
      </c>
      <c r="N2188" s="10">
        <v>58.08</v>
      </c>
      <c r="O2188" s="10">
        <v>61.17</v>
      </c>
      <c r="P2188" s="10">
        <v>60.59</v>
      </c>
      <c r="Q2188" s="10">
        <v>61.42</v>
      </c>
    </row>
    <row r="2189" spans="1:17">
      <c r="A2189" s="29">
        <v>41928</v>
      </c>
      <c r="B2189" s="10">
        <v>1419.87</v>
      </c>
      <c r="C2189" s="10">
        <v>1421.37</v>
      </c>
      <c r="D2189" s="10">
        <v>1415.95</v>
      </c>
      <c r="E2189" s="10">
        <v>1416.78</v>
      </c>
      <c r="F2189" s="10">
        <v>1411.13</v>
      </c>
      <c r="G2189" s="10">
        <v>1361.63</v>
      </c>
      <c r="H2189" s="10">
        <v>1398.58</v>
      </c>
      <c r="J2189" s="29">
        <v>41926</v>
      </c>
      <c r="K2189" s="10">
        <v>59.33</v>
      </c>
      <c r="L2189" s="10">
        <v>59.5</v>
      </c>
      <c r="M2189" s="10">
        <v>59.18</v>
      </c>
      <c r="N2189" s="10">
        <v>59.35</v>
      </c>
      <c r="O2189" s="10">
        <v>61.21</v>
      </c>
      <c r="P2189" s="10">
        <v>60.61</v>
      </c>
      <c r="Q2189" s="10">
        <v>61.45</v>
      </c>
    </row>
    <row r="2190" spans="1:17">
      <c r="A2190" s="29">
        <v>41927</v>
      </c>
      <c r="B2190" s="10">
        <v>1421.39</v>
      </c>
      <c r="C2190" s="10">
        <v>1423.21</v>
      </c>
      <c r="D2190" s="10">
        <v>1416.3</v>
      </c>
      <c r="E2190" s="10">
        <v>1419.86</v>
      </c>
      <c r="F2190" s="10">
        <v>1410.65</v>
      </c>
      <c r="G2190" s="10">
        <v>1361.36</v>
      </c>
      <c r="H2190" s="10">
        <v>1397.99</v>
      </c>
      <c r="J2190" s="29">
        <v>41925</v>
      </c>
      <c r="K2190" s="10">
        <v>59.5</v>
      </c>
      <c r="L2190" s="10">
        <v>59.8</v>
      </c>
      <c r="M2190" s="10">
        <v>59.15</v>
      </c>
      <c r="N2190" s="10">
        <v>59.8</v>
      </c>
      <c r="O2190" s="10">
        <v>61.22</v>
      </c>
      <c r="P2190" s="10">
        <v>60.63</v>
      </c>
      <c r="Q2190" s="10">
        <v>61.46</v>
      </c>
    </row>
    <row r="2191" spans="1:17">
      <c r="A2191" s="29">
        <v>41926</v>
      </c>
      <c r="B2191" s="10">
        <v>1419.08</v>
      </c>
      <c r="C2191" s="10">
        <v>1421.32</v>
      </c>
      <c r="D2191" s="10">
        <v>1416.61</v>
      </c>
      <c r="E2191" s="10">
        <v>1421.24</v>
      </c>
      <c r="F2191" s="10">
        <v>1410.13</v>
      </c>
      <c r="G2191" s="10">
        <v>1361.06</v>
      </c>
      <c r="H2191" s="10">
        <v>1397.37</v>
      </c>
      <c r="J2191" s="29">
        <v>41922</v>
      </c>
      <c r="K2191" s="10">
        <v>59.3</v>
      </c>
      <c r="L2191" s="10">
        <v>59.5</v>
      </c>
      <c r="M2191" s="10">
        <v>58.35</v>
      </c>
      <c r="N2191" s="10">
        <v>59.5</v>
      </c>
      <c r="O2191" s="10">
        <v>61.24</v>
      </c>
      <c r="P2191" s="10">
        <v>60.65</v>
      </c>
      <c r="Q2191" s="10">
        <v>61.46</v>
      </c>
    </row>
    <row r="2192" spans="1:17">
      <c r="A2192" s="29">
        <v>41925</v>
      </c>
      <c r="B2192" s="10">
        <v>1419.32</v>
      </c>
      <c r="C2192" s="10">
        <v>1421.84</v>
      </c>
      <c r="D2192" s="10">
        <v>1416.24</v>
      </c>
      <c r="E2192" s="10">
        <v>1419.08</v>
      </c>
      <c r="F2192" s="10">
        <v>1409.65</v>
      </c>
      <c r="G2192" s="10">
        <v>1360.82</v>
      </c>
      <c r="H2192" s="10">
        <v>1396.73</v>
      </c>
      <c r="J2192" s="29">
        <v>41921</v>
      </c>
      <c r="K2192" s="10">
        <v>58.1</v>
      </c>
      <c r="L2192" s="10">
        <v>60.14</v>
      </c>
      <c r="M2192" s="10">
        <v>58.1</v>
      </c>
      <c r="N2192" s="10">
        <v>59.5</v>
      </c>
      <c r="O2192" s="10">
        <v>61.25</v>
      </c>
      <c r="P2192" s="10">
        <v>60.67</v>
      </c>
      <c r="Q2192" s="10">
        <v>61.47</v>
      </c>
    </row>
    <row r="2193" spans="1:17">
      <c r="A2193" s="29">
        <v>41922</v>
      </c>
      <c r="B2193" s="10">
        <v>1416.49</v>
      </c>
      <c r="C2193" s="10">
        <v>1419.4</v>
      </c>
      <c r="D2193" s="10">
        <v>1415.31</v>
      </c>
      <c r="E2193" s="10">
        <v>1419.32</v>
      </c>
      <c r="F2193" s="10">
        <v>1409.32</v>
      </c>
      <c r="G2193" s="10">
        <v>1360.54</v>
      </c>
      <c r="H2193" s="10">
        <v>1396.14</v>
      </c>
      <c r="J2193" s="29">
        <v>41920</v>
      </c>
      <c r="K2193" s="10">
        <v>60.3</v>
      </c>
      <c r="L2193" s="10">
        <v>60.3</v>
      </c>
      <c r="M2193" s="10">
        <v>59.25</v>
      </c>
      <c r="N2193" s="10">
        <v>59.69</v>
      </c>
      <c r="O2193" s="10">
        <v>61.27</v>
      </c>
      <c r="P2193" s="10">
        <v>60.69</v>
      </c>
      <c r="Q2193" s="10">
        <v>61.48</v>
      </c>
    </row>
    <row r="2194" spans="1:17">
      <c r="A2194" s="29">
        <v>41921</v>
      </c>
      <c r="B2194" s="10">
        <v>1416.77</v>
      </c>
      <c r="C2194" s="10">
        <v>1418.08</v>
      </c>
      <c r="D2194" s="10">
        <v>1414.76</v>
      </c>
      <c r="E2194" s="10">
        <v>1416.88</v>
      </c>
      <c r="F2194" s="10">
        <v>1409.13</v>
      </c>
      <c r="G2194" s="10">
        <v>1360.24</v>
      </c>
      <c r="H2194" s="10">
        <v>1395.53</v>
      </c>
      <c r="J2194" s="29">
        <v>41919</v>
      </c>
      <c r="K2194" s="10">
        <v>60.29</v>
      </c>
      <c r="L2194" s="10">
        <v>60.29</v>
      </c>
      <c r="M2194" s="10">
        <v>59.83</v>
      </c>
      <c r="N2194" s="10">
        <v>60.03</v>
      </c>
      <c r="O2194" s="10">
        <v>61.29</v>
      </c>
      <c r="P2194" s="10">
        <v>60.7</v>
      </c>
      <c r="Q2194" s="10">
        <v>61.49</v>
      </c>
    </row>
    <row r="2195" spans="1:17">
      <c r="A2195" s="29">
        <v>41920</v>
      </c>
      <c r="B2195" s="10">
        <v>1419.1</v>
      </c>
      <c r="C2195" s="10">
        <v>1420.39</v>
      </c>
      <c r="D2195" s="10">
        <v>1414.72</v>
      </c>
      <c r="E2195" s="10">
        <v>1416.17</v>
      </c>
      <c r="F2195" s="10">
        <v>1408.98</v>
      </c>
      <c r="G2195" s="10">
        <v>1359.97</v>
      </c>
      <c r="H2195" s="10">
        <v>1394.97</v>
      </c>
      <c r="J2195" s="29">
        <v>41918</v>
      </c>
      <c r="K2195" s="10">
        <v>58</v>
      </c>
      <c r="L2195" s="10">
        <v>60.69</v>
      </c>
      <c r="M2195" s="10">
        <v>58</v>
      </c>
      <c r="N2195" s="10">
        <v>60</v>
      </c>
      <c r="O2195" s="10">
        <v>61.32</v>
      </c>
      <c r="P2195" s="10">
        <v>60.72</v>
      </c>
      <c r="Q2195" s="10">
        <v>61.5</v>
      </c>
    </row>
    <row r="2196" spans="1:17">
      <c r="A2196" s="29">
        <v>41919</v>
      </c>
      <c r="B2196" s="10">
        <v>1414.78</v>
      </c>
      <c r="C2196" s="10">
        <v>1418.92</v>
      </c>
      <c r="D2196" s="10">
        <v>1413.03</v>
      </c>
      <c r="E2196" s="10">
        <v>1418.92</v>
      </c>
      <c r="F2196" s="10">
        <v>1408.83</v>
      </c>
      <c r="G2196" s="10">
        <v>1359.71</v>
      </c>
      <c r="H2196" s="10">
        <v>1394.41</v>
      </c>
      <c r="J2196" s="29">
        <v>41915</v>
      </c>
      <c r="K2196" s="10">
        <v>57.5</v>
      </c>
      <c r="L2196" s="10">
        <v>58.01</v>
      </c>
      <c r="M2196" s="10">
        <v>57.1</v>
      </c>
      <c r="N2196" s="10">
        <v>58.01</v>
      </c>
      <c r="O2196" s="10">
        <v>61.36</v>
      </c>
      <c r="P2196" s="10">
        <v>60.74</v>
      </c>
      <c r="Q2196" s="10">
        <v>61.51</v>
      </c>
    </row>
    <row r="2197" spans="1:17">
      <c r="A2197" s="29">
        <v>41918</v>
      </c>
      <c r="B2197" s="10">
        <v>1412.68</v>
      </c>
      <c r="C2197" s="10">
        <v>1419.87</v>
      </c>
      <c r="D2197" s="10">
        <v>1412.42</v>
      </c>
      <c r="E2197" s="10">
        <v>1414.58</v>
      </c>
      <c r="F2197" s="10">
        <v>1408.63</v>
      </c>
      <c r="G2197" s="10">
        <v>1359.44</v>
      </c>
      <c r="H2197" s="10">
        <v>1393.86</v>
      </c>
      <c r="J2197" s="29">
        <v>41914</v>
      </c>
      <c r="K2197" s="10">
        <v>56.99</v>
      </c>
      <c r="L2197" s="10">
        <v>57.18</v>
      </c>
      <c r="M2197" s="10">
        <v>56.62</v>
      </c>
      <c r="N2197" s="10">
        <v>57.1</v>
      </c>
      <c r="O2197" s="10">
        <v>61.43</v>
      </c>
      <c r="P2197" s="10">
        <v>60.76</v>
      </c>
      <c r="Q2197" s="10">
        <v>61.55</v>
      </c>
    </row>
    <row r="2198" spans="1:17">
      <c r="A2198" s="29">
        <v>41915</v>
      </c>
      <c r="B2198" s="10">
        <v>1420.18</v>
      </c>
      <c r="C2198" s="10">
        <v>1422.74</v>
      </c>
      <c r="D2198" s="10">
        <v>1411.51</v>
      </c>
      <c r="E2198" s="10">
        <v>1412.19</v>
      </c>
      <c r="F2198" s="10">
        <v>1408.39</v>
      </c>
      <c r="G2198" s="10">
        <v>1359.22</v>
      </c>
      <c r="H2198" s="10">
        <v>1393.32</v>
      </c>
      <c r="J2198" s="29">
        <v>41913</v>
      </c>
      <c r="K2198" s="10">
        <v>58.58</v>
      </c>
      <c r="L2198" s="10">
        <v>58.59</v>
      </c>
      <c r="M2198" s="10">
        <v>56.99</v>
      </c>
      <c r="N2198" s="10">
        <v>56.99</v>
      </c>
      <c r="O2198" s="10">
        <v>61.54</v>
      </c>
      <c r="P2198" s="10">
        <v>60.8</v>
      </c>
      <c r="Q2198" s="10">
        <v>61.59</v>
      </c>
    </row>
    <row r="2199" spans="1:17">
      <c r="A2199" s="29">
        <v>41914</v>
      </c>
      <c r="B2199" s="10">
        <v>1421.51</v>
      </c>
      <c r="C2199" s="10">
        <v>1423.7</v>
      </c>
      <c r="D2199" s="10">
        <v>1416.69</v>
      </c>
      <c r="E2199" s="10">
        <v>1420.16</v>
      </c>
      <c r="F2199" s="10">
        <v>1408.29</v>
      </c>
      <c r="G2199" s="10">
        <v>1359.03</v>
      </c>
      <c r="H2199" s="10">
        <v>1392.78</v>
      </c>
      <c r="J2199" s="29">
        <v>41912</v>
      </c>
      <c r="K2199" s="10">
        <v>58.49</v>
      </c>
      <c r="L2199" s="10">
        <v>58.59</v>
      </c>
      <c r="M2199" s="10">
        <v>57.95</v>
      </c>
      <c r="N2199" s="10">
        <v>58.59</v>
      </c>
      <c r="O2199" s="10">
        <v>61.64</v>
      </c>
      <c r="P2199" s="10">
        <v>60.84</v>
      </c>
      <c r="Q2199" s="10">
        <v>61.63</v>
      </c>
    </row>
    <row r="2200" spans="1:17">
      <c r="A2200" s="29">
        <v>41913</v>
      </c>
      <c r="B2200" s="10">
        <v>1421.74</v>
      </c>
      <c r="C2200" s="10">
        <v>1426.26</v>
      </c>
      <c r="D2200" s="10">
        <v>1418.23</v>
      </c>
      <c r="E2200" s="10">
        <v>1421.51</v>
      </c>
      <c r="F2200" s="10">
        <v>1408.02</v>
      </c>
      <c r="G2200" s="10">
        <v>1358.83</v>
      </c>
      <c r="H2200" s="10">
        <v>1392.16</v>
      </c>
      <c r="J2200" s="29">
        <v>41911</v>
      </c>
      <c r="K2200" s="10">
        <v>59.8</v>
      </c>
      <c r="L2200" s="10">
        <v>59.8</v>
      </c>
      <c r="M2200" s="10">
        <v>58.25</v>
      </c>
      <c r="N2200" s="10">
        <v>58.55</v>
      </c>
      <c r="O2200" s="10">
        <v>61.7</v>
      </c>
      <c r="P2200" s="10">
        <v>60.86</v>
      </c>
      <c r="Q2200" s="10">
        <v>61.66</v>
      </c>
    </row>
    <row r="2201" spans="1:17">
      <c r="A2201" s="29">
        <v>41912</v>
      </c>
      <c r="B2201" s="10">
        <v>1418.71</v>
      </c>
      <c r="C2201" s="10">
        <v>1421.99</v>
      </c>
      <c r="D2201" s="10">
        <v>1417.94</v>
      </c>
      <c r="E2201" s="10">
        <v>1421.44</v>
      </c>
      <c r="F2201" s="10">
        <v>1407.67</v>
      </c>
      <c r="G2201" s="10">
        <v>1358.61</v>
      </c>
      <c r="H2201" s="10">
        <v>1391.52</v>
      </c>
      <c r="J2201" s="29">
        <v>41908</v>
      </c>
      <c r="K2201" s="10">
        <v>59.6</v>
      </c>
      <c r="L2201" s="10">
        <v>59.84</v>
      </c>
      <c r="M2201" s="10">
        <v>59.6</v>
      </c>
      <c r="N2201" s="10">
        <v>59.84</v>
      </c>
      <c r="O2201" s="10">
        <v>61.76</v>
      </c>
      <c r="P2201" s="10">
        <v>60.89</v>
      </c>
      <c r="Q2201" s="10">
        <v>61.69</v>
      </c>
    </row>
    <row r="2202" spans="1:17">
      <c r="A2202" s="29">
        <v>41911</v>
      </c>
      <c r="B2202" s="10">
        <v>1424.15</v>
      </c>
      <c r="C2202" s="10">
        <v>1424.15</v>
      </c>
      <c r="D2202" s="10">
        <v>1417.9</v>
      </c>
      <c r="E2202" s="10">
        <v>1418.12</v>
      </c>
      <c r="F2202" s="10">
        <v>1407.33</v>
      </c>
      <c r="G2202" s="10">
        <v>1358.43</v>
      </c>
      <c r="H2202" s="10">
        <v>1390.89</v>
      </c>
      <c r="J2202" s="29">
        <v>41907</v>
      </c>
      <c r="K2202" s="10">
        <v>59.55</v>
      </c>
      <c r="L2202" s="10">
        <v>59.55</v>
      </c>
      <c r="M2202" s="10">
        <v>59.4</v>
      </c>
      <c r="N2202" s="10">
        <v>59.45</v>
      </c>
      <c r="O2202" s="10">
        <v>61.8</v>
      </c>
      <c r="P2202" s="10">
        <v>60.91</v>
      </c>
      <c r="Q2202" s="10">
        <v>61.7</v>
      </c>
    </row>
    <row r="2203" spans="1:17">
      <c r="A2203" s="29">
        <v>41908</v>
      </c>
      <c r="B2203" s="10">
        <v>1420.63</v>
      </c>
      <c r="C2203" s="10">
        <v>1424.83</v>
      </c>
      <c r="D2203" s="10">
        <v>1419.41</v>
      </c>
      <c r="E2203" s="10">
        <v>1424.1</v>
      </c>
      <c r="F2203" s="10">
        <v>1406.97</v>
      </c>
      <c r="G2203" s="10">
        <v>1358.29</v>
      </c>
      <c r="H2203" s="10">
        <v>1390.26</v>
      </c>
      <c r="J2203" s="29">
        <v>41906</v>
      </c>
      <c r="K2203" s="10">
        <v>59.35</v>
      </c>
      <c r="L2203" s="10">
        <v>60</v>
      </c>
      <c r="M2203" s="10">
        <v>59.35</v>
      </c>
      <c r="N2203" s="10">
        <v>60</v>
      </c>
      <c r="O2203" s="10">
        <v>61.82</v>
      </c>
      <c r="P2203" s="10">
        <v>60.93</v>
      </c>
      <c r="Q2203" s="10">
        <v>61.71</v>
      </c>
    </row>
    <row r="2204" spans="1:17">
      <c r="A2204" s="29">
        <v>41907</v>
      </c>
      <c r="B2204" s="10">
        <v>1419.42</v>
      </c>
      <c r="C2204" s="10">
        <v>1421.56</v>
      </c>
      <c r="D2204" s="10">
        <v>1418.5</v>
      </c>
      <c r="E2204" s="10">
        <v>1420.41</v>
      </c>
      <c r="F2204" s="10">
        <v>1406.37</v>
      </c>
      <c r="G2204" s="10">
        <v>1358.17</v>
      </c>
      <c r="H2204" s="10">
        <v>1389.59</v>
      </c>
      <c r="J2204" s="29">
        <v>41905</v>
      </c>
      <c r="K2204" s="10">
        <v>59.8</v>
      </c>
      <c r="L2204" s="10">
        <v>60.25</v>
      </c>
      <c r="M2204" s="10">
        <v>59.7</v>
      </c>
      <c r="N2204" s="10">
        <v>59.88</v>
      </c>
      <c r="O2204" s="10">
        <v>61.84</v>
      </c>
      <c r="P2204" s="10">
        <v>60.95</v>
      </c>
      <c r="Q2204" s="10">
        <v>61.72</v>
      </c>
    </row>
    <row r="2205" spans="1:17">
      <c r="A2205" s="29">
        <v>41906</v>
      </c>
      <c r="B2205" s="10">
        <v>1418.97</v>
      </c>
      <c r="C2205" s="10">
        <v>1422.91</v>
      </c>
      <c r="D2205" s="10">
        <v>1418.79</v>
      </c>
      <c r="E2205" s="10">
        <v>1419.42</v>
      </c>
      <c r="F2205" s="10">
        <v>1405.82</v>
      </c>
      <c r="G2205" s="10">
        <v>1358.08</v>
      </c>
      <c r="H2205" s="10">
        <v>1388.97</v>
      </c>
      <c r="J2205" s="29">
        <v>41904</v>
      </c>
      <c r="K2205" s="10">
        <v>60.9</v>
      </c>
      <c r="L2205" s="10">
        <v>60.9</v>
      </c>
      <c r="M2205" s="10">
        <v>59.69</v>
      </c>
      <c r="N2205" s="10">
        <v>59.87</v>
      </c>
      <c r="O2205" s="10">
        <v>61.86</v>
      </c>
      <c r="P2205" s="10">
        <v>60.98</v>
      </c>
      <c r="Q2205" s="10">
        <v>61.72</v>
      </c>
    </row>
    <row r="2206" spans="1:17">
      <c r="A2206" s="29">
        <v>41905</v>
      </c>
      <c r="B2206" s="10">
        <v>1416.89</v>
      </c>
      <c r="C2206" s="10">
        <v>1419.67</v>
      </c>
      <c r="D2206" s="10">
        <v>1415.12</v>
      </c>
      <c r="E2206" s="10">
        <v>1418.96</v>
      </c>
      <c r="F2206" s="10">
        <v>1405.22</v>
      </c>
      <c r="G2206" s="10">
        <v>1358.02</v>
      </c>
      <c r="H2206" s="10">
        <v>1388.36</v>
      </c>
      <c r="J2206" s="29">
        <v>41901</v>
      </c>
      <c r="K2206" s="10">
        <v>61.28</v>
      </c>
      <c r="L2206" s="10">
        <v>61.44</v>
      </c>
      <c r="M2206" s="10">
        <v>61.1</v>
      </c>
      <c r="N2206" s="10">
        <v>61.29</v>
      </c>
      <c r="O2206" s="10">
        <v>61.89</v>
      </c>
      <c r="P2206" s="10">
        <v>61</v>
      </c>
      <c r="Q2206" s="10">
        <v>61.72</v>
      </c>
    </row>
    <row r="2207" spans="1:17">
      <c r="A2207" s="29">
        <v>41904</v>
      </c>
      <c r="B2207" s="10">
        <v>1418.66</v>
      </c>
      <c r="C2207" s="10">
        <v>1419.06</v>
      </c>
      <c r="D2207" s="10">
        <v>1414.59</v>
      </c>
      <c r="E2207" s="10">
        <v>1416.89</v>
      </c>
      <c r="F2207" s="10">
        <v>1404.68</v>
      </c>
      <c r="G2207" s="10">
        <v>1357.99</v>
      </c>
      <c r="H2207" s="10">
        <v>1387.68</v>
      </c>
      <c r="J2207" s="29">
        <v>41900</v>
      </c>
      <c r="K2207" s="10">
        <v>61.5</v>
      </c>
      <c r="L2207" s="10">
        <v>61.82</v>
      </c>
      <c r="M2207" s="10">
        <v>61.26</v>
      </c>
      <c r="N2207" s="10">
        <v>61.26</v>
      </c>
      <c r="O2207" s="10">
        <v>61.88</v>
      </c>
      <c r="P2207" s="10">
        <v>61.02</v>
      </c>
      <c r="Q2207" s="10">
        <v>61.7</v>
      </c>
    </row>
    <row r="2208" spans="1:17">
      <c r="A2208" s="29">
        <v>41901</v>
      </c>
      <c r="B2208" s="10">
        <v>1423.7</v>
      </c>
      <c r="C2208" s="10">
        <v>1423.7</v>
      </c>
      <c r="D2208" s="10">
        <v>1418.31</v>
      </c>
      <c r="E2208" s="10">
        <v>1418.66</v>
      </c>
      <c r="F2208" s="10">
        <v>1404.15</v>
      </c>
      <c r="G2208" s="10">
        <v>1357.93</v>
      </c>
      <c r="H2208" s="10">
        <v>1387</v>
      </c>
      <c r="J2208" s="29">
        <v>41899</v>
      </c>
      <c r="K2208" s="10">
        <v>61.7</v>
      </c>
      <c r="L2208" s="10">
        <v>62.16</v>
      </c>
      <c r="M2208" s="10">
        <v>61.7</v>
      </c>
      <c r="N2208" s="10">
        <v>61.7</v>
      </c>
      <c r="O2208" s="10">
        <v>61.86</v>
      </c>
      <c r="P2208" s="10">
        <v>61.04</v>
      </c>
      <c r="Q2208" s="10">
        <v>61.69</v>
      </c>
    </row>
    <row r="2209" spans="1:17">
      <c r="A2209" s="29">
        <v>41900</v>
      </c>
      <c r="B2209" s="10">
        <v>1422.09</v>
      </c>
      <c r="C2209" s="10">
        <v>1424.14</v>
      </c>
      <c r="D2209" s="10">
        <v>1417.45</v>
      </c>
      <c r="E2209" s="10">
        <v>1424.14</v>
      </c>
      <c r="F2209" s="10">
        <v>1403.52</v>
      </c>
      <c r="G2209" s="10">
        <v>1357.86</v>
      </c>
      <c r="H2209" s="10">
        <v>1386.31</v>
      </c>
      <c r="J2209" s="29">
        <v>41898</v>
      </c>
      <c r="K2209" s="10">
        <v>61.96</v>
      </c>
      <c r="L2209" s="10">
        <v>62.53</v>
      </c>
      <c r="M2209" s="10">
        <v>61.96</v>
      </c>
      <c r="N2209" s="10">
        <v>61.98</v>
      </c>
      <c r="O2209" s="10">
        <v>61.84</v>
      </c>
      <c r="P2209" s="10">
        <v>61.05</v>
      </c>
      <c r="Q2209" s="10">
        <v>61.67</v>
      </c>
    </row>
    <row r="2210" spans="1:17">
      <c r="A2210" s="29">
        <v>41899</v>
      </c>
      <c r="B2210" s="10">
        <v>1418.51</v>
      </c>
      <c r="C2210" s="10">
        <v>1422.09</v>
      </c>
      <c r="D2210" s="10">
        <v>1417.13</v>
      </c>
      <c r="E2210" s="10">
        <v>1422.02</v>
      </c>
      <c r="F2210" s="10">
        <v>1402.8</v>
      </c>
      <c r="G2210" s="10">
        <v>1357.78</v>
      </c>
      <c r="H2210" s="10">
        <v>1385.54</v>
      </c>
      <c r="J2210" s="29">
        <v>41897</v>
      </c>
      <c r="K2210" s="10">
        <v>61.5</v>
      </c>
      <c r="L2210" s="10">
        <v>61.59</v>
      </c>
      <c r="M2210" s="10">
        <v>61.21</v>
      </c>
      <c r="N2210" s="10">
        <v>61.59</v>
      </c>
      <c r="O2210" s="10">
        <v>61.83</v>
      </c>
      <c r="P2210" s="10">
        <v>61.06</v>
      </c>
      <c r="Q2210" s="10">
        <v>61.65</v>
      </c>
    </row>
    <row r="2211" spans="1:17">
      <c r="A2211" s="29">
        <v>41898</v>
      </c>
      <c r="B2211" s="10">
        <v>1417.65</v>
      </c>
      <c r="C2211" s="10">
        <v>1420.71</v>
      </c>
      <c r="D2211" s="10">
        <v>1417.65</v>
      </c>
      <c r="E2211" s="10">
        <v>1418.49</v>
      </c>
      <c r="F2211" s="10">
        <v>1402.18</v>
      </c>
      <c r="G2211" s="10">
        <v>1357.71</v>
      </c>
      <c r="H2211" s="10">
        <v>1384.79</v>
      </c>
      <c r="J2211" s="29">
        <v>41894</v>
      </c>
      <c r="K2211" s="10">
        <v>62</v>
      </c>
      <c r="L2211" s="10">
        <v>62</v>
      </c>
      <c r="M2211" s="10">
        <v>61.47</v>
      </c>
      <c r="N2211" s="10">
        <v>61.5</v>
      </c>
      <c r="O2211" s="10">
        <v>61.82</v>
      </c>
      <c r="P2211" s="10">
        <v>61.08</v>
      </c>
      <c r="Q2211" s="10">
        <v>61.65</v>
      </c>
    </row>
    <row r="2212" spans="1:17">
      <c r="A2212" s="29">
        <v>41897</v>
      </c>
      <c r="B2212" s="10">
        <v>1414.03</v>
      </c>
      <c r="C2212" s="10">
        <v>1418.76</v>
      </c>
      <c r="D2212" s="10">
        <v>1412.21</v>
      </c>
      <c r="E2212" s="10">
        <v>1417.65</v>
      </c>
      <c r="F2212" s="10">
        <v>1401.53</v>
      </c>
      <c r="G2212" s="10">
        <v>1357.68</v>
      </c>
      <c r="H2212" s="10">
        <v>1384.07</v>
      </c>
      <c r="J2212" s="29">
        <v>41893</v>
      </c>
      <c r="K2212" s="10">
        <v>62.4</v>
      </c>
      <c r="L2212" s="10">
        <v>62.54</v>
      </c>
      <c r="M2212" s="10">
        <v>62.34</v>
      </c>
      <c r="N2212" s="10">
        <v>62.54</v>
      </c>
      <c r="O2212" s="10">
        <v>61.81</v>
      </c>
      <c r="P2212" s="10">
        <v>61.09</v>
      </c>
      <c r="Q2212" s="10">
        <v>61.64</v>
      </c>
    </row>
    <row r="2213" spans="1:17">
      <c r="A2213" s="29">
        <v>41894</v>
      </c>
      <c r="B2213" s="10">
        <v>1414.36</v>
      </c>
      <c r="C2213" s="10">
        <v>1416.4</v>
      </c>
      <c r="D2213" s="10">
        <v>1411.09</v>
      </c>
      <c r="E2213" s="10">
        <v>1414.03</v>
      </c>
      <c r="F2213" s="10">
        <v>1400.96</v>
      </c>
      <c r="G2213" s="10">
        <v>1357.66</v>
      </c>
      <c r="H2213" s="10">
        <v>1383.34</v>
      </c>
      <c r="J2213" s="29">
        <v>41892</v>
      </c>
      <c r="K2213" s="10">
        <v>62.68</v>
      </c>
      <c r="L2213" s="10">
        <v>62.68</v>
      </c>
      <c r="M2213" s="10">
        <v>61.73</v>
      </c>
      <c r="N2213" s="10">
        <v>62.05</v>
      </c>
      <c r="O2213" s="10">
        <v>61.78</v>
      </c>
      <c r="P2213" s="10">
        <v>61.1</v>
      </c>
      <c r="Q2213" s="10">
        <v>61.62</v>
      </c>
    </row>
    <row r="2214" spans="1:17">
      <c r="A2214" s="29">
        <v>41893</v>
      </c>
      <c r="B2214" s="10">
        <v>1412.86</v>
      </c>
      <c r="C2214" s="10">
        <v>1415.91</v>
      </c>
      <c r="D2214" s="10">
        <v>1411.17</v>
      </c>
      <c r="E2214" s="10">
        <v>1414.92</v>
      </c>
      <c r="F2214" s="10">
        <v>1400.5</v>
      </c>
      <c r="G2214" s="10">
        <v>1357.65</v>
      </c>
      <c r="H2214" s="10">
        <v>1382.65</v>
      </c>
      <c r="J2214" s="29">
        <v>41891</v>
      </c>
      <c r="K2214" s="10">
        <v>63.09</v>
      </c>
      <c r="L2214" s="10">
        <v>63.09</v>
      </c>
      <c r="M2214" s="10">
        <v>62.62</v>
      </c>
      <c r="N2214" s="10">
        <v>62.62</v>
      </c>
      <c r="O2214" s="10">
        <v>61.78</v>
      </c>
      <c r="P2214" s="10">
        <v>61.12</v>
      </c>
      <c r="Q2214" s="10">
        <v>61.6</v>
      </c>
    </row>
    <row r="2215" spans="1:17">
      <c r="A2215" s="29">
        <v>41892</v>
      </c>
      <c r="B2215" s="10">
        <v>1413.73</v>
      </c>
      <c r="C2215" s="10">
        <v>1416.29</v>
      </c>
      <c r="D2215" s="10">
        <v>1410.18</v>
      </c>
      <c r="E2215" s="10">
        <v>1412.52</v>
      </c>
      <c r="F2215" s="10">
        <v>1400.01</v>
      </c>
      <c r="G2215" s="10">
        <v>1357.64</v>
      </c>
      <c r="H2215" s="10">
        <v>1381.93</v>
      </c>
      <c r="J2215" s="29">
        <v>41890</v>
      </c>
      <c r="K2215" s="10">
        <v>65.25</v>
      </c>
      <c r="L2215" s="10">
        <v>65.25</v>
      </c>
      <c r="M2215" s="10">
        <v>63.79</v>
      </c>
      <c r="N2215" s="10">
        <v>63.79</v>
      </c>
      <c r="O2215" s="10">
        <v>61.77</v>
      </c>
      <c r="P2215" s="10">
        <v>61.12</v>
      </c>
      <c r="Q2215" s="10">
        <v>61.57</v>
      </c>
    </row>
    <row r="2216" spans="1:17">
      <c r="A2216" s="29">
        <v>41891</v>
      </c>
      <c r="B2216" s="10">
        <v>1412.93</v>
      </c>
      <c r="C2216" s="10">
        <v>1415.06</v>
      </c>
      <c r="D2216" s="10">
        <v>1410.69</v>
      </c>
      <c r="E2216" s="10">
        <v>1413.96</v>
      </c>
      <c r="F2216" s="10">
        <v>1399.52</v>
      </c>
      <c r="G2216" s="10">
        <v>1357.65</v>
      </c>
      <c r="H2216" s="10">
        <v>1381.27</v>
      </c>
      <c r="J2216" s="29">
        <v>41887</v>
      </c>
      <c r="K2216" s="10">
        <v>65.05</v>
      </c>
      <c r="L2216" s="10">
        <v>65.19</v>
      </c>
      <c r="M2216" s="10">
        <v>64.73</v>
      </c>
      <c r="N2216" s="10">
        <v>65.19</v>
      </c>
      <c r="O2216" s="10">
        <v>61.74</v>
      </c>
      <c r="P2216" s="10">
        <v>61.12</v>
      </c>
      <c r="Q2216" s="10">
        <v>61.54</v>
      </c>
    </row>
    <row r="2217" spans="1:17">
      <c r="A2217" s="29">
        <v>41890</v>
      </c>
      <c r="B2217" s="10">
        <v>1415.77</v>
      </c>
      <c r="C2217" s="10">
        <v>1417.44</v>
      </c>
      <c r="D2217" s="10">
        <v>1411.92</v>
      </c>
      <c r="E2217" s="10">
        <v>1412.31</v>
      </c>
      <c r="F2217" s="10">
        <v>1399</v>
      </c>
      <c r="G2217" s="10">
        <v>1357.63</v>
      </c>
      <c r="H2217" s="10">
        <v>1380.56</v>
      </c>
      <c r="J2217" s="29">
        <v>41886</v>
      </c>
      <c r="K2217" s="10">
        <v>65.42</v>
      </c>
      <c r="L2217" s="10">
        <v>65.61</v>
      </c>
      <c r="M2217" s="10">
        <v>65.180000000000007</v>
      </c>
      <c r="N2217" s="10">
        <v>65.180000000000007</v>
      </c>
      <c r="O2217" s="10">
        <v>61.69</v>
      </c>
      <c r="P2217" s="10">
        <v>61.11</v>
      </c>
      <c r="Q2217" s="10">
        <v>61.49</v>
      </c>
    </row>
    <row r="2218" spans="1:17">
      <c r="A2218" s="29">
        <v>41887</v>
      </c>
      <c r="B2218" s="10">
        <v>1419.07</v>
      </c>
      <c r="C2218" s="10">
        <v>1420.11</v>
      </c>
      <c r="D2218" s="10">
        <v>1413.82</v>
      </c>
      <c r="E2218" s="10">
        <v>1415.76</v>
      </c>
      <c r="F2218" s="10">
        <v>1398.42</v>
      </c>
      <c r="G2218" s="10">
        <v>1357.63</v>
      </c>
      <c r="H2218" s="10">
        <v>1379.82</v>
      </c>
      <c r="J2218" s="29">
        <v>41885</v>
      </c>
      <c r="K2218" s="10">
        <v>65.739999999999995</v>
      </c>
      <c r="L2218" s="10">
        <v>65.739999999999995</v>
      </c>
      <c r="M2218" s="10">
        <v>65.5</v>
      </c>
      <c r="N2218" s="10">
        <v>65.569999999999993</v>
      </c>
      <c r="O2218" s="10">
        <v>61.65</v>
      </c>
      <c r="P2218" s="10">
        <v>61.1</v>
      </c>
      <c r="Q2218" s="10">
        <v>61.45</v>
      </c>
    </row>
    <row r="2219" spans="1:17">
      <c r="A2219" s="29">
        <v>41886</v>
      </c>
      <c r="B2219" s="10">
        <v>1418.47</v>
      </c>
      <c r="C2219" s="10">
        <v>1420.67</v>
      </c>
      <c r="D2219" s="10">
        <v>1416.4</v>
      </c>
      <c r="E2219" s="10">
        <v>1420.67</v>
      </c>
      <c r="F2219" s="10">
        <v>1397.73</v>
      </c>
      <c r="G2219" s="10">
        <v>1357.61</v>
      </c>
      <c r="H2219" s="10">
        <v>1379.02</v>
      </c>
      <c r="J2219" s="29">
        <v>41884</v>
      </c>
      <c r="K2219" s="10">
        <v>65</v>
      </c>
      <c r="L2219" s="10">
        <v>65.47</v>
      </c>
      <c r="M2219" s="10">
        <v>64.5</v>
      </c>
      <c r="N2219" s="10">
        <v>65.47</v>
      </c>
      <c r="O2219" s="10">
        <v>61.6</v>
      </c>
      <c r="P2219" s="10">
        <v>61.09</v>
      </c>
      <c r="Q2219" s="10">
        <v>61.4</v>
      </c>
    </row>
    <row r="2220" spans="1:17">
      <c r="A2220" s="29">
        <v>41885</v>
      </c>
      <c r="B2220" s="10">
        <v>1418.13</v>
      </c>
      <c r="C2220" s="10">
        <v>1421.41</v>
      </c>
      <c r="D2220" s="10">
        <v>1416.7</v>
      </c>
      <c r="E2220" s="10">
        <v>1418.18</v>
      </c>
      <c r="F2220" s="10">
        <v>1396.96</v>
      </c>
      <c r="G2220" s="10">
        <v>1357.61</v>
      </c>
      <c r="H2220" s="10">
        <v>1378.18</v>
      </c>
      <c r="J2220" s="29">
        <v>41883</v>
      </c>
      <c r="K2220" s="10">
        <v>64.5</v>
      </c>
      <c r="L2220" s="10">
        <v>65.36</v>
      </c>
      <c r="M2220" s="10">
        <v>64.5</v>
      </c>
      <c r="N2220" s="10">
        <v>65.180000000000007</v>
      </c>
      <c r="O2220" s="10">
        <v>61.56</v>
      </c>
      <c r="P2220" s="10">
        <v>61.08</v>
      </c>
      <c r="Q2220" s="10">
        <v>61.35</v>
      </c>
    </row>
    <row r="2221" spans="1:17">
      <c r="A2221" s="29">
        <v>41884</v>
      </c>
      <c r="B2221" s="10">
        <v>1414.07</v>
      </c>
      <c r="C2221" s="10">
        <v>1418.28</v>
      </c>
      <c r="D2221" s="10">
        <v>1410.63</v>
      </c>
      <c r="E2221" s="10">
        <v>1418.07</v>
      </c>
      <c r="F2221" s="10">
        <v>1396.19</v>
      </c>
      <c r="G2221" s="10">
        <v>1357.64</v>
      </c>
      <c r="H2221" s="10">
        <v>1377.37</v>
      </c>
      <c r="J2221" s="29">
        <v>41880</v>
      </c>
      <c r="K2221" s="10">
        <v>64.2</v>
      </c>
      <c r="L2221" s="10">
        <v>64.62</v>
      </c>
      <c r="M2221" s="10">
        <v>64.2</v>
      </c>
      <c r="N2221" s="10">
        <v>64.62</v>
      </c>
      <c r="O2221" s="10">
        <v>61.53</v>
      </c>
      <c r="P2221" s="10">
        <v>61.08</v>
      </c>
      <c r="Q2221" s="10">
        <v>61.31</v>
      </c>
    </row>
    <row r="2222" spans="1:17">
      <c r="A2222" s="29">
        <v>41883</v>
      </c>
      <c r="B2222" s="10">
        <v>1413.09</v>
      </c>
      <c r="C2222" s="10">
        <v>1414.93</v>
      </c>
      <c r="D2222" s="10">
        <v>1408.68</v>
      </c>
      <c r="E2222" s="10">
        <v>1413.51</v>
      </c>
      <c r="F2222" s="10">
        <v>1395.36</v>
      </c>
      <c r="G2222" s="10">
        <v>1357.67</v>
      </c>
      <c r="H2222" s="10">
        <v>1376.59</v>
      </c>
      <c r="J2222" s="29">
        <v>41879</v>
      </c>
      <c r="K2222" s="10">
        <v>64.040000000000006</v>
      </c>
      <c r="L2222" s="10">
        <v>64.2</v>
      </c>
      <c r="M2222" s="10">
        <v>63.94</v>
      </c>
      <c r="N2222" s="10">
        <v>64.2</v>
      </c>
      <c r="O2222" s="10">
        <v>61.53</v>
      </c>
      <c r="P2222" s="10">
        <v>61.09</v>
      </c>
      <c r="Q2222" s="10">
        <v>61.27</v>
      </c>
    </row>
    <row r="2223" spans="1:17">
      <c r="A2223" s="29">
        <v>41880</v>
      </c>
      <c r="B2223" s="10">
        <v>1405.38</v>
      </c>
      <c r="C2223" s="10">
        <v>1415.03</v>
      </c>
      <c r="D2223" s="10">
        <v>1405.38</v>
      </c>
      <c r="E2223" s="10">
        <v>1413.1</v>
      </c>
      <c r="F2223" s="10">
        <v>1394.58</v>
      </c>
      <c r="G2223" s="10">
        <v>1357.71</v>
      </c>
      <c r="H2223" s="10">
        <v>1375.85</v>
      </c>
      <c r="J2223" s="29">
        <v>41878</v>
      </c>
      <c r="K2223" s="10">
        <v>62.98</v>
      </c>
      <c r="L2223" s="10">
        <v>64.05</v>
      </c>
      <c r="M2223" s="10">
        <v>62.98</v>
      </c>
      <c r="N2223" s="10">
        <v>64.05</v>
      </c>
      <c r="O2223" s="10">
        <v>61.51</v>
      </c>
      <c r="P2223" s="10">
        <v>61.1</v>
      </c>
      <c r="Q2223" s="10">
        <v>61.25</v>
      </c>
    </row>
    <row r="2224" spans="1:17">
      <c r="A2224" s="29">
        <v>41879</v>
      </c>
      <c r="B2224" s="10">
        <v>1400.58</v>
      </c>
      <c r="C2224" s="10">
        <v>1407.06</v>
      </c>
      <c r="D2224" s="10">
        <v>1399.88</v>
      </c>
      <c r="E2224" s="10">
        <v>1405.66</v>
      </c>
      <c r="F2224" s="10">
        <v>1393.83</v>
      </c>
      <c r="G2224" s="10">
        <v>1357.77</v>
      </c>
      <c r="H2224" s="10">
        <v>1375.1</v>
      </c>
      <c r="J2224" s="29">
        <v>41877</v>
      </c>
      <c r="K2224" s="10">
        <v>62.46</v>
      </c>
      <c r="L2224" s="10">
        <v>62.9</v>
      </c>
      <c r="M2224" s="10">
        <v>62.39</v>
      </c>
      <c r="N2224" s="10">
        <v>62.9</v>
      </c>
      <c r="O2224" s="10">
        <v>61.49</v>
      </c>
      <c r="P2224" s="10">
        <v>61.11</v>
      </c>
      <c r="Q2224" s="10">
        <v>61.21</v>
      </c>
    </row>
    <row r="2225" spans="1:17">
      <c r="A2225" s="29">
        <v>41878</v>
      </c>
      <c r="B2225" s="10">
        <v>1394.68</v>
      </c>
      <c r="C2225" s="10">
        <v>1400.85</v>
      </c>
      <c r="D2225" s="10">
        <v>1394.42</v>
      </c>
      <c r="E2225" s="10">
        <v>1400.58</v>
      </c>
      <c r="F2225" s="10">
        <v>1393.25</v>
      </c>
      <c r="G2225" s="10">
        <v>1357.87</v>
      </c>
      <c r="H2225" s="10">
        <v>1374.41</v>
      </c>
      <c r="J2225" s="29">
        <v>41876</v>
      </c>
      <c r="K2225" s="10">
        <v>61.82</v>
      </c>
      <c r="L2225" s="10">
        <v>62.22</v>
      </c>
      <c r="M2225" s="10">
        <v>61.82</v>
      </c>
      <c r="N2225" s="10">
        <v>62.22</v>
      </c>
      <c r="O2225" s="10">
        <v>61.51</v>
      </c>
      <c r="P2225" s="10">
        <v>61.12</v>
      </c>
      <c r="Q2225" s="10">
        <v>61.19</v>
      </c>
    </row>
    <row r="2226" spans="1:17">
      <c r="A2226" s="29">
        <v>41877</v>
      </c>
      <c r="B2226" s="10">
        <v>1395.95</v>
      </c>
      <c r="C2226" s="10">
        <v>1399.18</v>
      </c>
      <c r="D2226" s="10">
        <v>1393.06</v>
      </c>
      <c r="E2226" s="10">
        <v>1394.49</v>
      </c>
      <c r="F2226" s="10">
        <v>1392.74</v>
      </c>
      <c r="G2226" s="10">
        <v>1357.98</v>
      </c>
      <c r="H2226" s="10">
        <v>1373.76</v>
      </c>
      <c r="J2226" s="29">
        <v>41873</v>
      </c>
      <c r="K2226" s="10">
        <v>61.7</v>
      </c>
      <c r="L2226" s="10">
        <v>61.7</v>
      </c>
      <c r="M2226" s="10">
        <v>61.7</v>
      </c>
      <c r="N2226" s="10">
        <v>61.7</v>
      </c>
      <c r="O2226" s="10">
        <v>61.54</v>
      </c>
      <c r="P2226" s="10">
        <v>61.14</v>
      </c>
      <c r="Q2226" s="10">
        <v>61.16</v>
      </c>
    </row>
    <row r="2227" spans="1:17">
      <c r="A2227" s="29">
        <v>41876</v>
      </c>
      <c r="B2227" s="10">
        <v>1398.1</v>
      </c>
      <c r="C2227" s="10">
        <v>1398.81</v>
      </c>
      <c r="D2227" s="10">
        <v>1393.41</v>
      </c>
      <c r="E2227" s="10">
        <v>1396.11</v>
      </c>
      <c r="F2227" s="10">
        <v>1392.37</v>
      </c>
      <c r="G2227" s="10">
        <v>1358.11</v>
      </c>
      <c r="H2227" s="10">
        <v>1373.17</v>
      </c>
      <c r="J2227" s="29">
        <v>41872</v>
      </c>
      <c r="K2227" s="10">
        <v>61.6</v>
      </c>
      <c r="L2227" s="10">
        <v>61.85</v>
      </c>
      <c r="M2227" s="10">
        <v>61.6</v>
      </c>
      <c r="N2227" s="10">
        <v>61.85</v>
      </c>
      <c r="O2227" s="10">
        <v>61.58</v>
      </c>
      <c r="P2227" s="10">
        <v>61.16</v>
      </c>
      <c r="Q2227" s="10">
        <v>61.14</v>
      </c>
    </row>
    <row r="2228" spans="1:17">
      <c r="A2228" s="29">
        <v>41873</v>
      </c>
      <c r="B2228" s="10">
        <v>1399.34</v>
      </c>
      <c r="C2228" s="10">
        <v>1401.17</v>
      </c>
      <c r="D2228" s="10">
        <v>1396.28</v>
      </c>
      <c r="E2228" s="10">
        <v>1398.1</v>
      </c>
      <c r="F2228" s="10">
        <v>1391.9</v>
      </c>
      <c r="G2228" s="10">
        <v>1358.22</v>
      </c>
      <c r="H2228" s="10">
        <v>1372.54</v>
      </c>
      <c r="J2228" s="29">
        <v>41871</v>
      </c>
      <c r="K2228" s="10">
        <v>61.5</v>
      </c>
      <c r="L2228" s="10">
        <v>61.74</v>
      </c>
      <c r="M2228" s="10">
        <v>61.33</v>
      </c>
      <c r="N2228" s="10">
        <v>61.41</v>
      </c>
      <c r="O2228" s="10">
        <v>61.61</v>
      </c>
      <c r="P2228" s="10">
        <v>61.18</v>
      </c>
      <c r="Q2228" s="10">
        <v>61.1</v>
      </c>
    </row>
    <row r="2229" spans="1:17">
      <c r="A2229" s="29">
        <v>41872</v>
      </c>
      <c r="B2229" s="10">
        <v>1393.05</v>
      </c>
      <c r="C2229" s="10">
        <v>1400.09</v>
      </c>
      <c r="D2229" s="10">
        <v>1392.52</v>
      </c>
      <c r="E2229" s="10">
        <v>1399.34</v>
      </c>
      <c r="F2229" s="10">
        <v>1391.38</v>
      </c>
      <c r="G2229" s="10">
        <v>1358.33</v>
      </c>
      <c r="H2229" s="10">
        <v>1371.89</v>
      </c>
      <c r="J2229" s="29">
        <v>41870</v>
      </c>
      <c r="K2229" s="10">
        <v>60.8</v>
      </c>
      <c r="L2229" s="10">
        <v>61.5</v>
      </c>
      <c r="M2229" s="10">
        <v>60.8</v>
      </c>
      <c r="N2229" s="10">
        <v>61.5</v>
      </c>
      <c r="O2229" s="10">
        <v>61.62</v>
      </c>
      <c r="P2229" s="10">
        <v>61.2</v>
      </c>
      <c r="Q2229" s="10">
        <v>61.08</v>
      </c>
    </row>
    <row r="2230" spans="1:17">
      <c r="A2230" s="29">
        <v>41871</v>
      </c>
      <c r="B2230" s="10">
        <v>1396.52</v>
      </c>
      <c r="C2230" s="10">
        <v>1398.05</v>
      </c>
      <c r="D2230" s="10">
        <v>1392.12</v>
      </c>
      <c r="E2230" s="10">
        <v>1393.05</v>
      </c>
      <c r="F2230" s="10">
        <v>1390.82</v>
      </c>
      <c r="G2230" s="10">
        <v>1358.45</v>
      </c>
      <c r="H2230" s="10">
        <v>1371.2</v>
      </c>
      <c r="J2230" s="29">
        <v>41869</v>
      </c>
      <c r="K2230" s="10">
        <v>60.16</v>
      </c>
      <c r="L2230" s="10">
        <v>60.95</v>
      </c>
      <c r="M2230" s="10">
        <v>60.16</v>
      </c>
      <c r="N2230" s="10">
        <v>60.95</v>
      </c>
      <c r="O2230" s="10">
        <v>61.62</v>
      </c>
      <c r="P2230" s="10">
        <v>61.23</v>
      </c>
      <c r="Q2230" s="10">
        <v>61.05</v>
      </c>
    </row>
    <row r="2231" spans="1:17">
      <c r="A2231" s="29">
        <v>41870</v>
      </c>
      <c r="B2231" s="10">
        <v>1394.97</v>
      </c>
      <c r="C2231" s="10">
        <v>1398.7</v>
      </c>
      <c r="D2231" s="10">
        <v>1393.19</v>
      </c>
      <c r="E2231" s="10">
        <v>1396.9</v>
      </c>
      <c r="F2231" s="10">
        <v>1390.42</v>
      </c>
      <c r="G2231" s="10">
        <v>1358.59</v>
      </c>
      <c r="H2231" s="10">
        <v>1370.54</v>
      </c>
      <c r="J2231" s="29">
        <v>41866</v>
      </c>
      <c r="K2231" s="10">
        <v>60.68</v>
      </c>
      <c r="L2231" s="10">
        <v>61</v>
      </c>
      <c r="M2231" s="10">
        <v>60.41</v>
      </c>
      <c r="N2231" s="10">
        <v>61</v>
      </c>
      <c r="O2231" s="10">
        <v>61.62</v>
      </c>
      <c r="P2231" s="10">
        <v>61.26</v>
      </c>
      <c r="Q2231" s="10">
        <v>61.02</v>
      </c>
    </row>
    <row r="2232" spans="1:17">
      <c r="A2232" s="29">
        <v>41869</v>
      </c>
      <c r="B2232" s="10">
        <v>1397.17</v>
      </c>
      <c r="C2232" s="10">
        <v>1398.22</v>
      </c>
      <c r="D2232" s="10">
        <v>1393.24</v>
      </c>
      <c r="E2232" s="10">
        <v>1394.97</v>
      </c>
      <c r="F2232" s="10">
        <v>1389.88</v>
      </c>
      <c r="G2232" s="10">
        <v>1358.71</v>
      </c>
      <c r="H2232" s="10">
        <v>1369.83</v>
      </c>
      <c r="J2232" s="29">
        <v>41865</v>
      </c>
      <c r="K2232" s="10">
        <v>60.22</v>
      </c>
      <c r="L2232" s="10">
        <v>60.22</v>
      </c>
      <c r="M2232" s="10">
        <v>60</v>
      </c>
      <c r="N2232" s="10">
        <v>60.2</v>
      </c>
      <c r="O2232" s="10">
        <v>61.62</v>
      </c>
      <c r="P2232" s="10">
        <v>61.29</v>
      </c>
      <c r="Q2232" s="10">
        <v>60.99</v>
      </c>
    </row>
    <row r="2233" spans="1:17">
      <c r="A2233" s="29">
        <v>41866</v>
      </c>
      <c r="B2233" s="10">
        <v>1392.73</v>
      </c>
      <c r="C2233" s="10">
        <v>1397.15</v>
      </c>
      <c r="D2233" s="10">
        <v>1391.12</v>
      </c>
      <c r="E2233" s="10">
        <v>1397.15</v>
      </c>
      <c r="F2233" s="10">
        <v>1389.34</v>
      </c>
      <c r="G2233" s="10">
        <v>1358.82</v>
      </c>
      <c r="H2233" s="10">
        <v>1369.16</v>
      </c>
      <c r="J2233" s="29">
        <v>41864</v>
      </c>
      <c r="K2233" s="10">
        <v>60.38</v>
      </c>
      <c r="L2233" s="10">
        <v>60.39</v>
      </c>
      <c r="M2233" s="10">
        <v>60.1</v>
      </c>
      <c r="N2233" s="10">
        <v>60.26</v>
      </c>
      <c r="O2233" s="10">
        <v>61.62</v>
      </c>
      <c r="P2233" s="10">
        <v>61.32</v>
      </c>
      <c r="Q2233" s="10">
        <v>60.96</v>
      </c>
    </row>
    <row r="2234" spans="1:17">
      <c r="A2234" s="29">
        <v>41865</v>
      </c>
      <c r="B2234" s="10">
        <v>1392.7</v>
      </c>
      <c r="C2234" s="10">
        <v>1395.8</v>
      </c>
      <c r="D2234" s="10">
        <v>1391.43</v>
      </c>
      <c r="E2234" s="10">
        <v>1391.48</v>
      </c>
      <c r="F2234" s="10">
        <v>1388.73</v>
      </c>
      <c r="G2234" s="10">
        <v>1358.88</v>
      </c>
      <c r="H2234" s="10">
        <v>1368.42</v>
      </c>
      <c r="J2234" s="29">
        <v>41863</v>
      </c>
      <c r="K2234" s="10">
        <v>60.4</v>
      </c>
      <c r="L2234" s="10">
        <v>60.4</v>
      </c>
      <c r="M2234" s="10">
        <v>60.14</v>
      </c>
      <c r="N2234" s="10">
        <v>60.2</v>
      </c>
      <c r="O2234" s="10">
        <v>61.63</v>
      </c>
      <c r="P2234" s="10">
        <v>61.36</v>
      </c>
      <c r="Q2234" s="10">
        <v>60.93</v>
      </c>
    </row>
    <row r="2235" spans="1:17">
      <c r="A2235" s="29">
        <v>41864</v>
      </c>
      <c r="B2235" s="10">
        <v>1389.47</v>
      </c>
      <c r="C2235" s="10">
        <v>1393.75</v>
      </c>
      <c r="D2235" s="10">
        <v>1388.55</v>
      </c>
      <c r="E2235" s="10">
        <v>1392.7</v>
      </c>
      <c r="F2235" s="10">
        <v>1388.26</v>
      </c>
      <c r="G2235" s="10">
        <v>1358.96</v>
      </c>
      <c r="H2235" s="10">
        <v>1367.75</v>
      </c>
      <c r="J2235" s="29">
        <v>41862</v>
      </c>
      <c r="K2235" s="10">
        <v>60.13</v>
      </c>
      <c r="L2235" s="10">
        <v>60.31</v>
      </c>
      <c r="M2235" s="10">
        <v>60.13</v>
      </c>
      <c r="N2235" s="10">
        <v>60.26</v>
      </c>
      <c r="O2235" s="10">
        <v>61.65</v>
      </c>
      <c r="P2235" s="10">
        <v>61.39</v>
      </c>
      <c r="Q2235" s="10">
        <v>60.89</v>
      </c>
    </row>
    <row r="2236" spans="1:17">
      <c r="A2236" s="29">
        <v>41863</v>
      </c>
      <c r="B2236" s="10">
        <v>1391.88</v>
      </c>
      <c r="C2236" s="10">
        <v>1392.48</v>
      </c>
      <c r="D2236" s="10">
        <v>1386.88</v>
      </c>
      <c r="E2236" s="10">
        <v>1389.8</v>
      </c>
      <c r="F2236" s="10">
        <v>1387.79</v>
      </c>
      <c r="G2236" s="10">
        <v>1359.03</v>
      </c>
      <c r="H2236" s="10">
        <v>1367.06</v>
      </c>
      <c r="J2236" s="29">
        <v>41859</v>
      </c>
      <c r="K2236" s="10">
        <v>60.61</v>
      </c>
      <c r="L2236" s="10">
        <v>60.61</v>
      </c>
      <c r="M2236" s="10">
        <v>59.48</v>
      </c>
      <c r="N2236" s="10">
        <v>59.82</v>
      </c>
      <c r="O2236" s="10">
        <v>61.66</v>
      </c>
      <c r="P2236" s="10">
        <v>61.43</v>
      </c>
      <c r="Q2236" s="10">
        <v>60.85</v>
      </c>
    </row>
    <row r="2237" spans="1:17">
      <c r="A2237" s="29">
        <v>41862</v>
      </c>
      <c r="B2237" s="10">
        <v>1390.31</v>
      </c>
      <c r="C2237" s="10">
        <v>1393.07</v>
      </c>
      <c r="D2237" s="10">
        <v>1387.5</v>
      </c>
      <c r="E2237" s="10">
        <v>1391.82</v>
      </c>
      <c r="F2237" s="10">
        <v>1387.29</v>
      </c>
      <c r="G2237" s="10">
        <v>1359.13</v>
      </c>
      <c r="H2237" s="10">
        <v>1366.39</v>
      </c>
      <c r="J2237" s="29">
        <v>41858</v>
      </c>
      <c r="K2237" s="10">
        <v>60.17</v>
      </c>
      <c r="L2237" s="10">
        <v>60.19</v>
      </c>
      <c r="M2237" s="10">
        <v>59.75</v>
      </c>
      <c r="N2237" s="10">
        <v>60.1</v>
      </c>
      <c r="O2237" s="10">
        <v>61.67</v>
      </c>
      <c r="P2237" s="10">
        <v>61.47</v>
      </c>
      <c r="Q2237" s="10">
        <v>60.82</v>
      </c>
    </row>
    <row r="2238" spans="1:17">
      <c r="A2238" s="29">
        <v>41859</v>
      </c>
      <c r="B2238" s="10">
        <v>1392.62</v>
      </c>
      <c r="C2238" s="10">
        <v>1393.69</v>
      </c>
      <c r="D2238" s="10">
        <v>1388.81</v>
      </c>
      <c r="E2238" s="10">
        <v>1390.25</v>
      </c>
      <c r="F2238" s="10">
        <v>1386.67</v>
      </c>
      <c r="G2238" s="10">
        <v>1359.22</v>
      </c>
      <c r="H2238" s="10">
        <v>1365.69</v>
      </c>
      <c r="J2238" s="29">
        <v>41857</v>
      </c>
      <c r="K2238" s="10">
        <v>60.05</v>
      </c>
      <c r="L2238" s="10">
        <v>60.1</v>
      </c>
      <c r="M2238" s="10">
        <v>59.47</v>
      </c>
      <c r="N2238" s="10">
        <v>60.1</v>
      </c>
      <c r="O2238" s="10">
        <v>61.68</v>
      </c>
      <c r="P2238" s="10">
        <v>61.5</v>
      </c>
      <c r="Q2238" s="10">
        <v>60.79</v>
      </c>
    </row>
    <row r="2239" spans="1:17">
      <c r="A2239" s="29">
        <v>41858</v>
      </c>
      <c r="B2239" s="10">
        <v>1393.9</v>
      </c>
      <c r="C2239" s="10">
        <v>1395.34</v>
      </c>
      <c r="D2239" s="10">
        <v>1390.67</v>
      </c>
      <c r="E2239" s="10">
        <v>1392.72</v>
      </c>
      <c r="F2239" s="10">
        <v>1386.03</v>
      </c>
      <c r="G2239" s="10">
        <v>1359.33</v>
      </c>
      <c r="H2239" s="10">
        <v>1365.02</v>
      </c>
      <c r="J2239" s="29">
        <v>41856</v>
      </c>
      <c r="K2239" s="10">
        <v>60</v>
      </c>
      <c r="L2239" s="10">
        <v>60.4</v>
      </c>
      <c r="M2239" s="10">
        <v>60</v>
      </c>
      <c r="N2239" s="10">
        <v>60.1</v>
      </c>
      <c r="O2239" s="10">
        <v>61.69</v>
      </c>
      <c r="P2239" s="10">
        <v>61.53</v>
      </c>
      <c r="Q2239" s="10">
        <v>60.76</v>
      </c>
    </row>
    <row r="2240" spans="1:17">
      <c r="A2240" s="29">
        <v>41857</v>
      </c>
      <c r="B2240" s="10">
        <v>1397.32</v>
      </c>
      <c r="C2240" s="10">
        <v>1397.5</v>
      </c>
      <c r="D2240" s="10">
        <v>1392.01</v>
      </c>
      <c r="E2240" s="10">
        <v>1393.9</v>
      </c>
      <c r="F2240" s="10">
        <v>1385.33</v>
      </c>
      <c r="G2240" s="10">
        <v>1359.39</v>
      </c>
      <c r="H2240" s="10">
        <v>1364.37</v>
      </c>
      <c r="J2240" s="29">
        <v>41855</v>
      </c>
      <c r="K2240" s="10">
        <v>60.12</v>
      </c>
      <c r="L2240" s="10">
        <v>60.7</v>
      </c>
      <c r="M2240" s="10">
        <v>60.12</v>
      </c>
      <c r="N2240" s="10">
        <v>60.7</v>
      </c>
      <c r="O2240" s="10">
        <v>61.7</v>
      </c>
      <c r="P2240" s="10">
        <v>61.57</v>
      </c>
      <c r="Q2240" s="10">
        <v>60.72</v>
      </c>
    </row>
    <row r="2241" spans="1:17">
      <c r="A2241" s="29">
        <v>41856</v>
      </c>
      <c r="B2241" s="10">
        <v>1402.19</v>
      </c>
      <c r="C2241" s="10">
        <v>1403.23</v>
      </c>
      <c r="D2241" s="10">
        <v>1397.51</v>
      </c>
      <c r="E2241" s="10">
        <v>1397.56</v>
      </c>
      <c r="F2241" s="10">
        <v>1384.61</v>
      </c>
      <c r="G2241" s="10">
        <v>1359.44</v>
      </c>
      <c r="H2241" s="10">
        <v>1363.73</v>
      </c>
      <c r="J2241" s="29">
        <v>41852</v>
      </c>
      <c r="K2241" s="10">
        <v>60.08</v>
      </c>
      <c r="L2241" s="10">
        <v>60.2</v>
      </c>
      <c r="M2241" s="10">
        <v>59.75</v>
      </c>
      <c r="N2241" s="10">
        <v>60.1</v>
      </c>
      <c r="O2241" s="10">
        <v>61.69</v>
      </c>
      <c r="P2241" s="10">
        <v>61.59</v>
      </c>
      <c r="Q2241" s="10">
        <v>60.69</v>
      </c>
    </row>
    <row r="2242" spans="1:17">
      <c r="A2242" s="29">
        <v>41855</v>
      </c>
      <c r="B2242" s="10">
        <v>1410.03</v>
      </c>
      <c r="C2242" s="10">
        <v>1410.62</v>
      </c>
      <c r="D2242" s="10">
        <v>1401.83</v>
      </c>
      <c r="E2242" s="10">
        <v>1402.19</v>
      </c>
      <c r="F2242" s="10">
        <v>1383.82</v>
      </c>
      <c r="G2242" s="10">
        <v>1359.49</v>
      </c>
      <c r="H2242" s="10">
        <v>1363.03</v>
      </c>
      <c r="J2242" s="29">
        <v>41851</v>
      </c>
      <c r="K2242" s="10">
        <v>60.82</v>
      </c>
      <c r="L2242" s="10">
        <v>60.82</v>
      </c>
      <c r="M2242" s="10">
        <v>59.72</v>
      </c>
      <c r="N2242" s="10">
        <v>60.19</v>
      </c>
      <c r="O2242" s="10">
        <v>61.69</v>
      </c>
      <c r="P2242" s="10">
        <v>61.62</v>
      </c>
      <c r="Q2242" s="10">
        <v>60.67</v>
      </c>
    </row>
    <row r="2243" spans="1:17">
      <c r="A2243" s="29">
        <v>41852</v>
      </c>
      <c r="B2243" s="10">
        <v>1409.42</v>
      </c>
      <c r="C2243" s="10">
        <v>1411.76</v>
      </c>
      <c r="D2243" s="10">
        <v>1406.94</v>
      </c>
      <c r="E2243" s="10">
        <v>1410.03</v>
      </c>
      <c r="F2243" s="10">
        <v>1382.97</v>
      </c>
      <c r="G2243" s="10">
        <v>1359.51</v>
      </c>
      <c r="H2243" s="10">
        <v>1362.38</v>
      </c>
      <c r="J2243" s="29">
        <v>41850</v>
      </c>
      <c r="K2243" s="10">
        <v>61.3</v>
      </c>
      <c r="L2243" s="10">
        <v>61.3</v>
      </c>
      <c r="M2243" s="10">
        <v>60.48</v>
      </c>
      <c r="N2243" s="10">
        <v>60.82</v>
      </c>
      <c r="O2243" s="10">
        <v>61.7</v>
      </c>
      <c r="P2243" s="10">
        <v>61.65</v>
      </c>
      <c r="Q2243" s="10">
        <v>60.64</v>
      </c>
    </row>
    <row r="2244" spans="1:17">
      <c r="A2244" s="29">
        <v>41851</v>
      </c>
      <c r="B2244" s="10">
        <v>1408.55</v>
      </c>
      <c r="C2244" s="10">
        <v>1412.33</v>
      </c>
      <c r="D2244" s="10">
        <v>1406.52</v>
      </c>
      <c r="E2244" s="10">
        <v>1409.42</v>
      </c>
      <c r="F2244" s="10">
        <v>1381.94</v>
      </c>
      <c r="G2244" s="10">
        <v>1359.49</v>
      </c>
      <c r="H2244" s="10">
        <v>1361.65</v>
      </c>
      <c r="J2244" s="29">
        <v>41849</v>
      </c>
      <c r="K2244" s="10">
        <v>61.5</v>
      </c>
      <c r="L2244" s="10">
        <v>61.64</v>
      </c>
      <c r="M2244" s="10">
        <v>61.13</v>
      </c>
      <c r="N2244" s="10">
        <v>61.6</v>
      </c>
      <c r="O2244" s="10">
        <v>61.69</v>
      </c>
      <c r="P2244" s="10">
        <v>61.68</v>
      </c>
      <c r="Q2244" s="10">
        <v>60.61</v>
      </c>
    </row>
    <row r="2245" spans="1:17">
      <c r="A2245" s="29">
        <v>41850</v>
      </c>
      <c r="B2245" s="10">
        <v>1408.7</v>
      </c>
      <c r="C2245" s="10">
        <v>1410.14</v>
      </c>
      <c r="D2245" s="10">
        <v>1403.95</v>
      </c>
      <c r="E2245" s="10">
        <v>1408.57</v>
      </c>
      <c r="F2245" s="10">
        <v>1380.96</v>
      </c>
      <c r="G2245" s="10">
        <v>1359.51</v>
      </c>
      <c r="H2245" s="10">
        <v>1360.96</v>
      </c>
      <c r="J2245" s="29">
        <v>41848</v>
      </c>
      <c r="K2245" s="10">
        <v>61.89</v>
      </c>
      <c r="L2245" s="10">
        <v>62.01</v>
      </c>
      <c r="M2245" s="10">
        <v>61.48</v>
      </c>
      <c r="N2245" s="10">
        <v>61.72</v>
      </c>
      <c r="O2245" s="10">
        <v>61.67</v>
      </c>
      <c r="P2245" s="10">
        <v>61.71</v>
      </c>
      <c r="Q2245" s="10">
        <v>60.58</v>
      </c>
    </row>
    <row r="2246" spans="1:17">
      <c r="A2246" s="29">
        <v>41849</v>
      </c>
      <c r="B2246" s="10">
        <v>1402.94</v>
      </c>
      <c r="C2246" s="10">
        <v>1408.7</v>
      </c>
      <c r="D2246" s="10">
        <v>1402.94</v>
      </c>
      <c r="E2246" s="10">
        <v>1408.7</v>
      </c>
      <c r="F2246" s="10">
        <v>1380</v>
      </c>
      <c r="G2246" s="10">
        <v>1359.5</v>
      </c>
      <c r="H2246" s="10">
        <v>1360.17</v>
      </c>
      <c r="J2246" s="29">
        <v>41845</v>
      </c>
      <c r="K2246" s="10">
        <v>62.08</v>
      </c>
      <c r="L2246" s="10">
        <v>62.2</v>
      </c>
      <c r="M2246" s="10">
        <v>61.91</v>
      </c>
      <c r="N2246" s="10">
        <v>61.91</v>
      </c>
      <c r="O2246" s="10">
        <v>61.67</v>
      </c>
      <c r="P2246" s="10">
        <v>61.73</v>
      </c>
      <c r="Q2246" s="10">
        <v>60.54</v>
      </c>
    </row>
    <row r="2247" spans="1:17">
      <c r="A2247" s="29">
        <v>41848</v>
      </c>
      <c r="B2247" s="10">
        <v>1407.16</v>
      </c>
      <c r="C2247" s="10">
        <v>1407.16</v>
      </c>
      <c r="D2247" s="10">
        <v>1402.89</v>
      </c>
      <c r="E2247" s="10">
        <v>1402.94</v>
      </c>
      <c r="F2247" s="10">
        <v>1379.09</v>
      </c>
      <c r="G2247" s="10">
        <v>1359.49</v>
      </c>
      <c r="H2247" s="10">
        <v>1359.25</v>
      </c>
      <c r="J2247" s="29">
        <v>41844</v>
      </c>
      <c r="K2247" s="10">
        <v>61.49</v>
      </c>
      <c r="L2247" s="10">
        <v>62.98</v>
      </c>
      <c r="M2247" s="10">
        <v>61.49</v>
      </c>
      <c r="N2247" s="10">
        <v>62.5</v>
      </c>
      <c r="O2247" s="10">
        <v>61.66</v>
      </c>
      <c r="P2247" s="10">
        <v>61.76</v>
      </c>
      <c r="Q2247" s="10">
        <v>60.49</v>
      </c>
    </row>
    <row r="2248" spans="1:17">
      <c r="A2248" s="29">
        <v>41845</v>
      </c>
      <c r="B2248" s="10">
        <v>1406.35</v>
      </c>
      <c r="C2248" s="10">
        <v>1408.96</v>
      </c>
      <c r="D2248" s="10">
        <v>1404.41</v>
      </c>
      <c r="E2248" s="10">
        <v>1407.14</v>
      </c>
      <c r="F2248" s="10">
        <v>1378.26</v>
      </c>
      <c r="G2248" s="10">
        <v>1359.49</v>
      </c>
      <c r="H2248" s="10">
        <v>1358.25</v>
      </c>
      <c r="J2248" s="29">
        <v>41843</v>
      </c>
      <c r="K2248" s="10">
        <v>61.93</v>
      </c>
      <c r="L2248" s="10">
        <v>62.09</v>
      </c>
      <c r="M2248" s="10">
        <v>61.64</v>
      </c>
      <c r="N2248" s="10">
        <v>62.09</v>
      </c>
      <c r="O2248" s="10">
        <v>61.64</v>
      </c>
      <c r="P2248" s="10">
        <v>61.78</v>
      </c>
      <c r="Q2248" s="10">
        <v>60.44</v>
      </c>
    </row>
    <row r="2249" spans="1:17">
      <c r="A2249" s="29">
        <v>41844</v>
      </c>
      <c r="B2249" s="10">
        <v>1404.03</v>
      </c>
      <c r="C2249" s="10">
        <v>1406.97</v>
      </c>
      <c r="D2249" s="10">
        <v>1403.32</v>
      </c>
      <c r="E2249" s="10">
        <v>1406.35</v>
      </c>
      <c r="F2249" s="10">
        <v>1377.27</v>
      </c>
      <c r="G2249" s="10">
        <v>1359.46</v>
      </c>
      <c r="H2249" s="10">
        <v>1357.15</v>
      </c>
      <c r="J2249" s="29">
        <v>41842</v>
      </c>
      <c r="K2249" s="10">
        <v>61.74</v>
      </c>
      <c r="L2249" s="10">
        <v>61.75</v>
      </c>
      <c r="M2249" s="10">
        <v>61.48</v>
      </c>
      <c r="N2249" s="10">
        <v>61.48</v>
      </c>
      <c r="O2249" s="10">
        <v>61.62</v>
      </c>
      <c r="P2249" s="10">
        <v>61.81</v>
      </c>
      <c r="Q2249" s="10">
        <v>60.39</v>
      </c>
    </row>
    <row r="2250" spans="1:17">
      <c r="A2250" s="29">
        <v>41843</v>
      </c>
      <c r="B2250" s="10">
        <v>1404.78</v>
      </c>
      <c r="C2250" s="10">
        <v>1406.47</v>
      </c>
      <c r="D2250" s="10">
        <v>1402.66</v>
      </c>
      <c r="E2250" s="10">
        <v>1404.06</v>
      </c>
      <c r="F2250" s="10">
        <v>1376.3</v>
      </c>
      <c r="G2250" s="10">
        <v>1359.39</v>
      </c>
      <c r="H2250" s="10">
        <v>1355.92</v>
      </c>
      <c r="J2250" s="29">
        <v>41841</v>
      </c>
      <c r="K2250" s="10">
        <v>61.14</v>
      </c>
      <c r="L2250" s="10">
        <v>61.75</v>
      </c>
      <c r="M2250" s="10">
        <v>61.14</v>
      </c>
      <c r="N2250" s="10">
        <v>61.75</v>
      </c>
      <c r="O2250" s="10">
        <v>61.62</v>
      </c>
      <c r="P2250" s="10">
        <v>61.84</v>
      </c>
      <c r="Q2250" s="10">
        <v>60.35</v>
      </c>
    </row>
    <row r="2251" spans="1:17">
      <c r="A2251" s="29">
        <v>41842</v>
      </c>
      <c r="B2251" s="10">
        <v>1399.74</v>
      </c>
      <c r="C2251" s="10">
        <v>1404.89</v>
      </c>
      <c r="D2251" s="10">
        <v>1397.88</v>
      </c>
      <c r="E2251" s="10">
        <v>1404.87</v>
      </c>
      <c r="F2251" s="10">
        <v>1375.38</v>
      </c>
      <c r="G2251" s="10">
        <v>1359.32</v>
      </c>
      <c r="H2251" s="10">
        <v>1354.64</v>
      </c>
      <c r="J2251" s="29">
        <v>41838</v>
      </c>
      <c r="K2251" s="10">
        <v>62.32</v>
      </c>
      <c r="L2251" s="10">
        <v>62.32</v>
      </c>
      <c r="M2251" s="10">
        <v>60.84</v>
      </c>
      <c r="N2251" s="10">
        <v>61.5</v>
      </c>
      <c r="O2251" s="10">
        <v>61.61</v>
      </c>
      <c r="P2251" s="10">
        <v>61.86</v>
      </c>
      <c r="Q2251" s="10">
        <v>60.29</v>
      </c>
    </row>
    <row r="2252" spans="1:17">
      <c r="A2252" s="29">
        <v>41841</v>
      </c>
      <c r="B2252" s="10">
        <v>1393.71</v>
      </c>
      <c r="C2252" s="10">
        <v>1399.92</v>
      </c>
      <c r="D2252" s="10">
        <v>1393.71</v>
      </c>
      <c r="E2252" s="10">
        <v>1399.73</v>
      </c>
      <c r="F2252" s="10">
        <v>1374.44</v>
      </c>
      <c r="G2252" s="10">
        <v>1359.23</v>
      </c>
      <c r="H2252" s="10">
        <v>1353.19</v>
      </c>
      <c r="J2252" s="29">
        <v>41837</v>
      </c>
      <c r="K2252" s="10">
        <v>60.75</v>
      </c>
      <c r="L2252" s="10">
        <v>60.75</v>
      </c>
      <c r="M2252" s="10">
        <v>60.29</v>
      </c>
      <c r="N2252" s="10">
        <v>60.55</v>
      </c>
      <c r="O2252" s="10">
        <v>61.6</v>
      </c>
      <c r="P2252" s="10">
        <v>61.89</v>
      </c>
      <c r="Q2252" s="10">
        <v>60.24</v>
      </c>
    </row>
    <row r="2253" spans="1:17">
      <c r="A2253" s="29">
        <v>41838</v>
      </c>
      <c r="B2253" s="10">
        <v>1393.16</v>
      </c>
      <c r="C2253" s="10">
        <v>1397.58</v>
      </c>
      <c r="D2253" s="10">
        <v>1393.16</v>
      </c>
      <c r="E2253" s="10">
        <v>1394.02</v>
      </c>
      <c r="F2253" s="10">
        <v>1373.56</v>
      </c>
      <c r="G2253" s="10">
        <v>1359.13</v>
      </c>
      <c r="H2253" s="10">
        <v>1351.76</v>
      </c>
      <c r="J2253" s="29">
        <v>41836</v>
      </c>
      <c r="K2253" s="10">
        <v>60.96</v>
      </c>
      <c r="L2253" s="10">
        <v>61.1</v>
      </c>
      <c r="M2253" s="10">
        <v>60.75</v>
      </c>
      <c r="N2253" s="10">
        <v>60.83</v>
      </c>
      <c r="O2253" s="10">
        <v>61.61</v>
      </c>
      <c r="P2253" s="10">
        <v>61.92</v>
      </c>
      <c r="Q2253" s="10">
        <v>60.21</v>
      </c>
    </row>
    <row r="2254" spans="1:17">
      <c r="A2254" s="29">
        <v>41837</v>
      </c>
      <c r="B2254" s="10">
        <v>1389.69</v>
      </c>
      <c r="C2254" s="10">
        <v>1393.99</v>
      </c>
      <c r="D2254" s="10">
        <v>1389.69</v>
      </c>
      <c r="E2254" s="10">
        <v>1392.95</v>
      </c>
      <c r="F2254" s="10">
        <v>1372.82</v>
      </c>
      <c r="G2254" s="10">
        <v>1359.06</v>
      </c>
      <c r="H2254" s="10">
        <v>1350.33</v>
      </c>
      <c r="J2254" s="29">
        <v>41835</v>
      </c>
      <c r="K2254" s="10">
        <v>61.24</v>
      </c>
      <c r="L2254" s="10">
        <v>61.24</v>
      </c>
      <c r="M2254" s="10">
        <v>60.95</v>
      </c>
      <c r="N2254" s="10">
        <v>60.96</v>
      </c>
      <c r="O2254" s="10">
        <v>61.61</v>
      </c>
      <c r="P2254" s="10">
        <v>61.96</v>
      </c>
      <c r="Q2254" s="10">
        <v>60.18</v>
      </c>
    </row>
    <row r="2255" spans="1:17">
      <c r="A2255" s="29">
        <v>41836</v>
      </c>
      <c r="B2255" s="10">
        <v>1391.82</v>
      </c>
      <c r="C2255" s="10">
        <v>1392.34</v>
      </c>
      <c r="D2255" s="10">
        <v>1389.55</v>
      </c>
      <c r="E2255" s="10">
        <v>1389.69</v>
      </c>
      <c r="F2255" s="10">
        <v>1372.12</v>
      </c>
      <c r="G2255" s="10">
        <v>1359</v>
      </c>
      <c r="H2255" s="10">
        <v>1348.88</v>
      </c>
      <c r="J2255" s="29">
        <v>41834</v>
      </c>
      <c r="K2255" s="10">
        <v>62.3</v>
      </c>
      <c r="L2255" s="10">
        <v>62.3</v>
      </c>
      <c r="M2255" s="10">
        <v>61.25</v>
      </c>
      <c r="N2255" s="10">
        <v>61.25</v>
      </c>
      <c r="O2255" s="10">
        <v>61.59</v>
      </c>
      <c r="P2255" s="10">
        <v>62</v>
      </c>
      <c r="Q2255" s="10">
        <v>60.15</v>
      </c>
    </row>
    <row r="2256" spans="1:17">
      <c r="A2256" s="29">
        <v>41835</v>
      </c>
      <c r="B2256" s="10">
        <v>1390.23</v>
      </c>
      <c r="C2256" s="10">
        <v>1392.91</v>
      </c>
      <c r="D2256" s="10">
        <v>1390.22</v>
      </c>
      <c r="E2256" s="10">
        <v>1391.82</v>
      </c>
      <c r="F2256" s="10">
        <v>1371.51</v>
      </c>
      <c r="G2256" s="10">
        <v>1358.94</v>
      </c>
      <c r="H2256" s="10">
        <v>1347.42</v>
      </c>
      <c r="J2256" s="29">
        <v>41831</v>
      </c>
      <c r="K2256" s="10">
        <v>60.92</v>
      </c>
      <c r="L2256" s="10">
        <v>60.92</v>
      </c>
      <c r="M2256" s="10">
        <v>60.73</v>
      </c>
      <c r="N2256" s="10">
        <v>60.91</v>
      </c>
      <c r="O2256" s="10">
        <v>61.56</v>
      </c>
      <c r="P2256" s="10">
        <v>62.02</v>
      </c>
      <c r="Q2256" s="10">
        <v>60.12</v>
      </c>
    </row>
    <row r="2257" spans="1:17">
      <c r="A2257" s="29">
        <v>41834</v>
      </c>
      <c r="B2257" s="10">
        <v>1387.58</v>
      </c>
      <c r="C2257" s="10">
        <v>1391.22</v>
      </c>
      <c r="D2257" s="10">
        <v>1387.27</v>
      </c>
      <c r="E2257" s="10">
        <v>1390.27</v>
      </c>
      <c r="F2257" s="10">
        <v>1370.69</v>
      </c>
      <c r="G2257" s="10">
        <v>1358.87</v>
      </c>
      <c r="H2257" s="10">
        <v>1345.88</v>
      </c>
      <c r="J2257" s="29">
        <v>41830</v>
      </c>
      <c r="K2257" s="10">
        <v>61.3</v>
      </c>
      <c r="L2257" s="10">
        <v>61.3</v>
      </c>
      <c r="M2257" s="10">
        <v>60.35</v>
      </c>
      <c r="N2257" s="10">
        <v>60.35</v>
      </c>
      <c r="O2257" s="10">
        <v>61.53</v>
      </c>
      <c r="P2257" s="10">
        <v>62.05</v>
      </c>
      <c r="Q2257" s="10">
        <v>60.1</v>
      </c>
    </row>
    <row r="2258" spans="1:17">
      <c r="A2258" s="29">
        <v>41831</v>
      </c>
      <c r="B2258" s="10">
        <v>1388.26</v>
      </c>
      <c r="C2258" s="10">
        <v>1391.87</v>
      </c>
      <c r="D2258" s="10">
        <v>1385.68</v>
      </c>
      <c r="E2258" s="10">
        <v>1387.2</v>
      </c>
      <c r="F2258" s="10">
        <v>1369.85</v>
      </c>
      <c r="G2258" s="10">
        <v>1358.78</v>
      </c>
      <c r="H2258" s="10">
        <v>1344.32</v>
      </c>
      <c r="J2258" s="29">
        <v>41828</v>
      </c>
      <c r="K2258" s="10">
        <v>61.2</v>
      </c>
      <c r="L2258" s="10">
        <v>61.3</v>
      </c>
      <c r="M2258" s="10">
        <v>60.9</v>
      </c>
      <c r="N2258" s="10">
        <v>60.9</v>
      </c>
      <c r="O2258" s="10">
        <v>61.52</v>
      </c>
      <c r="P2258" s="10">
        <v>62.08</v>
      </c>
      <c r="Q2258" s="10">
        <v>60.07</v>
      </c>
    </row>
    <row r="2259" spans="1:17">
      <c r="A2259" s="29">
        <v>41830</v>
      </c>
      <c r="B2259" s="10">
        <v>1390.9</v>
      </c>
      <c r="C2259" s="10">
        <v>1394.18</v>
      </c>
      <c r="D2259" s="10">
        <v>1388.36</v>
      </c>
      <c r="E2259" s="10">
        <v>1388.36</v>
      </c>
      <c r="F2259" s="10">
        <v>1369.1</v>
      </c>
      <c r="G2259" s="10">
        <v>1358.71</v>
      </c>
      <c r="H2259" s="10">
        <v>1342.79</v>
      </c>
      <c r="J2259" s="29">
        <v>41827</v>
      </c>
      <c r="K2259" s="10">
        <v>61.49</v>
      </c>
      <c r="L2259" s="10">
        <v>61.49</v>
      </c>
      <c r="M2259" s="10">
        <v>61.14</v>
      </c>
      <c r="N2259" s="10">
        <v>61.27</v>
      </c>
      <c r="O2259" s="10">
        <v>61.5</v>
      </c>
      <c r="P2259" s="10">
        <v>62.11</v>
      </c>
      <c r="Q2259" s="10">
        <v>60.05</v>
      </c>
    </row>
    <row r="2260" spans="1:17">
      <c r="A2260" s="29">
        <v>41828</v>
      </c>
      <c r="B2260" s="10">
        <v>1386.06</v>
      </c>
      <c r="C2260" s="10">
        <v>1391.22</v>
      </c>
      <c r="D2260" s="10">
        <v>1386.06</v>
      </c>
      <c r="E2260" s="10">
        <v>1391</v>
      </c>
      <c r="F2260" s="10">
        <v>1368.28</v>
      </c>
      <c r="G2260" s="10">
        <v>1358.65</v>
      </c>
      <c r="H2260" s="10">
        <v>1341.22</v>
      </c>
      <c r="J2260" s="29">
        <v>41824</v>
      </c>
      <c r="K2260" s="10">
        <v>61.04</v>
      </c>
      <c r="L2260" s="10">
        <v>61.2</v>
      </c>
      <c r="M2260" s="10">
        <v>61.04</v>
      </c>
      <c r="N2260" s="10">
        <v>61.2</v>
      </c>
      <c r="O2260" s="10">
        <v>61.48</v>
      </c>
      <c r="P2260" s="10">
        <v>62.13</v>
      </c>
      <c r="Q2260" s="10">
        <v>60.02</v>
      </c>
    </row>
    <row r="2261" spans="1:17">
      <c r="A2261" s="29">
        <v>41827</v>
      </c>
      <c r="B2261" s="10">
        <v>1389.27</v>
      </c>
      <c r="C2261" s="10">
        <v>1390.47</v>
      </c>
      <c r="D2261" s="10">
        <v>1386.06</v>
      </c>
      <c r="E2261" s="10">
        <v>1386.06</v>
      </c>
      <c r="F2261" s="10">
        <v>1367.4</v>
      </c>
      <c r="G2261" s="10">
        <v>1358.58</v>
      </c>
      <c r="H2261" s="10">
        <v>1339.69</v>
      </c>
      <c r="J2261" s="29">
        <v>41823</v>
      </c>
      <c r="K2261" s="10">
        <v>62.29</v>
      </c>
      <c r="L2261" s="10">
        <v>62.29</v>
      </c>
      <c r="M2261" s="10">
        <v>61.08</v>
      </c>
      <c r="N2261" s="10">
        <v>61.08</v>
      </c>
      <c r="O2261" s="10">
        <v>61.47</v>
      </c>
      <c r="P2261" s="10">
        <v>62.16</v>
      </c>
      <c r="Q2261" s="10">
        <v>59.98</v>
      </c>
    </row>
    <row r="2262" spans="1:17">
      <c r="A2262" s="29">
        <v>41824</v>
      </c>
      <c r="B2262" s="10">
        <v>1390.76</v>
      </c>
      <c r="C2262" s="10">
        <v>1392.54</v>
      </c>
      <c r="D2262" s="10">
        <v>1388.51</v>
      </c>
      <c r="E2262" s="10">
        <v>1389.25</v>
      </c>
      <c r="F2262" s="10">
        <v>1366.6</v>
      </c>
      <c r="G2262" s="10">
        <v>1358.56</v>
      </c>
      <c r="H2262" s="10">
        <v>1338.25</v>
      </c>
      <c r="J2262" s="29">
        <v>41822</v>
      </c>
      <c r="K2262" s="10">
        <v>61.35</v>
      </c>
      <c r="L2262" s="10">
        <v>61.35</v>
      </c>
      <c r="M2262" s="10">
        <v>60.98</v>
      </c>
      <c r="N2262" s="10">
        <v>60.98</v>
      </c>
      <c r="O2262" s="10">
        <v>61.47</v>
      </c>
      <c r="P2262" s="10">
        <v>62.19</v>
      </c>
      <c r="Q2262" s="10">
        <v>59.95</v>
      </c>
    </row>
    <row r="2263" spans="1:17">
      <c r="A2263" s="29">
        <v>41823</v>
      </c>
      <c r="B2263" s="10">
        <v>1390.25</v>
      </c>
      <c r="C2263" s="10">
        <v>1392.2</v>
      </c>
      <c r="D2263" s="10">
        <v>1387.47</v>
      </c>
      <c r="E2263" s="10">
        <v>1390.76</v>
      </c>
      <c r="F2263" s="10">
        <v>1365.71</v>
      </c>
      <c r="G2263" s="10">
        <v>1358.54</v>
      </c>
      <c r="H2263" s="10">
        <v>1336.86</v>
      </c>
      <c r="J2263" s="29">
        <v>41821</v>
      </c>
      <c r="K2263" s="10">
        <v>62.25</v>
      </c>
      <c r="L2263" s="10">
        <v>62.25</v>
      </c>
      <c r="M2263" s="10">
        <v>61.69</v>
      </c>
      <c r="N2263" s="10">
        <v>61.71</v>
      </c>
      <c r="O2263" s="10">
        <v>61.45</v>
      </c>
      <c r="P2263" s="10">
        <v>62.22</v>
      </c>
      <c r="Q2263" s="10">
        <v>59.91</v>
      </c>
    </row>
    <row r="2264" spans="1:17">
      <c r="A2264" s="29">
        <v>41822</v>
      </c>
      <c r="B2264" s="10">
        <v>1389.32</v>
      </c>
      <c r="C2264" s="10">
        <v>1391.78</v>
      </c>
      <c r="D2264" s="10">
        <v>1387.97</v>
      </c>
      <c r="E2264" s="10">
        <v>1390.58</v>
      </c>
      <c r="F2264" s="10">
        <v>1364.79</v>
      </c>
      <c r="G2264" s="10">
        <v>1358.51</v>
      </c>
      <c r="H2264" s="10">
        <v>1335.52</v>
      </c>
      <c r="J2264" s="29">
        <v>41820</v>
      </c>
      <c r="K2264" s="10">
        <v>62.3</v>
      </c>
      <c r="L2264" s="10">
        <v>62.3</v>
      </c>
      <c r="M2264" s="10">
        <v>61.98</v>
      </c>
      <c r="N2264" s="10">
        <v>62.21</v>
      </c>
      <c r="O2264" s="10">
        <v>61.42</v>
      </c>
      <c r="P2264" s="10">
        <v>62.23</v>
      </c>
      <c r="Q2264" s="10">
        <v>59.89</v>
      </c>
    </row>
    <row r="2265" spans="1:17">
      <c r="A2265" s="29">
        <v>41821</v>
      </c>
      <c r="B2265" s="10">
        <v>1387.63</v>
      </c>
      <c r="C2265" s="10">
        <v>1391.08</v>
      </c>
      <c r="D2265" s="10">
        <v>1386.13</v>
      </c>
      <c r="E2265" s="10">
        <v>1387.99</v>
      </c>
      <c r="F2265" s="10">
        <v>1363.85</v>
      </c>
      <c r="G2265" s="10">
        <v>1358.49</v>
      </c>
      <c r="H2265" s="10">
        <v>1334.27</v>
      </c>
      <c r="J2265" s="29">
        <v>41817</v>
      </c>
      <c r="K2265" s="10">
        <v>62.8</v>
      </c>
      <c r="L2265" s="10">
        <v>62.8</v>
      </c>
      <c r="M2265" s="10">
        <v>62.32</v>
      </c>
      <c r="N2265" s="10">
        <v>62.32</v>
      </c>
      <c r="O2265" s="10">
        <v>61.38</v>
      </c>
      <c r="P2265" s="10">
        <v>62.25</v>
      </c>
      <c r="Q2265" s="10">
        <v>59.85</v>
      </c>
    </row>
    <row r="2266" spans="1:17">
      <c r="A2266" s="29">
        <v>41820</v>
      </c>
      <c r="B2266" s="10">
        <v>1383.77</v>
      </c>
      <c r="C2266" s="10">
        <v>1387.63</v>
      </c>
      <c r="D2266" s="10">
        <v>1381.67</v>
      </c>
      <c r="E2266" s="10">
        <v>1387.63</v>
      </c>
      <c r="F2266" s="10">
        <v>1363.01</v>
      </c>
      <c r="G2266" s="10">
        <v>1358.47</v>
      </c>
      <c r="H2266" s="10">
        <v>1333.21</v>
      </c>
      <c r="J2266" s="29">
        <v>41816</v>
      </c>
      <c r="K2266" s="10">
        <v>62.81</v>
      </c>
      <c r="L2266" s="10">
        <v>62.81</v>
      </c>
      <c r="M2266" s="10">
        <v>62.77</v>
      </c>
      <c r="N2266" s="10">
        <v>62.77</v>
      </c>
      <c r="O2266" s="10">
        <v>61.35</v>
      </c>
      <c r="P2266" s="10">
        <v>62.26</v>
      </c>
      <c r="Q2266" s="10">
        <v>59.83</v>
      </c>
    </row>
    <row r="2267" spans="1:17">
      <c r="A2267" s="29">
        <v>41817</v>
      </c>
      <c r="B2267" s="10">
        <v>1381.54</v>
      </c>
      <c r="C2267" s="10">
        <v>1383.74</v>
      </c>
      <c r="D2267" s="10">
        <v>1379.88</v>
      </c>
      <c r="E2267" s="10">
        <v>1383.52</v>
      </c>
      <c r="F2267" s="10">
        <v>1362.13</v>
      </c>
      <c r="G2267" s="10">
        <v>1358.47</v>
      </c>
      <c r="H2267" s="10">
        <v>1332.07</v>
      </c>
      <c r="J2267" s="29">
        <v>41815</v>
      </c>
      <c r="K2267" s="10">
        <v>63.18</v>
      </c>
      <c r="L2267" s="10">
        <v>63.18</v>
      </c>
      <c r="M2267" s="10">
        <v>63</v>
      </c>
      <c r="N2267" s="10">
        <v>63</v>
      </c>
      <c r="O2267" s="10">
        <v>61.3</v>
      </c>
      <c r="P2267" s="10">
        <v>62.26</v>
      </c>
      <c r="Q2267" s="10">
        <v>59.8</v>
      </c>
    </row>
    <row r="2268" spans="1:17">
      <c r="A2268" s="29">
        <v>41816</v>
      </c>
      <c r="B2268" s="10">
        <v>1381.84</v>
      </c>
      <c r="C2268" s="10">
        <v>1385.21</v>
      </c>
      <c r="D2268" s="10">
        <v>1380.9</v>
      </c>
      <c r="E2268" s="10">
        <v>1381.49</v>
      </c>
      <c r="F2268" s="10">
        <v>1361.21</v>
      </c>
      <c r="G2268" s="10">
        <v>1358.49</v>
      </c>
      <c r="H2268" s="10">
        <v>1330.96</v>
      </c>
      <c r="J2268" s="29">
        <v>41814</v>
      </c>
      <c r="K2268" s="10">
        <v>63.55</v>
      </c>
      <c r="L2268" s="10">
        <v>63.55</v>
      </c>
      <c r="M2268" s="10">
        <v>63</v>
      </c>
      <c r="N2268" s="10">
        <v>63.04</v>
      </c>
      <c r="O2268" s="10">
        <v>61.25</v>
      </c>
      <c r="P2268" s="10">
        <v>62.27</v>
      </c>
      <c r="Q2268" s="10">
        <v>59.77</v>
      </c>
    </row>
    <row r="2269" spans="1:17">
      <c r="A2269" s="29">
        <v>41815</v>
      </c>
      <c r="B2269" s="10">
        <v>1379.48</v>
      </c>
      <c r="C2269" s="10">
        <v>1383.28</v>
      </c>
      <c r="D2269" s="10">
        <v>1378.84</v>
      </c>
      <c r="E2269" s="10">
        <v>1381.84</v>
      </c>
      <c r="F2269" s="10">
        <v>1360.31</v>
      </c>
      <c r="G2269" s="10">
        <v>1358.5</v>
      </c>
      <c r="H2269" s="10">
        <v>1330.02</v>
      </c>
      <c r="J2269" s="29">
        <v>41813</v>
      </c>
      <c r="K2269" s="10">
        <v>63.57</v>
      </c>
      <c r="L2269" s="10">
        <v>63.57</v>
      </c>
      <c r="M2269" s="10">
        <v>63.1</v>
      </c>
      <c r="N2269" s="10">
        <v>63.55</v>
      </c>
      <c r="O2269" s="10">
        <v>61.2</v>
      </c>
      <c r="P2269" s="10">
        <v>62.27</v>
      </c>
      <c r="Q2269" s="10">
        <v>59.74</v>
      </c>
    </row>
    <row r="2270" spans="1:17">
      <c r="A2270" s="29">
        <v>41814</v>
      </c>
      <c r="B2270" s="10">
        <v>1376.34</v>
      </c>
      <c r="C2270" s="10">
        <v>1382.54</v>
      </c>
      <c r="D2270" s="10">
        <v>1375.74</v>
      </c>
      <c r="E2270" s="10">
        <v>1379.95</v>
      </c>
      <c r="F2270" s="10">
        <v>1359.4</v>
      </c>
      <c r="G2270" s="10">
        <v>1358.47</v>
      </c>
      <c r="H2270" s="10">
        <v>1329.09</v>
      </c>
      <c r="J2270" s="29">
        <v>41810</v>
      </c>
      <c r="K2270" s="10">
        <v>64</v>
      </c>
      <c r="L2270" s="10">
        <v>64</v>
      </c>
      <c r="M2270" s="10">
        <v>63.5</v>
      </c>
      <c r="N2270" s="10">
        <v>63.57</v>
      </c>
      <c r="O2270" s="10">
        <v>61.15</v>
      </c>
      <c r="P2270" s="10">
        <v>62.26</v>
      </c>
      <c r="Q2270" s="10">
        <v>59.72</v>
      </c>
    </row>
    <row r="2271" spans="1:17">
      <c r="A2271" s="29">
        <v>41813</v>
      </c>
      <c r="B2271" s="10">
        <v>1374.37</v>
      </c>
      <c r="C2271" s="10">
        <v>1377.45</v>
      </c>
      <c r="D2271" s="10">
        <v>1373.38</v>
      </c>
      <c r="E2271" s="10">
        <v>1376.34</v>
      </c>
      <c r="F2271" s="10">
        <v>1358.54</v>
      </c>
      <c r="G2271" s="10">
        <v>1358.4</v>
      </c>
      <c r="H2271" s="10">
        <v>1328.27</v>
      </c>
      <c r="J2271" s="29">
        <v>41808</v>
      </c>
      <c r="K2271" s="10">
        <v>63.19</v>
      </c>
      <c r="L2271" s="10">
        <v>64.900000000000006</v>
      </c>
      <c r="M2271" s="10">
        <v>63.19</v>
      </c>
      <c r="N2271" s="10">
        <v>64.900000000000006</v>
      </c>
      <c r="O2271" s="10">
        <v>61.1</v>
      </c>
      <c r="P2271" s="10">
        <v>62.26</v>
      </c>
      <c r="Q2271" s="10">
        <v>59.7</v>
      </c>
    </row>
    <row r="2272" spans="1:17">
      <c r="A2272" s="29">
        <v>41810</v>
      </c>
      <c r="B2272" s="10">
        <v>1376.04</v>
      </c>
      <c r="C2272" s="10">
        <v>1377.26</v>
      </c>
      <c r="D2272" s="10">
        <v>1372.72</v>
      </c>
      <c r="E2272" s="10">
        <v>1374.37</v>
      </c>
      <c r="F2272" s="10">
        <v>1357.82</v>
      </c>
      <c r="G2272" s="10">
        <v>1358.33</v>
      </c>
      <c r="H2272" s="10">
        <v>1327.59</v>
      </c>
      <c r="J2272" s="29">
        <v>41807</v>
      </c>
      <c r="K2272" s="10">
        <v>63.19</v>
      </c>
      <c r="L2272" s="10">
        <v>63.19</v>
      </c>
      <c r="M2272" s="10">
        <v>63.19</v>
      </c>
      <c r="N2272" s="10">
        <v>63.19</v>
      </c>
      <c r="O2272" s="10">
        <v>61.02</v>
      </c>
      <c r="P2272" s="10">
        <v>62.25</v>
      </c>
      <c r="Q2272" s="10">
        <v>59.66</v>
      </c>
    </row>
    <row r="2273" spans="1:17">
      <c r="A2273" s="29">
        <v>41808</v>
      </c>
      <c r="B2273" s="10">
        <v>1376.44</v>
      </c>
      <c r="C2273" s="10">
        <v>1378.41</v>
      </c>
      <c r="D2273" s="10">
        <v>1375.14</v>
      </c>
      <c r="E2273" s="10">
        <v>1376.06</v>
      </c>
      <c r="F2273" s="10">
        <v>1357.12</v>
      </c>
      <c r="G2273" s="10">
        <v>1358.31</v>
      </c>
      <c r="H2273" s="10">
        <v>1326.98</v>
      </c>
      <c r="J2273" s="29">
        <v>41806</v>
      </c>
      <c r="K2273" s="10">
        <v>63.52</v>
      </c>
      <c r="L2273" s="10">
        <v>63.52</v>
      </c>
      <c r="M2273" s="10">
        <v>62</v>
      </c>
      <c r="N2273" s="10">
        <v>63.19</v>
      </c>
      <c r="O2273" s="10">
        <v>60.98</v>
      </c>
      <c r="P2273" s="10">
        <v>62.25</v>
      </c>
      <c r="Q2273" s="10">
        <v>59.64</v>
      </c>
    </row>
    <row r="2274" spans="1:17">
      <c r="A2274" s="29">
        <v>41807</v>
      </c>
      <c r="B2274" s="10">
        <v>1375.3</v>
      </c>
      <c r="C2274" s="10">
        <v>1376.95</v>
      </c>
      <c r="D2274" s="10">
        <v>1373.29</v>
      </c>
      <c r="E2274" s="10">
        <v>1376.44</v>
      </c>
      <c r="F2274" s="10">
        <v>1356.37</v>
      </c>
      <c r="G2274" s="10">
        <v>1358.31</v>
      </c>
      <c r="H2274" s="10">
        <v>1326.4</v>
      </c>
      <c r="J2274" s="29">
        <v>41803</v>
      </c>
      <c r="K2274" s="10">
        <v>64</v>
      </c>
      <c r="L2274" s="10">
        <v>64</v>
      </c>
      <c r="M2274" s="10">
        <v>63.5</v>
      </c>
      <c r="N2274" s="10">
        <v>63.5</v>
      </c>
      <c r="O2274" s="10">
        <v>60.93</v>
      </c>
      <c r="P2274" s="10">
        <v>62.25</v>
      </c>
      <c r="Q2274" s="10">
        <v>59.63</v>
      </c>
    </row>
    <row r="2275" spans="1:17">
      <c r="A2275" s="29">
        <v>41806</v>
      </c>
      <c r="B2275" s="10">
        <v>1375.8</v>
      </c>
      <c r="C2275" s="10">
        <v>1377.98</v>
      </c>
      <c r="D2275" s="10">
        <v>1374.99</v>
      </c>
      <c r="E2275" s="10">
        <v>1375.3</v>
      </c>
      <c r="F2275" s="10">
        <v>1355.57</v>
      </c>
      <c r="G2275" s="10">
        <v>1358.3</v>
      </c>
      <c r="H2275" s="10">
        <v>1325.93</v>
      </c>
      <c r="J2275" s="29">
        <v>41801</v>
      </c>
      <c r="K2275" s="10">
        <v>64</v>
      </c>
      <c r="L2275" s="10">
        <v>64</v>
      </c>
      <c r="M2275" s="10">
        <v>63.85</v>
      </c>
      <c r="N2275" s="10">
        <v>64</v>
      </c>
      <c r="O2275" s="10">
        <v>60.87</v>
      </c>
      <c r="P2275" s="10">
        <v>62.24</v>
      </c>
      <c r="Q2275" s="10">
        <v>59.59</v>
      </c>
    </row>
    <row r="2276" spans="1:17">
      <c r="A2276" s="29">
        <v>41803</v>
      </c>
      <c r="B2276" s="10">
        <v>1371.81</v>
      </c>
      <c r="C2276" s="10">
        <v>1376.46</v>
      </c>
      <c r="D2276" s="10">
        <v>1370.37</v>
      </c>
      <c r="E2276" s="10">
        <v>1375.8</v>
      </c>
      <c r="F2276" s="10">
        <v>1354.77</v>
      </c>
      <c r="G2276" s="10">
        <v>1358.32</v>
      </c>
      <c r="H2276" s="10">
        <v>1325.5</v>
      </c>
      <c r="J2276" s="29">
        <v>41800</v>
      </c>
      <c r="K2276" s="10">
        <v>63.99</v>
      </c>
      <c r="L2276" s="10">
        <v>63.99</v>
      </c>
      <c r="M2276" s="10">
        <v>63.35</v>
      </c>
      <c r="N2276" s="10">
        <v>63.77</v>
      </c>
      <c r="O2276" s="10">
        <v>60.79</v>
      </c>
      <c r="P2276" s="10">
        <v>62.24</v>
      </c>
      <c r="Q2276" s="10">
        <v>59.58</v>
      </c>
    </row>
    <row r="2277" spans="1:17">
      <c r="A2277" s="29">
        <v>41801</v>
      </c>
      <c r="B2277" s="10">
        <v>1371.24</v>
      </c>
      <c r="C2277" s="10">
        <v>1375.53</v>
      </c>
      <c r="D2277" s="10">
        <v>1370.93</v>
      </c>
      <c r="E2277" s="10">
        <v>1372.33</v>
      </c>
      <c r="F2277" s="10">
        <v>1353.98</v>
      </c>
      <c r="G2277" s="10">
        <v>1358.35</v>
      </c>
      <c r="H2277" s="10">
        <v>1325.09</v>
      </c>
      <c r="J2277" s="29">
        <v>41799</v>
      </c>
      <c r="K2277" s="10">
        <v>62.12</v>
      </c>
      <c r="L2277" s="10">
        <v>63.14</v>
      </c>
      <c r="M2277" s="10">
        <v>62.12</v>
      </c>
      <c r="N2277" s="10">
        <v>63.09</v>
      </c>
      <c r="O2277" s="10">
        <v>60.7</v>
      </c>
      <c r="P2277" s="10">
        <v>62.24</v>
      </c>
      <c r="Q2277" s="10">
        <v>59.56</v>
      </c>
    </row>
    <row r="2278" spans="1:17">
      <c r="A2278" s="29">
        <v>41800</v>
      </c>
      <c r="B2278" s="10">
        <v>1371.7</v>
      </c>
      <c r="C2278" s="10">
        <v>1372.77</v>
      </c>
      <c r="D2278" s="10">
        <v>1369.45</v>
      </c>
      <c r="E2278" s="10">
        <v>1372.16</v>
      </c>
      <c r="F2278" s="10">
        <v>1353.19</v>
      </c>
      <c r="G2278" s="10">
        <v>1358.44</v>
      </c>
      <c r="H2278" s="10">
        <v>1324.84</v>
      </c>
      <c r="J2278" s="29">
        <v>41796</v>
      </c>
      <c r="K2278" s="10">
        <v>62</v>
      </c>
      <c r="L2278" s="10">
        <v>62.51</v>
      </c>
      <c r="M2278" s="10">
        <v>62</v>
      </c>
      <c r="N2278" s="10">
        <v>62.12</v>
      </c>
      <c r="O2278" s="10">
        <v>60.6</v>
      </c>
      <c r="P2278" s="10">
        <v>62.24</v>
      </c>
      <c r="Q2278" s="10">
        <v>59.55</v>
      </c>
    </row>
    <row r="2279" spans="1:17">
      <c r="A2279" s="29">
        <v>41799</v>
      </c>
      <c r="B2279" s="10">
        <v>1372.65</v>
      </c>
      <c r="C2279" s="10">
        <v>1373.35</v>
      </c>
      <c r="D2279" s="10">
        <v>1370.12</v>
      </c>
      <c r="E2279" s="10">
        <v>1371.7</v>
      </c>
      <c r="F2279" s="10">
        <v>1352.4</v>
      </c>
      <c r="G2279" s="10">
        <v>1358.53</v>
      </c>
      <c r="H2279" s="10">
        <v>1324.59</v>
      </c>
      <c r="J2279" s="29">
        <v>41795</v>
      </c>
      <c r="K2279" s="10">
        <v>61.58</v>
      </c>
      <c r="L2279" s="10">
        <v>61.58</v>
      </c>
      <c r="M2279" s="10">
        <v>61.25</v>
      </c>
      <c r="N2279" s="10">
        <v>61.32</v>
      </c>
      <c r="O2279" s="10">
        <v>60.53</v>
      </c>
      <c r="P2279" s="10">
        <v>62.25</v>
      </c>
      <c r="Q2279" s="10">
        <v>59.54</v>
      </c>
    </row>
    <row r="2280" spans="1:17">
      <c r="A2280" s="29">
        <v>41796</v>
      </c>
      <c r="B2280" s="10">
        <v>1369.85</v>
      </c>
      <c r="C2280" s="10">
        <v>1374.25</v>
      </c>
      <c r="D2280" s="10">
        <v>1369.2</v>
      </c>
      <c r="E2280" s="10">
        <v>1372.81</v>
      </c>
      <c r="F2280" s="10">
        <v>1351.57</v>
      </c>
      <c r="G2280" s="10">
        <v>1358.68</v>
      </c>
      <c r="H2280" s="10">
        <v>1324.35</v>
      </c>
      <c r="J2280" s="29">
        <v>41794</v>
      </c>
      <c r="K2280" s="10">
        <v>60.85</v>
      </c>
      <c r="L2280" s="10">
        <v>61.03</v>
      </c>
      <c r="M2280" s="10">
        <v>60.85</v>
      </c>
      <c r="N2280" s="10">
        <v>61.03</v>
      </c>
      <c r="O2280" s="10">
        <v>60.47</v>
      </c>
      <c r="P2280" s="10">
        <v>62.27</v>
      </c>
      <c r="Q2280" s="10">
        <v>59.54</v>
      </c>
    </row>
    <row r="2281" spans="1:17">
      <c r="A2281" s="29">
        <v>41795</v>
      </c>
      <c r="B2281" s="10">
        <v>1368.07</v>
      </c>
      <c r="C2281" s="10">
        <v>1372.05</v>
      </c>
      <c r="D2281" s="10">
        <v>1366.95</v>
      </c>
      <c r="E2281" s="10">
        <v>1369.85</v>
      </c>
      <c r="F2281" s="10">
        <v>1350.66</v>
      </c>
      <c r="G2281" s="10">
        <v>1358.84</v>
      </c>
      <c r="H2281" s="10">
        <v>1324.12</v>
      </c>
      <c r="J2281" s="29">
        <v>41793</v>
      </c>
      <c r="K2281" s="10">
        <v>60.51</v>
      </c>
      <c r="L2281" s="10">
        <v>60.93</v>
      </c>
      <c r="M2281" s="10">
        <v>60.49</v>
      </c>
      <c r="N2281" s="10">
        <v>60.85</v>
      </c>
      <c r="O2281" s="10">
        <v>60.42</v>
      </c>
      <c r="P2281" s="10">
        <v>62.29</v>
      </c>
      <c r="Q2281" s="10">
        <v>59.56</v>
      </c>
    </row>
    <row r="2282" spans="1:17">
      <c r="A2282" s="29">
        <v>41794</v>
      </c>
      <c r="B2282" s="10">
        <v>1366.52</v>
      </c>
      <c r="C2282" s="10">
        <v>1368.08</v>
      </c>
      <c r="D2282" s="10">
        <v>1363.43</v>
      </c>
      <c r="E2282" s="10">
        <v>1368.08</v>
      </c>
      <c r="F2282" s="10">
        <v>1349.78</v>
      </c>
      <c r="G2282" s="10">
        <v>1359.01</v>
      </c>
      <c r="H2282" s="10">
        <v>1324.06</v>
      </c>
      <c r="J2282" s="29">
        <v>41792</v>
      </c>
      <c r="K2282" s="10">
        <v>60.66</v>
      </c>
      <c r="L2282" s="10">
        <v>60.9</v>
      </c>
      <c r="M2282" s="10">
        <v>60.41</v>
      </c>
      <c r="N2282" s="10">
        <v>60.41</v>
      </c>
      <c r="O2282" s="10">
        <v>60.36</v>
      </c>
      <c r="P2282" s="10">
        <v>62.31</v>
      </c>
      <c r="Q2282" s="10">
        <v>59.58</v>
      </c>
    </row>
    <row r="2283" spans="1:17">
      <c r="A2283" s="29">
        <v>41793</v>
      </c>
      <c r="B2283" s="10">
        <v>1368.08</v>
      </c>
      <c r="C2283" s="10">
        <v>1368.81</v>
      </c>
      <c r="D2283" s="10">
        <v>1365.77</v>
      </c>
      <c r="E2283" s="10">
        <v>1366.52</v>
      </c>
      <c r="F2283" s="10">
        <v>1348.98</v>
      </c>
      <c r="G2283" s="10">
        <v>1359.2</v>
      </c>
      <c r="H2283" s="10">
        <v>1324.08</v>
      </c>
      <c r="J2283" s="29">
        <v>41789</v>
      </c>
      <c r="K2283" s="10">
        <v>61.15</v>
      </c>
      <c r="L2283" s="10">
        <v>61.15</v>
      </c>
      <c r="M2283" s="10">
        <v>60.62</v>
      </c>
      <c r="N2283" s="10">
        <v>60.7</v>
      </c>
      <c r="O2283" s="10">
        <v>60.3</v>
      </c>
      <c r="P2283" s="10">
        <v>62.33</v>
      </c>
      <c r="Q2283" s="10">
        <v>59.61</v>
      </c>
    </row>
    <row r="2284" spans="1:17">
      <c r="A2284" s="29">
        <v>41792</v>
      </c>
      <c r="B2284" s="10">
        <v>1369.25</v>
      </c>
      <c r="C2284" s="10">
        <v>1372.14</v>
      </c>
      <c r="D2284" s="10">
        <v>1366.45</v>
      </c>
      <c r="E2284" s="10">
        <v>1368.05</v>
      </c>
      <c r="F2284" s="10">
        <v>1348.11</v>
      </c>
      <c r="G2284" s="10">
        <v>1359.41</v>
      </c>
      <c r="H2284" s="10">
        <v>1324.16</v>
      </c>
      <c r="J2284" s="29">
        <v>41788</v>
      </c>
      <c r="K2284" s="10">
        <v>61.05</v>
      </c>
      <c r="L2284" s="10">
        <v>61.14</v>
      </c>
      <c r="M2284" s="10">
        <v>61.05</v>
      </c>
      <c r="N2284" s="10">
        <v>61.14</v>
      </c>
      <c r="O2284" s="10">
        <v>60.23</v>
      </c>
      <c r="P2284" s="10">
        <v>62.35</v>
      </c>
      <c r="Q2284" s="10">
        <v>59.63</v>
      </c>
    </row>
    <row r="2285" spans="1:17">
      <c r="A2285" s="29">
        <v>41789</v>
      </c>
      <c r="B2285" s="10">
        <v>1364.59</v>
      </c>
      <c r="C2285" s="10">
        <v>1369.33</v>
      </c>
      <c r="D2285" s="10">
        <v>1363.37</v>
      </c>
      <c r="E2285" s="10">
        <v>1369.25</v>
      </c>
      <c r="F2285" s="10">
        <v>1347.25</v>
      </c>
      <c r="G2285" s="10">
        <v>1359.65</v>
      </c>
      <c r="H2285" s="10">
        <v>1324.22</v>
      </c>
      <c r="J2285" s="29">
        <v>41787</v>
      </c>
      <c r="K2285" s="10">
        <v>60.3</v>
      </c>
      <c r="L2285" s="10">
        <v>60.75</v>
      </c>
      <c r="M2285" s="10">
        <v>60.3</v>
      </c>
      <c r="N2285" s="10">
        <v>60.75</v>
      </c>
      <c r="O2285" s="10">
        <v>60.13</v>
      </c>
      <c r="P2285" s="10">
        <v>62.35</v>
      </c>
      <c r="Q2285" s="10">
        <v>59.65</v>
      </c>
    </row>
    <row r="2286" spans="1:17">
      <c r="A2286" s="29">
        <v>41788</v>
      </c>
      <c r="B2286" s="10">
        <v>1361.01</v>
      </c>
      <c r="C2286" s="10">
        <v>1364.6</v>
      </c>
      <c r="D2286" s="10">
        <v>1360.56</v>
      </c>
      <c r="E2286" s="10">
        <v>1364.6</v>
      </c>
      <c r="F2286" s="10">
        <v>1346.33</v>
      </c>
      <c r="G2286" s="10">
        <v>1359.83</v>
      </c>
      <c r="H2286" s="10">
        <v>1324.28</v>
      </c>
      <c r="J2286" s="29">
        <v>41786</v>
      </c>
      <c r="K2286" s="10">
        <v>60.78</v>
      </c>
      <c r="L2286" s="10">
        <v>60.78</v>
      </c>
      <c r="M2286" s="10">
        <v>60.25</v>
      </c>
      <c r="N2286" s="10">
        <v>60.35</v>
      </c>
      <c r="O2286" s="10">
        <v>60.04</v>
      </c>
      <c r="P2286" s="10">
        <v>62.37</v>
      </c>
      <c r="Q2286" s="10">
        <v>59.68</v>
      </c>
    </row>
    <row r="2287" spans="1:17">
      <c r="A2287" s="29">
        <v>41787</v>
      </c>
      <c r="B2287" s="10">
        <v>1358.57</v>
      </c>
      <c r="C2287" s="10">
        <v>1361.4</v>
      </c>
      <c r="D2287" s="10">
        <v>1357.76</v>
      </c>
      <c r="E2287" s="10">
        <v>1361.01</v>
      </c>
      <c r="F2287" s="10">
        <v>1345.49</v>
      </c>
      <c r="G2287" s="10">
        <v>1360.06</v>
      </c>
      <c r="H2287" s="10">
        <v>1324.4</v>
      </c>
      <c r="J2287" s="29">
        <v>41785</v>
      </c>
      <c r="K2287" s="10">
        <v>60.61</v>
      </c>
      <c r="L2287" s="10">
        <v>60.79</v>
      </c>
      <c r="M2287" s="10">
        <v>60.61</v>
      </c>
      <c r="N2287" s="10">
        <v>60.67</v>
      </c>
      <c r="O2287" s="10">
        <v>59.98</v>
      </c>
      <c r="P2287" s="10">
        <v>62.39</v>
      </c>
      <c r="Q2287" s="10">
        <v>59.72</v>
      </c>
    </row>
    <row r="2288" spans="1:17">
      <c r="A2288" s="29">
        <v>41786</v>
      </c>
      <c r="B2288" s="10">
        <v>1357.62</v>
      </c>
      <c r="C2288" s="10">
        <v>1359.4</v>
      </c>
      <c r="D2288" s="10">
        <v>1356.26</v>
      </c>
      <c r="E2288" s="10">
        <v>1358.47</v>
      </c>
      <c r="F2288" s="10">
        <v>1344.7</v>
      </c>
      <c r="G2288" s="10">
        <v>1360.31</v>
      </c>
      <c r="H2288" s="10">
        <v>1324.54</v>
      </c>
      <c r="J2288" s="29">
        <v>41782</v>
      </c>
      <c r="K2288" s="10">
        <v>60</v>
      </c>
      <c r="L2288" s="10">
        <v>60.64</v>
      </c>
      <c r="M2288" s="10">
        <v>60</v>
      </c>
      <c r="N2288" s="10">
        <v>60.61</v>
      </c>
      <c r="O2288" s="10">
        <v>59.9</v>
      </c>
      <c r="P2288" s="10">
        <v>62.4</v>
      </c>
      <c r="Q2288" s="10">
        <v>59.75</v>
      </c>
    </row>
    <row r="2289" spans="1:17">
      <c r="A2289" s="29">
        <v>41785</v>
      </c>
      <c r="B2289" s="10">
        <v>1357.91</v>
      </c>
      <c r="C2289" s="10">
        <v>1358.55</v>
      </c>
      <c r="D2289" s="10">
        <v>1355.07</v>
      </c>
      <c r="E2289" s="10">
        <v>1357.56</v>
      </c>
      <c r="F2289" s="10">
        <v>1344</v>
      </c>
      <c r="G2289" s="10">
        <v>1360.63</v>
      </c>
      <c r="H2289" s="10">
        <v>1324.68</v>
      </c>
      <c r="J2289" s="29">
        <v>41781</v>
      </c>
      <c r="K2289" s="10">
        <v>60.53</v>
      </c>
      <c r="L2289" s="10">
        <v>60.53</v>
      </c>
      <c r="M2289" s="10">
        <v>60.48</v>
      </c>
      <c r="N2289" s="10">
        <v>60.48</v>
      </c>
      <c r="O2289" s="10">
        <v>59.82</v>
      </c>
      <c r="P2289" s="10">
        <v>62.42</v>
      </c>
      <c r="Q2289" s="10">
        <v>59.78</v>
      </c>
    </row>
    <row r="2290" spans="1:17">
      <c r="A2290" s="29">
        <v>41782</v>
      </c>
      <c r="B2290" s="10">
        <v>1357.69</v>
      </c>
      <c r="C2290" s="10">
        <v>1359.38</v>
      </c>
      <c r="D2290" s="10">
        <v>1356.39</v>
      </c>
      <c r="E2290" s="10">
        <v>1357.91</v>
      </c>
      <c r="F2290" s="10">
        <v>1343.41</v>
      </c>
      <c r="G2290" s="10">
        <v>1360.94</v>
      </c>
      <c r="H2290" s="10">
        <v>1324.73</v>
      </c>
      <c r="J2290" s="29">
        <v>41780</v>
      </c>
      <c r="K2290" s="10">
        <v>61.95</v>
      </c>
      <c r="L2290" s="10">
        <v>61.95</v>
      </c>
      <c r="M2290" s="10">
        <v>60.1</v>
      </c>
      <c r="N2290" s="10">
        <v>60.15</v>
      </c>
      <c r="O2290" s="10">
        <v>59.74</v>
      </c>
      <c r="P2290" s="10">
        <v>62.44</v>
      </c>
      <c r="Q2290" s="10">
        <v>59.81</v>
      </c>
    </row>
    <row r="2291" spans="1:17">
      <c r="A2291" s="29">
        <v>41781</v>
      </c>
      <c r="B2291" s="10">
        <v>1360.24</v>
      </c>
      <c r="C2291" s="10">
        <v>1362.22</v>
      </c>
      <c r="D2291" s="10">
        <v>1356.44</v>
      </c>
      <c r="E2291" s="10">
        <v>1357.78</v>
      </c>
      <c r="F2291" s="10">
        <v>1342.84</v>
      </c>
      <c r="G2291" s="10">
        <v>1361.27</v>
      </c>
      <c r="H2291" s="10">
        <v>1324.75</v>
      </c>
      <c r="J2291" s="29">
        <v>41779</v>
      </c>
      <c r="K2291" s="10">
        <v>60.84</v>
      </c>
      <c r="L2291" s="10">
        <v>60.84</v>
      </c>
      <c r="M2291" s="10">
        <v>60</v>
      </c>
      <c r="N2291" s="10">
        <v>60.25</v>
      </c>
      <c r="O2291" s="10">
        <v>59.68</v>
      </c>
      <c r="P2291" s="10">
        <v>62.47</v>
      </c>
      <c r="Q2291" s="10">
        <v>59.84</v>
      </c>
    </row>
    <row r="2292" spans="1:17">
      <c r="A2292" s="29">
        <v>41780</v>
      </c>
      <c r="B2292" s="10">
        <v>1358.59</v>
      </c>
      <c r="C2292" s="10">
        <v>1359.87</v>
      </c>
      <c r="D2292" s="10">
        <v>1356.36</v>
      </c>
      <c r="E2292" s="10">
        <v>1359.81</v>
      </c>
      <c r="F2292" s="10">
        <v>1342.24</v>
      </c>
      <c r="G2292" s="10">
        <v>1361.62</v>
      </c>
      <c r="H2292" s="10">
        <v>1324.9</v>
      </c>
      <c r="J2292" s="29">
        <v>41778</v>
      </c>
      <c r="K2292" s="10">
        <v>60.51</v>
      </c>
      <c r="L2292" s="10">
        <v>60.64</v>
      </c>
      <c r="M2292" s="10">
        <v>60.51</v>
      </c>
      <c r="N2292" s="10">
        <v>60.64</v>
      </c>
      <c r="O2292" s="10">
        <v>59.64</v>
      </c>
      <c r="P2292" s="10">
        <v>62.49</v>
      </c>
      <c r="Q2292" s="10">
        <v>59.87</v>
      </c>
    </row>
    <row r="2293" spans="1:17">
      <c r="A2293" s="29">
        <v>41779</v>
      </c>
      <c r="B2293" s="10">
        <v>1360.45</v>
      </c>
      <c r="C2293" s="10">
        <v>1360.45</v>
      </c>
      <c r="D2293" s="10">
        <v>1358.03</v>
      </c>
      <c r="E2293" s="10">
        <v>1358.59</v>
      </c>
      <c r="F2293" s="10">
        <v>1341.79</v>
      </c>
      <c r="G2293" s="10">
        <v>1361.96</v>
      </c>
      <c r="H2293" s="10">
        <v>1324.93</v>
      </c>
      <c r="J2293" s="29">
        <v>41775</v>
      </c>
      <c r="K2293" s="10">
        <v>60.6</v>
      </c>
      <c r="L2293" s="10">
        <v>60.6</v>
      </c>
      <c r="M2293" s="10">
        <v>60.5</v>
      </c>
      <c r="N2293" s="10">
        <v>60.5</v>
      </c>
      <c r="O2293" s="10">
        <v>59.58</v>
      </c>
      <c r="P2293" s="10">
        <v>62.51</v>
      </c>
      <c r="Q2293" s="10">
        <v>59.89</v>
      </c>
    </row>
    <row r="2294" spans="1:17">
      <c r="A2294" s="29">
        <v>41778</v>
      </c>
      <c r="B2294" s="10">
        <v>1360.47</v>
      </c>
      <c r="C2294" s="10">
        <v>1362.28</v>
      </c>
      <c r="D2294" s="10">
        <v>1359.44</v>
      </c>
      <c r="E2294" s="10">
        <v>1360.43</v>
      </c>
      <c r="F2294" s="10">
        <v>1341.37</v>
      </c>
      <c r="G2294" s="10">
        <v>1362.31</v>
      </c>
      <c r="H2294" s="10">
        <v>1324.94</v>
      </c>
      <c r="J2294" s="29">
        <v>41774</v>
      </c>
      <c r="K2294" s="10">
        <v>61.2</v>
      </c>
      <c r="L2294" s="10">
        <v>61.2</v>
      </c>
      <c r="M2294" s="10">
        <v>60.5</v>
      </c>
      <c r="N2294" s="10">
        <v>60.5</v>
      </c>
      <c r="O2294" s="10">
        <v>59.54</v>
      </c>
      <c r="P2294" s="10">
        <v>62.53</v>
      </c>
      <c r="Q2294" s="10">
        <v>59.91</v>
      </c>
    </row>
    <row r="2295" spans="1:17">
      <c r="A2295" s="29">
        <v>41775</v>
      </c>
      <c r="B2295" s="10">
        <v>1362.94</v>
      </c>
      <c r="C2295" s="10">
        <v>1362.94</v>
      </c>
      <c r="D2295" s="10">
        <v>1359.08</v>
      </c>
      <c r="E2295" s="10">
        <v>1360.47</v>
      </c>
      <c r="F2295" s="10">
        <v>1340.95</v>
      </c>
      <c r="G2295" s="10">
        <v>1362.66</v>
      </c>
      <c r="H2295" s="10">
        <v>1324.98</v>
      </c>
      <c r="J2295" s="29">
        <v>41773</v>
      </c>
      <c r="K2295" s="10">
        <v>61.45</v>
      </c>
      <c r="L2295" s="10">
        <v>61.5</v>
      </c>
      <c r="M2295" s="10">
        <v>61.23</v>
      </c>
      <c r="N2295" s="10">
        <v>61.5</v>
      </c>
      <c r="O2295" s="10">
        <v>59.49</v>
      </c>
      <c r="P2295" s="10">
        <v>62.55</v>
      </c>
      <c r="Q2295" s="10">
        <v>59.94</v>
      </c>
    </row>
    <row r="2296" spans="1:17">
      <c r="A2296" s="29">
        <v>41774</v>
      </c>
      <c r="B2296" s="10">
        <v>1361.4</v>
      </c>
      <c r="C2296" s="10">
        <v>1363.2</v>
      </c>
      <c r="D2296" s="10">
        <v>1358.89</v>
      </c>
      <c r="E2296" s="10">
        <v>1363.2</v>
      </c>
      <c r="F2296" s="10">
        <v>1340.35</v>
      </c>
      <c r="G2296" s="10">
        <v>1362.98</v>
      </c>
      <c r="H2296" s="10">
        <v>1325.01</v>
      </c>
      <c r="J2296" s="29">
        <v>41772</v>
      </c>
      <c r="K2296" s="10">
        <v>61.4</v>
      </c>
      <c r="L2296" s="10">
        <v>61.68</v>
      </c>
      <c r="M2296" s="10">
        <v>61.4</v>
      </c>
      <c r="N2296" s="10">
        <v>61.57</v>
      </c>
      <c r="O2296" s="10">
        <v>59.41</v>
      </c>
      <c r="P2296" s="10">
        <v>62.56</v>
      </c>
      <c r="Q2296" s="10">
        <v>59.96</v>
      </c>
    </row>
    <row r="2297" spans="1:17">
      <c r="A2297" s="29">
        <v>41773</v>
      </c>
      <c r="B2297" s="10">
        <v>1357.74</v>
      </c>
      <c r="C2297" s="10">
        <v>1361.4</v>
      </c>
      <c r="D2297" s="10">
        <v>1357.43</v>
      </c>
      <c r="E2297" s="10">
        <v>1361.4</v>
      </c>
      <c r="F2297" s="10">
        <v>1339.41</v>
      </c>
      <c r="G2297" s="10">
        <v>1363.31</v>
      </c>
      <c r="H2297" s="10">
        <v>1325.02</v>
      </c>
      <c r="J2297" s="29">
        <v>41771</v>
      </c>
      <c r="K2297" s="10">
        <v>61.46</v>
      </c>
      <c r="L2297" s="10">
        <v>61.56</v>
      </c>
      <c r="M2297" s="10">
        <v>61.46</v>
      </c>
      <c r="N2297" s="10">
        <v>61.56</v>
      </c>
      <c r="O2297" s="10">
        <v>59.33</v>
      </c>
      <c r="P2297" s="10">
        <v>62.57</v>
      </c>
      <c r="Q2297" s="10">
        <v>59.98</v>
      </c>
    </row>
    <row r="2298" spans="1:17">
      <c r="A2298" s="29">
        <v>41772</v>
      </c>
      <c r="B2298" s="10">
        <v>1357.77</v>
      </c>
      <c r="C2298" s="10">
        <v>1360.23</v>
      </c>
      <c r="D2298" s="10">
        <v>1356.13</v>
      </c>
      <c r="E2298" s="10">
        <v>1357.74</v>
      </c>
      <c r="F2298" s="10">
        <v>1338.25</v>
      </c>
      <c r="G2298" s="10">
        <v>1363.66</v>
      </c>
      <c r="H2298" s="10">
        <v>1325.11</v>
      </c>
      <c r="J2298" s="29">
        <v>41768</v>
      </c>
      <c r="K2298" s="10">
        <v>61.5</v>
      </c>
      <c r="L2298" s="10">
        <v>61.5</v>
      </c>
      <c r="M2298" s="10">
        <v>60.98</v>
      </c>
      <c r="N2298" s="10">
        <v>60.98</v>
      </c>
      <c r="O2298" s="10">
        <v>59.25</v>
      </c>
      <c r="P2298" s="10">
        <v>62.58</v>
      </c>
      <c r="Q2298" s="10">
        <v>60.01</v>
      </c>
    </row>
    <row r="2299" spans="1:17">
      <c r="A2299" s="29">
        <v>41771</v>
      </c>
      <c r="B2299" s="10">
        <v>1358.56</v>
      </c>
      <c r="C2299" s="10">
        <v>1360.68</v>
      </c>
      <c r="D2299" s="10">
        <v>1356.44</v>
      </c>
      <c r="E2299" s="10">
        <v>1357.77</v>
      </c>
      <c r="F2299" s="10">
        <v>1337.03</v>
      </c>
      <c r="G2299" s="10">
        <v>1363.97</v>
      </c>
      <c r="H2299" s="10">
        <v>1325.27</v>
      </c>
      <c r="J2299" s="29">
        <v>41767</v>
      </c>
      <c r="K2299" s="10">
        <v>61.46</v>
      </c>
      <c r="L2299" s="10">
        <v>61.46</v>
      </c>
      <c r="M2299" s="10">
        <v>61.37</v>
      </c>
      <c r="N2299" s="10">
        <v>61.37</v>
      </c>
      <c r="O2299" s="10">
        <v>59.17</v>
      </c>
      <c r="P2299" s="10">
        <v>62.59</v>
      </c>
      <c r="Q2299" s="10">
        <v>60.04</v>
      </c>
    </row>
    <row r="2300" spans="1:17">
      <c r="A2300" s="29">
        <v>41768</v>
      </c>
      <c r="B2300" s="10">
        <v>1358.08</v>
      </c>
      <c r="C2300" s="10">
        <v>1360.29</v>
      </c>
      <c r="D2300" s="10">
        <v>1356.19</v>
      </c>
      <c r="E2300" s="10">
        <v>1358.24</v>
      </c>
      <c r="F2300" s="10">
        <v>1335.55</v>
      </c>
      <c r="G2300" s="10">
        <v>1364.26</v>
      </c>
      <c r="H2300" s="10">
        <v>1325.5</v>
      </c>
      <c r="J2300" s="29">
        <v>41766</v>
      </c>
      <c r="K2300" s="10">
        <v>61</v>
      </c>
      <c r="L2300" s="10">
        <v>61.4</v>
      </c>
      <c r="M2300" s="10">
        <v>61</v>
      </c>
      <c r="N2300" s="10">
        <v>61.4</v>
      </c>
      <c r="O2300" s="10">
        <v>59.08</v>
      </c>
      <c r="P2300" s="10">
        <v>62.6</v>
      </c>
      <c r="Q2300" s="10">
        <v>60.07</v>
      </c>
    </row>
    <row r="2301" spans="1:17">
      <c r="A2301" s="29">
        <v>41767</v>
      </c>
      <c r="B2301" s="10">
        <v>1355.6</v>
      </c>
      <c r="C2301" s="10">
        <v>1360.41</v>
      </c>
      <c r="D2301" s="10">
        <v>1354.46</v>
      </c>
      <c r="E2301" s="10">
        <v>1358.08</v>
      </c>
      <c r="F2301" s="10">
        <v>1333.9</v>
      </c>
      <c r="G2301" s="10">
        <v>1364.52</v>
      </c>
      <c r="H2301" s="10">
        <v>1325.7</v>
      </c>
      <c r="J2301" s="29">
        <v>41765</v>
      </c>
      <c r="K2301" s="10">
        <v>60.9</v>
      </c>
      <c r="L2301" s="10">
        <v>61.1</v>
      </c>
      <c r="M2301" s="10">
        <v>60.9</v>
      </c>
      <c r="N2301" s="10">
        <v>61.1</v>
      </c>
      <c r="O2301" s="10">
        <v>58.98</v>
      </c>
      <c r="P2301" s="10">
        <v>62.61</v>
      </c>
      <c r="Q2301" s="10">
        <v>60.09</v>
      </c>
    </row>
    <row r="2302" spans="1:17">
      <c r="A2302" s="29">
        <v>41766</v>
      </c>
      <c r="B2302" s="10">
        <v>1356.24</v>
      </c>
      <c r="C2302" s="10">
        <v>1358.2</v>
      </c>
      <c r="D2302" s="10">
        <v>1355.42</v>
      </c>
      <c r="E2302" s="10">
        <v>1355.6</v>
      </c>
      <c r="F2302" s="10">
        <v>1331.93</v>
      </c>
      <c r="G2302" s="10">
        <v>1364.76</v>
      </c>
      <c r="H2302" s="10">
        <v>1325.98</v>
      </c>
      <c r="J2302" s="29">
        <v>41764</v>
      </c>
      <c r="K2302" s="10">
        <v>60.73</v>
      </c>
      <c r="L2302" s="10">
        <v>61.3</v>
      </c>
      <c r="M2302" s="10">
        <v>60.72</v>
      </c>
      <c r="N2302" s="10">
        <v>61</v>
      </c>
      <c r="O2302" s="10">
        <v>58.88</v>
      </c>
      <c r="P2302" s="10">
        <v>62.62</v>
      </c>
      <c r="Q2302" s="10">
        <v>60.11</v>
      </c>
    </row>
    <row r="2303" spans="1:17">
      <c r="A2303" s="29">
        <v>41765</v>
      </c>
      <c r="B2303" s="10">
        <v>1357.62</v>
      </c>
      <c r="C2303" s="10">
        <v>1358.74</v>
      </c>
      <c r="D2303" s="10">
        <v>1354.82</v>
      </c>
      <c r="E2303" s="10">
        <v>1357.1</v>
      </c>
      <c r="F2303" s="10">
        <v>1329.96</v>
      </c>
      <c r="G2303" s="10">
        <v>1365.03</v>
      </c>
      <c r="H2303" s="10">
        <v>1326.31</v>
      </c>
      <c r="J2303" s="29">
        <v>41761</v>
      </c>
      <c r="K2303" s="10">
        <v>60.39</v>
      </c>
      <c r="L2303" s="10">
        <v>60.87</v>
      </c>
      <c r="M2303" s="10">
        <v>60.39</v>
      </c>
      <c r="N2303" s="10">
        <v>60.73</v>
      </c>
      <c r="O2303" s="10">
        <v>58.81</v>
      </c>
      <c r="P2303" s="10">
        <v>62.62</v>
      </c>
      <c r="Q2303" s="10">
        <v>60.14</v>
      </c>
    </row>
    <row r="2304" spans="1:17">
      <c r="A2304" s="29">
        <v>41764</v>
      </c>
      <c r="B2304" s="10">
        <v>1359.12</v>
      </c>
      <c r="C2304" s="10">
        <v>1362.36</v>
      </c>
      <c r="D2304" s="10">
        <v>1356.8</v>
      </c>
      <c r="E2304" s="10">
        <v>1357.66</v>
      </c>
      <c r="F2304" s="10">
        <v>1327.85</v>
      </c>
      <c r="G2304" s="10">
        <v>1365.28</v>
      </c>
      <c r="H2304" s="10">
        <v>1326.74</v>
      </c>
      <c r="J2304" s="29">
        <v>41759</v>
      </c>
      <c r="K2304" s="10">
        <v>59.92</v>
      </c>
      <c r="L2304" s="10">
        <v>60.11</v>
      </c>
      <c r="M2304" s="10">
        <v>59.7</v>
      </c>
      <c r="N2304" s="10">
        <v>60.11</v>
      </c>
      <c r="O2304" s="10">
        <v>58.76</v>
      </c>
      <c r="P2304" s="10">
        <v>62.63</v>
      </c>
      <c r="Q2304" s="10">
        <v>60.17</v>
      </c>
    </row>
    <row r="2305" spans="1:17">
      <c r="A2305" s="29">
        <v>41761</v>
      </c>
      <c r="B2305" s="10">
        <v>1350.96</v>
      </c>
      <c r="C2305" s="10">
        <v>1359.66</v>
      </c>
      <c r="D2305" s="10">
        <v>1350.3</v>
      </c>
      <c r="E2305" s="10">
        <v>1359.12</v>
      </c>
      <c r="F2305" s="10">
        <v>1325.65</v>
      </c>
      <c r="G2305" s="10">
        <v>1365.55</v>
      </c>
      <c r="H2305" s="10">
        <v>1327.2</v>
      </c>
      <c r="J2305" s="29">
        <v>41758</v>
      </c>
      <c r="K2305" s="10">
        <v>58</v>
      </c>
      <c r="L2305" s="10">
        <v>60</v>
      </c>
      <c r="M2305" s="10">
        <v>58</v>
      </c>
      <c r="N2305" s="10">
        <v>59.8</v>
      </c>
      <c r="O2305" s="10">
        <v>58.71</v>
      </c>
      <c r="P2305" s="10">
        <v>62.63</v>
      </c>
      <c r="Q2305" s="10">
        <v>60.23</v>
      </c>
    </row>
    <row r="2306" spans="1:17">
      <c r="A2306" s="29">
        <v>41759</v>
      </c>
      <c r="B2306" s="10">
        <v>1348.59</v>
      </c>
      <c r="C2306" s="10">
        <v>1351.85</v>
      </c>
      <c r="D2306" s="10">
        <v>1346.25</v>
      </c>
      <c r="E2306" s="10">
        <v>1350.76</v>
      </c>
      <c r="F2306" s="10">
        <v>1323.34</v>
      </c>
      <c r="G2306" s="10">
        <v>1365.84</v>
      </c>
      <c r="H2306" s="10">
        <v>1327.68</v>
      </c>
      <c r="J2306" s="29">
        <v>41757</v>
      </c>
      <c r="K2306" s="10">
        <v>59.1</v>
      </c>
      <c r="L2306" s="10">
        <v>59.38</v>
      </c>
      <c r="M2306" s="10">
        <v>58.91</v>
      </c>
      <c r="N2306" s="10">
        <v>59.33</v>
      </c>
      <c r="O2306" s="10">
        <v>58.69</v>
      </c>
      <c r="P2306" s="10">
        <v>62.64</v>
      </c>
      <c r="Q2306" s="10">
        <v>60.28</v>
      </c>
    </row>
    <row r="2307" spans="1:17">
      <c r="A2307" s="29">
        <v>41758</v>
      </c>
      <c r="B2307" s="10">
        <v>1349.62</v>
      </c>
      <c r="C2307" s="10">
        <v>1351.07</v>
      </c>
      <c r="D2307" s="10">
        <v>1345.7</v>
      </c>
      <c r="E2307" s="10">
        <v>1348.59</v>
      </c>
      <c r="F2307" s="10">
        <v>1321.08</v>
      </c>
      <c r="G2307" s="10">
        <v>1366.18</v>
      </c>
      <c r="H2307" s="10">
        <v>1328.29</v>
      </c>
      <c r="J2307" s="29">
        <v>41754</v>
      </c>
      <c r="K2307" s="10">
        <v>59.5</v>
      </c>
      <c r="L2307" s="10">
        <v>59.6</v>
      </c>
      <c r="M2307" s="10">
        <v>59.18</v>
      </c>
      <c r="N2307" s="10">
        <v>59.6</v>
      </c>
      <c r="O2307" s="10">
        <v>58.67</v>
      </c>
      <c r="P2307" s="10">
        <v>62.65</v>
      </c>
      <c r="Q2307" s="10">
        <v>60.33</v>
      </c>
    </row>
    <row r="2308" spans="1:17">
      <c r="A2308" s="29">
        <v>41757</v>
      </c>
      <c r="B2308" s="10">
        <v>1347.44</v>
      </c>
      <c r="C2308" s="10">
        <v>1350.21</v>
      </c>
      <c r="D2308" s="10">
        <v>1345.89</v>
      </c>
      <c r="E2308" s="10">
        <v>1349.62</v>
      </c>
      <c r="F2308" s="10">
        <v>1318.79</v>
      </c>
      <c r="G2308" s="10">
        <v>1366.56</v>
      </c>
      <c r="H2308" s="10">
        <v>1328.87</v>
      </c>
      <c r="J2308" s="29">
        <v>41753</v>
      </c>
      <c r="K2308" s="10">
        <v>59.78</v>
      </c>
      <c r="L2308" s="10">
        <v>60.21</v>
      </c>
      <c r="M2308" s="10">
        <v>59.78</v>
      </c>
      <c r="N2308" s="10">
        <v>60.21</v>
      </c>
      <c r="O2308" s="10">
        <v>58.63</v>
      </c>
      <c r="P2308" s="10">
        <v>62.65</v>
      </c>
      <c r="Q2308" s="10">
        <v>60.38</v>
      </c>
    </row>
    <row r="2309" spans="1:17">
      <c r="A2309" s="29">
        <v>41754</v>
      </c>
      <c r="B2309" s="10">
        <v>1346.98</v>
      </c>
      <c r="C2309" s="10">
        <v>1350.03</v>
      </c>
      <c r="D2309" s="10">
        <v>1343.86</v>
      </c>
      <c r="E2309" s="10">
        <v>1347.44</v>
      </c>
      <c r="F2309" s="10">
        <v>1316.48</v>
      </c>
      <c r="G2309" s="10">
        <v>1366.94</v>
      </c>
      <c r="H2309" s="10">
        <v>1329.42</v>
      </c>
      <c r="J2309" s="29">
        <v>41752</v>
      </c>
      <c r="K2309" s="10">
        <v>60.79</v>
      </c>
      <c r="L2309" s="10">
        <v>60.79</v>
      </c>
      <c r="M2309" s="10">
        <v>60.15</v>
      </c>
      <c r="N2309" s="10">
        <v>60.19</v>
      </c>
      <c r="O2309" s="10">
        <v>58.59</v>
      </c>
      <c r="P2309" s="10">
        <v>62.65</v>
      </c>
      <c r="Q2309" s="10">
        <v>60.43</v>
      </c>
    </row>
    <row r="2310" spans="1:17">
      <c r="A2310" s="29">
        <v>41753</v>
      </c>
      <c r="B2310" s="10">
        <v>1345.92</v>
      </c>
      <c r="C2310" s="10">
        <v>1350.42</v>
      </c>
      <c r="D2310" s="10">
        <v>1345.77</v>
      </c>
      <c r="E2310" s="10">
        <v>1347.09</v>
      </c>
      <c r="F2310" s="10">
        <v>1314.16</v>
      </c>
      <c r="G2310" s="10">
        <v>1367.3</v>
      </c>
      <c r="H2310" s="10">
        <v>1330.01</v>
      </c>
      <c r="J2310" s="29">
        <v>41751</v>
      </c>
      <c r="K2310" s="10">
        <v>60.49</v>
      </c>
      <c r="L2310" s="10">
        <v>60.88</v>
      </c>
      <c r="M2310" s="10">
        <v>60.01</v>
      </c>
      <c r="N2310" s="10">
        <v>60.88</v>
      </c>
      <c r="O2310" s="10">
        <v>58.55</v>
      </c>
      <c r="P2310" s="10">
        <v>62.66</v>
      </c>
      <c r="Q2310" s="10">
        <v>60.47</v>
      </c>
    </row>
    <row r="2311" spans="1:17">
      <c r="A2311" s="29">
        <v>41752</v>
      </c>
      <c r="B2311" s="10">
        <v>1344.93</v>
      </c>
      <c r="C2311" s="10">
        <v>1348.67</v>
      </c>
      <c r="D2311" s="10">
        <v>1343.34</v>
      </c>
      <c r="E2311" s="10">
        <v>1345.93</v>
      </c>
      <c r="F2311" s="10">
        <v>1311.98</v>
      </c>
      <c r="G2311" s="10">
        <v>1367.73</v>
      </c>
      <c r="H2311" s="10">
        <v>1330.63</v>
      </c>
      <c r="J2311" s="29">
        <v>41746</v>
      </c>
      <c r="K2311" s="10">
        <v>60.39</v>
      </c>
      <c r="L2311" s="10">
        <v>61.5</v>
      </c>
      <c r="M2311" s="10">
        <v>60.39</v>
      </c>
      <c r="N2311" s="10">
        <v>60.75</v>
      </c>
      <c r="O2311" s="10">
        <v>58.49</v>
      </c>
      <c r="P2311" s="10">
        <v>62.67</v>
      </c>
      <c r="Q2311" s="10">
        <v>60.5</v>
      </c>
    </row>
    <row r="2312" spans="1:17">
      <c r="A2312" s="29">
        <v>41751</v>
      </c>
      <c r="B2312" s="10">
        <v>1344.69</v>
      </c>
      <c r="C2312" s="10">
        <v>1345.9</v>
      </c>
      <c r="D2312" s="10">
        <v>1343.18</v>
      </c>
      <c r="E2312" s="10">
        <v>1344.88</v>
      </c>
      <c r="F2312" s="10">
        <v>1309.8900000000001</v>
      </c>
      <c r="G2312" s="10">
        <v>1368.15</v>
      </c>
      <c r="H2312" s="10">
        <v>1331.3</v>
      </c>
      <c r="J2312" s="29">
        <v>41745</v>
      </c>
      <c r="K2312" s="10">
        <v>60</v>
      </c>
      <c r="L2312" s="10">
        <v>60.31</v>
      </c>
      <c r="M2312" s="10">
        <v>59.75</v>
      </c>
      <c r="N2312" s="10">
        <v>60.31</v>
      </c>
      <c r="O2312" s="10">
        <v>58.43</v>
      </c>
      <c r="P2312" s="10">
        <v>62.69</v>
      </c>
      <c r="Q2312" s="10">
        <v>60.54</v>
      </c>
    </row>
    <row r="2313" spans="1:17">
      <c r="A2313" s="29">
        <v>41746</v>
      </c>
      <c r="B2313" s="10">
        <v>1343.64</v>
      </c>
      <c r="C2313" s="10">
        <v>1346.93</v>
      </c>
      <c r="D2313" s="10">
        <v>1341.91</v>
      </c>
      <c r="E2313" s="10">
        <v>1344.76</v>
      </c>
      <c r="F2313" s="10">
        <v>1308</v>
      </c>
      <c r="G2313" s="10">
        <v>1368.61</v>
      </c>
      <c r="H2313" s="10">
        <v>1331.98</v>
      </c>
      <c r="J2313" s="29">
        <v>41744</v>
      </c>
      <c r="K2313" s="10">
        <v>60.49</v>
      </c>
      <c r="L2313" s="10">
        <v>60.49</v>
      </c>
      <c r="M2313" s="10">
        <v>59.35</v>
      </c>
      <c r="N2313" s="10">
        <v>59.8</v>
      </c>
      <c r="O2313" s="10">
        <v>58.38</v>
      </c>
      <c r="P2313" s="10">
        <v>62.72</v>
      </c>
      <c r="Q2313" s="10">
        <v>60.58</v>
      </c>
    </row>
    <row r="2314" spans="1:17">
      <c r="A2314" s="29">
        <v>41745</v>
      </c>
      <c r="B2314" s="10">
        <v>1346.13</v>
      </c>
      <c r="C2314" s="10">
        <v>1346.2</v>
      </c>
      <c r="D2314" s="10">
        <v>1342.88</v>
      </c>
      <c r="E2314" s="10">
        <v>1343.47</v>
      </c>
      <c r="F2314" s="10">
        <v>1306.24</v>
      </c>
      <c r="G2314" s="10">
        <v>1369.07</v>
      </c>
      <c r="H2314" s="10">
        <v>1332.65</v>
      </c>
      <c r="J2314" s="29">
        <v>41743</v>
      </c>
      <c r="K2314" s="10">
        <v>60.4</v>
      </c>
      <c r="L2314" s="10">
        <v>60.6</v>
      </c>
      <c r="M2314" s="10">
        <v>60.25</v>
      </c>
      <c r="N2314" s="10">
        <v>60.5</v>
      </c>
      <c r="O2314" s="10">
        <v>58.36</v>
      </c>
      <c r="P2314" s="10">
        <v>62.74</v>
      </c>
      <c r="Q2314" s="10">
        <v>60.64</v>
      </c>
    </row>
    <row r="2315" spans="1:17">
      <c r="A2315" s="29">
        <v>41744</v>
      </c>
      <c r="B2315" s="10">
        <v>1343.65</v>
      </c>
      <c r="C2315" s="10">
        <v>1348.15</v>
      </c>
      <c r="D2315" s="10">
        <v>1342.75</v>
      </c>
      <c r="E2315" s="10">
        <v>1346.13</v>
      </c>
      <c r="F2315" s="10">
        <v>1304.68</v>
      </c>
      <c r="G2315" s="10">
        <v>1369.52</v>
      </c>
      <c r="H2315" s="10">
        <v>1333.36</v>
      </c>
      <c r="J2315" s="29">
        <v>41740</v>
      </c>
      <c r="K2315" s="10">
        <v>60.14</v>
      </c>
      <c r="L2315" s="10">
        <v>60.54</v>
      </c>
      <c r="M2315" s="10">
        <v>60.11</v>
      </c>
      <c r="N2315" s="10">
        <v>60.54</v>
      </c>
      <c r="O2315" s="10">
        <v>58.33</v>
      </c>
      <c r="P2315" s="10">
        <v>62.75</v>
      </c>
      <c r="Q2315" s="10">
        <v>60.66</v>
      </c>
    </row>
    <row r="2316" spans="1:17">
      <c r="A2316" s="29">
        <v>41743</v>
      </c>
      <c r="B2316" s="10">
        <v>1337.19</v>
      </c>
      <c r="C2316" s="10">
        <v>1345.25</v>
      </c>
      <c r="D2316" s="10">
        <v>1337.19</v>
      </c>
      <c r="E2316" s="10">
        <v>1343.55</v>
      </c>
      <c r="F2316" s="10">
        <v>1303.4000000000001</v>
      </c>
      <c r="G2316" s="10">
        <v>1369.94</v>
      </c>
      <c r="H2316" s="10">
        <v>1334.04</v>
      </c>
      <c r="J2316" s="29">
        <v>41739</v>
      </c>
      <c r="K2316" s="10">
        <v>60.8</v>
      </c>
      <c r="L2316" s="10">
        <v>60.8</v>
      </c>
      <c r="M2316" s="10">
        <v>60.21</v>
      </c>
      <c r="N2316" s="10">
        <v>60.5</v>
      </c>
      <c r="O2316" s="10">
        <v>58.31</v>
      </c>
      <c r="P2316" s="10">
        <v>62.76</v>
      </c>
      <c r="Q2316" s="10">
        <v>60.69</v>
      </c>
    </row>
    <row r="2317" spans="1:17">
      <c r="A2317" s="29">
        <v>41740</v>
      </c>
      <c r="B2317" s="10">
        <v>1336.21</v>
      </c>
      <c r="C2317" s="10">
        <v>1339.22</v>
      </c>
      <c r="D2317" s="10">
        <v>1334.78</v>
      </c>
      <c r="E2317" s="10">
        <v>1337.62</v>
      </c>
      <c r="F2317" s="10">
        <v>1302.01</v>
      </c>
      <c r="G2317" s="10">
        <v>1370.34</v>
      </c>
      <c r="H2317" s="10">
        <v>1334.69</v>
      </c>
      <c r="J2317" s="29">
        <v>41738</v>
      </c>
      <c r="K2317" s="10">
        <v>60.55</v>
      </c>
      <c r="L2317" s="10">
        <v>60.55</v>
      </c>
      <c r="M2317" s="10">
        <v>59.92</v>
      </c>
      <c r="N2317" s="10">
        <v>60.5</v>
      </c>
      <c r="O2317" s="10">
        <v>58.3</v>
      </c>
      <c r="P2317" s="10">
        <v>62.77</v>
      </c>
      <c r="Q2317" s="10">
        <v>60.72</v>
      </c>
    </row>
    <row r="2318" spans="1:17">
      <c r="A2318" s="29">
        <v>41739</v>
      </c>
      <c r="B2318" s="10">
        <v>1336.24</v>
      </c>
      <c r="C2318" s="10">
        <v>1338.32</v>
      </c>
      <c r="D2318" s="10">
        <v>1333.24</v>
      </c>
      <c r="E2318" s="10">
        <v>1336.21</v>
      </c>
      <c r="F2318" s="10">
        <v>1300.71</v>
      </c>
      <c r="G2318" s="10">
        <v>1370.65</v>
      </c>
      <c r="H2318" s="10">
        <v>1335.44</v>
      </c>
      <c r="J2318" s="29">
        <v>41737</v>
      </c>
      <c r="K2318" s="10">
        <v>60.94</v>
      </c>
      <c r="L2318" s="10">
        <v>61.5</v>
      </c>
      <c r="M2318" s="10">
        <v>60.59</v>
      </c>
      <c r="N2318" s="10">
        <v>60.7</v>
      </c>
      <c r="O2318" s="10">
        <v>58.29</v>
      </c>
      <c r="P2318" s="10">
        <v>62.79</v>
      </c>
      <c r="Q2318" s="10">
        <v>60.75</v>
      </c>
    </row>
    <row r="2319" spans="1:17">
      <c r="A2319" s="29">
        <v>41738</v>
      </c>
      <c r="B2319" s="10">
        <v>1337.6</v>
      </c>
      <c r="C2319" s="10">
        <v>1339.39</v>
      </c>
      <c r="D2319" s="10">
        <v>1335.16</v>
      </c>
      <c r="E2319" s="10">
        <v>1336.22</v>
      </c>
      <c r="F2319" s="10">
        <v>1299.72</v>
      </c>
      <c r="G2319" s="10">
        <v>1371.06</v>
      </c>
      <c r="H2319" s="10">
        <v>1336.21</v>
      </c>
      <c r="J2319" s="29">
        <v>41736</v>
      </c>
      <c r="K2319" s="10">
        <v>61.99</v>
      </c>
      <c r="L2319" s="10">
        <v>61.99</v>
      </c>
      <c r="M2319" s="10">
        <v>60.8</v>
      </c>
      <c r="N2319" s="10">
        <v>60.94</v>
      </c>
      <c r="O2319" s="10">
        <v>58.28</v>
      </c>
      <c r="P2319" s="10">
        <v>62.81</v>
      </c>
      <c r="Q2319" s="10">
        <v>60.78</v>
      </c>
    </row>
    <row r="2320" spans="1:17">
      <c r="A2320" s="29">
        <v>41737</v>
      </c>
      <c r="B2320" s="10">
        <v>1340.29</v>
      </c>
      <c r="C2320" s="10">
        <v>1341.23</v>
      </c>
      <c r="D2320" s="10">
        <v>1335.14</v>
      </c>
      <c r="E2320" s="10">
        <v>1337.38</v>
      </c>
      <c r="F2320" s="10">
        <v>1298.78</v>
      </c>
      <c r="G2320" s="10">
        <v>1371.51</v>
      </c>
      <c r="H2320" s="10">
        <v>1337.05</v>
      </c>
      <c r="J2320" s="29">
        <v>41733</v>
      </c>
      <c r="K2320" s="10">
        <v>60.9</v>
      </c>
      <c r="L2320" s="10">
        <v>61.64</v>
      </c>
      <c r="M2320" s="10">
        <v>60.9</v>
      </c>
      <c r="N2320" s="10">
        <v>60.9</v>
      </c>
      <c r="O2320" s="10">
        <v>58.28</v>
      </c>
      <c r="P2320" s="10">
        <v>62.83</v>
      </c>
      <c r="Q2320" s="10">
        <v>60.81</v>
      </c>
    </row>
    <row r="2321" spans="1:17">
      <c r="A2321" s="29">
        <v>41736</v>
      </c>
      <c r="B2321" s="10">
        <v>1339.15</v>
      </c>
      <c r="C2321" s="10">
        <v>1343.52</v>
      </c>
      <c r="D2321" s="10">
        <v>1335.89</v>
      </c>
      <c r="E2321" s="10">
        <v>1340.29</v>
      </c>
      <c r="F2321" s="10">
        <v>1298</v>
      </c>
      <c r="G2321" s="10">
        <v>1372.08</v>
      </c>
      <c r="H2321" s="10">
        <v>1337.91</v>
      </c>
      <c r="J2321" s="29">
        <v>41732</v>
      </c>
      <c r="K2321" s="10">
        <v>61.24</v>
      </c>
      <c r="L2321" s="10">
        <v>61.41</v>
      </c>
      <c r="M2321" s="10">
        <v>60.84</v>
      </c>
      <c r="N2321" s="10">
        <v>60.87</v>
      </c>
      <c r="O2321" s="10">
        <v>58.3</v>
      </c>
      <c r="P2321" s="10">
        <v>62.86</v>
      </c>
      <c r="Q2321" s="10">
        <v>60.85</v>
      </c>
    </row>
    <row r="2322" spans="1:17">
      <c r="A2322" s="29">
        <v>41733</v>
      </c>
      <c r="B2322" s="10">
        <v>1338.63</v>
      </c>
      <c r="C2322" s="10">
        <v>1340.97</v>
      </c>
      <c r="D2322" s="10">
        <v>1333.41</v>
      </c>
      <c r="E2322" s="10">
        <v>1339.14</v>
      </c>
      <c r="F2322" s="10">
        <v>1297.3499999999999</v>
      </c>
      <c r="G2322" s="10">
        <v>1372.68</v>
      </c>
      <c r="H2322" s="10">
        <v>1338.74</v>
      </c>
      <c r="J2322" s="29">
        <v>41731</v>
      </c>
      <c r="K2322" s="10">
        <v>61.18</v>
      </c>
      <c r="L2322" s="10">
        <v>61.47</v>
      </c>
      <c r="M2322" s="10">
        <v>61.17</v>
      </c>
      <c r="N2322" s="10">
        <v>61.47</v>
      </c>
      <c r="O2322" s="10">
        <v>58.31</v>
      </c>
      <c r="P2322" s="10">
        <v>62.89</v>
      </c>
      <c r="Q2322" s="10">
        <v>60.9</v>
      </c>
    </row>
    <row r="2323" spans="1:17">
      <c r="A2323" s="29">
        <v>41732</v>
      </c>
      <c r="B2323" s="10">
        <v>1336.05</v>
      </c>
      <c r="C2323" s="10">
        <v>1341.43</v>
      </c>
      <c r="D2323" s="10">
        <v>1336.05</v>
      </c>
      <c r="E2323" s="10">
        <v>1338.64</v>
      </c>
      <c r="F2323" s="10">
        <v>1296.83</v>
      </c>
      <c r="G2323" s="10">
        <v>1373.36</v>
      </c>
      <c r="H2323" s="10">
        <v>1339.57</v>
      </c>
      <c r="J2323" s="29">
        <v>41730</v>
      </c>
      <c r="K2323" s="10">
        <v>60.7</v>
      </c>
      <c r="L2323" s="10">
        <v>60.72</v>
      </c>
      <c r="M2323" s="10">
        <v>59.91</v>
      </c>
      <c r="N2323" s="10">
        <v>60.36</v>
      </c>
      <c r="O2323" s="10">
        <v>58.3</v>
      </c>
      <c r="P2323" s="10">
        <v>62.92</v>
      </c>
      <c r="Q2323" s="10">
        <v>60.94</v>
      </c>
    </row>
    <row r="2324" spans="1:17">
      <c r="A2324" s="29">
        <v>41731</v>
      </c>
      <c r="B2324" s="10">
        <v>1334.94</v>
      </c>
      <c r="C2324" s="10">
        <v>1338.72</v>
      </c>
      <c r="D2324" s="10">
        <v>1331.67</v>
      </c>
      <c r="E2324" s="10">
        <v>1336.6</v>
      </c>
      <c r="F2324" s="10">
        <v>1296.43</v>
      </c>
      <c r="G2324" s="10">
        <v>1374.03</v>
      </c>
      <c r="H2324" s="10">
        <v>1340.43</v>
      </c>
      <c r="J2324" s="29">
        <v>41729</v>
      </c>
      <c r="K2324" s="10">
        <v>60.99</v>
      </c>
      <c r="L2324" s="10">
        <v>60.99</v>
      </c>
      <c r="M2324" s="10">
        <v>60.12</v>
      </c>
      <c r="N2324" s="10">
        <v>60.62</v>
      </c>
      <c r="O2324" s="10">
        <v>58.33</v>
      </c>
      <c r="P2324" s="10">
        <v>62.95</v>
      </c>
      <c r="Q2324" s="10">
        <v>61</v>
      </c>
    </row>
    <row r="2325" spans="1:17">
      <c r="A2325" s="29">
        <v>41730</v>
      </c>
      <c r="B2325" s="10">
        <v>1336.3</v>
      </c>
      <c r="C2325" s="10">
        <v>1342.43</v>
      </c>
      <c r="D2325" s="10">
        <v>1334.58</v>
      </c>
      <c r="E2325" s="10">
        <v>1335.17</v>
      </c>
      <c r="F2325" s="10">
        <v>1296.28</v>
      </c>
      <c r="G2325" s="10">
        <v>1374.76</v>
      </c>
      <c r="H2325" s="10">
        <v>1341.33</v>
      </c>
      <c r="J2325" s="29">
        <v>41726</v>
      </c>
      <c r="K2325" s="10">
        <v>59.7</v>
      </c>
      <c r="L2325" s="10">
        <v>60</v>
      </c>
      <c r="M2325" s="10">
        <v>59.65</v>
      </c>
      <c r="N2325" s="10">
        <v>60</v>
      </c>
      <c r="O2325" s="10">
        <v>58.32</v>
      </c>
      <c r="P2325" s="10">
        <v>62.98</v>
      </c>
      <c r="Q2325" s="10">
        <v>61.05</v>
      </c>
    </row>
    <row r="2326" spans="1:17">
      <c r="A2326" s="29">
        <v>41729</v>
      </c>
      <c r="B2326" s="10">
        <v>1332.96</v>
      </c>
      <c r="C2326" s="10">
        <v>1336.56</v>
      </c>
      <c r="D2326" s="10">
        <v>1330.01</v>
      </c>
      <c r="E2326" s="10">
        <v>1336.07</v>
      </c>
      <c r="F2326" s="10">
        <v>1296.22</v>
      </c>
      <c r="G2326" s="10">
        <v>1375.42</v>
      </c>
      <c r="H2326" s="10">
        <v>1342.21</v>
      </c>
      <c r="J2326" s="29">
        <v>41725</v>
      </c>
      <c r="K2326" s="10">
        <v>58.75</v>
      </c>
      <c r="L2326" s="10">
        <v>59.25</v>
      </c>
      <c r="M2326" s="10">
        <v>58.72</v>
      </c>
      <c r="N2326" s="10">
        <v>59.25</v>
      </c>
      <c r="O2326" s="10">
        <v>58.37</v>
      </c>
      <c r="P2326" s="10">
        <v>63.02</v>
      </c>
      <c r="Q2326" s="10">
        <v>61.11</v>
      </c>
    </row>
    <row r="2327" spans="1:17">
      <c r="A2327" s="29">
        <v>41726</v>
      </c>
      <c r="B2327" s="10">
        <v>1332.81</v>
      </c>
      <c r="C2327" s="10">
        <v>1332.94</v>
      </c>
      <c r="D2327" s="10">
        <v>1326.46</v>
      </c>
      <c r="E2327" s="10">
        <v>1332.94</v>
      </c>
      <c r="F2327" s="10">
        <v>1296.2</v>
      </c>
      <c r="G2327" s="10">
        <v>1376.04</v>
      </c>
      <c r="H2327" s="10">
        <v>1343.04</v>
      </c>
      <c r="J2327" s="29">
        <v>41724</v>
      </c>
      <c r="K2327" s="10">
        <v>58.01</v>
      </c>
      <c r="L2327" s="10">
        <v>58.83</v>
      </c>
      <c r="M2327" s="10">
        <v>58.01</v>
      </c>
      <c r="N2327" s="10">
        <v>58.1</v>
      </c>
      <c r="O2327" s="10">
        <v>58.42</v>
      </c>
      <c r="P2327" s="10">
        <v>63.07</v>
      </c>
      <c r="Q2327" s="10">
        <v>61.18</v>
      </c>
    </row>
    <row r="2328" spans="1:17">
      <c r="A2328" s="29">
        <v>41725</v>
      </c>
      <c r="B2328" s="10">
        <v>1330.28</v>
      </c>
      <c r="C2328" s="10">
        <v>1332.81</v>
      </c>
      <c r="D2328" s="10">
        <v>1327.34</v>
      </c>
      <c r="E2328" s="10">
        <v>1332.81</v>
      </c>
      <c r="F2328" s="10">
        <v>1296.48</v>
      </c>
      <c r="G2328" s="10">
        <v>1376.87</v>
      </c>
      <c r="H2328" s="10">
        <v>1343.9</v>
      </c>
      <c r="J2328" s="29">
        <v>41723</v>
      </c>
      <c r="K2328" s="10">
        <v>58.65</v>
      </c>
      <c r="L2328" s="10">
        <v>58.71</v>
      </c>
      <c r="M2328" s="10">
        <v>57.62</v>
      </c>
      <c r="N2328" s="10">
        <v>58.7</v>
      </c>
      <c r="O2328" s="10">
        <v>58.49</v>
      </c>
      <c r="P2328" s="10">
        <v>63.13</v>
      </c>
      <c r="Q2328" s="10">
        <v>61.26</v>
      </c>
    </row>
    <row r="2329" spans="1:17">
      <c r="A2329" s="29">
        <v>41724</v>
      </c>
      <c r="B2329" s="10">
        <v>1327.58</v>
      </c>
      <c r="C2329" s="10">
        <v>1330.83</v>
      </c>
      <c r="D2329" s="10">
        <v>1324.42</v>
      </c>
      <c r="E2329" s="10">
        <v>1330.2</v>
      </c>
      <c r="F2329" s="10">
        <v>1296.77</v>
      </c>
      <c r="G2329" s="10">
        <v>1377.78</v>
      </c>
      <c r="H2329" s="10">
        <v>1344.77</v>
      </c>
      <c r="J2329" s="29">
        <v>41722</v>
      </c>
      <c r="K2329" s="10">
        <v>58.38</v>
      </c>
      <c r="L2329" s="10">
        <v>58.49</v>
      </c>
      <c r="M2329" s="10">
        <v>58.01</v>
      </c>
      <c r="N2329" s="10">
        <v>58.48</v>
      </c>
      <c r="O2329" s="10">
        <v>58.55</v>
      </c>
      <c r="P2329" s="10">
        <v>63.19</v>
      </c>
      <c r="Q2329" s="10">
        <v>61.33</v>
      </c>
    </row>
    <row r="2330" spans="1:17">
      <c r="A2330" s="29">
        <v>41723</v>
      </c>
      <c r="B2330" s="10">
        <v>1325.58</v>
      </c>
      <c r="C2330" s="10">
        <v>1328.12</v>
      </c>
      <c r="D2330" s="10">
        <v>1320.9</v>
      </c>
      <c r="E2330" s="10">
        <v>1327.44</v>
      </c>
      <c r="F2330" s="10">
        <v>1297.1300000000001</v>
      </c>
      <c r="G2330" s="10">
        <v>1378.69</v>
      </c>
      <c r="H2330" s="10">
        <v>1345.7</v>
      </c>
      <c r="J2330" s="29">
        <v>41719</v>
      </c>
      <c r="K2330" s="10">
        <v>57.6</v>
      </c>
      <c r="L2330" s="10">
        <v>58.34</v>
      </c>
      <c r="M2330" s="10">
        <v>57.6</v>
      </c>
      <c r="N2330" s="10">
        <v>58.34</v>
      </c>
      <c r="O2330" s="10">
        <v>58.61</v>
      </c>
      <c r="P2330" s="10">
        <v>63.25</v>
      </c>
      <c r="Q2330" s="10">
        <v>61.41</v>
      </c>
    </row>
    <row r="2331" spans="1:17">
      <c r="A2331" s="29">
        <v>41722</v>
      </c>
      <c r="B2331" s="10">
        <v>1327.79</v>
      </c>
      <c r="C2331" s="10">
        <v>1329.54</v>
      </c>
      <c r="D2331" s="10">
        <v>1323.7</v>
      </c>
      <c r="E2331" s="10">
        <v>1325.66</v>
      </c>
      <c r="F2331" s="10">
        <v>1297.58</v>
      </c>
      <c r="G2331" s="10">
        <v>1379.68</v>
      </c>
      <c r="H2331" s="10">
        <v>1346.63</v>
      </c>
      <c r="J2331" s="29">
        <v>41718</v>
      </c>
      <c r="K2331" s="10">
        <v>57.05</v>
      </c>
      <c r="L2331" s="10">
        <v>58.01</v>
      </c>
      <c r="M2331" s="10">
        <v>57.05</v>
      </c>
      <c r="N2331" s="10">
        <v>58.01</v>
      </c>
      <c r="O2331" s="10">
        <v>58.7</v>
      </c>
      <c r="P2331" s="10">
        <v>63.32</v>
      </c>
      <c r="Q2331" s="10">
        <v>61.5</v>
      </c>
    </row>
    <row r="2332" spans="1:17">
      <c r="A2332" s="29">
        <v>41719</v>
      </c>
      <c r="B2332" s="10">
        <v>1323.39</v>
      </c>
      <c r="C2332" s="10">
        <v>1327.86</v>
      </c>
      <c r="D2332" s="10">
        <v>1321.77</v>
      </c>
      <c r="E2332" s="10">
        <v>1327.86</v>
      </c>
      <c r="F2332" s="10">
        <v>1298.3399999999999</v>
      </c>
      <c r="G2332" s="10">
        <v>1380.74</v>
      </c>
      <c r="H2332" s="10">
        <v>1347.58</v>
      </c>
      <c r="J2332" s="29">
        <v>41717</v>
      </c>
      <c r="K2332" s="10">
        <v>57.29</v>
      </c>
      <c r="L2332" s="10">
        <v>57.4</v>
      </c>
      <c r="M2332" s="10">
        <v>57.29</v>
      </c>
      <c r="N2332" s="10">
        <v>57.33</v>
      </c>
      <c r="O2332" s="10">
        <v>58.79</v>
      </c>
      <c r="P2332" s="10">
        <v>63.38</v>
      </c>
      <c r="Q2332" s="10">
        <v>61.59</v>
      </c>
    </row>
    <row r="2333" spans="1:17">
      <c r="A2333" s="29">
        <v>41718</v>
      </c>
      <c r="B2333" s="10">
        <v>1324.9</v>
      </c>
      <c r="C2333" s="10">
        <v>1326.48</v>
      </c>
      <c r="D2333" s="10">
        <v>1321.52</v>
      </c>
      <c r="E2333" s="10">
        <v>1323.39</v>
      </c>
      <c r="F2333" s="10">
        <v>1299.19</v>
      </c>
      <c r="G2333" s="10">
        <v>1381.83</v>
      </c>
      <c r="H2333" s="10">
        <v>1348.48</v>
      </c>
      <c r="J2333" s="29">
        <v>41716</v>
      </c>
      <c r="K2333" s="10">
        <v>56</v>
      </c>
      <c r="L2333" s="10">
        <v>57</v>
      </c>
      <c r="M2333" s="10">
        <v>55.92</v>
      </c>
      <c r="N2333" s="10">
        <v>57</v>
      </c>
      <c r="O2333" s="10">
        <v>58.91</v>
      </c>
      <c r="P2333" s="10">
        <v>63.46</v>
      </c>
      <c r="Q2333" s="10">
        <v>61.69</v>
      </c>
    </row>
    <row r="2334" spans="1:17">
      <c r="A2334" s="29">
        <v>41717</v>
      </c>
      <c r="B2334" s="10">
        <v>1323.34</v>
      </c>
      <c r="C2334" s="10">
        <v>1327.09</v>
      </c>
      <c r="D2334" s="10">
        <v>1322.25</v>
      </c>
      <c r="E2334" s="10">
        <v>1324.9</v>
      </c>
      <c r="F2334" s="10">
        <v>1300.21</v>
      </c>
      <c r="G2334" s="10">
        <v>1382.96</v>
      </c>
      <c r="H2334" s="10">
        <v>1349.34</v>
      </c>
      <c r="J2334" s="29">
        <v>41715</v>
      </c>
      <c r="K2334" s="10">
        <v>56.31</v>
      </c>
      <c r="L2334" s="10">
        <v>56.31</v>
      </c>
      <c r="M2334" s="10">
        <v>55.8</v>
      </c>
      <c r="N2334" s="10">
        <v>56.16</v>
      </c>
      <c r="O2334" s="10">
        <v>59.04</v>
      </c>
      <c r="P2334" s="10">
        <v>63.55</v>
      </c>
      <c r="Q2334" s="10">
        <v>61.79</v>
      </c>
    </row>
    <row r="2335" spans="1:17">
      <c r="A2335" s="29">
        <v>41716</v>
      </c>
      <c r="B2335" s="10">
        <v>1322.42</v>
      </c>
      <c r="C2335" s="10">
        <v>1326.14</v>
      </c>
      <c r="D2335" s="10">
        <v>1320.71</v>
      </c>
      <c r="E2335" s="10">
        <v>1323.29</v>
      </c>
      <c r="F2335" s="10">
        <v>1301.2</v>
      </c>
      <c r="G2335" s="10">
        <v>1384.09</v>
      </c>
      <c r="H2335" s="10">
        <v>1350.17</v>
      </c>
      <c r="J2335" s="29">
        <v>41712</v>
      </c>
      <c r="K2335" s="10">
        <v>56.66</v>
      </c>
      <c r="L2335" s="10">
        <v>56.66</v>
      </c>
      <c r="M2335" s="10">
        <v>55.92</v>
      </c>
      <c r="N2335" s="10">
        <v>56.61</v>
      </c>
      <c r="O2335" s="10">
        <v>59.17</v>
      </c>
      <c r="P2335" s="10">
        <v>63.64</v>
      </c>
      <c r="Q2335" s="10">
        <v>61.9</v>
      </c>
    </row>
    <row r="2336" spans="1:17">
      <c r="A2336" s="29">
        <v>41715</v>
      </c>
      <c r="B2336" s="10">
        <v>1321.91</v>
      </c>
      <c r="C2336" s="10">
        <v>1324.99</v>
      </c>
      <c r="D2336" s="10">
        <v>1319.71</v>
      </c>
      <c r="E2336" s="10">
        <v>1322.54</v>
      </c>
      <c r="F2336" s="10">
        <v>1302.23</v>
      </c>
      <c r="G2336" s="10">
        <v>1385.22</v>
      </c>
      <c r="H2336" s="10">
        <v>1351</v>
      </c>
      <c r="J2336" s="29">
        <v>41711</v>
      </c>
      <c r="K2336" s="10">
        <v>56.95</v>
      </c>
      <c r="L2336" s="10">
        <v>56.95</v>
      </c>
      <c r="M2336" s="10">
        <v>56.66</v>
      </c>
      <c r="N2336" s="10">
        <v>56.9</v>
      </c>
      <c r="O2336" s="10">
        <v>59.32</v>
      </c>
      <c r="P2336" s="10">
        <v>63.73</v>
      </c>
      <c r="Q2336" s="10">
        <v>62</v>
      </c>
    </row>
    <row r="2337" spans="1:17">
      <c r="A2337" s="29">
        <v>41712</v>
      </c>
      <c r="B2337" s="10">
        <v>1323.49</v>
      </c>
      <c r="C2337" s="10">
        <v>1325.07</v>
      </c>
      <c r="D2337" s="10">
        <v>1318.82</v>
      </c>
      <c r="E2337" s="10">
        <v>1321.58</v>
      </c>
      <c r="F2337" s="10">
        <v>1303.31</v>
      </c>
      <c r="G2337" s="10">
        <v>1386.35</v>
      </c>
      <c r="H2337" s="10">
        <v>1351.88</v>
      </c>
      <c r="J2337" s="29">
        <v>41710</v>
      </c>
      <c r="K2337" s="10">
        <v>56.5</v>
      </c>
      <c r="L2337" s="10">
        <v>56.74</v>
      </c>
      <c r="M2337" s="10">
        <v>56.04</v>
      </c>
      <c r="N2337" s="10">
        <v>56.74</v>
      </c>
      <c r="O2337" s="10">
        <v>59.46</v>
      </c>
      <c r="P2337" s="10">
        <v>63.81</v>
      </c>
      <c r="Q2337" s="10">
        <v>62.11</v>
      </c>
    </row>
    <row r="2338" spans="1:17">
      <c r="A2338" s="29">
        <v>41711</v>
      </c>
      <c r="B2338" s="10">
        <v>1328.1</v>
      </c>
      <c r="C2338" s="10">
        <v>1328.1</v>
      </c>
      <c r="D2338" s="10">
        <v>1319.22</v>
      </c>
      <c r="E2338" s="10">
        <v>1323.42</v>
      </c>
      <c r="F2338" s="10">
        <v>1304.3699999999999</v>
      </c>
      <c r="G2338" s="10">
        <v>1387.5</v>
      </c>
      <c r="H2338" s="10">
        <v>1352.76</v>
      </c>
      <c r="J2338" s="29">
        <v>41709</v>
      </c>
      <c r="K2338" s="10">
        <v>56.5</v>
      </c>
      <c r="L2338" s="10">
        <v>57</v>
      </c>
      <c r="M2338" s="10">
        <v>56.5</v>
      </c>
      <c r="N2338" s="10">
        <v>56.9</v>
      </c>
      <c r="O2338" s="10">
        <v>59.6</v>
      </c>
      <c r="P2338" s="10">
        <v>63.9</v>
      </c>
      <c r="Q2338" s="10">
        <v>62.21</v>
      </c>
    </row>
    <row r="2339" spans="1:17">
      <c r="A2339" s="29">
        <v>41710</v>
      </c>
      <c r="B2339" s="10">
        <v>1329.65</v>
      </c>
      <c r="C2339" s="10">
        <v>1331.46</v>
      </c>
      <c r="D2339" s="10">
        <v>1323.47</v>
      </c>
      <c r="E2339" s="10">
        <v>1327.98</v>
      </c>
      <c r="F2339" s="10">
        <v>1305.3499999999999</v>
      </c>
      <c r="G2339" s="10">
        <v>1388.65</v>
      </c>
      <c r="H2339" s="10">
        <v>1353.63</v>
      </c>
      <c r="J2339" s="29">
        <v>41708</v>
      </c>
      <c r="K2339" s="10">
        <v>57.28</v>
      </c>
      <c r="L2339" s="10">
        <v>57.29</v>
      </c>
      <c r="M2339" s="10">
        <v>56.36</v>
      </c>
      <c r="N2339" s="10">
        <v>56.36</v>
      </c>
      <c r="O2339" s="10">
        <v>59.73</v>
      </c>
      <c r="P2339" s="10">
        <v>63.99</v>
      </c>
      <c r="Q2339" s="10">
        <v>62.31</v>
      </c>
    </row>
    <row r="2340" spans="1:17">
      <c r="A2340" s="29">
        <v>41709</v>
      </c>
      <c r="B2340" s="10">
        <v>1327.38</v>
      </c>
      <c r="C2340" s="10">
        <v>1333.81</v>
      </c>
      <c r="D2340" s="10">
        <v>1326.46</v>
      </c>
      <c r="E2340" s="10">
        <v>1329.65</v>
      </c>
      <c r="F2340" s="10">
        <v>1306.05</v>
      </c>
      <c r="G2340" s="10">
        <v>1389.78</v>
      </c>
      <c r="H2340" s="10">
        <v>1354.41</v>
      </c>
      <c r="J2340" s="29">
        <v>41705</v>
      </c>
      <c r="K2340" s="10">
        <v>58.99</v>
      </c>
      <c r="L2340" s="10">
        <v>58.99</v>
      </c>
      <c r="M2340" s="10">
        <v>57.29</v>
      </c>
      <c r="N2340" s="10">
        <v>57.37</v>
      </c>
      <c r="O2340" s="10">
        <v>59.87</v>
      </c>
      <c r="P2340" s="10">
        <v>64.069999999999993</v>
      </c>
      <c r="Q2340" s="10">
        <v>62.41</v>
      </c>
    </row>
    <row r="2341" spans="1:17">
      <c r="A2341" s="29">
        <v>41708</v>
      </c>
      <c r="B2341" s="10">
        <v>1337.2</v>
      </c>
      <c r="C2341" s="10">
        <v>1337.2</v>
      </c>
      <c r="D2341" s="10">
        <v>1327.02</v>
      </c>
      <c r="E2341" s="10">
        <v>1327.47</v>
      </c>
      <c r="F2341" s="10">
        <v>1306.67</v>
      </c>
      <c r="G2341" s="10">
        <v>1390.9</v>
      </c>
      <c r="H2341" s="10">
        <v>1355.15</v>
      </c>
      <c r="J2341" s="29">
        <v>41704</v>
      </c>
      <c r="K2341" s="10">
        <v>58.13</v>
      </c>
      <c r="L2341" s="10">
        <v>58.57</v>
      </c>
      <c r="M2341" s="10">
        <v>58.11</v>
      </c>
      <c r="N2341" s="10">
        <v>58.11</v>
      </c>
      <c r="O2341" s="10">
        <v>59.99</v>
      </c>
      <c r="P2341" s="10">
        <v>64.150000000000006</v>
      </c>
      <c r="Q2341" s="10">
        <v>62.5</v>
      </c>
    </row>
    <row r="2342" spans="1:17">
      <c r="A2342" s="29">
        <v>41705</v>
      </c>
      <c r="B2342" s="10">
        <v>1337.44</v>
      </c>
      <c r="C2342" s="10">
        <v>1341.03</v>
      </c>
      <c r="D2342" s="10">
        <v>1333.78</v>
      </c>
      <c r="E2342" s="10">
        <v>1337.25</v>
      </c>
      <c r="F2342" s="10">
        <v>1307.56</v>
      </c>
      <c r="G2342" s="10">
        <v>1392.02</v>
      </c>
      <c r="H2342" s="10">
        <v>1355.95</v>
      </c>
      <c r="J2342" s="29">
        <v>41703</v>
      </c>
      <c r="K2342" s="10">
        <v>57.16</v>
      </c>
      <c r="L2342" s="10">
        <v>58.13</v>
      </c>
      <c r="M2342" s="10">
        <v>57.16</v>
      </c>
      <c r="N2342" s="10">
        <v>57.7</v>
      </c>
      <c r="O2342" s="10">
        <v>60.09</v>
      </c>
      <c r="P2342" s="10">
        <v>64.22</v>
      </c>
      <c r="Q2342" s="10">
        <v>62.58</v>
      </c>
    </row>
    <row r="2343" spans="1:17">
      <c r="A2343" s="29">
        <v>41704</v>
      </c>
      <c r="B2343" s="10">
        <v>1339.55</v>
      </c>
      <c r="C2343" s="10">
        <v>1348.83</v>
      </c>
      <c r="D2343" s="10">
        <v>1337.59</v>
      </c>
      <c r="E2343" s="10">
        <v>1337.75</v>
      </c>
      <c r="F2343" s="10">
        <v>1308.08</v>
      </c>
      <c r="G2343" s="10">
        <v>1393.1</v>
      </c>
      <c r="H2343" s="10">
        <v>1356.65</v>
      </c>
      <c r="J2343" s="29">
        <v>41698</v>
      </c>
      <c r="K2343" s="10">
        <v>58.35</v>
      </c>
      <c r="L2343" s="10">
        <v>58.35</v>
      </c>
      <c r="M2343" s="10">
        <v>58.03</v>
      </c>
      <c r="N2343" s="10">
        <v>58.13</v>
      </c>
      <c r="O2343" s="10">
        <v>60.2</v>
      </c>
      <c r="P2343" s="10">
        <v>64.290000000000006</v>
      </c>
      <c r="Q2343" s="10">
        <v>62.66</v>
      </c>
    </row>
    <row r="2344" spans="1:17">
      <c r="A2344" s="29">
        <v>41703</v>
      </c>
      <c r="B2344" s="10">
        <v>1330.62</v>
      </c>
      <c r="C2344" s="10">
        <v>1341.49</v>
      </c>
      <c r="D2344" s="10">
        <v>1330.62</v>
      </c>
      <c r="E2344" s="10">
        <v>1339.55</v>
      </c>
      <c r="F2344" s="10">
        <v>1308.5</v>
      </c>
      <c r="G2344" s="10">
        <v>1394.18</v>
      </c>
      <c r="H2344" s="10">
        <v>1357.34</v>
      </c>
      <c r="J2344" s="29">
        <v>41697</v>
      </c>
      <c r="K2344" s="10">
        <v>58.04</v>
      </c>
      <c r="L2344" s="10">
        <v>58.4</v>
      </c>
      <c r="M2344" s="10">
        <v>58</v>
      </c>
      <c r="N2344" s="10">
        <v>58.4</v>
      </c>
      <c r="O2344" s="10">
        <v>60.29</v>
      </c>
      <c r="P2344" s="10">
        <v>64.36</v>
      </c>
      <c r="Q2344" s="10">
        <v>62.75</v>
      </c>
    </row>
    <row r="2345" spans="1:17">
      <c r="A2345" s="29">
        <v>41698</v>
      </c>
      <c r="B2345" s="10">
        <v>1316.25</v>
      </c>
      <c r="C2345" s="10">
        <v>1333.58</v>
      </c>
      <c r="D2345" s="10">
        <v>1314.83</v>
      </c>
      <c r="E2345" s="10">
        <v>1330.42</v>
      </c>
      <c r="F2345" s="10">
        <v>1309</v>
      </c>
      <c r="G2345" s="10">
        <v>1395.21</v>
      </c>
      <c r="H2345" s="10">
        <v>1358.07</v>
      </c>
      <c r="J2345" s="29">
        <v>41696</v>
      </c>
      <c r="K2345" s="10">
        <v>58.94</v>
      </c>
      <c r="L2345" s="10">
        <v>58.94</v>
      </c>
      <c r="M2345" s="10">
        <v>57.13</v>
      </c>
      <c r="N2345" s="10">
        <v>57.4</v>
      </c>
      <c r="O2345" s="10">
        <v>60.39</v>
      </c>
      <c r="P2345" s="10">
        <v>64.430000000000007</v>
      </c>
      <c r="Q2345" s="10">
        <v>62.83</v>
      </c>
    </row>
    <row r="2346" spans="1:17">
      <c r="A2346" s="29">
        <v>41697</v>
      </c>
      <c r="B2346" s="10">
        <v>1303.47</v>
      </c>
      <c r="C2346" s="10">
        <v>1319.73</v>
      </c>
      <c r="D2346" s="10">
        <v>1303.47</v>
      </c>
      <c r="E2346" s="10">
        <v>1316.2</v>
      </c>
      <c r="F2346" s="10">
        <v>1309.6600000000001</v>
      </c>
      <c r="G2346" s="10">
        <v>1396.3</v>
      </c>
      <c r="H2346" s="10">
        <v>1358.82</v>
      </c>
      <c r="J2346" s="29">
        <v>41695</v>
      </c>
      <c r="K2346" s="10">
        <v>57.5</v>
      </c>
      <c r="L2346" s="10">
        <v>57.5</v>
      </c>
      <c r="M2346" s="10">
        <v>57.15</v>
      </c>
      <c r="N2346" s="10">
        <v>57.27</v>
      </c>
      <c r="O2346" s="10">
        <v>60.51</v>
      </c>
      <c r="P2346" s="10">
        <v>64.5</v>
      </c>
      <c r="Q2346" s="10">
        <v>62.93</v>
      </c>
    </row>
    <row r="2347" spans="1:17">
      <c r="A2347" s="29">
        <v>41696</v>
      </c>
      <c r="B2347" s="10">
        <v>1296.49</v>
      </c>
      <c r="C2347" s="10">
        <v>1304.33</v>
      </c>
      <c r="D2347" s="10">
        <v>1295.96</v>
      </c>
      <c r="E2347" s="10">
        <v>1303.46</v>
      </c>
      <c r="F2347" s="10">
        <v>1310.6300000000001</v>
      </c>
      <c r="G2347" s="10">
        <v>1397.44</v>
      </c>
      <c r="H2347" s="10">
        <v>1359.73</v>
      </c>
      <c r="J2347" s="29">
        <v>41694</v>
      </c>
      <c r="K2347" s="10">
        <v>57.49</v>
      </c>
      <c r="L2347" s="10">
        <v>57.9</v>
      </c>
      <c r="M2347" s="10">
        <v>57.49</v>
      </c>
      <c r="N2347" s="10">
        <v>57.63</v>
      </c>
      <c r="O2347" s="10">
        <v>60.64</v>
      </c>
      <c r="P2347" s="10">
        <v>64.58</v>
      </c>
      <c r="Q2347" s="10">
        <v>63.02</v>
      </c>
    </row>
    <row r="2348" spans="1:17">
      <c r="A2348" s="29">
        <v>41695</v>
      </c>
      <c r="B2348" s="10">
        <v>1284</v>
      </c>
      <c r="C2348" s="10">
        <v>1297.72</v>
      </c>
      <c r="D2348" s="10">
        <v>1281.82</v>
      </c>
      <c r="E2348" s="10">
        <v>1296.49</v>
      </c>
      <c r="F2348" s="10">
        <v>1311.97</v>
      </c>
      <c r="G2348" s="10">
        <v>1398.62</v>
      </c>
      <c r="H2348" s="10">
        <v>1360.72</v>
      </c>
      <c r="J2348" s="29">
        <v>41691</v>
      </c>
      <c r="K2348" s="10">
        <v>56.86</v>
      </c>
      <c r="L2348" s="10">
        <v>57.31</v>
      </c>
      <c r="M2348" s="10">
        <v>56.86</v>
      </c>
      <c r="N2348" s="10">
        <v>57.15</v>
      </c>
      <c r="O2348" s="10">
        <v>60.77</v>
      </c>
      <c r="P2348" s="10">
        <v>64.650000000000006</v>
      </c>
      <c r="Q2348" s="10">
        <v>63.12</v>
      </c>
    </row>
    <row r="2349" spans="1:17">
      <c r="A2349" s="29">
        <v>41694</v>
      </c>
      <c r="B2349" s="10">
        <v>1275.48</v>
      </c>
      <c r="C2349" s="10">
        <v>1284.1099999999999</v>
      </c>
      <c r="D2349" s="10">
        <v>1275.48</v>
      </c>
      <c r="E2349" s="10">
        <v>1284</v>
      </c>
      <c r="F2349" s="10">
        <v>1313.51</v>
      </c>
      <c r="G2349" s="10">
        <v>1399.83</v>
      </c>
      <c r="H2349" s="10">
        <v>1361.76</v>
      </c>
      <c r="J2349" s="29">
        <v>41690</v>
      </c>
      <c r="K2349" s="10">
        <v>56.02</v>
      </c>
      <c r="L2349" s="10">
        <v>56.81</v>
      </c>
      <c r="M2349" s="10">
        <v>56.02</v>
      </c>
      <c r="N2349" s="10">
        <v>56.81</v>
      </c>
      <c r="O2349" s="10">
        <v>60.91</v>
      </c>
      <c r="P2349" s="10">
        <v>64.73</v>
      </c>
      <c r="Q2349" s="10">
        <v>63.22</v>
      </c>
    </row>
    <row r="2350" spans="1:17">
      <c r="A2350" s="29">
        <v>41691</v>
      </c>
      <c r="B2350" s="10">
        <v>1259.76</v>
      </c>
      <c r="C2350" s="10">
        <v>1275.76</v>
      </c>
      <c r="D2350" s="10">
        <v>1258.1500000000001</v>
      </c>
      <c r="E2350" s="10">
        <v>1275.76</v>
      </c>
      <c r="F2350" s="10">
        <v>1315.44</v>
      </c>
      <c r="G2350" s="10">
        <v>1401.1</v>
      </c>
      <c r="H2350" s="10">
        <v>1362.85</v>
      </c>
      <c r="J2350" s="29">
        <v>41689</v>
      </c>
      <c r="K2350" s="10">
        <v>56.5</v>
      </c>
      <c r="L2350" s="10">
        <v>56.53</v>
      </c>
      <c r="M2350" s="10">
        <v>55.96</v>
      </c>
      <c r="N2350" s="10">
        <v>56.38</v>
      </c>
      <c r="O2350" s="10">
        <v>61.06</v>
      </c>
      <c r="P2350" s="10">
        <v>64.81</v>
      </c>
      <c r="Q2350" s="10">
        <v>63.32</v>
      </c>
    </row>
    <row r="2351" spans="1:17">
      <c r="A2351" s="29">
        <v>41690</v>
      </c>
      <c r="B2351" s="10">
        <v>1256.96</v>
      </c>
      <c r="C2351" s="10">
        <v>1259.54</v>
      </c>
      <c r="D2351" s="10">
        <v>1253.17</v>
      </c>
      <c r="E2351" s="10">
        <v>1259.54</v>
      </c>
      <c r="F2351" s="10">
        <v>1317.49</v>
      </c>
      <c r="G2351" s="10">
        <v>1402.42</v>
      </c>
      <c r="H2351" s="10">
        <v>1363.99</v>
      </c>
      <c r="J2351" s="29">
        <v>41688</v>
      </c>
      <c r="K2351" s="10">
        <v>57.1</v>
      </c>
      <c r="L2351" s="10">
        <v>57.1</v>
      </c>
      <c r="M2351" s="10">
        <v>56.38</v>
      </c>
      <c r="N2351" s="10">
        <v>56.38</v>
      </c>
      <c r="O2351" s="10">
        <v>61.21</v>
      </c>
      <c r="P2351" s="10">
        <v>64.89</v>
      </c>
      <c r="Q2351" s="10">
        <v>63.43</v>
      </c>
    </row>
    <row r="2352" spans="1:17">
      <c r="A2352" s="29">
        <v>41689</v>
      </c>
      <c r="B2352" s="10">
        <v>1251.43</v>
      </c>
      <c r="C2352" s="10">
        <v>1256.96</v>
      </c>
      <c r="D2352" s="10">
        <v>1249.3</v>
      </c>
      <c r="E2352" s="10">
        <v>1256.96</v>
      </c>
      <c r="F2352" s="10">
        <v>1320.03</v>
      </c>
      <c r="G2352" s="10">
        <v>1403.83</v>
      </c>
      <c r="H2352" s="10">
        <v>1365.28</v>
      </c>
      <c r="J2352" s="29">
        <v>41687</v>
      </c>
      <c r="K2352" s="10">
        <v>58.74</v>
      </c>
      <c r="L2352" s="10">
        <v>58.74</v>
      </c>
      <c r="M2352" s="10">
        <v>57.51</v>
      </c>
      <c r="N2352" s="10">
        <v>57.51</v>
      </c>
      <c r="O2352" s="10">
        <v>61.34</v>
      </c>
      <c r="P2352" s="10">
        <v>64.959999999999994</v>
      </c>
      <c r="Q2352" s="10">
        <v>63.54</v>
      </c>
    </row>
    <row r="2353" spans="1:17">
      <c r="A2353" s="29">
        <v>41688</v>
      </c>
      <c r="B2353" s="10">
        <v>1247.6199999999999</v>
      </c>
      <c r="C2353" s="10">
        <v>1254.8499999999999</v>
      </c>
      <c r="D2353" s="10">
        <v>1246.19</v>
      </c>
      <c r="E2353" s="10">
        <v>1251.43</v>
      </c>
      <c r="F2353" s="10">
        <v>1322.66</v>
      </c>
      <c r="G2353" s="10">
        <v>1405.25</v>
      </c>
      <c r="H2353" s="10">
        <v>1366.51</v>
      </c>
      <c r="J2353" s="29">
        <v>41684</v>
      </c>
      <c r="K2353" s="10">
        <v>57.1</v>
      </c>
      <c r="L2353" s="10">
        <v>58</v>
      </c>
      <c r="M2353" s="10">
        <v>57.1</v>
      </c>
      <c r="N2353" s="10">
        <v>57.96</v>
      </c>
      <c r="O2353" s="10">
        <v>61.46</v>
      </c>
      <c r="P2353" s="10">
        <v>65.040000000000006</v>
      </c>
      <c r="Q2353" s="10">
        <v>63.63</v>
      </c>
    </row>
    <row r="2354" spans="1:17">
      <c r="A2354" s="29">
        <v>41687</v>
      </c>
      <c r="B2354" s="10">
        <v>1243.9000000000001</v>
      </c>
      <c r="C2354" s="10">
        <v>1248.27</v>
      </c>
      <c r="D2354" s="10">
        <v>1242.5899999999999</v>
      </c>
      <c r="E2354" s="10">
        <v>1247.78</v>
      </c>
      <c r="F2354" s="10">
        <v>1325.63</v>
      </c>
      <c r="G2354" s="10">
        <v>1406.7</v>
      </c>
      <c r="H2354" s="10">
        <v>1367.79</v>
      </c>
      <c r="J2354" s="29">
        <v>41683</v>
      </c>
      <c r="K2354" s="10">
        <v>58</v>
      </c>
      <c r="L2354" s="10">
        <v>58</v>
      </c>
      <c r="M2354" s="10">
        <v>57.18</v>
      </c>
      <c r="N2354" s="10">
        <v>57.7</v>
      </c>
      <c r="O2354" s="10">
        <v>61.59</v>
      </c>
      <c r="P2354" s="10">
        <v>65.11</v>
      </c>
      <c r="Q2354" s="10">
        <v>63.73</v>
      </c>
    </row>
    <row r="2355" spans="1:17">
      <c r="A2355" s="29">
        <v>41684</v>
      </c>
      <c r="B2355" s="10">
        <v>1237.5</v>
      </c>
      <c r="C2355" s="10">
        <v>1244.82</v>
      </c>
      <c r="D2355" s="10">
        <v>1235</v>
      </c>
      <c r="E2355" s="10">
        <v>1243.78</v>
      </c>
      <c r="F2355" s="10">
        <v>1328.75</v>
      </c>
      <c r="G2355" s="10">
        <v>1408.2</v>
      </c>
      <c r="H2355" s="10">
        <v>1369.12</v>
      </c>
      <c r="J2355" s="29">
        <v>41682</v>
      </c>
      <c r="K2355" s="10">
        <v>58.7</v>
      </c>
      <c r="L2355" s="10">
        <v>58.7</v>
      </c>
      <c r="M2355" s="10">
        <v>58.12</v>
      </c>
      <c r="N2355" s="10">
        <v>58.52</v>
      </c>
      <c r="O2355" s="10">
        <v>61.74</v>
      </c>
      <c r="P2355" s="10">
        <v>65.180000000000007</v>
      </c>
      <c r="Q2355" s="10">
        <v>63.84</v>
      </c>
    </row>
    <row r="2356" spans="1:17">
      <c r="A2356" s="29">
        <v>41683</v>
      </c>
      <c r="B2356" s="10">
        <v>1234.47</v>
      </c>
      <c r="C2356" s="10">
        <v>1237.58</v>
      </c>
      <c r="D2356" s="10">
        <v>1231.73</v>
      </c>
      <c r="E2356" s="10">
        <v>1237.5</v>
      </c>
      <c r="F2356" s="10">
        <v>1332.02</v>
      </c>
      <c r="G2356" s="10">
        <v>1409.72</v>
      </c>
      <c r="H2356" s="10">
        <v>1370.47</v>
      </c>
      <c r="J2356" s="29">
        <v>41681</v>
      </c>
      <c r="K2356" s="10">
        <v>57.78</v>
      </c>
      <c r="L2356" s="10">
        <v>58.51</v>
      </c>
      <c r="M2356" s="10">
        <v>57.78</v>
      </c>
      <c r="N2356" s="10">
        <v>58.51</v>
      </c>
      <c r="O2356" s="10">
        <v>61.87</v>
      </c>
      <c r="P2356" s="10">
        <v>65.25</v>
      </c>
      <c r="Q2356" s="10">
        <v>63.93</v>
      </c>
    </row>
    <row r="2357" spans="1:17">
      <c r="A2357" s="29">
        <v>41682</v>
      </c>
      <c r="B2357" s="10">
        <v>1233.92</v>
      </c>
      <c r="C2357" s="10">
        <v>1236.22</v>
      </c>
      <c r="D2357" s="10">
        <v>1231.3699999999999</v>
      </c>
      <c r="E2357" s="10">
        <v>1234.49</v>
      </c>
      <c r="F2357" s="10">
        <v>1335.5</v>
      </c>
      <c r="G2357" s="10">
        <v>1411.29</v>
      </c>
      <c r="H2357" s="10">
        <v>1371.85</v>
      </c>
      <c r="J2357" s="29">
        <v>41680</v>
      </c>
      <c r="K2357" s="10">
        <v>58.29</v>
      </c>
      <c r="L2357" s="10">
        <v>58.29</v>
      </c>
      <c r="M2357" s="10">
        <v>57.68</v>
      </c>
      <c r="N2357" s="10">
        <v>57.78</v>
      </c>
      <c r="O2357" s="10">
        <v>61.99</v>
      </c>
      <c r="P2357" s="10">
        <v>65.31</v>
      </c>
      <c r="Q2357" s="10">
        <v>64.010000000000005</v>
      </c>
    </row>
    <row r="2358" spans="1:17">
      <c r="A2358" s="29">
        <v>41681</v>
      </c>
      <c r="B2358" s="10">
        <v>1231.18</v>
      </c>
      <c r="C2358" s="10">
        <v>1235.96</v>
      </c>
      <c r="D2358" s="10">
        <v>1230.44</v>
      </c>
      <c r="E2358" s="10">
        <v>1233.9100000000001</v>
      </c>
      <c r="F2358" s="10">
        <v>1338.94</v>
      </c>
      <c r="G2358" s="10">
        <v>1412.87</v>
      </c>
      <c r="H2358" s="10">
        <v>1373.24</v>
      </c>
      <c r="J2358" s="29">
        <v>41677</v>
      </c>
      <c r="K2358" s="10">
        <v>58.2</v>
      </c>
      <c r="L2358" s="10">
        <v>58.7</v>
      </c>
      <c r="M2358" s="10">
        <v>57.92</v>
      </c>
      <c r="N2358" s="10">
        <v>58.29</v>
      </c>
      <c r="O2358" s="10">
        <v>62.13</v>
      </c>
      <c r="P2358" s="10">
        <v>65.38</v>
      </c>
      <c r="Q2358" s="10">
        <v>64.09</v>
      </c>
    </row>
    <row r="2359" spans="1:17">
      <c r="A2359" s="29">
        <v>41680</v>
      </c>
      <c r="B2359" s="10">
        <v>1238.3599999999999</v>
      </c>
      <c r="C2359" s="10">
        <v>1238.3599999999999</v>
      </c>
      <c r="D2359" s="10">
        <v>1229.94</v>
      </c>
      <c r="E2359" s="10">
        <v>1231.3</v>
      </c>
      <c r="F2359" s="10">
        <v>1342.36</v>
      </c>
      <c r="G2359" s="10">
        <v>1414.46</v>
      </c>
      <c r="H2359" s="10">
        <v>1374.64</v>
      </c>
      <c r="J2359" s="29">
        <v>41676</v>
      </c>
      <c r="K2359" s="10">
        <v>57.8</v>
      </c>
      <c r="L2359" s="10">
        <v>58.29</v>
      </c>
      <c r="M2359" s="10">
        <v>57.55</v>
      </c>
      <c r="N2359" s="10">
        <v>58.05</v>
      </c>
      <c r="O2359" s="10">
        <v>62.26</v>
      </c>
      <c r="P2359" s="10">
        <v>65.45</v>
      </c>
      <c r="Q2359" s="10">
        <v>64.17</v>
      </c>
    </row>
    <row r="2360" spans="1:17">
      <c r="A2360" s="29">
        <v>41677</v>
      </c>
      <c r="B2360" s="10">
        <v>1241.3</v>
      </c>
      <c r="C2360" s="10">
        <v>1241.3</v>
      </c>
      <c r="D2360" s="10">
        <v>1234.08</v>
      </c>
      <c r="E2360" s="10">
        <v>1238.3599999999999</v>
      </c>
      <c r="F2360" s="10">
        <v>1345.87</v>
      </c>
      <c r="G2360" s="10">
        <v>1416.09</v>
      </c>
      <c r="H2360" s="10">
        <v>1376.08</v>
      </c>
      <c r="J2360" s="29">
        <v>41675</v>
      </c>
      <c r="K2360" s="10">
        <v>57.99</v>
      </c>
      <c r="L2360" s="10">
        <v>57.99</v>
      </c>
      <c r="M2360" s="10">
        <v>57.15</v>
      </c>
      <c r="N2360" s="10">
        <v>57.99</v>
      </c>
      <c r="O2360" s="10">
        <v>62.39</v>
      </c>
      <c r="P2360" s="10">
        <v>65.510000000000005</v>
      </c>
      <c r="Q2360" s="10">
        <v>64.25</v>
      </c>
    </row>
    <row r="2361" spans="1:17">
      <c r="A2361" s="29">
        <v>41676</v>
      </c>
      <c r="B2361" s="10">
        <v>1250.3699999999999</v>
      </c>
      <c r="C2361" s="10">
        <v>1250.6300000000001</v>
      </c>
      <c r="D2361" s="10">
        <v>1240.9000000000001</v>
      </c>
      <c r="E2361" s="10">
        <v>1241.3</v>
      </c>
      <c r="F2361" s="10">
        <v>1349.27</v>
      </c>
      <c r="G2361" s="10">
        <v>1417.67</v>
      </c>
      <c r="H2361" s="10">
        <v>1377.47</v>
      </c>
      <c r="J2361" s="29">
        <v>41674</v>
      </c>
      <c r="K2361" s="10">
        <v>57.6</v>
      </c>
      <c r="L2361" s="10">
        <v>57.75</v>
      </c>
      <c r="M2361" s="10">
        <v>57.33</v>
      </c>
      <c r="N2361" s="10">
        <v>57.75</v>
      </c>
      <c r="O2361" s="10">
        <v>62.51</v>
      </c>
      <c r="P2361" s="10">
        <v>65.569999999999993</v>
      </c>
      <c r="Q2361" s="10">
        <v>64.34</v>
      </c>
    </row>
    <row r="2362" spans="1:17">
      <c r="A2362" s="29">
        <v>41675</v>
      </c>
      <c r="B2362" s="10">
        <v>1256.46</v>
      </c>
      <c r="C2362" s="10">
        <v>1258.1400000000001</v>
      </c>
      <c r="D2362" s="10">
        <v>1249.24</v>
      </c>
      <c r="E2362" s="10">
        <v>1250.3699999999999</v>
      </c>
      <c r="F2362" s="10">
        <v>1352.7</v>
      </c>
      <c r="G2362" s="10">
        <v>1419.29</v>
      </c>
      <c r="H2362" s="10">
        <v>1378.88</v>
      </c>
      <c r="J2362" s="29">
        <v>41673</v>
      </c>
      <c r="K2362" s="10">
        <v>58.75</v>
      </c>
      <c r="L2362" s="10">
        <v>58.75</v>
      </c>
      <c r="M2362" s="10">
        <v>57.39</v>
      </c>
      <c r="N2362" s="10">
        <v>57.39</v>
      </c>
      <c r="O2362" s="10">
        <v>62.64</v>
      </c>
      <c r="P2362" s="10">
        <v>65.63</v>
      </c>
      <c r="Q2362" s="10">
        <v>64.430000000000007</v>
      </c>
    </row>
    <row r="2363" spans="1:17">
      <c r="A2363" s="29">
        <v>41674</v>
      </c>
      <c r="B2363" s="10">
        <v>1265.55</v>
      </c>
      <c r="C2363" s="10">
        <v>1265.55</v>
      </c>
      <c r="D2363" s="10">
        <v>1256.1300000000001</v>
      </c>
      <c r="E2363" s="10">
        <v>1256.79</v>
      </c>
      <c r="F2363" s="10">
        <v>1355.97</v>
      </c>
      <c r="G2363" s="10">
        <v>1420.87</v>
      </c>
      <c r="H2363" s="10">
        <v>1380.22</v>
      </c>
      <c r="J2363" s="29">
        <v>41670</v>
      </c>
      <c r="K2363" s="10">
        <v>57.26</v>
      </c>
      <c r="L2363" s="10">
        <v>58.83</v>
      </c>
      <c r="M2363" s="10">
        <v>57.26</v>
      </c>
      <c r="N2363" s="10">
        <v>58.83</v>
      </c>
      <c r="O2363" s="10">
        <v>62.79</v>
      </c>
      <c r="P2363" s="10">
        <v>65.7</v>
      </c>
      <c r="Q2363" s="10">
        <v>64.52</v>
      </c>
    </row>
    <row r="2364" spans="1:17">
      <c r="A2364" s="29">
        <v>41673</v>
      </c>
      <c r="B2364" s="10">
        <v>1282.1300000000001</v>
      </c>
      <c r="C2364" s="10">
        <v>1283.3900000000001</v>
      </c>
      <c r="D2364" s="10">
        <v>1265.54</v>
      </c>
      <c r="E2364" s="10">
        <v>1265.54</v>
      </c>
      <c r="F2364" s="10">
        <v>1359.07</v>
      </c>
      <c r="G2364" s="10">
        <v>1422.41</v>
      </c>
      <c r="H2364" s="10">
        <v>1381.5</v>
      </c>
      <c r="J2364" s="29">
        <v>41669</v>
      </c>
      <c r="K2364" s="10">
        <v>60</v>
      </c>
      <c r="L2364" s="10">
        <v>60</v>
      </c>
      <c r="M2364" s="10">
        <v>58.95</v>
      </c>
      <c r="N2364" s="10">
        <v>59</v>
      </c>
      <c r="O2364" s="10">
        <v>62.92</v>
      </c>
      <c r="P2364" s="10">
        <v>65.760000000000005</v>
      </c>
      <c r="Q2364" s="10">
        <v>64.58</v>
      </c>
    </row>
    <row r="2365" spans="1:17">
      <c r="A2365" s="29">
        <v>41670</v>
      </c>
      <c r="B2365" s="10">
        <v>1274.43</v>
      </c>
      <c r="C2365" s="10">
        <v>1283.47</v>
      </c>
      <c r="D2365" s="10">
        <v>1273.94</v>
      </c>
      <c r="E2365" s="10">
        <v>1282.04</v>
      </c>
      <c r="F2365" s="10">
        <v>1362.03</v>
      </c>
      <c r="G2365" s="10">
        <v>1423.93</v>
      </c>
      <c r="H2365" s="10">
        <v>1382.71</v>
      </c>
      <c r="J2365" s="29">
        <v>41668</v>
      </c>
      <c r="K2365" s="10">
        <v>59.58</v>
      </c>
      <c r="L2365" s="10">
        <v>59.71</v>
      </c>
      <c r="M2365" s="10">
        <v>59.4</v>
      </c>
      <c r="N2365" s="10">
        <v>59.6</v>
      </c>
      <c r="O2365" s="10">
        <v>63</v>
      </c>
      <c r="P2365" s="10">
        <v>65.819999999999993</v>
      </c>
      <c r="Q2365" s="10">
        <v>64.64</v>
      </c>
    </row>
    <row r="2366" spans="1:17">
      <c r="A2366" s="29">
        <v>41669</v>
      </c>
      <c r="B2366" s="10">
        <v>1271.55</v>
      </c>
      <c r="C2366" s="10">
        <v>1276.6099999999999</v>
      </c>
      <c r="D2366" s="10">
        <v>1271.45</v>
      </c>
      <c r="E2366" s="10">
        <v>1274.17</v>
      </c>
      <c r="F2366" s="10">
        <v>1364.68</v>
      </c>
      <c r="G2366" s="10">
        <v>1425.36</v>
      </c>
      <c r="H2366" s="10">
        <v>1383.74</v>
      </c>
      <c r="J2366" s="29">
        <v>41667</v>
      </c>
      <c r="K2366" s="10">
        <v>60.33</v>
      </c>
      <c r="L2366" s="10">
        <v>60.44</v>
      </c>
      <c r="M2366" s="10">
        <v>60.17</v>
      </c>
      <c r="N2366" s="10">
        <v>60.2</v>
      </c>
      <c r="O2366" s="10">
        <v>63.07</v>
      </c>
      <c r="P2366" s="10">
        <v>65.89</v>
      </c>
      <c r="Q2366" s="10">
        <v>64.69</v>
      </c>
    </row>
    <row r="2367" spans="1:17">
      <c r="A2367" s="29">
        <v>41668</v>
      </c>
      <c r="B2367" s="10">
        <v>1287</v>
      </c>
      <c r="C2367" s="10">
        <v>1287</v>
      </c>
      <c r="D2367" s="10">
        <v>1272.3599999999999</v>
      </c>
      <c r="E2367" s="10">
        <v>1272.3599999999999</v>
      </c>
      <c r="F2367" s="10">
        <v>1367.37</v>
      </c>
      <c r="G2367" s="10">
        <v>1426.84</v>
      </c>
      <c r="H2367" s="10">
        <v>1384.86</v>
      </c>
      <c r="J2367" s="29">
        <v>41666</v>
      </c>
      <c r="K2367" s="10">
        <v>60.07</v>
      </c>
      <c r="L2367" s="10">
        <v>60.2</v>
      </c>
      <c r="M2367" s="10">
        <v>59.81</v>
      </c>
      <c r="N2367" s="10">
        <v>60.05</v>
      </c>
      <c r="O2367" s="10">
        <v>63.14</v>
      </c>
      <c r="P2367" s="10">
        <v>65.959999999999994</v>
      </c>
      <c r="Q2367" s="10">
        <v>64.73</v>
      </c>
    </row>
    <row r="2368" spans="1:17">
      <c r="A2368" s="29">
        <v>41667</v>
      </c>
      <c r="B2368" s="10">
        <v>1289.28</v>
      </c>
      <c r="C2368" s="10">
        <v>1290.2</v>
      </c>
      <c r="D2368" s="10">
        <v>1282.06</v>
      </c>
      <c r="E2368" s="10">
        <v>1286.96</v>
      </c>
      <c r="F2368" s="10">
        <v>1370.17</v>
      </c>
      <c r="G2368" s="10">
        <v>1428.35</v>
      </c>
      <c r="H2368" s="10">
        <v>1386.01</v>
      </c>
      <c r="J2368" s="29">
        <v>41663</v>
      </c>
      <c r="K2368" s="10">
        <v>60.65</v>
      </c>
      <c r="L2368" s="10">
        <v>60.65</v>
      </c>
      <c r="M2368" s="10">
        <v>59.98</v>
      </c>
      <c r="N2368" s="10">
        <v>60.07</v>
      </c>
      <c r="O2368" s="10">
        <v>63.21</v>
      </c>
      <c r="P2368" s="10">
        <v>66.02</v>
      </c>
      <c r="Q2368" s="10">
        <v>64.760000000000005</v>
      </c>
    </row>
    <row r="2369" spans="1:17">
      <c r="A2369" s="29">
        <v>41666</v>
      </c>
      <c r="B2369" s="10">
        <v>1298</v>
      </c>
      <c r="C2369" s="10">
        <v>1299.0899999999999</v>
      </c>
      <c r="D2369" s="10">
        <v>1288.99</v>
      </c>
      <c r="E2369" s="10">
        <v>1289.27</v>
      </c>
      <c r="F2369" s="10">
        <v>1372.69</v>
      </c>
      <c r="G2369" s="10">
        <v>1429.79</v>
      </c>
      <c r="H2369" s="10">
        <v>1386.99</v>
      </c>
      <c r="J2369" s="29">
        <v>41662</v>
      </c>
      <c r="K2369" s="10">
        <v>62.07</v>
      </c>
      <c r="L2369" s="10">
        <v>62.07</v>
      </c>
      <c r="M2369" s="10">
        <v>61.1</v>
      </c>
      <c r="N2369" s="10">
        <v>61.1</v>
      </c>
      <c r="O2369" s="10">
        <v>63.28</v>
      </c>
      <c r="P2369" s="10">
        <v>66.08</v>
      </c>
      <c r="Q2369" s="10">
        <v>64.790000000000006</v>
      </c>
    </row>
    <row r="2370" spans="1:17">
      <c r="A2370" s="29">
        <v>41663</v>
      </c>
      <c r="B2370" s="10">
        <v>1307.9000000000001</v>
      </c>
      <c r="C2370" s="10">
        <v>1309.47</v>
      </c>
      <c r="D2370" s="10">
        <v>1296.23</v>
      </c>
      <c r="E2370" s="10">
        <v>1298.08</v>
      </c>
      <c r="F2370" s="10">
        <v>1375.32</v>
      </c>
      <c r="G2370" s="10">
        <v>1431.18</v>
      </c>
      <c r="H2370" s="10">
        <v>1387.85</v>
      </c>
      <c r="J2370" s="29">
        <v>41661</v>
      </c>
      <c r="K2370" s="10">
        <v>62.99</v>
      </c>
      <c r="L2370" s="10">
        <v>62.99</v>
      </c>
      <c r="M2370" s="10">
        <v>61.5</v>
      </c>
      <c r="N2370" s="10">
        <v>61.7</v>
      </c>
      <c r="O2370" s="10">
        <v>63.34</v>
      </c>
      <c r="P2370" s="10">
        <v>66.14</v>
      </c>
      <c r="Q2370" s="10">
        <v>64.8</v>
      </c>
    </row>
    <row r="2371" spans="1:17">
      <c r="A2371" s="29">
        <v>41662</v>
      </c>
      <c r="B2371" s="10">
        <v>1313.22</v>
      </c>
      <c r="C2371" s="10">
        <v>1315.65</v>
      </c>
      <c r="D2371" s="10">
        <v>1304.9000000000001</v>
      </c>
      <c r="E2371" s="10">
        <v>1307.9000000000001</v>
      </c>
      <c r="F2371" s="10">
        <v>1377.81</v>
      </c>
      <c r="G2371" s="10">
        <v>1432.53</v>
      </c>
      <c r="H2371" s="10">
        <v>1388.53</v>
      </c>
      <c r="J2371" s="29">
        <v>41660</v>
      </c>
      <c r="K2371" s="10">
        <v>61.35</v>
      </c>
      <c r="L2371" s="10">
        <v>61.6</v>
      </c>
      <c r="M2371" s="10">
        <v>61.23</v>
      </c>
      <c r="N2371" s="10">
        <v>61.23</v>
      </c>
      <c r="O2371" s="10">
        <v>63.41</v>
      </c>
      <c r="P2371" s="10">
        <v>66.19</v>
      </c>
      <c r="Q2371" s="10">
        <v>64.81</v>
      </c>
    </row>
    <row r="2372" spans="1:17">
      <c r="A2372" s="29">
        <v>41661</v>
      </c>
      <c r="B2372" s="10">
        <v>1318.76</v>
      </c>
      <c r="C2372" s="10">
        <v>1321.07</v>
      </c>
      <c r="D2372" s="10">
        <v>1313.22</v>
      </c>
      <c r="E2372" s="10">
        <v>1313.22</v>
      </c>
      <c r="F2372" s="10">
        <v>1380.14</v>
      </c>
      <c r="G2372" s="10">
        <v>1433.84</v>
      </c>
      <c r="H2372" s="10">
        <v>1389.08</v>
      </c>
      <c r="J2372" s="29">
        <v>41659</v>
      </c>
      <c r="K2372" s="10">
        <v>61.67</v>
      </c>
      <c r="L2372" s="10">
        <v>61.67</v>
      </c>
      <c r="M2372" s="10">
        <v>61.4</v>
      </c>
      <c r="N2372" s="10">
        <v>61.4</v>
      </c>
      <c r="O2372" s="10">
        <v>63.5</v>
      </c>
      <c r="P2372" s="10">
        <v>66.239999999999995</v>
      </c>
      <c r="Q2372" s="10">
        <v>64.83</v>
      </c>
    </row>
    <row r="2373" spans="1:17">
      <c r="A2373" s="29">
        <v>41660</v>
      </c>
      <c r="B2373" s="10">
        <v>1329.05</v>
      </c>
      <c r="C2373" s="10">
        <v>1329.68</v>
      </c>
      <c r="D2373" s="10">
        <v>1318.76</v>
      </c>
      <c r="E2373" s="10">
        <v>1318.76</v>
      </c>
      <c r="F2373" s="10">
        <v>1382.3</v>
      </c>
      <c r="G2373" s="10">
        <v>1435.15</v>
      </c>
      <c r="H2373" s="10">
        <v>1389.65</v>
      </c>
      <c r="J2373" s="29">
        <v>41656</v>
      </c>
      <c r="K2373" s="10">
        <v>61.72</v>
      </c>
      <c r="L2373" s="10">
        <v>61.72</v>
      </c>
      <c r="M2373" s="10">
        <v>61.5</v>
      </c>
      <c r="N2373" s="10">
        <v>61.5</v>
      </c>
      <c r="O2373" s="10">
        <v>63.58</v>
      </c>
      <c r="P2373" s="10">
        <v>66.3</v>
      </c>
      <c r="Q2373" s="10">
        <v>64.86</v>
      </c>
    </row>
    <row r="2374" spans="1:17">
      <c r="A2374" s="29">
        <v>41659</v>
      </c>
      <c r="B2374" s="10">
        <v>1331.98</v>
      </c>
      <c r="C2374" s="10">
        <v>1332.76</v>
      </c>
      <c r="D2374" s="10">
        <v>1320.23</v>
      </c>
      <c r="E2374" s="10">
        <v>1329.05</v>
      </c>
      <c r="F2374" s="10">
        <v>1384.43</v>
      </c>
      <c r="G2374" s="10">
        <v>1436.43</v>
      </c>
      <c r="H2374" s="10">
        <v>1390.22</v>
      </c>
      <c r="J2374" s="29">
        <v>41655</v>
      </c>
      <c r="K2374" s="10">
        <v>62.38</v>
      </c>
      <c r="L2374" s="10">
        <v>62.38</v>
      </c>
      <c r="M2374" s="10">
        <v>60.33</v>
      </c>
      <c r="N2374" s="10">
        <v>60.33</v>
      </c>
      <c r="O2374" s="10">
        <v>63.67</v>
      </c>
      <c r="P2374" s="10">
        <v>66.349999999999994</v>
      </c>
      <c r="Q2374" s="10">
        <v>64.87</v>
      </c>
    </row>
    <row r="2375" spans="1:17">
      <c r="A2375" s="29">
        <v>41656</v>
      </c>
      <c r="B2375" s="10">
        <v>1335.57</v>
      </c>
      <c r="C2375" s="10">
        <v>1338.11</v>
      </c>
      <c r="D2375" s="10">
        <v>1330.33</v>
      </c>
      <c r="E2375" s="10">
        <v>1332.07</v>
      </c>
      <c r="F2375" s="10">
        <v>1386.38</v>
      </c>
      <c r="G2375" s="10">
        <v>1437.64</v>
      </c>
      <c r="H2375" s="10">
        <v>1390.68</v>
      </c>
      <c r="J2375" s="29">
        <v>41654</v>
      </c>
      <c r="K2375" s="10">
        <v>62.24</v>
      </c>
      <c r="L2375" s="10">
        <v>63</v>
      </c>
      <c r="M2375" s="10">
        <v>62.24</v>
      </c>
      <c r="N2375" s="10">
        <v>62.34</v>
      </c>
      <c r="O2375" s="10">
        <v>63.79</v>
      </c>
      <c r="P2375" s="10">
        <v>66.41</v>
      </c>
      <c r="Q2375" s="10">
        <v>64.89</v>
      </c>
    </row>
    <row r="2376" spans="1:17">
      <c r="A2376" s="29">
        <v>41655</v>
      </c>
      <c r="B2376" s="10">
        <v>1347.51</v>
      </c>
      <c r="C2376" s="10">
        <v>1347.51</v>
      </c>
      <c r="D2376" s="10">
        <v>1334.47</v>
      </c>
      <c r="E2376" s="10">
        <v>1335.21</v>
      </c>
      <c r="F2376" s="10">
        <v>1388.2</v>
      </c>
      <c r="G2376" s="10">
        <v>1438.87</v>
      </c>
      <c r="H2376" s="10">
        <v>1391.15</v>
      </c>
      <c r="J2376" s="29">
        <v>41653</v>
      </c>
      <c r="K2376" s="10">
        <v>61.54</v>
      </c>
      <c r="L2376" s="10">
        <v>62</v>
      </c>
      <c r="M2376" s="10">
        <v>61.54</v>
      </c>
      <c r="N2376" s="10">
        <v>61.96</v>
      </c>
      <c r="O2376" s="10">
        <v>63.86</v>
      </c>
      <c r="P2376" s="10">
        <v>66.459999999999994</v>
      </c>
      <c r="Q2376" s="10">
        <v>64.900000000000006</v>
      </c>
    </row>
    <row r="2377" spans="1:17">
      <c r="A2377" s="29">
        <v>41654</v>
      </c>
      <c r="B2377" s="10">
        <v>1347.02</v>
      </c>
      <c r="C2377" s="10">
        <v>1348.15</v>
      </c>
      <c r="D2377" s="10">
        <v>1342.28</v>
      </c>
      <c r="E2377" s="10">
        <v>1347.01</v>
      </c>
      <c r="F2377" s="10">
        <v>1389.88</v>
      </c>
      <c r="G2377" s="10">
        <v>1440.1</v>
      </c>
      <c r="H2377" s="10">
        <v>1391.61</v>
      </c>
      <c r="J2377" s="29">
        <v>41652</v>
      </c>
      <c r="K2377" s="10">
        <v>62.99</v>
      </c>
      <c r="L2377" s="10">
        <v>62.99</v>
      </c>
      <c r="M2377" s="10">
        <v>61.44</v>
      </c>
      <c r="N2377" s="10">
        <v>61.6</v>
      </c>
      <c r="O2377" s="10">
        <v>63.94</v>
      </c>
      <c r="P2377" s="10">
        <v>66.510000000000005</v>
      </c>
      <c r="Q2377" s="10">
        <v>64.92</v>
      </c>
    </row>
    <row r="2378" spans="1:17">
      <c r="A2378" s="29">
        <v>41653</v>
      </c>
      <c r="B2378" s="10">
        <v>1348.37</v>
      </c>
      <c r="C2378" s="10">
        <v>1351.62</v>
      </c>
      <c r="D2378" s="10">
        <v>1340.36</v>
      </c>
      <c r="E2378" s="10">
        <v>1347.07</v>
      </c>
      <c r="F2378" s="10">
        <v>1391.31</v>
      </c>
      <c r="G2378" s="10">
        <v>1441.22</v>
      </c>
      <c r="H2378" s="10">
        <v>1392.05</v>
      </c>
      <c r="J2378" s="29">
        <v>41649</v>
      </c>
      <c r="K2378" s="10">
        <v>61.3</v>
      </c>
      <c r="L2378" s="10">
        <v>61.65</v>
      </c>
      <c r="M2378" s="10">
        <v>61.3</v>
      </c>
      <c r="N2378" s="10">
        <v>61.61</v>
      </c>
      <c r="O2378" s="10">
        <v>64.03</v>
      </c>
      <c r="P2378" s="10">
        <v>66.569999999999993</v>
      </c>
      <c r="Q2378" s="10">
        <v>64.94</v>
      </c>
    </row>
    <row r="2379" spans="1:17">
      <c r="A2379" s="29">
        <v>41652</v>
      </c>
      <c r="B2379" s="10">
        <v>1349.92</v>
      </c>
      <c r="C2379" s="10">
        <v>1355.87</v>
      </c>
      <c r="D2379" s="10">
        <v>1345.79</v>
      </c>
      <c r="E2379" s="10">
        <v>1348.09</v>
      </c>
      <c r="F2379" s="10">
        <v>1392.77</v>
      </c>
      <c r="G2379" s="10">
        <v>1442.34</v>
      </c>
      <c r="H2379" s="10">
        <v>1392.47</v>
      </c>
      <c r="J2379" s="29">
        <v>41648</v>
      </c>
      <c r="K2379" s="10">
        <v>62.8</v>
      </c>
      <c r="L2379" s="10">
        <v>62.8</v>
      </c>
      <c r="M2379" s="10">
        <v>61.39</v>
      </c>
      <c r="N2379" s="10">
        <v>61.39</v>
      </c>
      <c r="O2379" s="10">
        <v>64.12</v>
      </c>
      <c r="P2379" s="10">
        <v>66.62</v>
      </c>
      <c r="Q2379" s="10">
        <v>64.97</v>
      </c>
    </row>
    <row r="2380" spans="1:17">
      <c r="A2380" s="29">
        <v>41649</v>
      </c>
      <c r="B2380" s="10">
        <v>1363.67</v>
      </c>
      <c r="C2380" s="10">
        <v>1366.33</v>
      </c>
      <c r="D2380" s="10">
        <v>1349.92</v>
      </c>
      <c r="E2380" s="10">
        <v>1349.92</v>
      </c>
      <c r="F2380" s="10">
        <v>1394.27</v>
      </c>
      <c r="G2380" s="10">
        <v>1443.41</v>
      </c>
      <c r="H2380" s="10">
        <v>1393.02</v>
      </c>
      <c r="J2380" s="29">
        <v>41647</v>
      </c>
      <c r="K2380" s="10">
        <v>62.55</v>
      </c>
      <c r="L2380" s="10">
        <v>62.8</v>
      </c>
      <c r="M2380" s="10">
        <v>62.35</v>
      </c>
      <c r="N2380" s="10">
        <v>62.8</v>
      </c>
      <c r="O2380" s="10">
        <v>64.22</v>
      </c>
      <c r="P2380" s="10">
        <v>66.680000000000007</v>
      </c>
      <c r="Q2380" s="10">
        <v>65</v>
      </c>
    </row>
    <row r="2381" spans="1:17">
      <c r="A2381" s="29">
        <v>41648</v>
      </c>
      <c r="B2381" s="10">
        <v>1370.37</v>
      </c>
      <c r="C2381" s="10">
        <v>1370.37</v>
      </c>
      <c r="D2381" s="10">
        <v>1362.49</v>
      </c>
      <c r="E2381" s="10">
        <v>1363.67</v>
      </c>
      <c r="F2381" s="10">
        <v>1395.69</v>
      </c>
      <c r="G2381" s="10">
        <v>1444.51</v>
      </c>
      <c r="H2381" s="10">
        <v>1393.56</v>
      </c>
      <c r="J2381" s="29">
        <v>41646</v>
      </c>
      <c r="K2381" s="10">
        <v>63.3</v>
      </c>
      <c r="L2381" s="10">
        <v>63.32</v>
      </c>
      <c r="M2381" s="10">
        <v>62.55</v>
      </c>
      <c r="N2381" s="10">
        <v>62.7</v>
      </c>
      <c r="O2381" s="10">
        <v>64.31</v>
      </c>
      <c r="P2381" s="10">
        <v>66.73</v>
      </c>
      <c r="Q2381" s="10">
        <v>65.02</v>
      </c>
    </row>
    <row r="2382" spans="1:17">
      <c r="A2382" s="29">
        <v>41647</v>
      </c>
      <c r="B2382" s="10">
        <v>1374.33</v>
      </c>
      <c r="C2382" s="10">
        <v>1374.54</v>
      </c>
      <c r="D2382" s="10">
        <v>1367.99</v>
      </c>
      <c r="E2382" s="10">
        <v>1370.32</v>
      </c>
      <c r="F2382" s="10">
        <v>1396.83</v>
      </c>
      <c r="G2382" s="10">
        <v>1445.56</v>
      </c>
      <c r="H2382" s="10">
        <v>1393.96</v>
      </c>
      <c r="J2382" s="29">
        <v>41645</v>
      </c>
      <c r="K2382" s="10">
        <v>63.4</v>
      </c>
      <c r="L2382" s="10">
        <v>63.4</v>
      </c>
      <c r="M2382" s="10">
        <v>63.01</v>
      </c>
      <c r="N2382" s="10">
        <v>63.4</v>
      </c>
      <c r="O2382" s="10">
        <v>64.39</v>
      </c>
      <c r="P2382" s="10">
        <v>66.790000000000006</v>
      </c>
      <c r="Q2382" s="10">
        <v>65.040000000000006</v>
      </c>
    </row>
    <row r="2383" spans="1:17">
      <c r="A2383" s="29">
        <v>41646</v>
      </c>
      <c r="B2383" s="10">
        <v>1374.54</v>
      </c>
      <c r="C2383" s="10">
        <v>1375.68</v>
      </c>
      <c r="D2383" s="10">
        <v>1370.93</v>
      </c>
      <c r="E2383" s="10">
        <v>1374.34</v>
      </c>
      <c r="F2383" s="10">
        <v>1397.76</v>
      </c>
      <c r="G2383" s="10">
        <v>1446.56</v>
      </c>
      <c r="H2383" s="10">
        <v>1394.31</v>
      </c>
      <c r="J2383" s="29">
        <v>41642</v>
      </c>
      <c r="K2383" s="10">
        <v>64</v>
      </c>
      <c r="L2383" s="10">
        <v>64</v>
      </c>
      <c r="M2383" s="10">
        <v>62.82</v>
      </c>
      <c r="N2383" s="10">
        <v>63.4</v>
      </c>
      <c r="O2383" s="10">
        <v>64.459999999999994</v>
      </c>
      <c r="P2383" s="10">
        <v>66.84</v>
      </c>
      <c r="Q2383" s="10">
        <v>65.06</v>
      </c>
    </row>
    <row r="2384" spans="1:17">
      <c r="A2384" s="29">
        <v>41645</v>
      </c>
      <c r="B2384" s="10">
        <v>1375.03</v>
      </c>
      <c r="C2384" s="10">
        <v>1378.08</v>
      </c>
      <c r="D2384" s="10">
        <v>1372.55</v>
      </c>
      <c r="E2384" s="10">
        <v>1374.54</v>
      </c>
      <c r="F2384" s="10">
        <v>1398.48</v>
      </c>
      <c r="G2384" s="10">
        <v>1447.56</v>
      </c>
      <c r="H2384" s="10">
        <v>1394.67</v>
      </c>
      <c r="J2384" s="29">
        <v>41641</v>
      </c>
      <c r="K2384" s="10">
        <v>63.8</v>
      </c>
      <c r="L2384" s="10">
        <v>63.8</v>
      </c>
      <c r="M2384" s="10">
        <v>62.7</v>
      </c>
      <c r="N2384" s="10">
        <v>62.7</v>
      </c>
      <c r="O2384" s="10">
        <v>64.53</v>
      </c>
      <c r="P2384" s="10">
        <v>66.900000000000006</v>
      </c>
      <c r="Q2384" s="10">
        <v>65.06</v>
      </c>
    </row>
    <row r="2385" spans="1:17">
      <c r="A2385" s="29">
        <v>41642</v>
      </c>
      <c r="B2385" s="10">
        <v>1376.42</v>
      </c>
      <c r="C2385" s="10">
        <v>1378.69</v>
      </c>
      <c r="D2385" s="10">
        <v>1372.49</v>
      </c>
      <c r="E2385" s="10">
        <v>1374.91</v>
      </c>
      <c r="F2385" s="10">
        <v>1399.15</v>
      </c>
      <c r="G2385" s="10">
        <v>1448.61</v>
      </c>
      <c r="H2385" s="10">
        <v>1395.07</v>
      </c>
      <c r="J2385" s="29">
        <v>41638</v>
      </c>
      <c r="K2385" s="10">
        <v>63.99</v>
      </c>
      <c r="L2385" s="10">
        <v>64.2</v>
      </c>
      <c r="M2385" s="10">
        <v>63.99</v>
      </c>
      <c r="N2385" s="10">
        <v>64.180000000000007</v>
      </c>
      <c r="O2385" s="10">
        <v>64.62</v>
      </c>
      <c r="P2385" s="10">
        <v>66.959999999999994</v>
      </c>
      <c r="Q2385" s="10">
        <v>65.06</v>
      </c>
    </row>
    <row r="2386" spans="1:17">
      <c r="A2386" s="29">
        <v>41641</v>
      </c>
      <c r="B2386" s="10">
        <v>1375.74</v>
      </c>
      <c r="C2386" s="10">
        <v>1378.04</v>
      </c>
      <c r="D2386" s="10">
        <v>1369.95</v>
      </c>
      <c r="E2386" s="10">
        <v>1376.31</v>
      </c>
      <c r="F2386" s="10">
        <v>1399.78</v>
      </c>
      <c r="G2386" s="10">
        <v>1449.68</v>
      </c>
      <c r="H2386" s="10">
        <v>1395.39</v>
      </c>
      <c r="J2386" s="29">
        <v>41635</v>
      </c>
      <c r="K2386" s="10">
        <v>65.17</v>
      </c>
      <c r="L2386" s="10">
        <v>65.17</v>
      </c>
      <c r="M2386" s="10">
        <v>63.44</v>
      </c>
      <c r="N2386" s="10">
        <v>63.67</v>
      </c>
      <c r="O2386" s="10">
        <v>64.680000000000007</v>
      </c>
      <c r="P2386" s="10">
        <v>67.02</v>
      </c>
      <c r="Q2386" s="10">
        <v>65.05</v>
      </c>
    </row>
    <row r="2387" spans="1:17">
      <c r="A2387" s="29">
        <v>41638</v>
      </c>
      <c r="B2387" s="10">
        <v>1372.56</v>
      </c>
      <c r="C2387" s="10">
        <v>1379.54</v>
      </c>
      <c r="D2387" s="10">
        <v>1371.95</v>
      </c>
      <c r="E2387" s="10">
        <v>1374.7</v>
      </c>
      <c r="F2387" s="10">
        <v>1400.44</v>
      </c>
      <c r="G2387" s="10">
        <v>1450.75</v>
      </c>
      <c r="H2387" s="10">
        <v>1395.72</v>
      </c>
      <c r="J2387" s="29">
        <v>41634</v>
      </c>
      <c r="K2387" s="10">
        <v>63.81</v>
      </c>
      <c r="L2387" s="10">
        <v>63.81</v>
      </c>
      <c r="M2387" s="10">
        <v>63.6</v>
      </c>
      <c r="N2387" s="10">
        <v>63.6</v>
      </c>
      <c r="O2387" s="10">
        <v>64.760000000000005</v>
      </c>
      <c r="P2387" s="10">
        <v>67.08</v>
      </c>
      <c r="Q2387" s="10">
        <v>65.05</v>
      </c>
    </row>
    <row r="2388" spans="1:17">
      <c r="A2388" s="29">
        <v>41635</v>
      </c>
      <c r="B2388" s="10">
        <v>1362.88</v>
      </c>
      <c r="C2388" s="10">
        <v>1372.56</v>
      </c>
      <c r="D2388" s="10">
        <v>1361.88</v>
      </c>
      <c r="E2388" s="10">
        <v>1372.56</v>
      </c>
      <c r="F2388" s="10">
        <v>1401.15</v>
      </c>
      <c r="G2388" s="10">
        <v>1451.84</v>
      </c>
      <c r="H2388" s="10">
        <v>1396.09</v>
      </c>
      <c r="J2388" s="29">
        <v>41631</v>
      </c>
      <c r="K2388" s="10">
        <v>65</v>
      </c>
      <c r="L2388" s="10">
        <v>65</v>
      </c>
      <c r="M2388" s="10">
        <v>63.48</v>
      </c>
      <c r="N2388" s="10">
        <v>63.53</v>
      </c>
      <c r="O2388" s="10">
        <v>64.819999999999993</v>
      </c>
      <c r="P2388" s="10">
        <v>67.14</v>
      </c>
      <c r="Q2388" s="10">
        <v>65.06</v>
      </c>
    </row>
    <row r="2389" spans="1:17">
      <c r="A2389" s="29">
        <v>41634</v>
      </c>
      <c r="B2389" s="10">
        <v>1360.33</v>
      </c>
      <c r="C2389" s="10">
        <v>1365.35</v>
      </c>
      <c r="D2389" s="10">
        <v>1358.78</v>
      </c>
      <c r="E2389" s="10">
        <v>1363</v>
      </c>
      <c r="F2389" s="10">
        <v>1401.92</v>
      </c>
      <c r="G2389" s="10">
        <v>1452.98</v>
      </c>
      <c r="H2389" s="10">
        <v>1396.58</v>
      </c>
      <c r="J2389" s="29">
        <v>41628</v>
      </c>
      <c r="K2389" s="10">
        <v>63.49</v>
      </c>
      <c r="L2389" s="10">
        <v>63.6</v>
      </c>
      <c r="M2389" s="10">
        <v>63.3</v>
      </c>
      <c r="N2389" s="10">
        <v>63.6</v>
      </c>
      <c r="O2389" s="10">
        <v>64.89</v>
      </c>
      <c r="P2389" s="10">
        <v>67.2</v>
      </c>
      <c r="Q2389" s="10">
        <v>65.069999999999993</v>
      </c>
    </row>
    <row r="2390" spans="1:17">
      <c r="A2390" s="29">
        <v>41631</v>
      </c>
      <c r="B2390" s="10">
        <v>1372.09</v>
      </c>
      <c r="C2390" s="10">
        <v>1372.09</v>
      </c>
      <c r="D2390" s="10">
        <v>1360.33</v>
      </c>
      <c r="E2390" s="10">
        <v>1360.33</v>
      </c>
      <c r="F2390" s="10">
        <v>1402.77</v>
      </c>
      <c r="G2390" s="10">
        <v>1454.16</v>
      </c>
      <c r="H2390" s="10">
        <v>1397.14</v>
      </c>
      <c r="J2390" s="29">
        <v>41627</v>
      </c>
      <c r="K2390" s="10">
        <v>63.14</v>
      </c>
      <c r="L2390" s="10">
        <v>63.4</v>
      </c>
      <c r="M2390" s="10">
        <v>63.03</v>
      </c>
      <c r="N2390" s="10">
        <v>63.4</v>
      </c>
      <c r="O2390" s="10">
        <v>64.95</v>
      </c>
      <c r="P2390" s="10">
        <v>67.260000000000005</v>
      </c>
      <c r="Q2390" s="10">
        <v>65.08</v>
      </c>
    </row>
    <row r="2391" spans="1:17">
      <c r="A2391" s="29">
        <v>41628</v>
      </c>
      <c r="B2391" s="10">
        <v>1363.19</v>
      </c>
      <c r="C2391" s="10">
        <v>1372.26</v>
      </c>
      <c r="D2391" s="10">
        <v>1361.64</v>
      </c>
      <c r="E2391" s="10">
        <v>1372.09</v>
      </c>
      <c r="F2391" s="10">
        <v>1403.63</v>
      </c>
      <c r="G2391" s="10">
        <v>1455.38</v>
      </c>
      <c r="H2391" s="10">
        <v>1397.78</v>
      </c>
      <c r="J2391" s="29">
        <v>41626</v>
      </c>
      <c r="K2391" s="10">
        <v>63</v>
      </c>
      <c r="L2391" s="10">
        <v>63.15</v>
      </c>
      <c r="M2391" s="10">
        <v>62.93</v>
      </c>
      <c r="N2391" s="10">
        <v>63.15</v>
      </c>
      <c r="O2391" s="10">
        <v>65</v>
      </c>
      <c r="P2391" s="10">
        <v>67.319999999999993</v>
      </c>
      <c r="Q2391" s="10">
        <v>65.099999999999994</v>
      </c>
    </row>
    <row r="2392" spans="1:17">
      <c r="A2392" s="29">
        <v>41627</v>
      </c>
      <c r="B2392" s="10">
        <v>1358.94</v>
      </c>
      <c r="C2392" s="10">
        <v>1363.64</v>
      </c>
      <c r="D2392" s="10">
        <v>1358.09</v>
      </c>
      <c r="E2392" s="10">
        <v>1363.19</v>
      </c>
      <c r="F2392" s="10">
        <v>1404.34</v>
      </c>
      <c r="G2392" s="10">
        <v>1456.53</v>
      </c>
      <c r="H2392" s="10">
        <v>1398.33</v>
      </c>
      <c r="J2392" s="29">
        <v>41625</v>
      </c>
      <c r="K2392" s="10">
        <v>62.85</v>
      </c>
      <c r="L2392" s="10">
        <v>62.95</v>
      </c>
      <c r="M2392" s="10">
        <v>62.61</v>
      </c>
      <c r="N2392" s="10">
        <v>62.95</v>
      </c>
      <c r="O2392" s="10">
        <v>65.06</v>
      </c>
      <c r="P2392" s="10">
        <v>67.38</v>
      </c>
      <c r="Q2392" s="10">
        <v>65.11</v>
      </c>
    </row>
    <row r="2393" spans="1:17">
      <c r="A2393" s="29">
        <v>41626</v>
      </c>
      <c r="B2393" s="10">
        <v>1364.77</v>
      </c>
      <c r="C2393" s="10">
        <v>1364.77</v>
      </c>
      <c r="D2393" s="10">
        <v>1359.07</v>
      </c>
      <c r="E2393" s="10">
        <v>1359.07</v>
      </c>
      <c r="F2393" s="10">
        <v>1405.21</v>
      </c>
      <c r="G2393" s="10">
        <v>1457.74</v>
      </c>
      <c r="H2393" s="10">
        <v>1399</v>
      </c>
      <c r="J2393" s="29">
        <v>41624</v>
      </c>
      <c r="K2393" s="10">
        <v>62.88</v>
      </c>
      <c r="L2393" s="10">
        <v>62.88</v>
      </c>
      <c r="M2393" s="10">
        <v>62.76</v>
      </c>
      <c r="N2393" s="10">
        <v>62.85</v>
      </c>
      <c r="O2393" s="10">
        <v>65.13</v>
      </c>
      <c r="P2393" s="10">
        <v>67.44</v>
      </c>
      <c r="Q2393" s="10">
        <v>65.13</v>
      </c>
    </row>
    <row r="2394" spans="1:17">
      <c r="A2394" s="29">
        <v>41625</v>
      </c>
      <c r="B2394" s="10">
        <v>1363.28</v>
      </c>
      <c r="C2394" s="10">
        <v>1364.54</v>
      </c>
      <c r="D2394" s="10">
        <v>1358.5</v>
      </c>
      <c r="E2394" s="10">
        <v>1364.54</v>
      </c>
      <c r="F2394" s="10">
        <v>1406.17</v>
      </c>
      <c r="G2394" s="10">
        <v>1458.96</v>
      </c>
      <c r="H2394" s="10">
        <v>1399.69</v>
      </c>
      <c r="J2394" s="29">
        <v>41621</v>
      </c>
      <c r="K2394" s="10">
        <v>63.01</v>
      </c>
      <c r="L2394" s="10">
        <v>63.35</v>
      </c>
      <c r="M2394" s="10">
        <v>62.7</v>
      </c>
      <c r="N2394" s="10">
        <v>63.15</v>
      </c>
      <c r="O2394" s="10">
        <v>65.209999999999994</v>
      </c>
      <c r="P2394" s="10">
        <v>67.5</v>
      </c>
      <c r="Q2394" s="10">
        <v>65.150000000000006</v>
      </c>
    </row>
    <row r="2395" spans="1:17">
      <c r="A2395" s="29">
        <v>41624</v>
      </c>
      <c r="B2395" s="10">
        <v>1364.76</v>
      </c>
      <c r="C2395" s="10">
        <v>1368.92</v>
      </c>
      <c r="D2395" s="10">
        <v>1361.67</v>
      </c>
      <c r="E2395" s="10">
        <v>1363.48</v>
      </c>
      <c r="F2395" s="10">
        <v>1407.13</v>
      </c>
      <c r="G2395" s="10">
        <v>1460.14</v>
      </c>
      <c r="H2395" s="10">
        <v>1400.34</v>
      </c>
      <c r="J2395" s="29">
        <v>41620</v>
      </c>
      <c r="K2395" s="10">
        <v>63.36</v>
      </c>
      <c r="L2395" s="10">
        <v>63.4</v>
      </c>
      <c r="M2395" s="10">
        <v>62.9</v>
      </c>
      <c r="N2395" s="10">
        <v>63.4</v>
      </c>
      <c r="O2395" s="10">
        <v>65.28</v>
      </c>
      <c r="P2395" s="10">
        <v>67.569999999999993</v>
      </c>
      <c r="Q2395" s="10">
        <v>65.150000000000006</v>
      </c>
    </row>
    <row r="2396" spans="1:17">
      <c r="A2396" s="29">
        <v>41621</v>
      </c>
      <c r="B2396" s="10">
        <v>1370.03</v>
      </c>
      <c r="C2396" s="10">
        <v>1372.2</v>
      </c>
      <c r="D2396" s="10">
        <v>1364.38</v>
      </c>
      <c r="E2396" s="10">
        <v>1364.76</v>
      </c>
      <c r="F2396" s="10">
        <v>1407.98</v>
      </c>
      <c r="G2396" s="10">
        <v>1461.32</v>
      </c>
      <c r="H2396" s="10">
        <v>1400.96</v>
      </c>
      <c r="J2396" s="29">
        <v>41619</v>
      </c>
      <c r="K2396" s="10">
        <v>64.2</v>
      </c>
      <c r="L2396" s="10">
        <v>64.2</v>
      </c>
      <c r="M2396" s="10">
        <v>63.36</v>
      </c>
      <c r="N2396" s="10">
        <v>63.6</v>
      </c>
      <c r="O2396" s="10">
        <v>65.349999999999994</v>
      </c>
      <c r="P2396" s="10">
        <v>67.63</v>
      </c>
      <c r="Q2396" s="10">
        <v>65.16</v>
      </c>
    </row>
    <row r="2397" spans="1:17">
      <c r="A2397" s="29">
        <v>41620</v>
      </c>
      <c r="B2397" s="10">
        <v>1374.28</v>
      </c>
      <c r="C2397" s="10">
        <v>1374.28</v>
      </c>
      <c r="D2397" s="10">
        <v>1368.53</v>
      </c>
      <c r="E2397" s="10">
        <v>1370.13</v>
      </c>
      <c r="F2397" s="10">
        <v>1408.83</v>
      </c>
      <c r="G2397" s="10">
        <v>1462.48</v>
      </c>
      <c r="H2397" s="10">
        <v>1401.6</v>
      </c>
      <c r="J2397" s="29">
        <v>41618</v>
      </c>
      <c r="K2397" s="10">
        <v>65</v>
      </c>
      <c r="L2397" s="10">
        <v>65</v>
      </c>
      <c r="M2397" s="10">
        <v>63.7</v>
      </c>
      <c r="N2397" s="10">
        <v>64.2</v>
      </c>
      <c r="O2397" s="10">
        <v>65.41</v>
      </c>
      <c r="P2397" s="10">
        <v>67.680000000000007</v>
      </c>
      <c r="Q2397" s="10">
        <v>65.17</v>
      </c>
    </row>
    <row r="2398" spans="1:17">
      <c r="A2398" s="29">
        <v>41619</v>
      </c>
      <c r="B2398" s="10">
        <v>1380.44</v>
      </c>
      <c r="C2398" s="10">
        <v>1381.06</v>
      </c>
      <c r="D2398" s="10">
        <v>1371.48</v>
      </c>
      <c r="E2398" s="10">
        <v>1373.73</v>
      </c>
      <c r="F2398" s="10">
        <v>1409.47</v>
      </c>
      <c r="G2398" s="10">
        <v>1463.61</v>
      </c>
      <c r="H2398" s="10">
        <v>1402.2</v>
      </c>
      <c r="J2398" s="29">
        <v>41617</v>
      </c>
      <c r="K2398" s="10">
        <v>64</v>
      </c>
      <c r="L2398" s="10">
        <v>64.42</v>
      </c>
      <c r="M2398" s="10">
        <v>63.51</v>
      </c>
      <c r="N2398" s="10">
        <v>64.42</v>
      </c>
      <c r="O2398" s="10">
        <v>65.47</v>
      </c>
      <c r="P2398" s="10">
        <v>67.739999999999995</v>
      </c>
      <c r="Q2398" s="10">
        <v>65.150000000000006</v>
      </c>
    </row>
    <row r="2399" spans="1:17">
      <c r="A2399" s="29">
        <v>41618</v>
      </c>
      <c r="B2399" s="10">
        <v>1378.07</v>
      </c>
      <c r="C2399" s="10">
        <v>1383.83</v>
      </c>
      <c r="D2399" s="10">
        <v>1374.23</v>
      </c>
      <c r="E2399" s="10">
        <v>1380.54</v>
      </c>
      <c r="F2399" s="10">
        <v>1410.02</v>
      </c>
      <c r="G2399" s="10">
        <v>1464.74</v>
      </c>
      <c r="H2399" s="10">
        <v>1402.67</v>
      </c>
      <c r="J2399" s="29">
        <v>41614</v>
      </c>
      <c r="K2399" s="10">
        <v>63.54</v>
      </c>
      <c r="L2399" s="10">
        <v>64</v>
      </c>
      <c r="M2399" s="10">
        <v>63.54</v>
      </c>
      <c r="N2399" s="10">
        <v>64</v>
      </c>
      <c r="O2399" s="10">
        <v>65.52</v>
      </c>
      <c r="P2399" s="10">
        <v>67.790000000000006</v>
      </c>
      <c r="Q2399" s="10">
        <v>65.14</v>
      </c>
    </row>
    <row r="2400" spans="1:17">
      <c r="A2400" s="29">
        <v>41617</v>
      </c>
      <c r="B2400" s="10">
        <v>1386.29</v>
      </c>
      <c r="C2400" s="10">
        <v>1387.54</v>
      </c>
      <c r="D2400" s="10">
        <v>1376.18</v>
      </c>
      <c r="E2400" s="10">
        <v>1378.07</v>
      </c>
      <c r="F2400" s="10">
        <v>1410.25</v>
      </c>
      <c r="G2400" s="10">
        <v>1465.84</v>
      </c>
      <c r="H2400" s="10">
        <v>1403.01</v>
      </c>
      <c r="J2400" s="29">
        <v>41613</v>
      </c>
      <c r="K2400" s="10">
        <v>63.24</v>
      </c>
      <c r="L2400" s="10">
        <v>63.83</v>
      </c>
      <c r="M2400" s="10">
        <v>63.11</v>
      </c>
      <c r="N2400" s="10">
        <v>63.83</v>
      </c>
      <c r="O2400" s="10">
        <v>65.59</v>
      </c>
      <c r="P2400" s="10">
        <v>67.84</v>
      </c>
      <c r="Q2400" s="10">
        <v>65.14</v>
      </c>
    </row>
    <row r="2401" spans="1:17">
      <c r="A2401" s="29">
        <v>41614</v>
      </c>
      <c r="B2401" s="10">
        <v>1388.53</v>
      </c>
      <c r="C2401" s="10">
        <v>1390.54</v>
      </c>
      <c r="D2401" s="10">
        <v>1383.15</v>
      </c>
      <c r="E2401" s="10">
        <v>1386.4</v>
      </c>
      <c r="F2401" s="10">
        <v>1410.49</v>
      </c>
      <c r="G2401" s="10">
        <v>1466.96</v>
      </c>
      <c r="H2401" s="10">
        <v>1403.34</v>
      </c>
      <c r="J2401" s="29">
        <v>41612</v>
      </c>
      <c r="K2401" s="10">
        <v>63.45</v>
      </c>
      <c r="L2401" s="10">
        <v>63.69</v>
      </c>
      <c r="M2401" s="10">
        <v>63.05</v>
      </c>
      <c r="N2401" s="10">
        <v>63.05</v>
      </c>
      <c r="O2401" s="10">
        <v>65.66</v>
      </c>
      <c r="P2401" s="10">
        <v>67.89</v>
      </c>
      <c r="Q2401" s="10">
        <v>65.13</v>
      </c>
    </row>
    <row r="2402" spans="1:17">
      <c r="A2402" s="29">
        <v>41613</v>
      </c>
      <c r="B2402" s="10">
        <v>1399.89</v>
      </c>
      <c r="C2402" s="10">
        <v>1400.12</v>
      </c>
      <c r="D2402" s="10">
        <v>1387.96</v>
      </c>
      <c r="E2402" s="10">
        <v>1388.53</v>
      </c>
      <c r="F2402" s="10">
        <v>1410.53</v>
      </c>
      <c r="G2402" s="10">
        <v>1468.03</v>
      </c>
      <c r="H2402" s="10">
        <v>1403.53</v>
      </c>
      <c r="J2402" s="29">
        <v>41611</v>
      </c>
      <c r="K2402" s="10">
        <v>63.97</v>
      </c>
      <c r="L2402" s="10">
        <v>64.239999999999995</v>
      </c>
      <c r="M2402" s="10">
        <v>63.4</v>
      </c>
      <c r="N2402" s="10">
        <v>63.45</v>
      </c>
      <c r="O2402" s="10">
        <v>65.739999999999995</v>
      </c>
      <c r="P2402" s="10">
        <v>67.95</v>
      </c>
      <c r="Q2402" s="10">
        <v>65.12</v>
      </c>
    </row>
    <row r="2403" spans="1:17">
      <c r="A2403" s="29">
        <v>41612</v>
      </c>
      <c r="B2403" s="10">
        <v>1403.67</v>
      </c>
      <c r="C2403" s="10">
        <v>1404.15</v>
      </c>
      <c r="D2403" s="10">
        <v>1395.82</v>
      </c>
      <c r="E2403" s="10">
        <v>1399.89</v>
      </c>
      <c r="F2403" s="10">
        <v>1410.35</v>
      </c>
      <c r="G2403" s="10">
        <v>1469.11</v>
      </c>
      <c r="H2403" s="10">
        <v>1403.75</v>
      </c>
      <c r="J2403" s="29">
        <v>41610</v>
      </c>
      <c r="K2403" s="10">
        <v>65.319999999999993</v>
      </c>
      <c r="L2403" s="10">
        <v>66</v>
      </c>
      <c r="M2403" s="10">
        <v>64.05</v>
      </c>
      <c r="N2403" s="10">
        <v>64.59</v>
      </c>
      <c r="O2403" s="10">
        <v>65.81</v>
      </c>
      <c r="P2403" s="10">
        <v>68.010000000000005</v>
      </c>
      <c r="Q2403" s="10">
        <v>65.099999999999994</v>
      </c>
    </row>
    <row r="2404" spans="1:17">
      <c r="A2404" s="29">
        <v>41611</v>
      </c>
      <c r="B2404" s="10">
        <v>1407.24</v>
      </c>
      <c r="C2404" s="10">
        <v>1411.57</v>
      </c>
      <c r="D2404" s="10">
        <v>1403.21</v>
      </c>
      <c r="E2404" s="10">
        <v>1403.88</v>
      </c>
      <c r="F2404" s="10">
        <v>1409.95</v>
      </c>
      <c r="G2404" s="10">
        <v>1470.14</v>
      </c>
      <c r="H2404" s="10">
        <v>1403.83</v>
      </c>
      <c r="J2404" s="29">
        <v>41607</v>
      </c>
      <c r="K2404" s="10">
        <v>64.819999999999993</v>
      </c>
      <c r="L2404" s="10">
        <v>65.319999999999993</v>
      </c>
      <c r="M2404" s="10">
        <v>64.819999999999993</v>
      </c>
      <c r="N2404" s="10">
        <v>65.319999999999993</v>
      </c>
      <c r="O2404" s="10">
        <v>65.88</v>
      </c>
      <c r="P2404" s="10">
        <v>68.069999999999993</v>
      </c>
      <c r="Q2404" s="10">
        <v>65.08</v>
      </c>
    </row>
    <row r="2405" spans="1:17">
      <c r="A2405" s="29">
        <v>41610</v>
      </c>
      <c r="B2405" s="10">
        <v>1411.79</v>
      </c>
      <c r="C2405" s="10">
        <v>1413.99</v>
      </c>
      <c r="D2405" s="10">
        <v>1406.6</v>
      </c>
      <c r="E2405" s="10">
        <v>1407.18</v>
      </c>
      <c r="F2405" s="10">
        <v>1409.49</v>
      </c>
      <c r="G2405" s="10">
        <v>1471.16</v>
      </c>
      <c r="H2405" s="10">
        <v>1403.91</v>
      </c>
      <c r="J2405" s="29">
        <v>41606</v>
      </c>
      <c r="K2405" s="10">
        <v>66.16</v>
      </c>
      <c r="L2405" s="10">
        <v>66.16</v>
      </c>
      <c r="M2405" s="10">
        <v>64.819999999999993</v>
      </c>
      <c r="N2405" s="10">
        <v>64.819999999999993</v>
      </c>
      <c r="O2405" s="10">
        <v>65.94</v>
      </c>
      <c r="P2405" s="10">
        <v>68.12</v>
      </c>
      <c r="Q2405" s="10">
        <v>65.040000000000006</v>
      </c>
    </row>
    <row r="2406" spans="1:17">
      <c r="A2406" s="29">
        <v>41607</v>
      </c>
      <c r="B2406" s="10">
        <v>1406.52</v>
      </c>
      <c r="C2406" s="10">
        <v>1411.98</v>
      </c>
      <c r="D2406" s="10">
        <v>1404.33</v>
      </c>
      <c r="E2406" s="10">
        <v>1411.67</v>
      </c>
      <c r="F2406" s="10">
        <v>1408.91</v>
      </c>
      <c r="G2406" s="10">
        <v>1472.15</v>
      </c>
      <c r="H2406" s="10">
        <v>1404</v>
      </c>
      <c r="J2406" s="29">
        <v>41605</v>
      </c>
      <c r="K2406" s="10">
        <v>64.94</v>
      </c>
      <c r="L2406" s="10">
        <v>64.94</v>
      </c>
      <c r="M2406" s="10">
        <v>64.72</v>
      </c>
      <c r="N2406" s="10">
        <v>64.78</v>
      </c>
      <c r="O2406" s="10">
        <v>65.98</v>
      </c>
      <c r="P2406" s="10">
        <v>68.17</v>
      </c>
      <c r="Q2406" s="10">
        <v>65</v>
      </c>
    </row>
    <row r="2407" spans="1:17">
      <c r="A2407" s="29">
        <v>41606</v>
      </c>
      <c r="B2407" s="10">
        <v>1405.05</v>
      </c>
      <c r="C2407" s="10">
        <v>1406.95</v>
      </c>
      <c r="D2407" s="10">
        <v>1401.65</v>
      </c>
      <c r="E2407" s="10">
        <v>1406.25</v>
      </c>
      <c r="F2407" s="10">
        <v>1408.21</v>
      </c>
      <c r="G2407" s="10">
        <v>1473.13</v>
      </c>
      <c r="H2407" s="10">
        <v>1404.07</v>
      </c>
      <c r="J2407" s="29">
        <v>41604</v>
      </c>
      <c r="K2407" s="10">
        <v>64.77</v>
      </c>
      <c r="L2407" s="10">
        <v>64.77</v>
      </c>
      <c r="M2407" s="10">
        <v>64.77</v>
      </c>
      <c r="N2407" s="10">
        <v>64.77</v>
      </c>
      <c r="O2407" s="10">
        <v>66.02</v>
      </c>
      <c r="P2407" s="10">
        <v>68.22</v>
      </c>
      <c r="Q2407" s="10">
        <v>64.959999999999994</v>
      </c>
    </row>
    <row r="2408" spans="1:17">
      <c r="A2408" s="29">
        <v>41605</v>
      </c>
      <c r="B2408" s="10">
        <v>1406.59</v>
      </c>
      <c r="C2408" s="10">
        <v>1407.51</v>
      </c>
      <c r="D2408" s="10">
        <v>1399.42</v>
      </c>
      <c r="E2408" s="10">
        <v>1405.05</v>
      </c>
      <c r="F2408" s="10">
        <v>1407.53</v>
      </c>
      <c r="G2408" s="10">
        <v>1474.16</v>
      </c>
      <c r="H2408" s="10">
        <v>1404.26</v>
      </c>
      <c r="J2408" s="29">
        <v>41603</v>
      </c>
      <c r="K2408" s="10">
        <v>64.56</v>
      </c>
      <c r="L2408" s="10">
        <v>64.599999999999994</v>
      </c>
      <c r="M2408" s="10">
        <v>64.510000000000005</v>
      </c>
      <c r="N2408" s="10">
        <v>64.510000000000005</v>
      </c>
      <c r="O2408" s="10">
        <v>66.05</v>
      </c>
      <c r="P2408" s="10">
        <v>68.28</v>
      </c>
      <c r="Q2408" s="10">
        <v>64.92</v>
      </c>
    </row>
    <row r="2409" spans="1:17">
      <c r="A2409" s="29">
        <v>41604</v>
      </c>
      <c r="B2409" s="10">
        <v>1408.5</v>
      </c>
      <c r="C2409" s="10">
        <v>1411.44</v>
      </c>
      <c r="D2409" s="10">
        <v>1405.22</v>
      </c>
      <c r="E2409" s="10">
        <v>1406.59</v>
      </c>
      <c r="F2409" s="10">
        <v>1406.91</v>
      </c>
      <c r="G2409" s="10">
        <v>1475.2</v>
      </c>
      <c r="H2409" s="10">
        <v>1404.45</v>
      </c>
      <c r="J2409" s="29">
        <v>41600</v>
      </c>
      <c r="K2409" s="10">
        <v>63.85</v>
      </c>
      <c r="L2409" s="10">
        <v>64.77</v>
      </c>
      <c r="M2409" s="10">
        <v>63.85</v>
      </c>
      <c r="N2409" s="10">
        <v>64.77</v>
      </c>
      <c r="O2409" s="10">
        <v>66.09</v>
      </c>
      <c r="P2409" s="10">
        <v>68.33</v>
      </c>
      <c r="Q2409" s="10">
        <v>64.88</v>
      </c>
    </row>
    <row r="2410" spans="1:17">
      <c r="A2410" s="29">
        <v>41603</v>
      </c>
      <c r="B2410" s="10">
        <v>1413.09</v>
      </c>
      <c r="C2410" s="10">
        <v>1414.37</v>
      </c>
      <c r="D2410" s="10">
        <v>1407.85</v>
      </c>
      <c r="E2410" s="10">
        <v>1408.52</v>
      </c>
      <c r="F2410" s="10">
        <v>1406.3</v>
      </c>
      <c r="G2410" s="10">
        <v>1476.23</v>
      </c>
      <c r="H2410" s="10">
        <v>1404.6</v>
      </c>
      <c r="J2410" s="29">
        <v>41599</v>
      </c>
      <c r="K2410" s="10">
        <v>64.099999999999994</v>
      </c>
      <c r="L2410" s="10">
        <v>64.17</v>
      </c>
      <c r="M2410" s="10">
        <v>63.69</v>
      </c>
      <c r="N2410" s="10">
        <v>64.06</v>
      </c>
      <c r="O2410" s="10">
        <v>66.11</v>
      </c>
      <c r="P2410" s="10">
        <v>68.39</v>
      </c>
      <c r="Q2410" s="10">
        <v>64.849999999999994</v>
      </c>
    </row>
    <row r="2411" spans="1:17">
      <c r="A2411" s="29">
        <v>41600</v>
      </c>
      <c r="B2411" s="10">
        <v>1413.52</v>
      </c>
      <c r="C2411" s="10">
        <v>1414.44</v>
      </c>
      <c r="D2411" s="10">
        <v>1409.57</v>
      </c>
      <c r="E2411" s="10">
        <v>1413.05</v>
      </c>
      <c r="F2411" s="10">
        <v>1405.68</v>
      </c>
      <c r="G2411" s="10">
        <v>1477.24</v>
      </c>
      <c r="H2411" s="10">
        <v>1404.84</v>
      </c>
      <c r="J2411" s="29">
        <v>41597</v>
      </c>
      <c r="K2411" s="10">
        <v>66.150000000000006</v>
      </c>
      <c r="L2411" s="10">
        <v>66.150000000000006</v>
      </c>
      <c r="M2411" s="10">
        <v>63.9</v>
      </c>
      <c r="N2411" s="10">
        <v>64.099999999999994</v>
      </c>
      <c r="O2411" s="10">
        <v>66.16</v>
      </c>
      <c r="P2411" s="10">
        <v>68.45</v>
      </c>
      <c r="Q2411" s="10">
        <v>64.849999999999994</v>
      </c>
    </row>
    <row r="2412" spans="1:17">
      <c r="A2412" s="29">
        <v>41599</v>
      </c>
      <c r="B2412" s="10">
        <v>1411.81</v>
      </c>
      <c r="C2412" s="10">
        <v>1415.49</v>
      </c>
      <c r="D2412" s="10">
        <v>1411.27</v>
      </c>
      <c r="E2412" s="10">
        <v>1413.53</v>
      </c>
      <c r="F2412" s="10">
        <v>1405.06</v>
      </c>
      <c r="G2412" s="10">
        <v>1478.23</v>
      </c>
      <c r="H2412" s="10">
        <v>1405</v>
      </c>
      <c r="J2412" s="29">
        <v>41596</v>
      </c>
      <c r="K2412" s="10">
        <v>65.3</v>
      </c>
      <c r="L2412" s="10">
        <v>65.67</v>
      </c>
      <c r="M2412" s="10">
        <v>64.88</v>
      </c>
      <c r="N2412" s="10">
        <v>64.88</v>
      </c>
      <c r="O2412" s="10">
        <v>66.22</v>
      </c>
      <c r="P2412" s="10">
        <v>68.510000000000005</v>
      </c>
      <c r="Q2412" s="10">
        <v>64.849999999999994</v>
      </c>
    </row>
    <row r="2413" spans="1:17">
      <c r="A2413" s="29">
        <v>41597</v>
      </c>
      <c r="B2413" s="10">
        <v>1414.18</v>
      </c>
      <c r="C2413" s="10">
        <v>1417.76</v>
      </c>
      <c r="D2413" s="10">
        <v>1410.92</v>
      </c>
      <c r="E2413" s="10">
        <v>1411.81</v>
      </c>
      <c r="F2413" s="10">
        <v>1404.47</v>
      </c>
      <c r="G2413" s="10">
        <v>1479.27</v>
      </c>
      <c r="H2413" s="10">
        <v>1405.23</v>
      </c>
      <c r="J2413" s="29">
        <v>41592</v>
      </c>
      <c r="K2413" s="10">
        <v>64.31</v>
      </c>
      <c r="L2413" s="10">
        <v>65.06</v>
      </c>
      <c r="M2413" s="10">
        <v>64.31</v>
      </c>
      <c r="N2413" s="10">
        <v>65.06</v>
      </c>
      <c r="O2413" s="10">
        <v>66.25</v>
      </c>
      <c r="P2413" s="10">
        <v>68.569999999999993</v>
      </c>
      <c r="Q2413" s="10">
        <v>64.849999999999994</v>
      </c>
    </row>
    <row r="2414" spans="1:17">
      <c r="A2414" s="29">
        <v>41596</v>
      </c>
      <c r="B2414" s="10">
        <v>1414.38</v>
      </c>
      <c r="C2414" s="10">
        <v>1417.11</v>
      </c>
      <c r="D2414" s="10">
        <v>1413.01</v>
      </c>
      <c r="E2414" s="10">
        <v>1413.85</v>
      </c>
      <c r="F2414" s="10">
        <v>1403.93</v>
      </c>
      <c r="G2414" s="10">
        <v>1480.3</v>
      </c>
      <c r="H2414" s="10">
        <v>1405.49</v>
      </c>
      <c r="J2414" s="29">
        <v>41591</v>
      </c>
      <c r="K2414" s="10">
        <v>63.38</v>
      </c>
      <c r="L2414" s="10">
        <v>63.38</v>
      </c>
      <c r="M2414" s="10">
        <v>62.7</v>
      </c>
      <c r="N2414" s="10">
        <v>63.27</v>
      </c>
      <c r="O2414" s="10">
        <v>66.25</v>
      </c>
      <c r="P2414" s="10">
        <v>68.62</v>
      </c>
      <c r="Q2414" s="10">
        <v>64.84</v>
      </c>
    </row>
    <row r="2415" spans="1:17">
      <c r="A2415" s="29">
        <v>41592</v>
      </c>
      <c r="B2415" s="10">
        <v>1408.31</v>
      </c>
      <c r="C2415" s="10">
        <v>1417.51</v>
      </c>
      <c r="D2415" s="10">
        <v>1408.31</v>
      </c>
      <c r="E2415" s="10">
        <v>1414.38</v>
      </c>
      <c r="F2415" s="10">
        <v>1403.38</v>
      </c>
      <c r="G2415" s="10">
        <v>1481.3</v>
      </c>
      <c r="H2415" s="10">
        <v>1405.68</v>
      </c>
      <c r="J2415" s="29">
        <v>41590</v>
      </c>
      <c r="K2415" s="10">
        <v>63.7</v>
      </c>
      <c r="L2415" s="10">
        <v>63.7</v>
      </c>
      <c r="M2415" s="10">
        <v>63.16</v>
      </c>
      <c r="N2415" s="10">
        <v>63.18</v>
      </c>
      <c r="O2415" s="10">
        <v>66.27</v>
      </c>
      <c r="P2415" s="10">
        <v>68.680000000000007</v>
      </c>
      <c r="Q2415" s="10">
        <v>64.83</v>
      </c>
    </row>
    <row r="2416" spans="1:17">
      <c r="A2416" s="29">
        <v>41591</v>
      </c>
      <c r="B2416" s="10">
        <v>1412.75</v>
      </c>
      <c r="C2416" s="10">
        <v>1413.42</v>
      </c>
      <c r="D2416" s="10">
        <v>1407.65</v>
      </c>
      <c r="E2416" s="10">
        <v>1408.52</v>
      </c>
      <c r="F2416" s="10">
        <v>1402.79</v>
      </c>
      <c r="G2416" s="10">
        <v>1482.25</v>
      </c>
      <c r="H2416" s="10">
        <v>1405.85</v>
      </c>
      <c r="J2416" s="29">
        <v>41589</v>
      </c>
      <c r="K2416" s="10">
        <v>63.44</v>
      </c>
      <c r="L2416" s="10">
        <v>63.76</v>
      </c>
      <c r="M2416" s="10">
        <v>63.28</v>
      </c>
      <c r="N2416" s="10">
        <v>63.7</v>
      </c>
      <c r="O2416" s="10">
        <v>66.3</v>
      </c>
      <c r="P2416" s="10">
        <v>68.73</v>
      </c>
      <c r="Q2416" s="10">
        <v>64.819999999999993</v>
      </c>
    </row>
    <row r="2417" spans="1:17">
      <c r="A2417" s="29">
        <v>41590</v>
      </c>
      <c r="B2417" s="10">
        <v>1413.3</v>
      </c>
      <c r="C2417" s="10">
        <v>1414.47</v>
      </c>
      <c r="D2417" s="10">
        <v>1410.34</v>
      </c>
      <c r="E2417" s="10">
        <v>1412.75</v>
      </c>
      <c r="F2417" s="10">
        <v>1402.36</v>
      </c>
      <c r="G2417" s="10">
        <v>1483.19</v>
      </c>
      <c r="H2417" s="10">
        <v>1405.99</v>
      </c>
      <c r="J2417" s="29">
        <v>41586</v>
      </c>
      <c r="K2417" s="10">
        <v>63.91</v>
      </c>
      <c r="L2417" s="10">
        <v>63.91</v>
      </c>
      <c r="M2417" s="10">
        <v>62.8</v>
      </c>
      <c r="N2417" s="10">
        <v>63.44</v>
      </c>
      <c r="O2417" s="10">
        <v>66.319999999999993</v>
      </c>
      <c r="P2417" s="10">
        <v>68.790000000000006</v>
      </c>
      <c r="Q2417" s="10">
        <v>64.819999999999993</v>
      </c>
    </row>
    <row r="2418" spans="1:17">
      <c r="A2418" s="29">
        <v>41589</v>
      </c>
      <c r="B2418" s="10">
        <v>1420.76</v>
      </c>
      <c r="C2418" s="10">
        <v>1423.88</v>
      </c>
      <c r="D2418" s="10">
        <v>1412.29</v>
      </c>
      <c r="E2418" s="10">
        <v>1412.62</v>
      </c>
      <c r="F2418" s="10">
        <v>1401.84</v>
      </c>
      <c r="G2418" s="10">
        <v>1484.11</v>
      </c>
      <c r="H2418" s="10">
        <v>1405.86</v>
      </c>
      <c r="J2418" s="29">
        <v>41585</v>
      </c>
      <c r="K2418" s="10">
        <v>63.96</v>
      </c>
      <c r="L2418" s="10">
        <v>64.61</v>
      </c>
      <c r="M2418" s="10">
        <v>63.69</v>
      </c>
      <c r="N2418" s="10">
        <v>63.69</v>
      </c>
      <c r="O2418" s="10">
        <v>66.319999999999993</v>
      </c>
      <c r="P2418" s="10">
        <v>68.849999999999994</v>
      </c>
      <c r="Q2418" s="10">
        <v>64.819999999999993</v>
      </c>
    </row>
    <row r="2419" spans="1:17">
      <c r="A2419" s="29">
        <v>41586</v>
      </c>
      <c r="B2419" s="10">
        <v>1422.88</v>
      </c>
      <c r="C2419" s="10">
        <v>1426.4</v>
      </c>
      <c r="D2419" s="10">
        <v>1416.2</v>
      </c>
      <c r="E2419" s="10">
        <v>1420.76</v>
      </c>
      <c r="F2419" s="10">
        <v>1401.29</v>
      </c>
      <c r="G2419" s="10">
        <v>1485.01</v>
      </c>
      <c r="H2419" s="10">
        <v>1405.92</v>
      </c>
      <c r="J2419" s="29">
        <v>41584</v>
      </c>
      <c r="K2419" s="10">
        <v>65.239999999999995</v>
      </c>
      <c r="L2419" s="10">
        <v>65.239999999999995</v>
      </c>
      <c r="M2419" s="10">
        <v>63.9</v>
      </c>
      <c r="N2419" s="10">
        <v>63.94</v>
      </c>
      <c r="O2419" s="10">
        <v>66.3</v>
      </c>
      <c r="P2419" s="10">
        <v>68.91</v>
      </c>
      <c r="Q2419" s="10">
        <v>64.83</v>
      </c>
    </row>
    <row r="2420" spans="1:17">
      <c r="A2420" s="29">
        <v>41585</v>
      </c>
      <c r="B2420" s="10">
        <v>1424.28</v>
      </c>
      <c r="C2420" s="10">
        <v>1428.33</v>
      </c>
      <c r="D2420" s="10">
        <v>1422.15</v>
      </c>
      <c r="E2420" s="10">
        <v>1422.88</v>
      </c>
      <c r="F2420" s="10">
        <v>1400.37</v>
      </c>
      <c r="G2420" s="10">
        <v>1485.87</v>
      </c>
      <c r="H2420" s="10">
        <v>1405.97</v>
      </c>
      <c r="J2420" s="29">
        <v>41583</v>
      </c>
      <c r="K2420" s="10">
        <v>66.39</v>
      </c>
      <c r="L2420" s="10">
        <v>66.39</v>
      </c>
      <c r="M2420" s="10">
        <v>65.040000000000006</v>
      </c>
      <c r="N2420" s="10">
        <v>65.19</v>
      </c>
      <c r="O2420" s="10">
        <v>66.27</v>
      </c>
      <c r="P2420" s="10">
        <v>68.97</v>
      </c>
      <c r="Q2420" s="10">
        <v>64.849999999999994</v>
      </c>
    </row>
    <row r="2421" spans="1:17">
      <c r="A2421" s="29">
        <v>41584</v>
      </c>
      <c r="B2421" s="10">
        <v>1421.4</v>
      </c>
      <c r="C2421" s="10">
        <v>1426.16</v>
      </c>
      <c r="D2421" s="10">
        <v>1420.76</v>
      </c>
      <c r="E2421" s="10">
        <v>1424.16</v>
      </c>
      <c r="F2421" s="10">
        <v>1399.25</v>
      </c>
      <c r="G2421" s="10">
        <v>1486.7</v>
      </c>
      <c r="H2421" s="10">
        <v>1406.25</v>
      </c>
      <c r="J2421" s="29">
        <v>41582</v>
      </c>
      <c r="K2421" s="10">
        <v>65.69</v>
      </c>
      <c r="L2421" s="10">
        <v>65.959999999999994</v>
      </c>
      <c r="M2421" s="10">
        <v>65.599999999999994</v>
      </c>
      <c r="N2421" s="10">
        <v>65.849999999999994</v>
      </c>
      <c r="O2421" s="10">
        <v>66.22</v>
      </c>
      <c r="P2421" s="10">
        <v>69.02</v>
      </c>
      <c r="Q2421" s="10">
        <v>64.86</v>
      </c>
    </row>
    <row r="2422" spans="1:17">
      <c r="A2422" s="29">
        <v>41583</v>
      </c>
      <c r="B2422" s="10">
        <v>1425.13</v>
      </c>
      <c r="C2422" s="10">
        <v>1427.1</v>
      </c>
      <c r="D2422" s="10">
        <v>1421.16</v>
      </c>
      <c r="E2422" s="10">
        <v>1421.3</v>
      </c>
      <c r="F2422" s="10">
        <v>1398.02</v>
      </c>
      <c r="G2422" s="10">
        <v>1487.52</v>
      </c>
      <c r="H2422" s="10">
        <v>1406.61</v>
      </c>
      <c r="J2422" s="29">
        <v>41579</v>
      </c>
      <c r="K2422" s="10">
        <v>65.290000000000006</v>
      </c>
      <c r="L2422" s="10">
        <v>65.900000000000006</v>
      </c>
      <c r="M2422" s="10">
        <v>65.290000000000006</v>
      </c>
      <c r="N2422" s="10">
        <v>65.55</v>
      </c>
      <c r="O2422" s="10">
        <v>66.17</v>
      </c>
      <c r="P2422" s="10">
        <v>69.069999999999993</v>
      </c>
      <c r="Q2422" s="10">
        <v>64.87</v>
      </c>
    </row>
    <row r="2423" spans="1:17">
      <c r="A2423" s="29">
        <v>41582</v>
      </c>
      <c r="B2423" s="10">
        <v>1426.77</v>
      </c>
      <c r="C2423" s="10">
        <v>1428.45</v>
      </c>
      <c r="D2423" s="10">
        <v>1421.26</v>
      </c>
      <c r="E2423" s="10">
        <v>1425.13</v>
      </c>
      <c r="F2423" s="10">
        <v>1397</v>
      </c>
      <c r="G2423" s="10">
        <v>1488.36</v>
      </c>
      <c r="H2423" s="10">
        <v>1407.15</v>
      </c>
      <c r="J2423" s="29">
        <v>41578</v>
      </c>
      <c r="K2423" s="10">
        <v>65.849999999999994</v>
      </c>
      <c r="L2423" s="10">
        <v>65.959999999999994</v>
      </c>
      <c r="M2423" s="10">
        <v>65.31</v>
      </c>
      <c r="N2423" s="10">
        <v>65.959999999999994</v>
      </c>
      <c r="O2423" s="10">
        <v>66.13</v>
      </c>
      <c r="P2423" s="10">
        <v>69.11</v>
      </c>
      <c r="Q2423" s="10">
        <v>64.89</v>
      </c>
    </row>
    <row r="2424" spans="1:17">
      <c r="A2424" s="29">
        <v>41579</v>
      </c>
      <c r="B2424" s="10">
        <v>1423.1</v>
      </c>
      <c r="C2424" s="10">
        <v>1429.85</v>
      </c>
      <c r="D2424" s="10">
        <v>1420.4</v>
      </c>
      <c r="E2424" s="10">
        <v>1426.54</v>
      </c>
      <c r="F2424" s="10">
        <v>1396.02</v>
      </c>
      <c r="G2424" s="10">
        <v>1489.18</v>
      </c>
      <c r="H2424" s="10">
        <v>1407.63</v>
      </c>
      <c r="J2424" s="29">
        <v>41577</v>
      </c>
      <c r="K2424" s="10">
        <v>65.88</v>
      </c>
      <c r="L2424" s="10">
        <v>67</v>
      </c>
      <c r="M2424" s="10">
        <v>65.52</v>
      </c>
      <c r="N2424" s="10">
        <v>66</v>
      </c>
      <c r="O2424" s="10">
        <v>66.06</v>
      </c>
      <c r="P2424" s="10">
        <v>69.16</v>
      </c>
      <c r="Q2424" s="10">
        <v>64.89</v>
      </c>
    </row>
    <row r="2425" spans="1:17">
      <c r="A2425" s="29">
        <v>41578</v>
      </c>
      <c r="B2425" s="10">
        <v>1419.33</v>
      </c>
      <c r="C2425" s="10">
        <v>1424.33</v>
      </c>
      <c r="D2425" s="10">
        <v>1418.67</v>
      </c>
      <c r="E2425" s="10">
        <v>1423.1</v>
      </c>
      <c r="F2425" s="10">
        <v>1394.98</v>
      </c>
      <c r="G2425" s="10">
        <v>1489.96</v>
      </c>
      <c r="H2425" s="10">
        <v>1408.19</v>
      </c>
      <c r="J2425" s="29">
        <v>41576</v>
      </c>
      <c r="K2425" s="10">
        <v>66.11</v>
      </c>
      <c r="L2425" s="10">
        <v>66.16</v>
      </c>
      <c r="M2425" s="10">
        <v>65.88</v>
      </c>
      <c r="N2425" s="10">
        <v>65.88</v>
      </c>
      <c r="O2425" s="10">
        <v>66</v>
      </c>
      <c r="P2425" s="10">
        <v>69.2</v>
      </c>
      <c r="Q2425" s="10">
        <v>64.900000000000006</v>
      </c>
    </row>
    <row r="2426" spans="1:17">
      <c r="A2426" s="29">
        <v>41577</v>
      </c>
      <c r="B2426" s="10">
        <v>1418.31</v>
      </c>
      <c r="C2426" s="10">
        <v>1419.93</v>
      </c>
      <c r="D2426" s="10">
        <v>1416.78</v>
      </c>
      <c r="E2426" s="10">
        <v>1419.48</v>
      </c>
      <c r="F2426" s="10">
        <v>1394.1</v>
      </c>
      <c r="G2426" s="10">
        <v>1490.76</v>
      </c>
      <c r="H2426" s="10">
        <v>1408.63</v>
      </c>
      <c r="J2426" s="29">
        <v>41575</v>
      </c>
      <c r="K2426" s="10">
        <v>65.81</v>
      </c>
      <c r="L2426" s="10">
        <v>66.34</v>
      </c>
      <c r="M2426" s="10">
        <v>65.81</v>
      </c>
      <c r="N2426" s="10">
        <v>66.150000000000006</v>
      </c>
      <c r="O2426" s="10">
        <v>65.94</v>
      </c>
      <c r="P2426" s="10">
        <v>69.25</v>
      </c>
      <c r="Q2426" s="10">
        <v>64.930000000000007</v>
      </c>
    </row>
    <row r="2427" spans="1:17">
      <c r="A2427" s="29">
        <v>41576</v>
      </c>
      <c r="B2427" s="10">
        <v>1420.05</v>
      </c>
      <c r="C2427" s="10">
        <v>1421.89</v>
      </c>
      <c r="D2427" s="10">
        <v>1417.5</v>
      </c>
      <c r="E2427" s="10">
        <v>1418.21</v>
      </c>
      <c r="F2427" s="10">
        <v>1393.35</v>
      </c>
      <c r="G2427" s="10">
        <v>1491.59</v>
      </c>
      <c r="H2427" s="10">
        <v>1409.04</v>
      </c>
      <c r="J2427" s="29">
        <v>41572</v>
      </c>
      <c r="K2427" s="10">
        <v>66.709999999999994</v>
      </c>
      <c r="L2427" s="10">
        <v>66.709999999999994</v>
      </c>
      <c r="M2427" s="10">
        <v>65.8</v>
      </c>
      <c r="N2427" s="10">
        <v>65.94</v>
      </c>
      <c r="O2427" s="10">
        <v>65.89</v>
      </c>
      <c r="P2427" s="10">
        <v>69.290000000000006</v>
      </c>
      <c r="Q2427" s="10">
        <v>64.959999999999994</v>
      </c>
    </row>
    <row r="2428" spans="1:17">
      <c r="A2428" s="29">
        <v>41575</v>
      </c>
      <c r="B2428" s="10">
        <v>1422.86</v>
      </c>
      <c r="C2428" s="10">
        <v>1424.27</v>
      </c>
      <c r="D2428" s="10">
        <v>1419.12</v>
      </c>
      <c r="E2428" s="10">
        <v>1420.05</v>
      </c>
      <c r="F2428" s="10">
        <v>1392.79</v>
      </c>
      <c r="G2428" s="10">
        <v>1492.43</v>
      </c>
      <c r="H2428" s="10">
        <v>1409.85</v>
      </c>
      <c r="J2428" s="29">
        <v>41571</v>
      </c>
      <c r="K2428" s="10">
        <v>66.510000000000005</v>
      </c>
      <c r="L2428" s="10">
        <v>67.39</v>
      </c>
      <c r="M2428" s="10">
        <v>65.8</v>
      </c>
      <c r="N2428" s="10">
        <v>66.06</v>
      </c>
      <c r="O2428" s="10">
        <v>65.86</v>
      </c>
      <c r="P2428" s="10">
        <v>69.34</v>
      </c>
      <c r="Q2428" s="10">
        <v>65</v>
      </c>
    </row>
    <row r="2429" spans="1:17">
      <c r="A2429" s="29">
        <v>41572</v>
      </c>
      <c r="B2429" s="10">
        <v>1420.89</v>
      </c>
      <c r="C2429" s="10">
        <v>1423.85</v>
      </c>
      <c r="D2429" s="10">
        <v>1418.72</v>
      </c>
      <c r="E2429" s="10">
        <v>1423.1</v>
      </c>
      <c r="F2429" s="10">
        <v>1392.18</v>
      </c>
      <c r="G2429" s="10">
        <v>1493.28</v>
      </c>
      <c r="H2429" s="10">
        <v>1410.78</v>
      </c>
      <c r="J2429" s="29">
        <v>41570</v>
      </c>
      <c r="K2429" s="10">
        <v>68.34</v>
      </c>
      <c r="L2429" s="10">
        <v>68.34</v>
      </c>
      <c r="M2429" s="10">
        <v>66.540000000000006</v>
      </c>
      <c r="N2429" s="10">
        <v>66.56</v>
      </c>
      <c r="O2429" s="10">
        <v>65.819999999999993</v>
      </c>
      <c r="P2429" s="10">
        <v>69.38</v>
      </c>
      <c r="Q2429" s="10">
        <v>65.040000000000006</v>
      </c>
    </row>
    <row r="2430" spans="1:17">
      <c r="A2430" s="29">
        <v>41571</v>
      </c>
      <c r="B2430" s="10">
        <v>1420.42</v>
      </c>
      <c r="C2430" s="10">
        <v>1421.13</v>
      </c>
      <c r="D2430" s="10">
        <v>1416.68</v>
      </c>
      <c r="E2430" s="10">
        <v>1421.04</v>
      </c>
      <c r="F2430" s="10">
        <v>1391.77</v>
      </c>
      <c r="G2430" s="10">
        <v>1494.11</v>
      </c>
      <c r="H2430" s="10">
        <v>1411.68</v>
      </c>
      <c r="J2430" s="29">
        <v>41569</v>
      </c>
      <c r="K2430" s="10">
        <v>67.53</v>
      </c>
      <c r="L2430" s="10">
        <v>67.53</v>
      </c>
      <c r="M2430" s="10">
        <v>67.23</v>
      </c>
      <c r="N2430" s="10">
        <v>67.23</v>
      </c>
      <c r="O2430" s="10">
        <v>65.78</v>
      </c>
      <c r="P2430" s="10">
        <v>69.42</v>
      </c>
      <c r="Q2430" s="10">
        <v>65.09</v>
      </c>
    </row>
    <row r="2431" spans="1:17">
      <c r="A2431" s="29">
        <v>41570</v>
      </c>
      <c r="B2431" s="10">
        <v>1417.48</v>
      </c>
      <c r="C2431" s="10">
        <v>1420.68</v>
      </c>
      <c r="D2431" s="10">
        <v>1414.08</v>
      </c>
      <c r="E2431" s="10">
        <v>1420.51</v>
      </c>
      <c r="F2431" s="10">
        <v>1391.43</v>
      </c>
      <c r="G2431" s="10">
        <v>1494.94</v>
      </c>
      <c r="H2431" s="10">
        <v>1412.72</v>
      </c>
      <c r="J2431" s="29">
        <v>41568</v>
      </c>
      <c r="K2431" s="10">
        <v>66.87</v>
      </c>
      <c r="L2431" s="10">
        <v>66.95</v>
      </c>
      <c r="M2431" s="10">
        <v>66.86</v>
      </c>
      <c r="N2431" s="10">
        <v>66.95</v>
      </c>
      <c r="O2431" s="10">
        <v>65.73</v>
      </c>
      <c r="P2431" s="10">
        <v>69.47</v>
      </c>
      <c r="Q2431" s="10">
        <v>65.13</v>
      </c>
    </row>
    <row r="2432" spans="1:17">
      <c r="A2432" s="29">
        <v>41569</v>
      </c>
      <c r="B2432" s="10">
        <v>1410.1</v>
      </c>
      <c r="C2432" s="10">
        <v>1417.19</v>
      </c>
      <c r="D2432" s="10">
        <v>1409.33</v>
      </c>
      <c r="E2432" s="10">
        <v>1417.19</v>
      </c>
      <c r="F2432" s="10">
        <v>1391.09</v>
      </c>
      <c r="G2432" s="10">
        <v>1495.75</v>
      </c>
      <c r="H2432" s="10">
        <v>1413.9</v>
      </c>
      <c r="J2432" s="29">
        <v>41565</v>
      </c>
      <c r="K2432" s="10">
        <v>66.95</v>
      </c>
      <c r="L2432" s="10">
        <v>67.150000000000006</v>
      </c>
      <c r="M2432" s="10">
        <v>66.7</v>
      </c>
      <c r="N2432" s="10">
        <v>66.7</v>
      </c>
      <c r="O2432" s="10">
        <v>65.69</v>
      </c>
      <c r="P2432" s="10">
        <v>69.52</v>
      </c>
      <c r="Q2432" s="10">
        <v>65.17</v>
      </c>
    </row>
    <row r="2433" spans="1:17">
      <c r="A2433" s="29">
        <v>41568</v>
      </c>
      <c r="B2433" s="10">
        <v>1407.97</v>
      </c>
      <c r="C2433" s="10">
        <v>1413.69</v>
      </c>
      <c r="D2433" s="10">
        <v>1406.64</v>
      </c>
      <c r="E2433" s="10">
        <v>1410.1</v>
      </c>
      <c r="F2433" s="10">
        <v>1390.86</v>
      </c>
      <c r="G2433" s="10">
        <v>1496.58</v>
      </c>
      <c r="H2433" s="10">
        <v>1415.18</v>
      </c>
      <c r="J2433" s="29">
        <v>41564</v>
      </c>
      <c r="K2433" s="10">
        <v>67.2</v>
      </c>
      <c r="L2433" s="10">
        <v>67.2</v>
      </c>
      <c r="M2433" s="10">
        <v>66.95</v>
      </c>
      <c r="N2433" s="10">
        <v>66.95</v>
      </c>
      <c r="O2433" s="10">
        <v>65.650000000000006</v>
      </c>
      <c r="P2433" s="10">
        <v>69.569999999999993</v>
      </c>
      <c r="Q2433" s="10">
        <v>65.23</v>
      </c>
    </row>
    <row r="2434" spans="1:17">
      <c r="A2434" s="29">
        <v>41565</v>
      </c>
      <c r="B2434" s="10">
        <v>1406.49</v>
      </c>
      <c r="C2434" s="10">
        <v>1409.26</v>
      </c>
      <c r="D2434" s="10">
        <v>1405.23</v>
      </c>
      <c r="E2434" s="10">
        <v>1407.95</v>
      </c>
      <c r="F2434" s="10">
        <v>1390.86</v>
      </c>
      <c r="G2434" s="10">
        <v>1497.43</v>
      </c>
      <c r="H2434" s="10">
        <v>1416.57</v>
      </c>
      <c r="J2434" s="29">
        <v>41563</v>
      </c>
      <c r="K2434" s="10">
        <v>66.81</v>
      </c>
      <c r="L2434" s="10">
        <v>67.84</v>
      </c>
      <c r="M2434" s="10">
        <v>66.8</v>
      </c>
      <c r="N2434" s="10">
        <v>67.3</v>
      </c>
      <c r="O2434" s="10">
        <v>65.59</v>
      </c>
      <c r="P2434" s="10">
        <v>69.61</v>
      </c>
      <c r="Q2434" s="10">
        <v>65.31</v>
      </c>
    </row>
    <row r="2435" spans="1:17">
      <c r="A2435" s="29">
        <v>41564</v>
      </c>
      <c r="B2435" s="10">
        <v>1409.34</v>
      </c>
      <c r="C2435" s="10">
        <v>1412.26</v>
      </c>
      <c r="D2435" s="10">
        <v>1403.79</v>
      </c>
      <c r="E2435" s="10">
        <v>1406.48</v>
      </c>
      <c r="F2435" s="10">
        <v>1391</v>
      </c>
      <c r="G2435" s="10">
        <v>1498.29</v>
      </c>
      <c r="H2435" s="10">
        <v>1418</v>
      </c>
      <c r="J2435" s="29">
        <v>41562</v>
      </c>
      <c r="K2435" s="10">
        <v>67.42</v>
      </c>
      <c r="L2435" s="10">
        <v>67.42</v>
      </c>
      <c r="M2435" s="10">
        <v>67.23</v>
      </c>
      <c r="N2435" s="10">
        <v>67.23</v>
      </c>
      <c r="O2435" s="10">
        <v>65.5</v>
      </c>
      <c r="P2435" s="10">
        <v>69.64</v>
      </c>
      <c r="Q2435" s="10">
        <v>65.38</v>
      </c>
    </row>
    <row r="2436" spans="1:17">
      <c r="A2436" s="29">
        <v>41563</v>
      </c>
      <c r="B2436" s="10">
        <v>1409.8</v>
      </c>
      <c r="C2436" s="10">
        <v>1410.87</v>
      </c>
      <c r="D2436" s="10">
        <v>1406.29</v>
      </c>
      <c r="E2436" s="10">
        <v>1409.57</v>
      </c>
      <c r="F2436" s="10">
        <v>1391</v>
      </c>
      <c r="G2436" s="10">
        <v>1499.12</v>
      </c>
      <c r="H2436" s="10">
        <v>1419.44</v>
      </c>
      <c r="J2436" s="29">
        <v>41561</v>
      </c>
      <c r="K2436" s="10">
        <v>67.03</v>
      </c>
      <c r="L2436" s="10">
        <v>67.33</v>
      </c>
      <c r="M2436" s="10">
        <v>67.03</v>
      </c>
      <c r="N2436" s="10">
        <v>67.33</v>
      </c>
      <c r="O2436" s="10">
        <v>65.41</v>
      </c>
      <c r="P2436" s="10">
        <v>69.680000000000007</v>
      </c>
      <c r="Q2436" s="10">
        <v>65.459999999999994</v>
      </c>
    </row>
    <row r="2437" spans="1:17">
      <c r="A2437" s="29">
        <v>41562</v>
      </c>
      <c r="B2437" s="10">
        <v>1411.05</v>
      </c>
      <c r="C2437" s="10">
        <v>1413.37</v>
      </c>
      <c r="D2437" s="10">
        <v>1407.93</v>
      </c>
      <c r="E2437" s="10">
        <v>1409.9</v>
      </c>
      <c r="F2437" s="10">
        <v>1390.99</v>
      </c>
      <c r="G2437" s="10">
        <v>1499.93</v>
      </c>
      <c r="H2437" s="10">
        <v>1420.83</v>
      </c>
      <c r="J2437" s="29">
        <v>41558</v>
      </c>
      <c r="K2437" s="10">
        <v>66.73</v>
      </c>
      <c r="L2437" s="10">
        <v>66.94</v>
      </c>
      <c r="M2437" s="10">
        <v>66.73</v>
      </c>
      <c r="N2437" s="10">
        <v>66.94</v>
      </c>
      <c r="O2437" s="10">
        <v>65.349999999999994</v>
      </c>
      <c r="P2437" s="10">
        <v>69.72</v>
      </c>
      <c r="Q2437" s="10">
        <v>65.52</v>
      </c>
    </row>
    <row r="2438" spans="1:17">
      <c r="A2438" s="29">
        <v>41561</v>
      </c>
      <c r="B2438" s="10">
        <v>1405.71</v>
      </c>
      <c r="C2438" s="10">
        <v>1414.75</v>
      </c>
      <c r="D2438" s="10">
        <v>1405.71</v>
      </c>
      <c r="E2438" s="10">
        <v>1410.94</v>
      </c>
      <c r="F2438" s="10">
        <v>1391.03</v>
      </c>
      <c r="G2438" s="10">
        <v>1500.71</v>
      </c>
      <c r="H2438" s="10">
        <v>1422.24</v>
      </c>
      <c r="J2438" s="29">
        <v>41557</v>
      </c>
      <c r="K2438" s="10">
        <v>66.97</v>
      </c>
      <c r="L2438" s="10">
        <v>67.209999999999994</v>
      </c>
      <c r="M2438" s="10">
        <v>66.849999999999994</v>
      </c>
      <c r="N2438" s="10">
        <v>66.849999999999994</v>
      </c>
      <c r="O2438" s="10">
        <v>65.3</v>
      </c>
      <c r="P2438" s="10">
        <v>69.760000000000005</v>
      </c>
      <c r="Q2438" s="10">
        <v>65.599999999999994</v>
      </c>
    </row>
    <row r="2439" spans="1:17">
      <c r="A2439" s="29">
        <v>41558</v>
      </c>
      <c r="B2439" s="10">
        <v>1403.38</v>
      </c>
      <c r="C2439" s="10">
        <v>1408.49</v>
      </c>
      <c r="D2439" s="10">
        <v>1401.85</v>
      </c>
      <c r="E2439" s="10">
        <v>1405.86</v>
      </c>
      <c r="F2439" s="10">
        <v>1391.25</v>
      </c>
      <c r="G2439" s="10">
        <v>1501.42</v>
      </c>
      <c r="H2439" s="10">
        <v>1423.67</v>
      </c>
      <c r="J2439" s="29">
        <v>41556</v>
      </c>
      <c r="K2439" s="10">
        <v>66.95</v>
      </c>
      <c r="L2439" s="10">
        <v>66.95</v>
      </c>
      <c r="M2439" s="10">
        <v>66.05</v>
      </c>
      <c r="N2439" s="10">
        <v>66.510000000000005</v>
      </c>
      <c r="O2439" s="10">
        <v>65.260000000000005</v>
      </c>
      <c r="P2439" s="10">
        <v>69.790000000000006</v>
      </c>
      <c r="Q2439" s="10">
        <v>65.66</v>
      </c>
    </row>
    <row r="2440" spans="1:17">
      <c r="A2440" s="29">
        <v>41557</v>
      </c>
      <c r="B2440" s="10">
        <v>1407.83</v>
      </c>
      <c r="C2440" s="10">
        <v>1409.45</v>
      </c>
      <c r="D2440" s="10">
        <v>1402.73</v>
      </c>
      <c r="E2440" s="10">
        <v>1403.38</v>
      </c>
      <c r="F2440" s="10">
        <v>1391.51</v>
      </c>
      <c r="G2440" s="10">
        <v>1502.12</v>
      </c>
      <c r="H2440" s="10">
        <v>1425.14</v>
      </c>
      <c r="J2440" s="29">
        <v>41555</v>
      </c>
      <c r="K2440" s="10">
        <v>66.150000000000006</v>
      </c>
      <c r="L2440" s="10">
        <v>66.150000000000006</v>
      </c>
      <c r="M2440" s="10">
        <v>65.61</v>
      </c>
      <c r="N2440" s="10">
        <v>66.05</v>
      </c>
      <c r="O2440" s="10">
        <v>65.209999999999994</v>
      </c>
      <c r="P2440" s="10">
        <v>69.83</v>
      </c>
      <c r="Q2440" s="10">
        <v>65.72</v>
      </c>
    </row>
    <row r="2441" spans="1:17">
      <c r="A2441" s="29">
        <v>41556</v>
      </c>
      <c r="B2441" s="10">
        <v>1406.8</v>
      </c>
      <c r="C2441" s="10">
        <v>1412.11</v>
      </c>
      <c r="D2441" s="10">
        <v>1406.11</v>
      </c>
      <c r="E2441" s="10">
        <v>1407.53</v>
      </c>
      <c r="F2441" s="10">
        <v>1391.93</v>
      </c>
      <c r="G2441" s="10">
        <v>1502.83</v>
      </c>
      <c r="H2441" s="10">
        <v>1426.64</v>
      </c>
      <c r="J2441" s="29">
        <v>41554</v>
      </c>
      <c r="K2441" s="10">
        <v>67.03</v>
      </c>
      <c r="L2441" s="10">
        <v>67.03</v>
      </c>
      <c r="M2441" s="10">
        <v>66.02</v>
      </c>
      <c r="N2441" s="10">
        <v>66.150000000000006</v>
      </c>
      <c r="O2441" s="10">
        <v>65.19</v>
      </c>
      <c r="P2441" s="10">
        <v>69.88</v>
      </c>
      <c r="Q2441" s="10">
        <v>65.790000000000006</v>
      </c>
    </row>
    <row r="2442" spans="1:17">
      <c r="A2442" s="29">
        <v>41555</v>
      </c>
      <c r="B2442" s="10">
        <v>1406.9</v>
      </c>
      <c r="C2442" s="10">
        <v>1411.23</v>
      </c>
      <c r="D2442" s="10">
        <v>1401.17</v>
      </c>
      <c r="E2442" s="10">
        <v>1406.74</v>
      </c>
      <c r="F2442" s="10">
        <v>1392.32</v>
      </c>
      <c r="G2442" s="10">
        <v>1503.45</v>
      </c>
      <c r="H2442" s="10">
        <v>1428.09</v>
      </c>
      <c r="J2442" s="29">
        <v>41551</v>
      </c>
      <c r="K2442" s="10">
        <v>66.12</v>
      </c>
      <c r="L2442" s="10">
        <v>66.28</v>
      </c>
      <c r="M2442" s="10">
        <v>65.81</v>
      </c>
      <c r="N2442" s="10">
        <v>66.28</v>
      </c>
      <c r="O2442" s="10">
        <v>65.17</v>
      </c>
      <c r="P2442" s="10">
        <v>69.91</v>
      </c>
      <c r="Q2442" s="10">
        <v>65.86</v>
      </c>
    </row>
    <row r="2443" spans="1:17">
      <c r="A2443" s="29">
        <v>41554</v>
      </c>
      <c r="B2443" s="10">
        <v>1412.13</v>
      </c>
      <c r="C2443" s="10">
        <v>1413.01</v>
      </c>
      <c r="D2443" s="10">
        <v>1406.31</v>
      </c>
      <c r="E2443" s="10">
        <v>1406.75</v>
      </c>
      <c r="F2443" s="10">
        <v>1392.78</v>
      </c>
      <c r="G2443" s="10">
        <v>1504.07</v>
      </c>
      <c r="H2443" s="10">
        <v>1429.55</v>
      </c>
      <c r="J2443" s="29">
        <v>41550</v>
      </c>
      <c r="K2443" s="10">
        <v>66.5</v>
      </c>
      <c r="L2443" s="10">
        <v>66.7</v>
      </c>
      <c r="M2443" s="10">
        <v>65.87</v>
      </c>
      <c r="N2443" s="10">
        <v>66.7</v>
      </c>
      <c r="O2443" s="10">
        <v>65.13</v>
      </c>
      <c r="P2443" s="10">
        <v>69.94</v>
      </c>
      <c r="Q2443" s="10">
        <v>65.92</v>
      </c>
    </row>
    <row r="2444" spans="1:17">
      <c r="A2444" s="29">
        <v>41551</v>
      </c>
      <c r="B2444" s="10">
        <v>1406.08</v>
      </c>
      <c r="C2444" s="10">
        <v>1413.6</v>
      </c>
      <c r="D2444" s="10">
        <v>1404.69</v>
      </c>
      <c r="E2444" s="10">
        <v>1412.63</v>
      </c>
      <c r="F2444" s="10">
        <v>1393.21</v>
      </c>
      <c r="G2444" s="10">
        <v>1504.71</v>
      </c>
      <c r="H2444" s="10">
        <v>1431.02</v>
      </c>
      <c r="J2444" s="29">
        <v>41549</v>
      </c>
      <c r="K2444" s="10">
        <v>66.739999999999995</v>
      </c>
      <c r="L2444" s="10">
        <v>66.91</v>
      </c>
      <c r="M2444" s="10">
        <v>66.56</v>
      </c>
      <c r="N2444" s="10">
        <v>66.760000000000005</v>
      </c>
      <c r="O2444" s="10">
        <v>65.09</v>
      </c>
      <c r="P2444" s="10">
        <v>69.97</v>
      </c>
      <c r="Q2444" s="10">
        <v>65.98</v>
      </c>
    </row>
    <row r="2445" spans="1:17">
      <c r="A2445" s="29">
        <v>41550</v>
      </c>
      <c r="B2445" s="10">
        <v>1407.6</v>
      </c>
      <c r="C2445" s="10">
        <v>1409.63</v>
      </c>
      <c r="D2445" s="10">
        <v>1405.33</v>
      </c>
      <c r="E2445" s="10">
        <v>1406.08</v>
      </c>
      <c r="F2445" s="10">
        <v>1393.55</v>
      </c>
      <c r="G2445" s="10">
        <v>1505.34</v>
      </c>
      <c r="H2445" s="10">
        <v>1432.36</v>
      </c>
      <c r="J2445" s="29">
        <v>41548</v>
      </c>
      <c r="K2445" s="10">
        <v>67.41</v>
      </c>
      <c r="L2445" s="10">
        <v>67.41</v>
      </c>
      <c r="M2445" s="10">
        <v>66.41</v>
      </c>
      <c r="N2445" s="10">
        <v>66.849999999999994</v>
      </c>
      <c r="O2445" s="10">
        <v>65.03</v>
      </c>
      <c r="P2445" s="10">
        <v>70</v>
      </c>
      <c r="Q2445" s="10">
        <v>66.02</v>
      </c>
    </row>
    <row r="2446" spans="1:17">
      <c r="A2446" s="29">
        <v>41549</v>
      </c>
      <c r="B2446" s="10">
        <v>1402.08</v>
      </c>
      <c r="C2446" s="10">
        <v>1407.82</v>
      </c>
      <c r="D2446" s="10">
        <v>1401.5</v>
      </c>
      <c r="E2446" s="10">
        <v>1407.31</v>
      </c>
      <c r="F2446" s="10">
        <v>1393.94</v>
      </c>
      <c r="G2446" s="10">
        <v>1505.97</v>
      </c>
      <c r="H2446" s="10">
        <v>1433.78</v>
      </c>
      <c r="J2446" s="29">
        <v>41547</v>
      </c>
      <c r="K2446" s="10">
        <v>67.03</v>
      </c>
      <c r="L2446" s="10">
        <v>67.03</v>
      </c>
      <c r="M2446" s="10">
        <v>66</v>
      </c>
      <c r="N2446" s="10">
        <v>66.62</v>
      </c>
      <c r="O2446" s="10">
        <v>64.97</v>
      </c>
      <c r="P2446" s="10">
        <v>70.040000000000006</v>
      </c>
      <c r="Q2446" s="10">
        <v>66.08</v>
      </c>
    </row>
    <row r="2447" spans="1:17">
      <c r="A2447" s="29">
        <v>41548</v>
      </c>
      <c r="B2447" s="10">
        <v>1400.67</v>
      </c>
      <c r="C2447" s="10">
        <v>1405.64</v>
      </c>
      <c r="D2447" s="10">
        <v>1399.81</v>
      </c>
      <c r="E2447" s="10">
        <v>1402.08</v>
      </c>
      <c r="F2447" s="10">
        <v>1394.36</v>
      </c>
      <c r="G2447" s="10">
        <v>1506.61</v>
      </c>
      <c r="H2447" s="10">
        <v>1435.14</v>
      </c>
      <c r="J2447" s="29">
        <v>41544</v>
      </c>
      <c r="K2447" s="10">
        <v>67.05</v>
      </c>
      <c r="L2447" s="10">
        <v>67.239999999999995</v>
      </c>
      <c r="M2447" s="10">
        <v>66.900000000000006</v>
      </c>
      <c r="N2447" s="10">
        <v>67.239999999999995</v>
      </c>
      <c r="O2447" s="10">
        <v>64.930000000000007</v>
      </c>
      <c r="P2447" s="10">
        <v>70.069999999999993</v>
      </c>
      <c r="Q2447" s="10">
        <v>66.13</v>
      </c>
    </row>
    <row r="2448" spans="1:17">
      <c r="A2448" s="29">
        <v>41547</v>
      </c>
      <c r="B2448" s="10">
        <v>1392.18</v>
      </c>
      <c r="C2448" s="10">
        <v>1401.18</v>
      </c>
      <c r="D2448" s="10">
        <v>1390.84</v>
      </c>
      <c r="E2448" s="10">
        <v>1400.93</v>
      </c>
      <c r="F2448" s="10">
        <v>1394.94</v>
      </c>
      <c r="G2448" s="10">
        <v>1507.29</v>
      </c>
      <c r="H2448" s="10">
        <v>1436.53</v>
      </c>
      <c r="J2448" s="29">
        <v>41543</v>
      </c>
      <c r="K2448" s="10">
        <v>67.42</v>
      </c>
      <c r="L2448" s="10">
        <v>67.48</v>
      </c>
      <c r="M2448" s="10">
        <v>66.77</v>
      </c>
      <c r="N2448" s="10">
        <v>67.16</v>
      </c>
      <c r="O2448" s="10">
        <v>64.84</v>
      </c>
      <c r="P2448" s="10">
        <v>70.09</v>
      </c>
      <c r="Q2448" s="10">
        <v>66.19</v>
      </c>
    </row>
    <row r="2449" spans="1:17">
      <c r="A2449" s="29">
        <v>41544</v>
      </c>
      <c r="B2449" s="10">
        <v>1389.54</v>
      </c>
      <c r="C2449" s="10">
        <v>1395.18</v>
      </c>
      <c r="D2449" s="10">
        <v>1388.19</v>
      </c>
      <c r="E2449" s="10">
        <v>1392.47</v>
      </c>
      <c r="F2449" s="10">
        <v>1395.32</v>
      </c>
      <c r="G2449" s="10">
        <v>1507.98</v>
      </c>
      <c r="H2449" s="10">
        <v>1437.89</v>
      </c>
      <c r="J2449" s="29">
        <v>41542</v>
      </c>
      <c r="K2449" s="10">
        <v>67.7</v>
      </c>
      <c r="L2449" s="10">
        <v>67.7</v>
      </c>
      <c r="M2449" s="10">
        <v>67.11</v>
      </c>
      <c r="N2449" s="10">
        <v>67.42</v>
      </c>
      <c r="O2449" s="10">
        <v>64.77</v>
      </c>
      <c r="P2449" s="10">
        <v>70.11</v>
      </c>
      <c r="Q2449" s="10">
        <v>66.239999999999995</v>
      </c>
    </row>
    <row r="2450" spans="1:17">
      <c r="A2450" s="29">
        <v>41543</v>
      </c>
      <c r="B2450" s="10">
        <v>1388.39</v>
      </c>
      <c r="C2450" s="10">
        <v>1389.95</v>
      </c>
      <c r="D2450" s="10">
        <v>1382.88</v>
      </c>
      <c r="E2450" s="10">
        <v>1389.84</v>
      </c>
      <c r="F2450" s="10">
        <v>1395.77</v>
      </c>
      <c r="G2450" s="10">
        <v>1508.68</v>
      </c>
      <c r="H2450" s="10">
        <v>1439.36</v>
      </c>
      <c r="J2450" s="29">
        <v>41541</v>
      </c>
      <c r="K2450" s="10">
        <v>66.010000000000005</v>
      </c>
      <c r="L2450" s="10">
        <v>67.37</v>
      </c>
      <c r="M2450" s="10">
        <v>66.010000000000005</v>
      </c>
      <c r="N2450" s="10">
        <v>67.37</v>
      </c>
      <c r="O2450" s="10">
        <v>64.680000000000007</v>
      </c>
      <c r="P2450" s="10">
        <v>70.13</v>
      </c>
      <c r="Q2450" s="10">
        <v>66.290000000000006</v>
      </c>
    </row>
    <row r="2451" spans="1:17">
      <c r="A2451" s="29">
        <v>41542</v>
      </c>
      <c r="B2451" s="10">
        <v>1379.76</v>
      </c>
      <c r="C2451" s="10">
        <v>1389.25</v>
      </c>
      <c r="D2451" s="10">
        <v>1378.52</v>
      </c>
      <c r="E2451" s="10">
        <v>1388.39</v>
      </c>
      <c r="F2451" s="10">
        <v>1396.18</v>
      </c>
      <c r="G2451" s="10">
        <v>1509.36</v>
      </c>
      <c r="H2451" s="10">
        <v>1440.86</v>
      </c>
      <c r="J2451" s="29">
        <v>41540</v>
      </c>
      <c r="K2451" s="10">
        <v>66.91</v>
      </c>
      <c r="L2451" s="10">
        <v>67</v>
      </c>
      <c r="M2451" s="10">
        <v>66.88</v>
      </c>
      <c r="N2451" s="10">
        <v>67</v>
      </c>
      <c r="O2451" s="10">
        <v>64.59</v>
      </c>
      <c r="P2451" s="10">
        <v>70.150000000000006</v>
      </c>
      <c r="Q2451" s="10">
        <v>66.34</v>
      </c>
    </row>
    <row r="2452" spans="1:17">
      <c r="A2452" s="29">
        <v>41541</v>
      </c>
      <c r="B2452" s="10">
        <v>1379.49</v>
      </c>
      <c r="C2452" s="10">
        <v>1382.17</v>
      </c>
      <c r="D2452" s="10">
        <v>1373.95</v>
      </c>
      <c r="E2452" s="10">
        <v>1379.76</v>
      </c>
      <c r="F2452" s="10">
        <v>1396.54</v>
      </c>
      <c r="G2452" s="10">
        <v>1510.06</v>
      </c>
      <c r="H2452" s="10">
        <v>1442.38</v>
      </c>
      <c r="J2452" s="29">
        <v>41537</v>
      </c>
      <c r="K2452" s="10">
        <v>68</v>
      </c>
      <c r="L2452" s="10">
        <v>68.400000000000006</v>
      </c>
      <c r="M2452" s="10">
        <v>66.900000000000006</v>
      </c>
      <c r="N2452" s="10">
        <v>66.900000000000006</v>
      </c>
      <c r="O2452" s="10">
        <v>64.5</v>
      </c>
      <c r="P2452" s="10">
        <v>70.17</v>
      </c>
      <c r="Q2452" s="10">
        <v>66.39</v>
      </c>
    </row>
    <row r="2453" spans="1:17">
      <c r="A2453" s="29">
        <v>41540</v>
      </c>
      <c r="B2453" s="10">
        <v>1379.86</v>
      </c>
      <c r="C2453" s="10">
        <v>1387.11</v>
      </c>
      <c r="D2453" s="10">
        <v>1378.85</v>
      </c>
      <c r="E2453" s="10">
        <v>1379.49</v>
      </c>
      <c r="F2453" s="10">
        <v>1397.15</v>
      </c>
      <c r="G2453" s="10">
        <v>1510.75</v>
      </c>
      <c r="H2453" s="10">
        <v>1444</v>
      </c>
      <c r="J2453" s="29">
        <v>41536</v>
      </c>
      <c r="K2453" s="10">
        <v>68.510000000000005</v>
      </c>
      <c r="L2453" s="10">
        <v>68.63</v>
      </c>
      <c r="M2453" s="10">
        <v>67.72</v>
      </c>
      <c r="N2453" s="10">
        <v>68</v>
      </c>
      <c r="O2453" s="10">
        <v>64.39</v>
      </c>
      <c r="P2453" s="10">
        <v>70.19</v>
      </c>
      <c r="Q2453" s="10">
        <v>66.45</v>
      </c>
    </row>
    <row r="2454" spans="1:17">
      <c r="A2454" s="29">
        <v>41537</v>
      </c>
      <c r="B2454" s="10">
        <v>1378.5</v>
      </c>
      <c r="C2454" s="10">
        <v>1381.01</v>
      </c>
      <c r="D2454" s="10">
        <v>1373.64</v>
      </c>
      <c r="E2454" s="10">
        <v>1380.95</v>
      </c>
      <c r="F2454" s="10">
        <v>1397.71</v>
      </c>
      <c r="G2454" s="10">
        <v>1511.39</v>
      </c>
      <c r="H2454" s="10">
        <v>1445.61</v>
      </c>
      <c r="J2454" s="29">
        <v>41535</v>
      </c>
      <c r="K2454" s="10">
        <v>67.19</v>
      </c>
      <c r="L2454" s="10">
        <v>68.5</v>
      </c>
      <c r="M2454" s="10">
        <v>66.900000000000006</v>
      </c>
      <c r="N2454" s="10">
        <v>68.5</v>
      </c>
      <c r="O2454" s="10">
        <v>64.28</v>
      </c>
      <c r="P2454" s="10">
        <v>70.2</v>
      </c>
      <c r="Q2454" s="10">
        <v>66.48</v>
      </c>
    </row>
    <row r="2455" spans="1:17">
      <c r="A2455" s="29">
        <v>41536</v>
      </c>
      <c r="B2455" s="10">
        <v>1376.29</v>
      </c>
      <c r="C2455" s="10">
        <v>1379.72</v>
      </c>
      <c r="D2455" s="10">
        <v>1374.34</v>
      </c>
      <c r="E2455" s="10">
        <v>1378.5</v>
      </c>
      <c r="F2455" s="10">
        <v>1398.33</v>
      </c>
      <c r="G2455" s="10">
        <v>1512</v>
      </c>
      <c r="H2455" s="10">
        <v>1447.29</v>
      </c>
      <c r="J2455" s="29">
        <v>41534</v>
      </c>
      <c r="K2455" s="10">
        <v>68</v>
      </c>
      <c r="L2455" s="10">
        <v>68</v>
      </c>
      <c r="M2455" s="10">
        <v>66.73</v>
      </c>
      <c r="N2455" s="10">
        <v>66.900000000000006</v>
      </c>
      <c r="O2455" s="10">
        <v>64.13</v>
      </c>
      <c r="P2455" s="10">
        <v>70.209999999999994</v>
      </c>
      <c r="Q2455" s="10">
        <v>66.510000000000005</v>
      </c>
    </row>
    <row r="2456" spans="1:17">
      <c r="A2456" s="29">
        <v>41535</v>
      </c>
      <c r="B2456" s="10">
        <v>1372.68</v>
      </c>
      <c r="C2456" s="10">
        <v>1379.01</v>
      </c>
      <c r="D2456" s="10">
        <v>1372.61</v>
      </c>
      <c r="E2456" s="10">
        <v>1376.29</v>
      </c>
      <c r="F2456" s="10">
        <v>1399.09</v>
      </c>
      <c r="G2456" s="10">
        <v>1512.58</v>
      </c>
      <c r="H2456" s="10">
        <v>1448.98</v>
      </c>
      <c r="J2456" s="29">
        <v>41533</v>
      </c>
      <c r="K2456" s="10">
        <v>66.98</v>
      </c>
      <c r="L2456" s="10">
        <v>67.17</v>
      </c>
      <c r="M2456" s="10">
        <v>66.5</v>
      </c>
      <c r="N2456" s="10">
        <v>66.5</v>
      </c>
      <c r="O2456" s="10">
        <v>64.010000000000005</v>
      </c>
      <c r="P2456" s="10">
        <v>70.23</v>
      </c>
      <c r="Q2456" s="10">
        <v>66.569999999999993</v>
      </c>
    </row>
    <row r="2457" spans="1:17">
      <c r="A2457" s="29">
        <v>41534</v>
      </c>
      <c r="B2457" s="10">
        <v>1374.01</v>
      </c>
      <c r="C2457" s="10">
        <v>1379.99</v>
      </c>
      <c r="D2457" s="10">
        <v>1372.65</v>
      </c>
      <c r="E2457" s="10">
        <v>1372.65</v>
      </c>
      <c r="F2457" s="10">
        <v>1399.94</v>
      </c>
      <c r="G2457" s="10">
        <v>1513.1</v>
      </c>
      <c r="H2457" s="10">
        <v>1450.72</v>
      </c>
      <c r="J2457" s="29">
        <v>41530</v>
      </c>
      <c r="K2457" s="10">
        <v>66.53</v>
      </c>
      <c r="L2457" s="10">
        <v>66.989999999999995</v>
      </c>
      <c r="M2457" s="10">
        <v>65.930000000000007</v>
      </c>
      <c r="N2457" s="10">
        <v>66.55</v>
      </c>
      <c r="O2457" s="10">
        <v>63.9</v>
      </c>
      <c r="P2457" s="10">
        <v>70.25</v>
      </c>
      <c r="Q2457" s="10">
        <v>66.62</v>
      </c>
    </row>
    <row r="2458" spans="1:17">
      <c r="A2458" s="29">
        <v>41533</v>
      </c>
      <c r="B2458" s="10">
        <v>1375.76</v>
      </c>
      <c r="C2458" s="10">
        <v>1378.32</v>
      </c>
      <c r="D2458" s="10">
        <v>1371.5</v>
      </c>
      <c r="E2458" s="10">
        <v>1374.02</v>
      </c>
      <c r="F2458" s="10">
        <v>1400.99</v>
      </c>
      <c r="G2458" s="10">
        <v>1513.58</v>
      </c>
      <c r="H2458" s="10">
        <v>1452.5</v>
      </c>
      <c r="J2458" s="29">
        <v>41529</v>
      </c>
      <c r="K2458" s="10">
        <v>66.2</v>
      </c>
      <c r="L2458" s="10">
        <v>66.319999999999993</v>
      </c>
      <c r="M2458" s="10">
        <v>66.16</v>
      </c>
      <c r="N2458" s="10">
        <v>66.180000000000007</v>
      </c>
      <c r="O2458" s="10">
        <v>63.79</v>
      </c>
      <c r="P2458" s="10">
        <v>70.27</v>
      </c>
      <c r="Q2458" s="10">
        <v>66.67</v>
      </c>
    </row>
    <row r="2459" spans="1:17">
      <c r="A2459" s="29">
        <v>41530</v>
      </c>
      <c r="B2459" s="10">
        <v>1378.34</v>
      </c>
      <c r="C2459" s="10">
        <v>1381.79</v>
      </c>
      <c r="D2459" s="10">
        <v>1370.04</v>
      </c>
      <c r="E2459" s="10">
        <v>1375.76</v>
      </c>
      <c r="F2459" s="10">
        <v>1401.99</v>
      </c>
      <c r="G2459" s="10">
        <v>1514.11</v>
      </c>
      <c r="H2459" s="10">
        <v>1454.28</v>
      </c>
      <c r="J2459" s="29">
        <v>41528</v>
      </c>
      <c r="K2459" s="10">
        <v>66.34</v>
      </c>
      <c r="L2459" s="10">
        <v>66.709999999999994</v>
      </c>
      <c r="M2459" s="10">
        <v>66.02</v>
      </c>
      <c r="N2459" s="10">
        <v>66.05</v>
      </c>
      <c r="O2459" s="10">
        <v>63.67</v>
      </c>
      <c r="P2459" s="10">
        <v>70.290000000000006</v>
      </c>
      <c r="Q2459" s="10">
        <v>66.72</v>
      </c>
    </row>
    <row r="2460" spans="1:17">
      <c r="A2460" s="29">
        <v>41529</v>
      </c>
      <c r="B2460" s="10">
        <v>1381.96</v>
      </c>
      <c r="C2460" s="10">
        <v>1382.73</v>
      </c>
      <c r="D2460" s="10">
        <v>1376.74</v>
      </c>
      <c r="E2460" s="10">
        <v>1377.55</v>
      </c>
      <c r="F2460" s="10">
        <v>1402.9</v>
      </c>
      <c r="G2460" s="10">
        <v>1514.64</v>
      </c>
      <c r="H2460" s="10">
        <v>1456.09</v>
      </c>
      <c r="J2460" s="29">
        <v>41527</v>
      </c>
      <c r="K2460" s="10">
        <v>67.319999999999993</v>
      </c>
      <c r="L2460" s="10">
        <v>67.319999999999993</v>
      </c>
      <c r="M2460" s="10">
        <v>66.66</v>
      </c>
      <c r="N2460" s="10">
        <v>66.66</v>
      </c>
      <c r="O2460" s="10">
        <v>63.58</v>
      </c>
      <c r="P2460" s="10">
        <v>70.31</v>
      </c>
      <c r="Q2460" s="10">
        <v>66.760000000000005</v>
      </c>
    </row>
    <row r="2461" spans="1:17">
      <c r="A2461" s="29">
        <v>41528</v>
      </c>
      <c r="B2461" s="10">
        <v>1384.04</v>
      </c>
      <c r="C2461" s="10">
        <v>1385.85</v>
      </c>
      <c r="D2461" s="10">
        <v>1380.31</v>
      </c>
      <c r="E2461" s="10">
        <v>1381.96</v>
      </c>
      <c r="F2461" s="10">
        <v>1404</v>
      </c>
      <c r="G2461" s="10">
        <v>1515.13</v>
      </c>
      <c r="H2461" s="10">
        <v>1457.87</v>
      </c>
      <c r="J2461" s="29">
        <v>41526</v>
      </c>
      <c r="K2461" s="10">
        <v>65.11</v>
      </c>
      <c r="L2461" s="10">
        <v>66.95</v>
      </c>
      <c r="M2461" s="10">
        <v>65.11</v>
      </c>
      <c r="N2461" s="10">
        <v>66.95</v>
      </c>
      <c r="O2461" s="10">
        <v>63.53</v>
      </c>
      <c r="P2461" s="10">
        <v>70.33</v>
      </c>
      <c r="Q2461" s="10">
        <v>66.8</v>
      </c>
    </row>
    <row r="2462" spans="1:17">
      <c r="A2462" s="29">
        <v>41527</v>
      </c>
      <c r="B2462" s="10">
        <v>1384.83</v>
      </c>
      <c r="C2462" s="10">
        <v>1388.8</v>
      </c>
      <c r="D2462" s="10">
        <v>1383.35</v>
      </c>
      <c r="E2462" s="10">
        <v>1384.04</v>
      </c>
      <c r="F2462" s="10">
        <v>1404.94</v>
      </c>
      <c r="G2462" s="10">
        <v>1515.61</v>
      </c>
      <c r="H2462" s="10">
        <v>1459.71</v>
      </c>
      <c r="J2462" s="29">
        <v>41523</v>
      </c>
      <c r="K2462" s="10">
        <v>65.06</v>
      </c>
      <c r="L2462" s="10">
        <v>66.16</v>
      </c>
      <c r="M2462" s="10">
        <v>65.06</v>
      </c>
      <c r="N2462" s="10">
        <v>66.16</v>
      </c>
      <c r="O2462" s="10">
        <v>63.47</v>
      </c>
      <c r="P2462" s="10">
        <v>70.349999999999994</v>
      </c>
      <c r="Q2462" s="10">
        <v>66.83</v>
      </c>
    </row>
    <row r="2463" spans="1:17">
      <c r="A2463" s="29">
        <v>41526</v>
      </c>
      <c r="B2463" s="10">
        <v>1386.66</v>
      </c>
      <c r="C2463" s="10">
        <v>1388.81</v>
      </c>
      <c r="D2463" s="10">
        <v>1384.48</v>
      </c>
      <c r="E2463" s="10">
        <v>1384.83</v>
      </c>
      <c r="F2463" s="10">
        <v>1406</v>
      </c>
      <c r="G2463" s="10">
        <v>1516.08</v>
      </c>
      <c r="H2463" s="10">
        <v>1461.53</v>
      </c>
      <c r="J2463" s="29">
        <v>41522</v>
      </c>
      <c r="K2463" s="10">
        <v>64.739999999999995</v>
      </c>
      <c r="L2463" s="10">
        <v>65.150000000000006</v>
      </c>
      <c r="M2463" s="10">
        <v>64.739999999999995</v>
      </c>
      <c r="N2463" s="10">
        <v>65.06</v>
      </c>
      <c r="O2463" s="10">
        <v>63.45</v>
      </c>
      <c r="P2463" s="10">
        <v>70.37</v>
      </c>
      <c r="Q2463" s="10">
        <v>66.88</v>
      </c>
    </row>
    <row r="2464" spans="1:17">
      <c r="A2464" s="29">
        <v>41523</v>
      </c>
      <c r="B2464" s="10">
        <v>1385.61</v>
      </c>
      <c r="C2464" s="10">
        <v>1387.77</v>
      </c>
      <c r="D2464" s="10">
        <v>1380.87</v>
      </c>
      <c r="E2464" s="10">
        <v>1386.42</v>
      </c>
      <c r="F2464" s="10">
        <v>1407.05</v>
      </c>
      <c r="G2464" s="10">
        <v>1516.54</v>
      </c>
      <c r="H2464" s="10">
        <v>1463.32</v>
      </c>
      <c r="J2464" s="29">
        <v>41521</v>
      </c>
      <c r="K2464" s="10">
        <v>64.22</v>
      </c>
      <c r="L2464" s="10">
        <v>64.69</v>
      </c>
      <c r="M2464" s="10">
        <v>64.22</v>
      </c>
      <c r="N2464" s="10">
        <v>64.62</v>
      </c>
      <c r="O2464" s="10">
        <v>63.43</v>
      </c>
      <c r="P2464" s="10">
        <v>70.400000000000006</v>
      </c>
      <c r="Q2464" s="10">
        <v>66.930000000000007</v>
      </c>
    </row>
    <row r="2465" spans="1:17">
      <c r="A2465" s="29">
        <v>41522</v>
      </c>
      <c r="B2465" s="10">
        <v>1386.83</v>
      </c>
      <c r="C2465" s="10">
        <v>1389.63</v>
      </c>
      <c r="D2465" s="10">
        <v>1383.05</v>
      </c>
      <c r="E2465" s="10">
        <v>1385.22</v>
      </c>
      <c r="F2465" s="10">
        <v>1407.99</v>
      </c>
      <c r="G2465" s="10">
        <v>1516.99</v>
      </c>
      <c r="H2465" s="10">
        <v>1465.16</v>
      </c>
      <c r="J2465" s="29">
        <v>41520</v>
      </c>
      <c r="K2465" s="10">
        <v>64.599999999999994</v>
      </c>
      <c r="L2465" s="10">
        <v>64.7</v>
      </c>
      <c r="M2465" s="10">
        <v>64.23</v>
      </c>
      <c r="N2465" s="10">
        <v>64.39</v>
      </c>
      <c r="O2465" s="10">
        <v>63.39</v>
      </c>
      <c r="P2465" s="10">
        <v>70.44</v>
      </c>
      <c r="Q2465" s="10">
        <v>67.010000000000005</v>
      </c>
    </row>
    <row r="2466" spans="1:17">
      <c r="A2466" s="29">
        <v>41521</v>
      </c>
      <c r="B2466" s="10">
        <v>1386.97</v>
      </c>
      <c r="C2466" s="10">
        <v>1389.56</v>
      </c>
      <c r="D2466" s="10">
        <v>1384.58</v>
      </c>
      <c r="E2466" s="10">
        <v>1386.83</v>
      </c>
      <c r="F2466" s="10">
        <v>1408.9</v>
      </c>
      <c r="G2466" s="10">
        <v>1517.46</v>
      </c>
      <c r="H2466" s="10">
        <v>1466.98</v>
      </c>
      <c r="J2466" s="29">
        <v>41519</v>
      </c>
      <c r="K2466" s="10">
        <v>63.8</v>
      </c>
      <c r="L2466" s="10">
        <v>64.599999999999994</v>
      </c>
      <c r="M2466" s="10">
        <v>62.89</v>
      </c>
      <c r="N2466" s="10">
        <v>64.599999999999994</v>
      </c>
      <c r="O2466" s="10">
        <v>63.35</v>
      </c>
      <c r="P2466" s="10">
        <v>70.48</v>
      </c>
      <c r="Q2466" s="10">
        <v>67.099999999999994</v>
      </c>
    </row>
    <row r="2467" spans="1:17">
      <c r="A2467" s="29">
        <v>41520</v>
      </c>
      <c r="B2467" s="10">
        <v>1384.91</v>
      </c>
      <c r="C2467" s="10">
        <v>1387.24</v>
      </c>
      <c r="D2467" s="10">
        <v>1381.04</v>
      </c>
      <c r="E2467" s="10">
        <v>1386.97</v>
      </c>
      <c r="F2467" s="10">
        <v>1409.61</v>
      </c>
      <c r="G2467" s="10">
        <v>1517.93</v>
      </c>
      <c r="H2467" s="10">
        <v>1468.82</v>
      </c>
      <c r="J2467" s="29">
        <v>41516</v>
      </c>
      <c r="K2467" s="10">
        <v>64.739999999999995</v>
      </c>
      <c r="L2467" s="10">
        <v>64.739999999999995</v>
      </c>
      <c r="M2467" s="10">
        <v>62.91</v>
      </c>
      <c r="N2467" s="10">
        <v>63.52</v>
      </c>
      <c r="O2467" s="10">
        <v>63.31</v>
      </c>
      <c r="P2467" s="10">
        <v>70.52</v>
      </c>
      <c r="Q2467" s="10">
        <v>67.19</v>
      </c>
    </row>
    <row r="2468" spans="1:17">
      <c r="A2468" s="29">
        <v>41519</v>
      </c>
      <c r="B2468" s="10">
        <v>1375.17</v>
      </c>
      <c r="C2468" s="10">
        <v>1384.78</v>
      </c>
      <c r="D2468" s="10">
        <v>1374.56</v>
      </c>
      <c r="E2468" s="10">
        <v>1384.78</v>
      </c>
      <c r="F2468" s="10">
        <v>1409.87</v>
      </c>
      <c r="G2468" s="10">
        <v>1518.41</v>
      </c>
      <c r="H2468" s="10">
        <v>1470.7</v>
      </c>
      <c r="J2468" s="29">
        <v>41515</v>
      </c>
      <c r="K2468" s="10">
        <v>62.1</v>
      </c>
      <c r="L2468" s="10">
        <v>63.03</v>
      </c>
      <c r="M2468" s="10">
        <v>62.1</v>
      </c>
      <c r="N2468" s="10">
        <v>62.88</v>
      </c>
      <c r="O2468" s="10">
        <v>63.32</v>
      </c>
      <c r="P2468" s="10">
        <v>70.569999999999993</v>
      </c>
      <c r="Q2468" s="10">
        <v>67.28</v>
      </c>
    </row>
    <row r="2469" spans="1:17">
      <c r="A2469" s="29">
        <v>41516</v>
      </c>
      <c r="B2469" s="10">
        <v>1366.63</v>
      </c>
      <c r="C2469" s="10">
        <v>1376.2</v>
      </c>
      <c r="D2469" s="10">
        <v>1364.44</v>
      </c>
      <c r="E2469" s="10">
        <v>1375.07</v>
      </c>
      <c r="F2469" s="10">
        <v>1410.55</v>
      </c>
      <c r="G2469" s="10">
        <v>1518.95</v>
      </c>
      <c r="H2469" s="10">
        <v>1472.59</v>
      </c>
      <c r="J2469" s="29">
        <v>41514</v>
      </c>
      <c r="K2469" s="10">
        <v>62.03</v>
      </c>
      <c r="L2469" s="10">
        <v>62.75</v>
      </c>
      <c r="M2469" s="10">
        <v>62.03</v>
      </c>
      <c r="N2469" s="10">
        <v>62.31</v>
      </c>
      <c r="O2469" s="10">
        <v>63.36</v>
      </c>
      <c r="P2469" s="10">
        <v>70.61</v>
      </c>
      <c r="Q2469" s="10">
        <v>67.37</v>
      </c>
    </row>
    <row r="2470" spans="1:17">
      <c r="A2470" s="29">
        <v>41515</v>
      </c>
      <c r="B2470" s="10">
        <v>1362.63</v>
      </c>
      <c r="C2470" s="10">
        <v>1368.63</v>
      </c>
      <c r="D2470" s="10">
        <v>1360.84</v>
      </c>
      <c r="E2470" s="10">
        <v>1366.59</v>
      </c>
      <c r="F2470" s="10">
        <v>1411.57</v>
      </c>
      <c r="G2470" s="10">
        <v>1519.48</v>
      </c>
      <c r="H2470" s="10">
        <v>1474.52</v>
      </c>
      <c r="J2470" s="29">
        <v>41513</v>
      </c>
      <c r="K2470" s="10">
        <v>63.35</v>
      </c>
      <c r="L2470" s="10">
        <v>63.35</v>
      </c>
      <c r="M2470" s="10">
        <v>62.39</v>
      </c>
      <c r="N2470" s="10">
        <v>62.53</v>
      </c>
      <c r="O2470" s="10">
        <v>63.43</v>
      </c>
      <c r="P2470" s="10">
        <v>70.66</v>
      </c>
      <c r="Q2470" s="10">
        <v>67.47</v>
      </c>
    </row>
    <row r="2471" spans="1:17">
      <c r="A2471" s="29">
        <v>41514</v>
      </c>
      <c r="B2471" s="10">
        <v>1370.11</v>
      </c>
      <c r="C2471" s="10">
        <v>1370.68</v>
      </c>
      <c r="D2471" s="10">
        <v>1360</v>
      </c>
      <c r="E2471" s="10">
        <v>1362.63</v>
      </c>
      <c r="F2471" s="10">
        <v>1413.24</v>
      </c>
      <c r="G2471" s="10">
        <v>1520.06</v>
      </c>
      <c r="H2471" s="10">
        <v>1476.53</v>
      </c>
      <c r="J2471" s="29">
        <v>41512</v>
      </c>
      <c r="K2471" s="10">
        <v>64.7</v>
      </c>
      <c r="L2471" s="10">
        <v>64.7</v>
      </c>
      <c r="M2471" s="10">
        <v>63.35</v>
      </c>
      <c r="N2471" s="10">
        <v>63.35</v>
      </c>
      <c r="O2471" s="10">
        <v>63.5</v>
      </c>
      <c r="P2471" s="10">
        <v>70.709999999999994</v>
      </c>
      <c r="Q2471" s="10">
        <v>67.56</v>
      </c>
    </row>
    <row r="2472" spans="1:17">
      <c r="A2472" s="29">
        <v>41513</v>
      </c>
      <c r="B2472" s="10">
        <v>1375.32</v>
      </c>
      <c r="C2472" s="10">
        <v>1375.89</v>
      </c>
      <c r="D2472" s="10">
        <v>1368.63</v>
      </c>
      <c r="E2472" s="10">
        <v>1370.42</v>
      </c>
      <c r="F2472" s="10">
        <v>1415.21</v>
      </c>
      <c r="G2472" s="10">
        <v>1520.75</v>
      </c>
      <c r="H2472" s="10">
        <v>1478.61</v>
      </c>
      <c r="J2472" s="29">
        <v>41509</v>
      </c>
      <c r="K2472" s="10">
        <v>63</v>
      </c>
      <c r="L2472" s="10">
        <v>63.78</v>
      </c>
      <c r="M2472" s="10">
        <v>62.85</v>
      </c>
      <c r="N2472" s="10">
        <v>63.78</v>
      </c>
      <c r="O2472" s="10">
        <v>63.57</v>
      </c>
      <c r="P2472" s="10">
        <v>70.75</v>
      </c>
      <c r="Q2472" s="10">
        <v>67.650000000000006</v>
      </c>
    </row>
    <row r="2473" spans="1:17">
      <c r="A2473" s="29">
        <v>41512</v>
      </c>
      <c r="B2473" s="10">
        <v>1374.86</v>
      </c>
      <c r="C2473" s="10">
        <v>1381.5</v>
      </c>
      <c r="D2473" s="10">
        <v>1374.12</v>
      </c>
      <c r="E2473" s="10">
        <v>1375.92</v>
      </c>
      <c r="F2473" s="10">
        <v>1417.3</v>
      </c>
      <c r="G2473" s="10">
        <v>1521.41</v>
      </c>
      <c r="H2473" s="10">
        <v>1480.65</v>
      </c>
      <c r="J2473" s="29">
        <v>41508</v>
      </c>
      <c r="K2473" s="10">
        <v>62.85</v>
      </c>
      <c r="L2473" s="10">
        <v>62.94</v>
      </c>
      <c r="M2473" s="10">
        <v>62.12</v>
      </c>
      <c r="N2473" s="10">
        <v>62.66</v>
      </c>
      <c r="O2473" s="10">
        <v>63.64</v>
      </c>
      <c r="P2473" s="10">
        <v>70.78</v>
      </c>
      <c r="Q2473" s="10">
        <v>67.73</v>
      </c>
    </row>
    <row r="2474" spans="1:17">
      <c r="A2474" s="29">
        <v>41509</v>
      </c>
      <c r="B2474" s="10">
        <v>1380.7</v>
      </c>
      <c r="C2474" s="10">
        <v>1383.12</v>
      </c>
      <c r="D2474" s="10">
        <v>1373.59</v>
      </c>
      <c r="E2474" s="10">
        <v>1374.86</v>
      </c>
      <c r="F2474" s="10">
        <v>1419.24</v>
      </c>
      <c r="G2474" s="10">
        <v>1522.01</v>
      </c>
      <c r="H2474" s="10">
        <v>1482.64</v>
      </c>
      <c r="J2474" s="29">
        <v>41507</v>
      </c>
      <c r="K2474" s="10">
        <v>62.9</v>
      </c>
      <c r="L2474" s="10">
        <v>62.93</v>
      </c>
      <c r="M2474" s="10">
        <v>62.35</v>
      </c>
      <c r="N2474" s="10">
        <v>62.75</v>
      </c>
      <c r="O2474" s="10">
        <v>63.72</v>
      </c>
      <c r="P2474" s="10">
        <v>70.819999999999993</v>
      </c>
      <c r="Q2474" s="10">
        <v>67.83</v>
      </c>
    </row>
    <row r="2475" spans="1:17">
      <c r="A2475" s="29">
        <v>41508</v>
      </c>
      <c r="B2475" s="10">
        <v>1382.23</v>
      </c>
      <c r="C2475" s="10">
        <v>1385.32</v>
      </c>
      <c r="D2475" s="10">
        <v>1378.9</v>
      </c>
      <c r="E2475" s="10">
        <v>1379.16</v>
      </c>
      <c r="F2475" s="10">
        <v>1421.4</v>
      </c>
      <c r="G2475" s="10">
        <v>1522.65</v>
      </c>
      <c r="H2475" s="10">
        <v>1484.61</v>
      </c>
      <c r="J2475" s="29">
        <v>41506</v>
      </c>
      <c r="K2475" s="10">
        <v>63.7</v>
      </c>
      <c r="L2475" s="10">
        <v>63.7</v>
      </c>
      <c r="M2475" s="10">
        <v>63</v>
      </c>
      <c r="N2475" s="10">
        <v>63</v>
      </c>
      <c r="O2475" s="10">
        <v>63.81</v>
      </c>
      <c r="P2475" s="10">
        <v>70.87</v>
      </c>
      <c r="Q2475" s="10">
        <v>67.94</v>
      </c>
    </row>
    <row r="2476" spans="1:17">
      <c r="A2476" s="29">
        <v>41507</v>
      </c>
      <c r="B2476" s="10">
        <v>1390.45</v>
      </c>
      <c r="C2476" s="10">
        <v>1390.45</v>
      </c>
      <c r="D2476" s="10">
        <v>1380.94</v>
      </c>
      <c r="E2476" s="10">
        <v>1381.56</v>
      </c>
      <c r="F2476" s="10">
        <v>1423.15</v>
      </c>
      <c r="G2476" s="10">
        <v>1523.28</v>
      </c>
      <c r="H2476" s="10">
        <v>1486.58</v>
      </c>
      <c r="J2476" s="29">
        <v>41505</v>
      </c>
      <c r="K2476" s="10">
        <v>63.8</v>
      </c>
      <c r="L2476" s="10">
        <v>64.239999999999995</v>
      </c>
      <c r="M2476" s="10">
        <v>63.5</v>
      </c>
      <c r="N2476" s="10">
        <v>63.63</v>
      </c>
      <c r="O2476" s="10">
        <v>63.91</v>
      </c>
      <c r="P2476" s="10">
        <v>70.91</v>
      </c>
      <c r="Q2476" s="10">
        <v>68.03</v>
      </c>
    </row>
    <row r="2477" spans="1:17">
      <c r="A2477" s="29">
        <v>41506</v>
      </c>
      <c r="B2477" s="10">
        <v>1389.75</v>
      </c>
      <c r="C2477" s="10">
        <v>1395.21</v>
      </c>
      <c r="D2477" s="10">
        <v>1386.18</v>
      </c>
      <c r="E2477" s="10">
        <v>1390.45</v>
      </c>
      <c r="F2477" s="10">
        <v>1424.72</v>
      </c>
      <c r="G2477" s="10">
        <v>1523.91</v>
      </c>
      <c r="H2477" s="10">
        <v>1488.58</v>
      </c>
      <c r="J2477" s="29">
        <v>41502</v>
      </c>
      <c r="K2477" s="10">
        <v>65</v>
      </c>
      <c r="L2477" s="10">
        <v>65</v>
      </c>
      <c r="M2477" s="10">
        <v>63.91</v>
      </c>
      <c r="N2477" s="10">
        <v>64.2</v>
      </c>
      <c r="O2477" s="10">
        <v>64.02</v>
      </c>
      <c r="P2477" s="10">
        <v>70.95</v>
      </c>
      <c r="Q2477" s="10">
        <v>68.11</v>
      </c>
    </row>
    <row r="2478" spans="1:17">
      <c r="A2478" s="29">
        <v>41505</v>
      </c>
      <c r="B2478" s="10">
        <v>1402.45</v>
      </c>
      <c r="C2478" s="10">
        <v>1403.5</v>
      </c>
      <c r="D2478" s="10">
        <v>1388.58</v>
      </c>
      <c r="E2478" s="10">
        <v>1389.62</v>
      </c>
      <c r="F2478" s="10">
        <v>1426.91</v>
      </c>
      <c r="G2478" s="10">
        <v>1524.54</v>
      </c>
      <c r="H2478" s="10">
        <v>1490.39</v>
      </c>
      <c r="J2478" s="29">
        <v>41501</v>
      </c>
      <c r="K2478" s="10">
        <v>64</v>
      </c>
      <c r="L2478" s="10">
        <v>64.09</v>
      </c>
      <c r="M2478" s="10">
        <v>63.6</v>
      </c>
      <c r="N2478" s="10">
        <v>64.09</v>
      </c>
      <c r="O2478" s="10">
        <v>64.14</v>
      </c>
      <c r="P2478" s="10">
        <v>70.989999999999995</v>
      </c>
      <c r="Q2478" s="10">
        <v>68.19</v>
      </c>
    </row>
    <row r="2479" spans="1:17">
      <c r="A2479" s="29">
        <v>41502</v>
      </c>
      <c r="B2479" s="10">
        <v>1403.92</v>
      </c>
      <c r="C2479" s="10">
        <v>1409.8</v>
      </c>
      <c r="D2479" s="10">
        <v>1399.36</v>
      </c>
      <c r="E2479" s="10">
        <v>1402.45</v>
      </c>
      <c r="F2479" s="10">
        <v>1429.39</v>
      </c>
      <c r="G2479" s="10">
        <v>1525.18</v>
      </c>
      <c r="H2479" s="10">
        <v>1492.2</v>
      </c>
      <c r="J2479" s="29">
        <v>41500</v>
      </c>
      <c r="K2479" s="10">
        <v>64.83</v>
      </c>
      <c r="L2479" s="10">
        <v>64.83</v>
      </c>
      <c r="M2479" s="10">
        <v>64.650000000000006</v>
      </c>
      <c r="N2479" s="10">
        <v>64.650000000000006</v>
      </c>
      <c r="O2479" s="10">
        <v>64.27</v>
      </c>
      <c r="P2479" s="10">
        <v>71.03</v>
      </c>
      <c r="Q2479" s="10">
        <v>68.27</v>
      </c>
    </row>
    <row r="2480" spans="1:17">
      <c r="A2480" s="29">
        <v>41501</v>
      </c>
      <c r="B2480" s="10">
        <v>1403.65</v>
      </c>
      <c r="C2480" s="10">
        <v>1411.04</v>
      </c>
      <c r="D2480" s="10">
        <v>1403.61</v>
      </c>
      <c r="E2480" s="10">
        <v>1403.92</v>
      </c>
      <c r="F2480" s="10">
        <v>1431.59</v>
      </c>
      <c r="G2480" s="10">
        <v>1525.78</v>
      </c>
      <c r="H2480" s="10">
        <v>1493.8</v>
      </c>
      <c r="J2480" s="29">
        <v>41499</v>
      </c>
      <c r="K2480" s="10">
        <v>65.69</v>
      </c>
      <c r="L2480" s="10">
        <v>65.69</v>
      </c>
      <c r="M2480" s="10">
        <v>64.5</v>
      </c>
      <c r="N2480" s="10">
        <v>64.83</v>
      </c>
      <c r="O2480" s="10">
        <v>64.400000000000006</v>
      </c>
      <c r="P2480" s="10">
        <v>71.069999999999993</v>
      </c>
      <c r="Q2480" s="10">
        <v>68.36</v>
      </c>
    </row>
    <row r="2481" spans="1:17">
      <c r="A2481" s="29">
        <v>41500</v>
      </c>
      <c r="B2481" s="10">
        <v>1405.73</v>
      </c>
      <c r="C2481" s="10">
        <v>1410.96</v>
      </c>
      <c r="D2481" s="10">
        <v>1401.7</v>
      </c>
      <c r="E2481" s="10">
        <v>1403.65</v>
      </c>
      <c r="F2481" s="10">
        <v>1434.01</v>
      </c>
      <c r="G2481" s="10">
        <v>1526.39</v>
      </c>
      <c r="H2481" s="10">
        <v>1495.46</v>
      </c>
      <c r="J2481" s="29">
        <v>41498</v>
      </c>
      <c r="K2481" s="10">
        <v>65.48</v>
      </c>
      <c r="L2481" s="10">
        <v>65.75</v>
      </c>
      <c r="M2481" s="10">
        <v>64.66</v>
      </c>
      <c r="N2481" s="10">
        <v>64.86</v>
      </c>
      <c r="O2481" s="10">
        <v>64.52</v>
      </c>
      <c r="P2481" s="10">
        <v>71.11</v>
      </c>
      <c r="Q2481" s="10">
        <v>68.44</v>
      </c>
    </row>
    <row r="2482" spans="1:17">
      <c r="A2482" s="29">
        <v>41499</v>
      </c>
      <c r="B2482" s="10">
        <v>1410.47</v>
      </c>
      <c r="C2482" s="10">
        <v>1410.67</v>
      </c>
      <c r="D2482" s="10">
        <v>1401.45</v>
      </c>
      <c r="E2482" s="10">
        <v>1405.68</v>
      </c>
      <c r="F2482" s="10">
        <v>1436.7</v>
      </c>
      <c r="G2482" s="10">
        <v>1527</v>
      </c>
      <c r="H2482" s="10">
        <v>1497.15</v>
      </c>
      <c r="J2482" s="29">
        <v>41495</v>
      </c>
      <c r="K2482" s="10">
        <v>64.150000000000006</v>
      </c>
      <c r="L2482" s="10">
        <v>64.75</v>
      </c>
      <c r="M2482" s="10">
        <v>64.150000000000006</v>
      </c>
      <c r="N2482" s="10">
        <v>64.75</v>
      </c>
      <c r="O2482" s="10">
        <v>64.650000000000006</v>
      </c>
      <c r="P2482" s="10">
        <v>71.16</v>
      </c>
      <c r="Q2482" s="10">
        <v>68.53</v>
      </c>
    </row>
    <row r="2483" spans="1:17">
      <c r="A2483" s="29">
        <v>41498</v>
      </c>
      <c r="B2483" s="10">
        <v>1416.47</v>
      </c>
      <c r="C2483" s="10">
        <v>1416.59</v>
      </c>
      <c r="D2483" s="10">
        <v>1406.5</v>
      </c>
      <c r="E2483" s="10">
        <v>1410.1</v>
      </c>
      <c r="F2483" s="10">
        <v>1439.5</v>
      </c>
      <c r="G2483" s="10">
        <v>1527.62</v>
      </c>
      <c r="H2483" s="10">
        <v>1498.8</v>
      </c>
      <c r="J2483" s="29">
        <v>41494</v>
      </c>
      <c r="K2483" s="10">
        <v>62.65</v>
      </c>
      <c r="L2483" s="10">
        <v>64.099999999999994</v>
      </c>
      <c r="M2483" s="10">
        <v>62.65</v>
      </c>
      <c r="N2483" s="10">
        <v>63.92</v>
      </c>
      <c r="O2483" s="10">
        <v>64.81</v>
      </c>
      <c r="P2483" s="10">
        <v>71.2</v>
      </c>
      <c r="Q2483" s="10">
        <v>68.62</v>
      </c>
    </row>
    <row r="2484" spans="1:17">
      <c r="A2484" s="29">
        <v>41495</v>
      </c>
      <c r="B2484" s="10">
        <v>1406.49</v>
      </c>
      <c r="C2484" s="10">
        <v>1415.71</v>
      </c>
      <c r="D2484" s="10">
        <v>1406.47</v>
      </c>
      <c r="E2484" s="10">
        <v>1414.83</v>
      </c>
      <c r="F2484" s="10">
        <v>1442.28</v>
      </c>
      <c r="G2484" s="10">
        <v>1528.22</v>
      </c>
      <c r="H2484" s="10">
        <v>1500.45</v>
      </c>
      <c r="J2484" s="29">
        <v>41493</v>
      </c>
      <c r="K2484" s="10">
        <v>62.94</v>
      </c>
      <c r="L2484" s="10">
        <v>62.94</v>
      </c>
      <c r="M2484" s="10">
        <v>62.59</v>
      </c>
      <c r="N2484" s="10">
        <v>62.59</v>
      </c>
      <c r="O2484" s="10">
        <v>65.03</v>
      </c>
      <c r="P2484" s="10">
        <v>71.239999999999995</v>
      </c>
      <c r="Q2484" s="10">
        <v>68.739999999999995</v>
      </c>
    </row>
    <row r="2485" spans="1:17">
      <c r="A2485" s="29">
        <v>41494</v>
      </c>
      <c r="B2485" s="10">
        <v>1409.43</v>
      </c>
      <c r="C2485" s="10">
        <v>1411.93</v>
      </c>
      <c r="D2485" s="10">
        <v>1406.34</v>
      </c>
      <c r="E2485" s="10">
        <v>1406.49</v>
      </c>
      <c r="F2485" s="10">
        <v>1445.01</v>
      </c>
      <c r="G2485" s="10">
        <v>1528.79</v>
      </c>
      <c r="H2485" s="10">
        <v>1502.16</v>
      </c>
      <c r="J2485" s="29">
        <v>41492</v>
      </c>
      <c r="K2485" s="10">
        <v>64.2</v>
      </c>
      <c r="L2485" s="10">
        <v>64.2</v>
      </c>
      <c r="M2485" s="10">
        <v>62.1</v>
      </c>
      <c r="N2485" s="10">
        <v>63.11</v>
      </c>
      <c r="O2485" s="10">
        <v>65.27</v>
      </c>
      <c r="P2485" s="10">
        <v>71.290000000000006</v>
      </c>
      <c r="Q2485" s="10">
        <v>68.86</v>
      </c>
    </row>
    <row r="2486" spans="1:17">
      <c r="A2486" s="29">
        <v>41493</v>
      </c>
      <c r="B2486" s="10">
        <v>1411.49</v>
      </c>
      <c r="C2486" s="10">
        <v>1413.78</v>
      </c>
      <c r="D2486" s="10">
        <v>1406.92</v>
      </c>
      <c r="E2486" s="10">
        <v>1409.43</v>
      </c>
      <c r="F2486" s="10">
        <v>1447.89</v>
      </c>
      <c r="G2486" s="10">
        <v>1529.44</v>
      </c>
      <c r="H2486" s="10">
        <v>1503.96</v>
      </c>
      <c r="J2486" s="29">
        <v>41491</v>
      </c>
      <c r="K2486" s="10">
        <v>64.150000000000006</v>
      </c>
      <c r="L2486" s="10">
        <v>64.489999999999995</v>
      </c>
      <c r="M2486" s="10">
        <v>64</v>
      </c>
      <c r="N2486" s="10">
        <v>64.180000000000007</v>
      </c>
      <c r="O2486" s="10">
        <v>65.5</v>
      </c>
      <c r="P2486" s="10">
        <v>71.34</v>
      </c>
      <c r="Q2486" s="10">
        <v>68.989999999999995</v>
      </c>
    </row>
    <row r="2487" spans="1:17">
      <c r="A2487" s="29">
        <v>41492</v>
      </c>
      <c r="B2487" s="10">
        <v>1421.89</v>
      </c>
      <c r="C2487" s="10">
        <v>1423.61</v>
      </c>
      <c r="D2487" s="10">
        <v>1410.71</v>
      </c>
      <c r="E2487" s="10">
        <v>1411.92</v>
      </c>
      <c r="F2487" s="10">
        <v>1450.66</v>
      </c>
      <c r="G2487" s="10">
        <v>1530.03</v>
      </c>
      <c r="H2487" s="10">
        <v>1505.78</v>
      </c>
      <c r="J2487" s="29">
        <v>41488</v>
      </c>
      <c r="K2487" s="10">
        <v>64.91</v>
      </c>
      <c r="L2487" s="10">
        <v>65.099999999999994</v>
      </c>
      <c r="M2487" s="10">
        <v>64.180000000000007</v>
      </c>
      <c r="N2487" s="10">
        <v>64.180000000000007</v>
      </c>
      <c r="O2487" s="10">
        <v>65.69</v>
      </c>
      <c r="P2487" s="10">
        <v>71.38</v>
      </c>
      <c r="Q2487" s="10">
        <v>69.099999999999994</v>
      </c>
    </row>
    <row r="2488" spans="1:17">
      <c r="A2488" s="29">
        <v>41491</v>
      </c>
      <c r="B2488" s="10">
        <v>1418.5</v>
      </c>
      <c r="C2488" s="10">
        <v>1427.99</v>
      </c>
      <c r="D2488" s="10">
        <v>1415.77</v>
      </c>
      <c r="E2488" s="10">
        <v>1421.89</v>
      </c>
      <c r="F2488" s="10">
        <v>1453.45</v>
      </c>
      <c r="G2488" s="10">
        <v>1530.63</v>
      </c>
      <c r="H2488" s="10">
        <v>1507.59</v>
      </c>
      <c r="J2488" s="29">
        <v>41487</v>
      </c>
      <c r="K2488" s="10">
        <v>64.91</v>
      </c>
      <c r="L2488" s="10">
        <v>66</v>
      </c>
      <c r="M2488" s="10">
        <v>64.38</v>
      </c>
      <c r="N2488" s="10">
        <v>64.94</v>
      </c>
      <c r="O2488" s="10">
        <v>65.900000000000006</v>
      </c>
      <c r="P2488" s="10">
        <v>71.42</v>
      </c>
      <c r="Q2488" s="10">
        <v>69.22</v>
      </c>
    </row>
    <row r="2489" spans="1:17">
      <c r="A2489" s="29">
        <v>41488</v>
      </c>
      <c r="B2489" s="10">
        <v>1424.68</v>
      </c>
      <c r="C2489" s="10">
        <v>1424.78</v>
      </c>
      <c r="D2489" s="10">
        <v>1414.87</v>
      </c>
      <c r="E2489" s="10">
        <v>1418.52</v>
      </c>
      <c r="F2489" s="10">
        <v>1456.09</v>
      </c>
      <c r="G2489" s="10">
        <v>1531.15</v>
      </c>
      <c r="H2489" s="10">
        <v>1509.37</v>
      </c>
      <c r="J2489" s="29">
        <v>41486</v>
      </c>
      <c r="K2489" s="10">
        <v>64.83</v>
      </c>
      <c r="L2489" s="10">
        <v>64.83</v>
      </c>
      <c r="M2489" s="10">
        <v>64.010000000000005</v>
      </c>
      <c r="N2489" s="10">
        <v>64.3</v>
      </c>
      <c r="O2489" s="10">
        <v>66.069999999999993</v>
      </c>
      <c r="P2489" s="10">
        <v>71.459999999999994</v>
      </c>
      <c r="Q2489" s="10">
        <v>69.33</v>
      </c>
    </row>
    <row r="2490" spans="1:17">
      <c r="A2490" s="29">
        <v>41487</v>
      </c>
      <c r="B2490" s="10">
        <v>1428.01</v>
      </c>
      <c r="C2490" s="10">
        <v>1432.74</v>
      </c>
      <c r="D2490" s="10">
        <v>1417.11</v>
      </c>
      <c r="E2490" s="10">
        <v>1424.68</v>
      </c>
      <c r="F2490" s="10">
        <v>1458.77</v>
      </c>
      <c r="G2490" s="10">
        <v>1531.66</v>
      </c>
      <c r="H2490" s="10">
        <v>1511.18</v>
      </c>
      <c r="J2490" s="29">
        <v>41485</v>
      </c>
      <c r="K2490" s="10">
        <v>65</v>
      </c>
      <c r="L2490" s="10">
        <v>65.25</v>
      </c>
      <c r="M2490" s="10">
        <v>64.64</v>
      </c>
      <c r="N2490" s="10">
        <v>64.83</v>
      </c>
      <c r="O2490" s="10">
        <v>66.239999999999995</v>
      </c>
      <c r="P2490" s="10">
        <v>71.5</v>
      </c>
      <c r="Q2490" s="10">
        <v>69.44</v>
      </c>
    </row>
    <row r="2491" spans="1:17">
      <c r="A2491" s="29">
        <v>41486</v>
      </c>
      <c r="B2491" s="10">
        <v>1429.65</v>
      </c>
      <c r="C2491" s="10">
        <v>1429.65</v>
      </c>
      <c r="D2491" s="10">
        <v>1422.64</v>
      </c>
      <c r="E2491" s="10">
        <v>1427.11</v>
      </c>
      <c r="F2491" s="10">
        <v>1461.35</v>
      </c>
      <c r="G2491" s="10">
        <v>1532.15</v>
      </c>
      <c r="H2491" s="10">
        <v>1512.98</v>
      </c>
      <c r="J2491" s="29">
        <v>41484</v>
      </c>
      <c r="K2491" s="10">
        <v>64.75</v>
      </c>
      <c r="L2491" s="10">
        <v>65</v>
      </c>
      <c r="M2491" s="10">
        <v>64.75</v>
      </c>
      <c r="N2491" s="10">
        <v>65</v>
      </c>
      <c r="O2491" s="10">
        <v>66.400000000000006</v>
      </c>
      <c r="P2491" s="10">
        <v>71.53</v>
      </c>
      <c r="Q2491" s="10">
        <v>69.55</v>
      </c>
    </row>
    <row r="2492" spans="1:17">
      <c r="A2492" s="29">
        <v>41485</v>
      </c>
      <c r="B2492" s="10">
        <v>1428.23</v>
      </c>
      <c r="C2492" s="10">
        <v>1429.65</v>
      </c>
      <c r="D2492" s="10">
        <v>1425.52</v>
      </c>
      <c r="E2492" s="10">
        <v>1429.65</v>
      </c>
      <c r="F2492" s="10">
        <v>1463.86</v>
      </c>
      <c r="G2492" s="10">
        <v>1532.58</v>
      </c>
      <c r="H2492" s="10">
        <v>1514.73</v>
      </c>
      <c r="J2492" s="29">
        <v>41481</v>
      </c>
      <c r="K2492" s="10">
        <v>64.7</v>
      </c>
      <c r="L2492" s="10">
        <v>64.7</v>
      </c>
      <c r="M2492" s="10">
        <v>63.99</v>
      </c>
      <c r="N2492" s="10">
        <v>64.62</v>
      </c>
      <c r="O2492" s="10">
        <v>66.56</v>
      </c>
      <c r="P2492" s="10">
        <v>71.569999999999993</v>
      </c>
      <c r="Q2492" s="10">
        <v>69.650000000000006</v>
      </c>
    </row>
    <row r="2493" spans="1:17">
      <c r="A2493" s="29">
        <v>41484</v>
      </c>
      <c r="B2493" s="10">
        <v>1430.42</v>
      </c>
      <c r="C2493" s="10">
        <v>1430.42</v>
      </c>
      <c r="D2493" s="10">
        <v>1424.39</v>
      </c>
      <c r="E2493" s="10">
        <v>1427.97</v>
      </c>
      <c r="F2493" s="10">
        <v>1466.33</v>
      </c>
      <c r="G2493" s="10">
        <v>1533.05</v>
      </c>
      <c r="H2493" s="10">
        <v>1516.48</v>
      </c>
      <c r="J2493" s="29">
        <v>41480</v>
      </c>
      <c r="K2493" s="10">
        <v>63.83</v>
      </c>
      <c r="L2493" s="10">
        <v>64.41</v>
      </c>
      <c r="M2493" s="10">
        <v>63.81</v>
      </c>
      <c r="N2493" s="10">
        <v>64.41</v>
      </c>
      <c r="O2493" s="10">
        <v>66.709999999999994</v>
      </c>
      <c r="P2493" s="10">
        <v>71.61</v>
      </c>
      <c r="Q2493" s="10">
        <v>69.760000000000005</v>
      </c>
    </row>
    <row r="2494" spans="1:17">
      <c r="A2494" s="29">
        <v>41481</v>
      </c>
      <c r="B2494" s="10">
        <v>1424.45</v>
      </c>
      <c r="C2494" s="10">
        <v>1431.25</v>
      </c>
      <c r="D2494" s="10">
        <v>1424.23</v>
      </c>
      <c r="E2494" s="10">
        <v>1429.62</v>
      </c>
      <c r="F2494" s="10">
        <v>1468.82</v>
      </c>
      <c r="G2494" s="10">
        <v>1533.51</v>
      </c>
      <c r="H2494" s="10">
        <v>1518.24</v>
      </c>
      <c r="J2494" s="29">
        <v>41479</v>
      </c>
      <c r="K2494" s="10">
        <v>64.150000000000006</v>
      </c>
      <c r="L2494" s="10">
        <v>64.150000000000006</v>
      </c>
      <c r="M2494" s="10">
        <v>63.65</v>
      </c>
      <c r="N2494" s="10">
        <v>63.81</v>
      </c>
      <c r="O2494" s="10">
        <v>66.87</v>
      </c>
      <c r="P2494" s="10">
        <v>71.650000000000006</v>
      </c>
      <c r="Q2494" s="10">
        <v>69.86</v>
      </c>
    </row>
    <row r="2495" spans="1:17">
      <c r="A2495" s="29">
        <v>41480</v>
      </c>
      <c r="B2495" s="10">
        <v>1428.59</v>
      </c>
      <c r="C2495" s="10">
        <v>1430.66</v>
      </c>
      <c r="D2495" s="10">
        <v>1421.98</v>
      </c>
      <c r="E2495" s="10">
        <v>1425.77</v>
      </c>
      <c r="F2495" s="10">
        <v>1471.18</v>
      </c>
      <c r="G2495" s="10">
        <v>1534.02</v>
      </c>
      <c r="H2495" s="10">
        <v>1519.94</v>
      </c>
      <c r="J2495" s="29">
        <v>41478</v>
      </c>
      <c r="K2495" s="10">
        <v>64.87</v>
      </c>
      <c r="L2495" s="10">
        <v>64.87</v>
      </c>
      <c r="M2495" s="10">
        <v>64.14</v>
      </c>
      <c r="N2495" s="10">
        <v>64.14</v>
      </c>
      <c r="O2495" s="10">
        <v>67.02</v>
      </c>
      <c r="P2495" s="10">
        <v>71.69</v>
      </c>
      <c r="Q2495" s="10">
        <v>69.98</v>
      </c>
    </row>
    <row r="2496" spans="1:17">
      <c r="A2496" s="29">
        <v>41479</v>
      </c>
      <c r="B2496" s="10">
        <v>1431.05</v>
      </c>
      <c r="C2496" s="10">
        <v>1432.14</v>
      </c>
      <c r="D2496" s="10">
        <v>1425.56</v>
      </c>
      <c r="E2496" s="10">
        <v>1428.35</v>
      </c>
      <c r="F2496" s="10">
        <v>1473.62</v>
      </c>
      <c r="G2496" s="10">
        <v>1534.54</v>
      </c>
      <c r="H2496" s="10">
        <v>1521.68</v>
      </c>
      <c r="J2496" s="29">
        <v>41477</v>
      </c>
      <c r="K2496" s="10">
        <v>63.96</v>
      </c>
      <c r="L2496" s="10">
        <v>64.38</v>
      </c>
      <c r="M2496" s="10">
        <v>63.96</v>
      </c>
      <c r="N2496" s="10">
        <v>64.28</v>
      </c>
      <c r="O2496" s="10">
        <v>67.180000000000007</v>
      </c>
      <c r="P2496" s="10">
        <v>71.73</v>
      </c>
      <c r="Q2496" s="10">
        <v>70.099999999999994</v>
      </c>
    </row>
    <row r="2497" spans="1:17">
      <c r="A2497" s="29">
        <v>41478</v>
      </c>
      <c r="B2497" s="10">
        <v>1419.07</v>
      </c>
      <c r="C2497" s="10">
        <v>1430.99</v>
      </c>
      <c r="D2497" s="10">
        <v>1418.94</v>
      </c>
      <c r="E2497" s="10">
        <v>1430.93</v>
      </c>
      <c r="F2497" s="10">
        <v>1475.92</v>
      </c>
      <c r="G2497" s="10">
        <v>1535.07</v>
      </c>
      <c r="H2497" s="10">
        <v>1523.37</v>
      </c>
      <c r="J2497" s="29">
        <v>41474</v>
      </c>
      <c r="K2497" s="10">
        <v>63.24</v>
      </c>
      <c r="L2497" s="10">
        <v>63.3</v>
      </c>
      <c r="M2497" s="10">
        <v>63.01</v>
      </c>
      <c r="N2497" s="10">
        <v>63.01</v>
      </c>
      <c r="O2497" s="10">
        <v>67.34</v>
      </c>
      <c r="P2497" s="10">
        <v>71.77</v>
      </c>
      <c r="Q2497" s="10">
        <v>70.2</v>
      </c>
    </row>
    <row r="2498" spans="1:17">
      <c r="A2498" s="29">
        <v>41477</v>
      </c>
      <c r="B2498" s="10">
        <v>1415.51</v>
      </c>
      <c r="C2498" s="10">
        <v>1422.24</v>
      </c>
      <c r="D2498" s="10">
        <v>1414.67</v>
      </c>
      <c r="E2498" s="10">
        <v>1419.81</v>
      </c>
      <c r="F2498" s="10">
        <v>1478.12</v>
      </c>
      <c r="G2498" s="10">
        <v>1535.58</v>
      </c>
      <c r="H2498" s="10">
        <v>1525.02</v>
      </c>
      <c r="J2498" s="29">
        <v>41473</v>
      </c>
      <c r="K2498" s="10">
        <v>63</v>
      </c>
      <c r="L2498" s="10">
        <v>63.78</v>
      </c>
      <c r="M2498" s="10">
        <v>62.91</v>
      </c>
      <c r="N2498" s="10">
        <v>63.4</v>
      </c>
      <c r="O2498" s="10">
        <v>67.53</v>
      </c>
      <c r="P2498" s="10">
        <v>71.81</v>
      </c>
      <c r="Q2498" s="10">
        <v>70.319999999999993</v>
      </c>
    </row>
    <row r="2499" spans="1:17">
      <c r="A2499" s="29">
        <v>41474</v>
      </c>
      <c r="B2499" s="10">
        <v>1410.41</v>
      </c>
      <c r="C2499" s="10">
        <v>1415.39</v>
      </c>
      <c r="D2499" s="10">
        <v>1409.22</v>
      </c>
      <c r="E2499" s="10">
        <v>1415.39</v>
      </c>
      <c r="F2499" s="10">
        <v>1480.46</v>
      </c>
      <c r="G2499" s="10">
        <v>1536.15</v>
      </c>
      <c r="H2499" s="10">
        <v>1526.82</v>
      </c>
      <c r="J2499" s="29">
        <v>41472</v>
      </c>
      <c r="K2499" s="10">
        <v>63.4</v>
      </c>
      <c r="L2499" s="10">
        <v>63.4</v>
      </c>
      <c r="M2499" s="10">
        <v>62.97</v>
      </c>
      <c r="N2499" s="10">
        <v>63.2</v>
      </c>
      <c r="O2499" s="10">
        <v>67.72</v>
      </c>
      <c r="P2499" s="10">
        <v>71.86</v>
      </c>
      <c r="Q2499" s="10">
        <v>70.44</v>
      </c>
    </row>
    <row r="2500" spans="1:17">
      <c r="A2500" s="29">
        <v>41473</v>
      </c>
      <c r="B2500" s="10">
        <v>1406.12</v>
      </c>
      <c r="C2500" s="10">
        <v>1413.03</v>
      </c>
      <c r="D2500" s="10">
        <v>1405.8</v>
      </c>
      <c r="E2500" s="10">
        <v>1410.3</v>
      </c>
      <c r="F2500" s="10">
        <v>1482.95</v>
      </c>
      <c r="G2500" s="10">
        <v>1536.75</v>
      </c>
      <c r="H2500" s="10">
        <v>1528.66</v>
      </c>
      <c r="J2500" s="29">
        <v>41471</v>
      </c>
      <c r="K2500" s="10">
        <v>63</v>
      </c>
      <c r="L2500" s="10">
        <v>63</v>
      </c>
      <c r="M2500" s="10">
        <v>62.32</v>
      </c>
      <c r="N2500" s="10">
        <v>62.79</v>
      </c>
      <c r="O2500" s="10">
        <v>67.900000000000006</v>
      </c>
      <c r="P2500" s="10">
        <v>71.900000000000006</v>
      </c>
      <c r="Q2500" s="10">
        <v>70.55</v>
      </c>
    </row>
    <row r="2501" spans="1:17">
      <c r="A2501" s="29">
        <v>41472</v>
      </c>
      <c r="B2501" s="10">
        <v>1410.33</v>
      </c>
      <c r="C2501" s="10">
        <v>1410.81</v>
      </c>
      <c r="D2501" s="10">
        <v>1405.23</v>
      </c>
      <c r="E2501" s="10">
        <v>1406.12</v>
      </c>
      <c r="F2501" s="10">
        <v>1485.53</v>
      </c>
      <c r="G2501" s="10">
        <v>1537.39</v>
      </c>
      <c r="H2501" s="10">
        <v>1530.58</v>
      </c>
      <c r="J2501" s="29">
        <v>41470</v>
      </c>
      <c r="K2501" s="10">
        <v>62</v>
      </c>
      <c r="L2501" s="10">
        <v>62.6</v>
      </c>
      <c r="M2501" s="10">
        <v>61.9</v>
      </c>
      <c r="N2501" s="10">
        <v>62.6</v>
      </c>
      <c r="O2501" s="10">
        <v>68.099999999999994</v>
      </c>
      <c r="P2501" s="10">
        <v>71.95</v>
      </c>
      <c r="Q2501" s="10">
        <v>70.66</v>
      </c>
    </row>
    <row r="2502" spans="1:17">
      <c r="A2502" s="29">
        <v>41471</v>
      </c>
      <c r="B2502" s="10">
        <v>1407.72</v>
      </c>
      <c r="C2502" s="10">
        <v>1410.47</v>
      </c>
      <c r="D2502" s="10">
        <v>1403.28</v>
      </c>
      <c r="E2502" s="10">
        <v>1410.47</v>
      </c>
      <c r="F2502" s="10">
        <v>1488.21</v>
      </c>
      <c r="G2502" s="10">
        <v>1538.03</v>
      </c>
      <c r="H2502" s="10">
        <v>1532.52</v>
      </c>
      <c r="J2502" s="29">
        <v>41467</v>
      </c>
      <c r="K2502" s="10">
        <v>62.4</v>
      </c>
      <c r="L2502" s="10">
        <v>62.4</v>
      </c>
      <c r="M2502" s="10">
        <v>61.4</v>
      </c>
      <c r="N2502" s="10">
        <v>61.4</v>
      </c>
      <c r="O2502" s="10">
        <v>68.28</v>
      </c>
      <c r="P2502" s="10">
        <v>71.989999999999995</v>
      </c>
      <c r="Q2502" s="10">
        <v>70.790000000000006</v>
      </c>
    </row>
    <row r="2503" spans="1:17">
      <c r="A2503" s="29">
        <v>41470</v>
      </c>
      <c r="B2503" s="10">
        <v>1411.96</v>
      </c>
      <c r="C2503" s="10">
        <v>1412.47</v>
      </c>
      <c r="D2503" s="10">
        <v>1405.7</v>
      </c>
      <c r="E2503" s="10">
        <v>1407.48</v>
      </c>
      <c r="F2503" s="10">
        <v>1490.84</v>
      </c>
      <c r="G2503" s="10">
        <v>1538.66</v>
      </c>
      <c r="H2503" s="10">
        <v>1534.47</v>
      </c>
      <c r="J2503" s="29">
        <v>41466</v>
      </c>
      <c r="K2503" s="10">
        <v>61.61</v>
      </c>
      <c r="L2503" s="10">
        <v>62.55</v>
      </c>
      <c r="M2503" s="10">
        <v>61.61</v>
      </c>
      <c r="N2503" s="10">
        <v>62.49</v>
      </c>
      <c r="O2503" s="10">
        <v>68.5</v>
      </c>
      <c r="P2503" s="10">
        <v>72.040000000000006</v>
      </c>
      <c r="Q2503" s="10">
        <v>70.92</v>
      </c>
    </row>
    <row r="2504" spans="1:17">
      <c r="A2504" s="29">
        <v>41467</v>
      </c>
      <c r="B2504" s="10">
        <v>1416.14</v>
      </c>
      <c r="C2504" s="10">
        <v>1417.95</v>
      </c>
      <c r="D2504" s="10">
        <v>1406.86</v>
      </c>
      <c r="E2504" s="10">
        <v>1412.05</v>
      </c>
      <c r="F2504" s="10">
        <v>1493.51</v>
      </c>
      <c r="G2504" s="10">
        <v>1539.3</v>
      </c>
      <c r="H2504" s="10">
        <v>1536.46</v>
      </c>
      <c r="J2504" s="29">
        <v>41465</v>
      </c>
      <c r="K2504" s="10">
        <v>61.62</v>
      </c>
      <c r="L2504" s="10">
        <v>61.65</v>
      </c>
      <c r="M2504" s="10">
        <v>61</v>
      </c>
      <c r="N2504" s="10">
        <v>61</v>
      </c>
      <c r="O2504" s="10">
        <v>68.69</v>
      </c>
      <c r="P2504" s="10">
        <v>72.09</v>
      </c>
      <c r="Q2504" s="10">
        <v>71.05</v>
      </c>
    </row>
    <row r="2505" spans="1:17">
      <c r="A2505" s="29">
        <v>41466</v>
      </c>
      <c r="B2505" s="10">
        <v>1419.15</v>
      </c>
      <c r="C2505" s="10">
        <v>1420.07</v>
      </c>
      <c r="D2505" s="10">
        <v>1414.45</v>
      </c>
      <c r="E2505" s="10">
        <v>1416.12</v>
      </c>
      <c r="F2505" s="10">
        <v>1496.25</v>
      </c>
      <c r="G2505" s="10">
        <v>1539.9</v>
      </c>
      <c r="H2505" s="10">
        <v>1538.42</v>
      </c>
      <c r="J2505" s="29">
        <v>41463</v>
      </c>
      <c r="K2505" s="10">
        <v>60.74</v>
      </c>
      <c r="L2505" s="10">
        <v>61.04</v>
      </c>
      <c r="M2505" s="10">
        <v>60.74</v>
      </c>
      <c r="N2505" s="10">
        <v>60.9</v>
      </c>
      <c r="O2505" s="10">
        <v>68.900000000000006</v>
      </c>
      <c r="P2505" s="10">
        <v>72.14</v>
      </c>
      <c r="Q2505" s="10">
        <v>71.2</v>
      </c>
    </row>
    <row r="2506" spans="1:17">
      <c r="A2506" s="29">
        <v>41465</v>
      </c>
      <c r="B2506" s="10">
        <v>1425.03</v>
      </c>
      <c r="C2506" s="10">
        <v>1425.03</v>
      </c>
      <c r="D2506" s="10">
        <v>1416.15</v>
      </c>
      <c r="E2506" s="10">
        <v>1419.15</v>
      </c>
      <c r="F2506" s="10">
        <v>1498.87</v>
      </c>
      <c r="G2506" s="10">
        <v>1540.49</v>
      </c>
      <c r="H2506" s="10">
        <v>1540.29</v>
      </c>
      <c r="J2506" s="29">
        <v>41460</v>
      </c>
      <c r="K2506" s="10">
        <v>61.39</v>
      </c>
      <c r="L2506" s="10">
        <v>61.39</v>
      </c>
      <c r="M2506" s="10">
        <v>60.1</v>
      </c>
      <c r="N2506" s="10">
        <v>60.85</v>
      </c>
      <c r="O2506" s="10">
        <v>69.12</v>
      </c>
      <c r="P2506" s="10">
        <v>72.19</v>
      </c>
      <c r="Q2506" s="10">
        <v>71.34</v>
      </c>
    </row>
    <row r="2507" spans="1:17">
      <c r="A2507" s="29">
        <v>41463</v>
      </c>
      <c r="B2507" s="10">
        <v>1423.97</v>
      </c>
      <c r="C2507" s="10">
        <v>1427.39</v>
      </c>
      <c r="D2507" s="10">
        <v>1419.01</v>
      </c>
      <c r="E2507" s="10">
        <v>1425.02</v>
      </c>
      <c r="F2507" s="10">
        <v>1501.5</v>
      </c>
      <c r="G2507" s="10">
        <v>1541.03</v>
      </c>
      <c r="H2507" s="10">
        <v>1542.18</v>
      </c>
      <c r="J2507" s="29">
        <v>41459</v>
      </c>
      <c r="K2507" s="10">
        <v>60.46</v>
      </c>
      <c r="L2507" s="10">
        <v>61.36</v>
      </c>
      <c r="M2507" s="10">
        <v>60.46</v>
      </c>
      <c r="N2507" s="10">
        <v>61.07</v>
      </c>
      <c r="O2507" s="10">
        <v>69.34</v>
      </c>
      <c r="P2507" s="10">
        <v>72.23</v>
      </c>
      <c r="Q2507" s="10">
        <v>71.489999999999995</v>
      </c>
    </row>
    <row r="2508" spans="1:17">
      <c r="A2508" s="29">
        <v>41460</v>
      </c>
      <c r="B2508" s="10">
        <v>1421.15</v>
      </c>
      <c r="C2508" s="10">
        <v>1426.35</v>
      </c>
      <c r="D2508" s="10">
        <v>1420.2</v>
      </c>
      <c r="E2508" s="10">
        <v>1423.97</v>
      </c>
      <c r="F2508" s="10">
        <v>1504.01</v>
      </c>
      <c r="G2508" s="10">
        <v>1541.53</v>
      </c>
      <c r="H2508" s="10">
        <v>1544.06</v>
      </c>
      <c r="J2508" s="29">
        <v>41458</v>
      </c>
      <c r="K2508" s="10">
        <v>61.09</v>
      </c>
      <c r="L2508" s="10">
        <v>61.32</v>
      </c>
      <c r="M2508" s="10">
        <v>60</v>
      </c>
      <c r="N2508" s="10">
        <v>60.25</v>
      </c>
      <c r="O2508" s="10">
        <v>69.55</v>
      </c>
      <c r="P2508" s="10">
        <v>72.28</v>
      </c>
      <c r="Q2508" s="10">
        <v>71.63</v>
      </c>
    </row>
    <row r="2509" spans="1:17">
      <c r="A2509" s="29">
        <v>41459</v>
      </c>
      <c r="B2509" s="10">
        <v>1432.78</v>
      </c>
      <c r="C2509" s="10">
        <v>1433.83</v>
      </c>
      <c r="D2509" s="10">
        <v>1419.58</v>
      </c>
      <c r="E2509" s="10">
        <v>1421.15</v>
      </c>
      <c r="F2509" s="10">
        <v>1506.57</v>
      </c>
      <c r="G2509" s="10">
        <v>1542.02</v>
      </c>
      <c r="H2509" s="10">
        <v>1545.95</v>
      </c>
      <c r="J2509" s="29">
        <v>41457</v>
      </c>
      <c r="K2509" s="10">
        <v>63.95</v>
      </c>
      <c r="L2509" s="10">
        <v>63.95</v>
      </c>
      <c r="M2509" s="10">
        <v>60</v>
      </c>
      <c r="N2509" s="10">
        <v>61.43</v>
      </c>
      <c r="O2509" s="10">
        <v>69.77</v>
      </c>
      <c r="P2509" s="10">
        <v>72.31</v>
      </c>
      <c r="Q2509" s="10">
        <v>71.790000000000006</v>
      </c>
    </row>
    <row r="2510" spans="1:17">
      <c r="A2510" s="29">
        <v>41458</v>
      </c>
      <c r="B2510" s="10">
        <v>1428.92</v>
      </c>
      <c r="C2510" s="10">
        <v>1436.91</v>
      </c>
      <c r="D2510" s="10">
        <v>1423.79</v>
      </c>
      <c r="E2510" s="10">
        <v>1432.78</v>
      </c>
      <c r="F2510" s="10">
        <v>1509.29</v>
      </c>
      <c r="G2510" s="10">
        <v>1542.5</v>
      </c>
      <c r="H2510" s="10">
        <v>1547.86</v>
      </c>
      <c r="J2510" s="29">
        <v>41456</v>
      </c>
      <c r="K2510" s="10">
        <v>64.3</v>
      </c>
      <c r="L2510" s="10">
        <v>64.3</v>
      </c>
      <c r="M2510" s="10">
        <v>63.19</v>
      </c>
      <c r="N2510" s="10">
        <v>64</v>
      </c>
      <c r="O2510" s="10">
        <v>69.94</v>
      </c>
      <c r="P2510" s="10">
        <v>72.349999999999994</v>
      </c>
      <c r="Q2510" s="10">
        <v>71.930000000000007</v>
      </c>
    </row>
    <row r="2511" spans="1:17">
      <c r="A2511" s="29">
        <v>41457</v>
      </c>
      <c r="B2511" s="10">
        <v>1438.86</v>
      </c>
      <c r="C2511" s="10">
        <v>1440.25</v>
      </c>
      <c r="D2511" s="10">
        <v>1423.96</v>
      </c>
      <c r="E2511" s="10">
        <v>1428.68</v>
      </c>
      <c r="F2511" s="10">
        <v>1511.73</v>
      </c>
      <c r="G2511" s="10">
        <v>1542.91</v>
      </c>
      <c r="H2511" s="10">
        <v>1549.64</v>
      </c>
      <c r="J2511" s="29">
        <v>41453</v>
      </c>
      <c r="K2511" s="10">
        <v>64.5</v>
      </c>
      <c r="L2511" s="10">
        <v>65.010000000000005</v>
      </c>
      <c r="M2511" s="10">
        <v>63.92</v>
      </c>
      <c r="N2511" s="10">
        <v>64.290000000000006</v>
      </c>
      <c r="O2511" s="10">
        <v>70.069999999999993</v>
      </c>
      <c r="P2511" s="10">
        <v>72.38</v>
      </c>
      <c r="Q2511" s="10">
        <v>72.06</v>
      </c>
    </row>
    <row r="2512" spans="1:17">
      <c r="A2512" s="29">
        <v>41456</v>
      </c>
      <c r="B2512" s="10">
        <v>1437.75</v>
      </c>
      <c r="C2512" s="10">
        <v>1452.19</v>
      </c>
      <c r="D2512" s="10">
        <v>1436.71</v>
      </c>
      <c r="E2512" s="10">
        <v>1437.04</v>
      </c>
      <c r="F2512" s="10">
        <v>1514.48</v>
      </c>
      <c r="G2512" s="10">
        <v>1543.35</v>
      </c>
      <c r="H2512" s="10">
        <v>1551.46</v>
      </c>
      <c r="J2512" s="29">
        <v>41452</v>
      </c>
      <c r="K2512" s="10">
        <v>64</v>
      </c>
      <c r="L2512" s="10">
        <v>65.03</v>
      </c>
      <c r="M2512" s="10">
        <v>64</v>
      </c>
      <c r="N2512" s="10">
        <v>64.94</v>
      </c>
      <c r="O2512" s="10">
        <v>70.180000000000007</v>
      </c>
      <c r="P2512" s="10">
        <v>72.41</v>
      </c>
      <c r="Q2512" s="10">
        <v>72.180000000000007</v>
      </c>
    </row>
    <row r="2513" spans="1:17">
      <c r="A2513" s="29">
        <v>41453</v>
      </c>
      <c r="B2513" s="10">
        <v>1432.98</v>
      </c>
      <c r="C2513" s="10">
        <v>1437.76</v>
      </c>
      <c r="D2513" s="10">
        <v>1426.82</v>
      </c>
      <c r="E2513" s="10">
        <v>1437.76</v>
      </c>
      <c r="F2513" s="10">
        <v>1517.06</v>
      </c>
      <c r="H2513" s="10">
        <v>1553.3</v>
      </c>
      <c r="J2513" s="29">
        <v>41451</v>
      </c>
      <c r="K2513" s="10">
        <v>64</v>
      </c>
      <c r="L2513" s="10">
        <v>64</v>
      </c>
      <c r="M2513" s="10">
        <v>63.78</v>
      </c>
      <c r="N2513" s="10">
        <v>64</v>
      </c>
      <c r="O2513" s="10">
        <v>70.31</v>
      </c>
      <c r="P2513" s="10">
        <v>72.430000000000007</v>
      </c>
      <c r="Q2513" s="10">
        <v>72.290000000000006</v>
      </c>
    </row>
    <row r="2514" spans="1:17">
      <c r="A2514" s="29">
        <v>41452</v>
      </c>
      <c r="B2514" s="10">
        <v>1432.74</v>
      </c>
      <c r="C2514" s="10">
        <v>1436.07</v>
      </c>
      <c r="D2514" s="10">
        <v>1425.17</v>
      </c>
      <c r="E2514" s="10">
        <v>1432.98</v>
      </c>
      <c r="F2514" s="10">
        <v>1519.58</v>
      </c>
      <c r="H2514" s="10">
        <v>1555.12</v>
      </c>
      <c r="J2514" s="29">
        <v>41450</v>
      </c>
      <c r="K2514" s="10">
        <v>62.95</v>
      </c>
      <c r="L2514" s="10">
        <v>63</v>
      </c>
      <c r="M2514" s="10">
        <v>62.2</v>
      </c>
      <c r="N2514" s="10">
        <v>63</v>
      </c>
      <c r="O2514" s="10">
        <v>70.44</v>
      </c>
      <c r="P2514" s="10">
        <v>72.459999999999994</v>
      </c>
      <c r="Q2514" s="10">
        <v>72.400000000000006</v>
      </c>
    </row>
    <row r="2515" spans="1:17">
      <c r="A2515" s="29">
        <v>41451</v>
      </c>
      <c r="B2515" s="10">
        <v>1422.5</v>
      </c>
      <c r="C2515" s="10">
        <v>1432.14</v>
      </c>
      <c r="D2515" s="10">
        <v>1419.37</v>
      </c>
      <c r="E2515" s="10">
        <v>1430.82</v>
      </c>
      <c r="F2515" s="10">
        <v>1522.32</v>
      </c>
      <c r="H2515" s="10">
        <v>1556.92</v>
      </c>
      <c r="J2515" s="29">
        <v>41449</v>
      </c>
      <c r="K2515" s="10">
        <v>60.06</v>
      </c>
      <c r="L2515" s="10">
        <v>62.01</v>
      </c>
      <c r="M2515" s="10">
        <v>60.03</v>
      </c>
      <c r="N2515" s="10">
        <v>62.01</v>
      </c>
      <c r="O2515" s="10">
        <v>70.63</v>
      </c>
      <c r="P2515" s="10">
        <v>72.48</v>
      </c>
      <c r="Q2515" s="10">
        <v>72.52</v>
      </c>
    </row>
    <row r="2516" spans="1:17">
      <c r="A2516" s="29">
        <v>41450</v>
      </c>
      <c r="B2516" s="10">
        <v>1400.14</v>
      </c>
      <c r="C2516" s="10">
        <v>1422.5</v>
      </c>
      <c r="D2516" s="10">
        <v>1400.14</v>
      </c>
      <c r="E2516" s="10">
        <v>1422.5</v>
      </c>
      <c r="F2516" s="10">
        <v>1525.05</v>
      </c>
      <c r="H2516" s="10">
        <v>1558.65</v>
      </c>
      <c r="J2516" s="29">
        <v>41446</v>
      </c>
      <c r="K2516" s="10">
        <v>62.8</v>
      </c>
      <c r="L2516" s="10">
        <v>63</v>
      </c>
      <c r="M2516" s="10">
        <v>62.49</v>
      </c>
      <c r="N2516" s="10">
        <v>63</v>
      </c>
      <c r="O2516" s="10">
        <v>70.849999999999994</v>
      </c>
      <c r="P2516" s="10">
        <v>72.52</v>
      </c>
      <c r="Q2516" s="10">
        <v>72.650000000000006</v>
      </c>
    </row>
    <row r="2517" spans="1:17">
      <c r="A2517" s="29">
        <v>41449</v>
      </c>
      <c r="B2517" s="10">
        <v>1418.93</v>
      </c>
      <c r="C2517" s="10">
        <v>1419.8</v>
      </c>
      <c r="D2517" s="10">
        <v>1398.2</v>
      </c>
      <c r="E2517" s="10">
        <v>1399.88</v>
      </c>
      <c r="F2517" s="10">
        <v>1528.03</v>
      </c>
      <c r="H2517" s="10">
        <v>1560.39</v>
      </c>
      <c r="J2517" s="29">
        <v>41445</v>
      </c>
      <c r="K2517" s="10">
        <v>64</v>
      </c>
      <c r="L2517" s="10">
        <v>64</v>
      </c>
      <c r="M2517" s="10">
        <v>61.01</v>
      </c>
      <c r="N2517" s="10">
        <v>64</v>
      </c>
      <c r="O2517" s="10">
        <v>71.06</v>
      </c>
      <c r="P2517" s="10">
        <v>72.540000000000006</v>
      </c>
      <c r="Q2517" s="10">
        <v>72.77</v>
      </c>
    </row>
    <row r="2518" spans="1:17">
      <c r="A2518" s="29">
        <v>41446</v>
      </c>
      <c r="B2518" s="10">
        <v>1425.67</v>
      </c>
      <c r="C2518" s="10">
        <v>1432.98</v>
      </c>
      <c r="D2518" s="10">
        <v>1416.51</v>
      </c>
      <c r="E2518" s="10">
        <v>1419.01</v>
      </c>
      <c r="F2518" s="10">
        <v>1531.53</v>
      </c>
      <c r="H2518" s="10">
        <v>1562.35</v>
      </c>
      <c r="J2518" s="29">
        <v>41444</v>
      </c>
      <c r="K2518" s="10">
        <v>66.03</v>
      </c>
      <c r="L2518" s="10">
        <v>67.95</v>
      </c>
      <c r="M2518" s="10">
        <v>64.37</v>
      </c>
      <c r="N2518" s="10">
        <v>64.5</v>
      </c>
      <c r="O2518" s="10">
        <v>71.23</v>
      </c>
      <c r="P2518" s="10">
        <v>72.56</v>
      </c>
      <c r="Q2518" s="10">
        <v>72.89</v>
      </c>
    </row>
    <row r="2519" spans="1:17">
      <c r="A2519" s="29">
        <v>41445</v>
      </c>
      <c r="B2519" s="10">
        <v>1450.36</v>
      </c>
      <c r="C2519" s="10">
        <v>1450.38</v>
      </c>
      <c r="D2519" s="10">
        <v>1422.42</v>
      </c>
      <c r="E2519" s="10">
        <v>1425.67</v>
      </c>
      <c r="F2519" s="10">
        <v>1534.63</v>
      </c>
      <c r="H2519" s="10">
        <v>1564.1</v>
      </c>
      <c r="J2519" s="29">
        <v>41443</v>
      </c>
      <c r="K2519" s="10">
        <v>65.010000000000005</v>
      </c>
      <c r="L2519" s="10">
        <v>66.03</v>
      </c>
      <c r="M2519" s="10">
        <v>65.010000000000005</v>
      </c>
      <c r="N2519" s="10">
        <v>66.03</v>
      </c>
      <c r="O2519" s="10">
        <v>71.39</v>
      </c>
      <c r="P2519" s="10">
        <v>72.58</v>
      </c>
      <c r="Q2519" s="10">
        <v>73</v>
      </c>
    </row>
    <row r="2520" spans="1:17">
      <c r="A2520" s="29">
        <v>41444</v>
      </c>
      <c r="B2520" s="10">
        <v>1460.91</v>
      </c>
      <c r="C2520" s="10">
        <v>1466.78</v>
      </c>
      <c r="D2520" s="10">
        <v>1450.36</v>
      </c>
      <c r="E2520" s="10">
        <v>1450.36</v>
      </c>
      <c r="F2520" s="10">
        <v>1537.47</v>
      </c>
      <c r="H2520" s="10">
        <v>1565.77</v>
      </c>
      <c r="J2520" s="29">
        <v>41442</v>
      </c>
      <c r="K2520" s="10">
        <v>67.28</v>
      </c>
      <c r="L2520" s="10">
        <v>69</v>
      </c>
      <c r="M2520" s="10">
        <v>66</v>
      </c>
      <c r="N2520" s="10">
        <v>66</v>
      </c>
      <c r="O2520" s="10">
        <v>71.510000000000005</v>
      </c>
      <c r="P2520" s="10">
        <v>72.599999999999994</v>
      </c>
      <c r="Q2520" s="10">
        <v>73.09</v>
      </c>
    </row>
    <row r="2521" spans="1:17">
      <c r="A2521" s="29">
        <v>41443</v>
      </c>
      <c r="B2521" s="10">
        <v>1474.92</v>
      </c>
      <c r="C2521" s="10">
        <v>1474.92</v>
      </c>
      <c r="D2521" s="10">
        <v>1460.79</v>
      </c>
      <c r="E2521" s="10">
        <v>1460.91</v>
      </c>
      <c r="F2521" s="10">
        <v>1539.83</v>
      </c>
      <c r="H2521" s="10">
        <v>1567.15</v>
      </c>
      <c r="J2521" s="29">
        <v>41439</v>
      </c>
      <c r="K2521" s="10">
        <v>66.099999999999994</v>
      </c>
      <c r="L2521" s="10">
        <v>67.33</v>
      </c>
      <c r="M2521" s="10">
        <v>66.099999999999994</v>
      </c>
      <c r="N2521" s="10">
        <v>66.8</v>
      </c>
      <c r="O2521" s="10">
        <v>71.62</v>
      </c>
      <c r="P2521" s="10">
        <v>72.61</v>
      </c>
      <c r="Q2521" s="10">
        <v>73.19</v>
      </c>
    </row>
    <row r="2522" spans="1:17">
      <c r="A2522" s="29">
        <v>41442</v>
      </c>
      <c r="B2522" s="10">
        <v>1472.98</v>
      </c>
      <c r="C2522" s="10">
        <v>1483.35</v>
      </c>
      <c r="D2522" s="10">
        <v>1472.98</v>
      </c>
      <c r="E2522" s="10">
        <v>1474.89</v>
      </c>
      <c r="F2522" s="10">
        <v>1542.02</v>
      </c>
      <c r="H2522" s="10">
        <v>1568.43</v>
      </c>
      <c r="J2522" s="29">
        <v>41438</v>
      </c>
      <c r="K2522" s="10">
        <v>66.010000000000005</v>
      </c>
      <c r="L2522" s="10">
        <v>67.84</v>
      </c>
      <c r="M2522" s="10">
        <v>66.010000000000005</v>
      </c>
      <c r="N2522" s="10">
        <v>67.37</v>
      </c>
      <c r="O2522" s="10">
        <v>71.72</v>
      </c>
      <c r="P2522" s="10">
        <v>72.61</v>
      </c>
      <c r="Q2522" s="10">
        <v>73.27</v>
      </c>
    </row>
    <row r="2523" spans="1:17">
      <c r="A2523" s="29">
        <v>41439</v>
      </c>
      <c r="B2523" s="10">
        <v>1481.11</v>
      </c>
      <c r="C2523" s="10">
        <v>1485.59</v>
      </c>
      <c r="D2523" s="10">
        <v>1472.98</v>
      </c>
      <c r="E2523" s="10">
        <v>1472.98</v>
      </c>
      <c r="F2523" s="10">
        <v>1544</v>
      </c>
      <c r="H2523" s="10">
        <v>1569.56</v>
      </c>
      <c r="J2523" s="29">
        <v>41437</v>
      </c>
      <c r="K2523" s="10">
        <v>67.5</v>
      </c>
      <c r="L2523" s="10">
        <v>69.489999999999995</v>
      </c>
      <c r="M2523" s="10">
        <v>66.19</v>
      </c>
      <c r="N2523" s="10">
        <v>66.349999999999994</v>
      </c>
      <c r="O2523" s="10">
        <v>71.819999999999993</v>
      </c>
      <c r="P2523" s="10">
        <v>72.62</v>
      </c>
      <c r="Q2523" s="10">
        <v>73.34</v>
      </c>
    </row>
    <row r="2524" spans="1:17">
      <c r="A2524" s="29">
        <v>41438</v>
      </c>
      <c r="B2524" s="10">
        <v>1467</v>
      </c>
      <c r="C2524" s="10">
        <v>1483.26</v>
      </c>
      <c r="D2524" s="10">
        <v>1466.71</v>
      </c>
      <c r="E2524" s="10">
        <v>1482.79</v>
      </c>
      <c r="F2524" s="10">
        <v>1546.04</v>
      </c>
      <c r="H2524" s="10">
        <v>1570.73</v>
      </c>
      <c r="J2524" s="29">
        <v>41436</v>
      </c>
      <c r="K2524" s="10">
        <v>67.12</v>
      </c>
      <c r="L2524" s="10">
        <v>68</v>
      </c>
      <c r="M2524" s="10">
        <v>66.010000000000005</v>
      </c>
      <c r="N2524" s="10">
        <v>67.5</v>
      </c>
      <c r="O2524" s="10">
        <v>71.95</v>
      </c>
      <c r="P2524" s="10">
        <v>72.62</v>
      </c>
      <c r="Q2524" s="10">
        <v>73.430000000000007</v>
      </c>
    </row>
    <row r="2525" spans="1:17">
      <c r="A2525" s="29">
        <v>41437</v>
      </c>
      <c r="B2525" s="10">
        <v>1460.7</v>
      </c>
      <c r="C2525" s="10">
        <v>1475.2</v>
      </c>
      <c r="D2525" s="10">
        <v>1458.45</v>
      </c>
      <c r="E2525" s="10">
        <v>1466.67</v>
      </c>
      <c r="F2525" s="10">
        <v>1547.82</v>
      </c>
      <c r="H2525" s="10">
        <v>1571.73</v>
      </c>
      <c r="J2525" s="29">
        <v>41435</v>
      </c>
      <c r="K2525" s="10">
        <v>69</v>
      </c>
      <c r="L2525" s="10">
        <v>69</v>
      </c>
      <c r="M2525" s="10">
        <v>67.95</v>
      </c>
      <c r="N2525" s="10">
        <v>68.150000000000006</v>
      </c>
      <c r="O2525" s="10">
        <v>72.06</v>
      </c>
      <c r="P2525" s="10">
        <v>72.62</v>
      </c>
      <c r="Q2525" s="10">
        <v>73.5</v>
      </c>
    </row>
    <row r="2526" spans="1:17">
      <c r="A2526" s="29">
        <v>41436</v>
      </c>
      <c r="B2526" s="10">
        <v>1499.83</v>
      </c>
      <c r="C2526" s="10">
        <v>1500.46</v>
      </c>
      <c r="D2526" s="10">
        <v>1458.21</v>
      </c>
      <c r="E2526" s="10">
        <v>1460.47</v>
      </c>
      <c r="F2526" s="10">
        <v>1550.01</v>
      </c>
      <c r="H2526" s="10">
        <v>1572.9</v>
      </c>
      <c r="J2526" s="29">
        <v>41432</v>
      </c>
      <c r="K2526" s="10">
        <v>71.37</v>
      </c>
      <c r="L2526" s="10">
        <v>71.37</v>
      </c>
      <c r="M2526" s="10">
        <v>68.8</v>
      </c>
      <c r="N2526" s="10">
        <v>69</v>
      </c>
      <c r="O2526" s="10">
        <v>72.14</v>
      </c>
      <c r="P2526" s="10">
        <v>72.61</v>
      </c>
      <c r="Q2526" s="10">
        <v>73.569999999999993</v>
      </c>
    </row>
    <row r="2527" spans="1:17">
      <c r="A2527" s="29">
        <v>41435</v>
      </c>
      <c r="B2527" s="10">
        <v>1513.41</v>
      </c>
      <c r="C2527" s="10">
        <v>1514.57</v>
      </c>
      <c r="D2527" s="10">
        <v>1499.83</v>
      </c>
      <c r="E2527" s="10">
        <v>1499.83</v>
      </c>
      <c r="F2527" s="10">
        <v>1552.44</v>
      </c>
      <c r="H2527" s="10">
        <v>1574.14</v>
      </c>
      <c r="J2527" s="29">
        <v>41431</v>
      </c>
      <c r="K2527" s="10">
        <v>70.5</v>
      </c>
      <c r="L2527" s="10">
        <v>70.5</v>
      </c>
      <c r="M2527" s="10">
        <v>68.11</v>
      </c>
      <c r="N2527" s="10">
        <v>70.319999999999993</v>
      </c>
      <c r="O2527" s="10">
        <v>72.209999999999994</v>
      </c>
      <c r="P2527" s="10">
        <v>72.599999999999994</v>
      </c>
      <c r="Q2527" s="10">
        <v>73.63</v>
      </c>
    </row>
    <row r="2528" spans="1:17">
      <c r="A2528" s="29">
        <v>41432</v>
      </c>
      <c r="B2528" s="10">
        <v>1512.61</v>
      </c>
      <c r="C2528" s="10">
        <v>1514.33</v>
      </c>
      <c r="D2528" s="10">
        <v>1504.65</v>
      </c>
      <c r="E2528" s="10">
        <v>1513.41</v>
      </c>
      <c r="F2528" s="10">
        <v>1553.87</v>
      </c>
      <c r="H2528" s="10">
        <v>1575.02</v>
      </c>
      <c r="J2528" s="29">
        <v>41430</v>
      </c>
      <c r="K2528" s="10">
        <v>71.03</v>
      </c>
      <c r="L2528" s="10">
        <v>71.03</v>
      </c>
      <c r="M2528" s="10">
        <v>70.25</v>
      </c>
      <c r="N2528" s="10">
        <v>70.540000000000006</v>
      </c>
      <c r="O2528" s="10">
        <v>72.239999999999995</v>
      </c>
      <c r="P2528" s="10">
        <v>72.59</v>
      </c>
      <c r="Q2528" s="10">
        <v>73.67</v>
      </c>
    </row>
    <row r="2529" spans="1:17">
      <c r="A2529" s="29">
        <v>41431</v>
      </c>
      <c r="B2529" s="10">
        <v>1525.16</v>
      </c>
      <c r="C2529" s="10">
        <v>1528.89</v>
      </c>
      <c r="D2529" s="10">
        <v>1509.74</v>
      </c>
      <c r="E2529" s="10">
        <v>1512.61</v>
      </c>
      <c r="F2529" s="10">
        <v>1555.01</v>
      </c>
      <c r="H2529" s="10">
        <v>1575.78</v>
      </c>
      <c r="J2529" s="29">
        <v>41429</v>
      </c>
      <c r="K2529" s="10">
        <v>71.23</v>
      </c>
      <c r="L2529" s="10">
        <v>71.41</v>
      </c>
      <c r="M2529" s="10">
        <v>70.650000000000006</v>
      </c>
      <c r="N2529" s="10">
        <v>71.02</v>
      </c>
      <c r="O2529" s="10">
        <v>72.27</v>
      </c>
      <c r="P2529" s="10">
        <v>72.569999999999993</v>
      </c>
      <c r="Q2529" s="10">
        <v>73.709999999999994</v>
      </c>
    </row>
    <row r="2530" spans="1:17">
      <c r="A2530" s="29">
        <v>41430</v>
      </c>
      <c r="B2530" s="10">
        <v>1538.29</v>
      </c>
      <c r="C2530" s="10">
        <v>1539.42</v>
      </c>
      <c r="D2530" s="10">
        <v>1524.64</v>
      </c>
      <c r="E2530" s="10">
        <v>1524.92</v>
      </c>
      <c r="F2530" s="10">
        <v>1556.01</v>
      </c>
      <c r="H2530" s="10">
        <v>1576.54</v>
      </c>
      <c r="J2530" s="29">
        <v>41428</v>
      </c>
      <c r="K2530" s="10">
        <v>71.7</v>
      </c>
      <c r="L2530" s="10">
        <v>72.989999999999995</v>
      </c>
      <c r="M2530" s="10">
        <v>70.19</v>
      </c>
      <c r="N2530" s="10">
        <v>71.05</v>
      </c>
      <c r="O2530" s="10">
        <v>72.31</v>
      </c>
      <c r="P2530" s="10">
        <v>72.540000000000006</v>
      </c>
      <c r="Q2530" s="10">
        <v>73.760000000000005</v>
      </c>
    </row>
    <row r="2531" spans="1:17">
      <c r="A2531" s="29">
        <v>41429</v>
      </c>
      <c r="B2531" s="10">
        <v>1545.46</v>
      </c>
      <c r="C2531" s="10">
        <v>1545.59</v>
      </c>
      <c r="D2531" s="10">
        <v>1533.69</v>
      </c>
      <c r="E2531" s="10">
        <v>1538.29</v>
      </c>
      <c r="F2531" s="10">
        <v>1556.91</v>
      </c>
      <c r="H2531" s="10">
        <v>1577.17</v>
      </c>
      <c r="J2531" s="29">
        <v>41425</v>
      </c>
      <c r="K2531" s="10">
        <v>72.7</v>
      </c>
      <c r="L2531" s="10">
        <v>72.7</v>
      </c>
      <c r="M2531" s="10">
        <v>70.680000000000007</v>
      </c>
      <c r="N2531" s="10">
        <v>71.319999999999993</v>
      </c>
      <c r="O2531" s="10">
        <v>72.36</v>
      </c>
      <c r="P2531" s="10">
        <v>72.52</v>
      </c>
      <c r="Q2531" s="10">
        <v>73.81</v>
      </c>
    </row>
    <row r="2532" spans="1:17">
      <c r="A2532" s="29">
        <v>41428</v>
      </c>
      <c r="B2532" s="10">
        <v>1547.12</v>
      </c>
      <c r="C2532" s="10">
        <v>1551.36</v>
      </c>
      <c r="D2532" s="10">
        <v>1532.3</v>
      </c>
      <c r="E2532" s="10">
        <v>1545.45</v>
      </c>
      <c r="F2532" s="10">
        <v>1557.6</v>
      </c>
      <c r="H2532" s="10">
        <v>1577.61</v>
      </c>
      <c r="J2532" s="29">
        <v>41423</v>
      </c>
      <c r="K2532" s="10">
        <v>74.94</v>
      </c>
      <c r="L2532" s="10">
        <v>74.94</v>
      </c>
      <c r="M2532" s="10">
        <v>72.8</v>
      </c>
      <c r="N2532" s="10">
        <v>72.8</v>
      </c>
      <c r="O2532" s="10">
        <v>72.400000000000006</v>
      </c>
      <c r="P2532" s="10">
        <v>72.489999999999995</v>
      </c>
      <c r="Q2532" s="10">
        <v>73.86</v>
      </c>
    </row>
    <row r="2533" spans="1:17">
      <c r="A2533" s="29">
        <v>41425</v>
      </c>
      <c r="B2533" s="10">
        <v>1551.27</v>
      </c>
      <c r="C2533" s="10">
        <v>1553.6</v>
      </c>
      <c r="D2533" s="10">
        <v>1545.77</v>
      </c>
      <c r="E2533" s="10">
        <v>1549.36</v>
      </c>
      <c r="F2533" s="10">
        <v>1558.1</v>
      </c>
      <c r="H2533" s="10">
        <v>1577.98</v>
      </c>
      <c r="J2533" s="29">
        <v>41422</v>
      </c>
      <c r="K2533" s="10">
        <v>74.91</v>
      </c>
      <c r="L2533" s="10">
        <v>74.91</v>
      </c>
      <c r="M2533" s="10">
        <v>74.8</v>
      </c>
      <c r="N2533" s="10">
        <v>74.849999999999994</v>
      </c>
      <c r="O2533" s="10">
        <v>72.430000000000007</v>
      </c>
      <c r="P2533" s="10">
        <v>72.45</v>
      </c>
      <c r="Q2533" s="10">
        <v>73.900000000000006</v>
      </c>
    </row>
    <row r="2534" spans="1:17">
      <c r="A2534" s="29">
        <v>41423</v>
      </c>
      <c r="B2534" s="10">
        <v>1549.4</v>
      </c>
      <c r="C2534" s="10">
        <v>1554.05</v>
      </c>
      <c r="D2534" s="10">
        <v>1548.45</v>
      </c>
      <c r="E2534" s="10">
        <v>1551.27</v>
      </c>
      <c r="F2534" s="10">
        <v>1558.62</v>
      </c>
      <c r="H2534" s="10">
        <v>1578.28</v>
      </c>
      <c r="J2534" s="29">
        <v>41421</v>
      </c>
      <c r="K2534" s="10">
        <v>74.5</v>
      </c>
      <c r="L2534" s="10">
        <v>74.7</v>
      </c>
      <c r="M2534" s="10">
        <v>74.5</v>
      </c>
      <c r="N2534" s="10">
        <v>74.569999999999993</v>
      </c>
      <c r="O2534" s="10">
        <v>72.44</v>
      </c>
      <c r="P2534" s="10">
        <v>72.400000000000006</v>
      </c>
      <c r="Q2534" s="10">
        <v>73.91</v>
      </c>
    </row>
    <row r="2535" spans="1:17">
      <c r="A2535" s="29">
        <v>41422</v>
      </c>
      <c r="B2535" s="10">
        <v>1548.35</v>
      </c>
      <c r="C2535" s="10">
        <v>1555.95</v>
      </c>
      <c r="D2535" s="10">
        <v>1548.35</v>
      </c>
      <c r="E2535" s="10">
        <v>1550.11</v>
      </c>
      <c r="F2535" s="10">
        <v>1559.3</v>
      </c>
      <c r="H2535" s="10">
        <v>1578.58</v>
      </c>
      <c r="J2535" s="29">
        <v>41418</v>
      </c>
      <c r="K2535" s="10">
        <v>73.3</v>
      </c>
      <c r="L2535" s="10">
        <v>74.45</v>
      </c>
      <c r="M2535" s="10">
        <v>71.56</v>
      </c>
      <c r="N2535" s="10">
        <v>74.45</v>
      </c>
      <c r="O2535" s="10">
        <v>72.459999999999994</v>
      </c>
      <c r="P2535" s="10">
        <v>72.349999999999994</v>
      </c>
      <c r="Q2535" s="10">
        <v>73.91</v>
      </c>
    </row>
    <row r="2536" spans="1:17">
      <c r="A2536" s="29">
        <v>41421</v>
      </c>
      <c r="B2536" s="10">
        <v>1551.31</v>
      </c>
      <c r="C2536" s="10">
        <v>1554.8</v>
      </c>
      <c r="D2536" s="10">
        <v>1547.7</v>
      </c>
      <c r="E2536" s="10">
        <v>1548.05</v>
      </c>
      <c r="F2536" s="10">
        <v>1560.04</v>
      </c>
      <c r="H2536" s="10">
        <v>1578.81</v>
      </c>
      <c r="J2536" s="29">
        <v>41417</v>
      </c>
      <c r="K2536" s="10">
        <v>73.22</v>
      </c>
      <c r="L2536" s="10">
        <v>74</v>
      </c>
      <c r="M2536" s="10">
        <v>71.56</v>
      </c>
      <c r="N2536" s="10">
        <v>73.900000000000006</v>
      </c>
      <c r="O2536" s="10">
        <v>72.47</v>
      </c>
      <c r="P2536" s="10">
        <v>72.31</v>
      </c>
      <c r="Q2536" s="10">
        <v>73.91</v>
      </c>
    </row>
    <row r="2537" spans="1:17">
      <c r="A2537" s="29">
        <v>41418</v>
      </c>
      <c r="B2537" s="10">
        <v>1554.33</v>
      </c>
      <c r="C2537" s="10">
        <v>1555.12</v>
      </c>
      <c r="D2537" s="10">
        <v>1548.86</v>
      </c>
      <c r="E2537" s="10">
        <v>1551.31</v>
      </c>
      <c r="F2537" s="10">
        <v>1560.91</v>
      </c>
      <c r="H2537" s="10">
        <v>1579.04</v>
      </c>
      <c r="J2537" s="29">
        <v>41416</v>
      </c>
      <c r="K2537" s="10">
        <v>73.400000000000006</v>
      </c>
      <c r="L2537" s="10">
        <v>74.349999999999994</v>
      </c>
      <c r="M2537" s="10">
        <v>73.400000000000006</v>
      </c>
      <c r="N2537" s="10">
        <v>74.349999999999994</v>
      </c>
      <c r="O2537" s="10">
        <v>72.510000000000005</v>
      </c>
      <c r="P2537" s="10">
        <v>72.260000000000005</v>
      </c>
      <c r="Q2537" s="10">
        <v>73.92</v>
      </c>
    </row>
    <row r="2538" spans="1:17">
      <c r="A2538" s="29">
        <v>41417</v>
      </c>
      <c r="B2538" s="10">
        <v>1552.57</v>
      </c>
      <c r="C2538" s="10">
        <v>1557.67</v>
      </c>
      <c r="D2538" s="10">
        <v>1551.43</v>
      </c>
      <c r="E2538" s="10">
        <v>1554.21</v>
      </c>
      <c r="F2538" s="10">
        <v>1561.74</v>
      </c>
      <c r="H2538" s="10">
        <v>1579.17</v>
      </c>
      <c r="J2538" s="29">
        <v>41415</v>
      </c>
      <c r="K2538" s="10">
        <v>71.7</v>
      </c>
      <c r="L2538" s="10">
        <v>73.41</v>
      </c>
      <c r="M2538" s="10">
        <v>71.7</v>
      </c>
      <c r="N2538" s="10">
        <v>73.41</v>
      </c>
      <c r="O2538" s="10">
        <v>72.540000000000006</v>
      </c>
      <c r="P2538" s="10">
        <v>72.209999999999994</v>
      </c>
      <c r="Q2538" s="10">
        <v>73.92</v>
      </c>
    </row>
    <row r="2539" spans="1:17">
      <c r="A2539" s="29">
        <v>41416</v>
      </c>
      <c r="B2539" s="10">
        <v>1553.68</v>
      </c>
      <c r="C2539" s="10">
        <v>1556.51</v>
      </c>
      <c r="D2539" s="10">
        <v>1549.71</v>
      </c>
      <c r="E2539" s="10">
        <v>1552.59</v>
      </c>
      <c r="F2539" s="10">
        <v>1562.64</v>
      </c>
      <c r="H2539" s="10">
        <v>1579.17</v>
      </c>
      <c r="J2539" s="29">
        <v>41414</v>
      </c>
      <c r="K2539" s="10">
        <v>73</v>
      </c>
      <c r="L2539" s="10">
        <v>73</v>
      </c>
      <c r="M2539" s="10">
        <v>71.55</v>
      </c>
      <c r="N2539" s="10">
        <v>72.8</v>
      </c>
      <c r="O2539" s="10">
        <v>72.59</v>
      </c>
      <c r="P2539" s="10">
        <v>72.150000000000006</v>
      </c>
      <c r="Q2539" s="10">
        <v>73.930000000000007</v>
      </c>
    </row>
    <row r="2540" spans="1:17">
      <c r="A2540" s="29">
        <v>41415</v>
      </c>
      <c r="B2540" s="10">
        <v>1551.52</v>
      </c>
      <c r="C2540" s="10">
        <v>1555.72</v>
      </c>
      <c r="D2540" s="10">
        <v>1550.74</v>
      </c>
      <c r="E2540" s="10">
        <v>1553.68</v>
      </c>
      <c r="F2540" s="10">
        <v>1563.59</v>
      </c>
      <c r="H2540" s="10">
        <v>1579.09</v>
      </c>
      <c r="J2540" s="29">
        <v>41411</v>
      </c>
      <c r="K2540" s="10">
        <v>72.849999999999994</v>
      </c>
      <c r="L2540" s="10">
        <v>73</v>
      </c>
      <c r="M2540" s="10">
        <v>72.400000000000006</v>
      </c>
      <c r="N2540" s="10">
        <v>73</v>
      </c>
      <c r="O2540" s="10">
        <v>72.650000000000006</v>
      </c>
      <c r="P2540" s="10">
        <v>72.09</v>
      </c>
      <c r="Q2540" s="10">
        <v>73.94</v>
      </c>
    </row>
    <row r="2541" spans="1:17">
      <c r="A2541" s="29">
        <v>41414</v>
      </c>
      <c r="B2541" s="10">
        <v>1552.91</v>
      </c>
      <c r="C2541" s="10">
        <v>1557.57</v>
      </c>
      <c r="D2541" s="10">
        <v>1551.1</v>
      </c>
      <c r="E2541" s="10">
        <v>1552.45</v>
      </c>
      <c r="F2541" s="10">
        <v>1564.6</v>
      </c>
      <c r="H2541" s="10">
        <v>1579.02</v>
      </c>
      <c r="J2541" s="29">
        <v>41410</v>
      </c>
      <c r="K2541" s="10">
        <v>72.599999999999994</v>
      </c>
      <c r="L2541" s="10">
        <v>72.790000000000006</v>
      </c>
      <c r="M2541" s="10">
        <v>72.2</v>
      </c>
      <c r="N2541" s="10">
        <v>72.790000000000006</v>
      </c>
      <c r="O2541" s="10">
        <v>72.7</v>
      </c>
      <c r="P2541" s="10">
        <v>72.040000000000006</v>
      </c>
      <c r="Q2541" s="10">
        <v>73.97</v>
      </c>
    </row>
    <row r="2542" spans="1:17">
      <c r="A2542" s="29">
        <v>41411</v>
      </c>
      <c r="B2542" s="10">
        <v>1552.7</v>
      </c>
      <c r="C2542" s="10">
        <v>1559.65</v>
      </c>
      <c r="D2542" s="10">
        <v>1552.7</v>
      </c>
      <c r="E2542" s="10">
        <v>1552.92</v>
      </c>
      <c r="F2542" s="10">
        <v>1565.59</v>
      </c>
      <c r="H2542" s="10">
        <v>1578.82</v>
      </c>
      <c r="J2542" s="29">
        <v>41409</v>
      </c>
      <c r="K2542" s="10">
        <v>72.5</v>
      </c>
      <c r="L2542" s="10">
        <v>72.5</v>
      </c>
      <c r="M2542" s="10">
        <v>72.22</v>
      </c>
      <c r="N2542" s="10">
        <v>72.5</v>
      </c>
      <c r="O2542" s="10">
        <v>72.75</v>
      </c>
      <c r="P2542" s="10">
        <v>71.989999999999995</v>
      </c>
      <c r="Q2542" s="10">
        <v>73.97</v>
      </c>
    </row>
    <row r="2543" spans="1:17">
      <c r="A2543" s="29">
        <v>41410</v>
      </c>
      <c r="B2543" s="10">
        <v>1547.21</v>
      </c>
      <c r="C2543" s="10">
        <v>1554.17</v>
      </c>
      <c r="D2543" s="10">
        <v>1547.1</v>
      </c>
      <c r="E2543" s="10">
        <v>1552.87</v>
      </c>
      <c r="F2543" s="10">
        <v>1566.64</v>
      </c>
      <c r="H2543" s="10">
        <v>1578.58</v>
      </c>
      <c r="J2543" s="29">
        <v>41408</v>
      </c>
      <c r="K2543" s="10">
        <v>71.61</v>
      </c>
      <c r="L2543" s="10">
        <v>72.260000000000005</v>
      </c>
      <c r="M2543" s="10">
        <v>71.61</v>
      </c>
      <c r="N2543" s="10">
        <v>72.099999999999994</v>
      </c>
      <c r="O2543" s="10">
        <v>72.8</v>
      </c>
      <c r="P2543" s="10">
        <v>71.94</v>
      </c>
      <c r="Q2543" s="10">
        <v>73.97</v>
      </c>
    </row>
    <row r="2544" spans="1:17">
      <c r="A2544" s="29">
        <v>41409</v>
      </c>
      <c r="B2544" s="10">
        <v>1548.2</v>
      </c>
      <c r="C2544" s="10">
        <v>1550.23</v>
      </c>
      <c r="D2544" s="10">
        <v>1546.36</v>
      </c>
      <c r="E2544" s="10">
        <v>1547.21</v>
      </c>
      <c r="F2544" s="10">
        <v>1567.66</v>
      </c>
      <c r="H2544" s="10">
        <v>1578.4</v>
      </c>
      <c r="J2544" s="29">
        <v>41407</v>
      </c>
      <c r="K2544" s="10">
        <v>72.599999999999994</v>
      </c>
      <c r="L2544" s="10">
        <v>74</v>
      </c>
      <c r="M2544" s="10">
        <v>71.55</v>
      </c>
      <c r="N2544" s="10">
        <v>71.55</v>
      </c>
      <c r="O2544" s="10">
        <v>72.86</v>
      </c>
      <c r="P2544" s="10">
        <v>71.89</v>
      </c>
      <c r="Q2544" s="10">
        <v>73.97</v>
      </c>
    </row>
    <row r="2545" spans="1:17">
      <c r="A2545" s="29">
        <v>41408</v>
      </c>
      <c r="B2545" s="10">
        <v>1542.91</v>
      </c>
      <c r="C2545" s="10">
        <v>1550.83</v>
      </c>
      <c r="D2545" s="10">
        <v>1542.3</v>
      </c>
      <c r="E2545" s="10">
        <v>1548.2</v>
      </c>
      <c r="F2545" s="10">
        <v>1568.71</v>
      </c>
      <c r="H2545" s="10">
        <v>1578.32</v>
      </c>
      <c r="J2545" s="29">
        <v>41404</v>
      </c>
      <c r="K2545" s="10">
        <v>72.59</v>
      </c>
      <c r="L2545" s="10">
        <v>72.59</v>
      </c>
      <c r="M2545" s="10">
        <v>71.78</v>
      </c>
      <c r="N2545" s="10">
        <v>72.290000000000006</v>
      </c>
      <c r="O2545" s="10">
        <v>72.94</v>
      </c>
      <c r="P2545" s="10">
        <v>71.84</v>
      </c>
      <c r="Q2545" s="10">
        <v>73.98</v>
      </c>
    </row>
    <row r="2546" spans="1:17">
      <c r="A2546" s="29">
        <v>41407</v>
      </c>
      <c r="B2546" s="10">
        <v>1540.99</v>
      </c>
      <c r="C2546" s="10">
        <v>1544.89</v>
      </c>
      <c r="D2546" s="10">
        <v>1534.47</v>
      </c>
      <c r="E2546" s="10">
        <v>1542.91</v>
      </c>
      <c r="F2546" s="10">
        <v>1569.73</v>
      </c>
      <c r="H2546" s="10">
        <v>1578.15</v>
      </c>
      <c r="J2546" s="29">
        <v>41403</v>
      </c>
      <c r="K2546" s="10">
        <v>72.61</v>
      </c>
      <c r="L2546" s="10">
        <v>72.680000000000007</v>
      </c>
      <c r="M2546" s="10">
        <v>71.94</v>
      </c>
      <c r="N2546" s="10">
        <v>72.2</v>
      </c>
      <c r="O2546" s="10">
        <v>73.010000000000005</v>
      </c>
      <c r="P2546" s="10">
        <v>71.790000000000006</v>
      </c>
      <c r="Q2546" s="10">
        <v>74.010000000000005</v>
      </c>
    </row>
    <row r="2547" spans="1:17">
      <c r="A2547" s="29">
        <v>41404</v>
      </c>
      <c r="B2547" s="10">
        <v>1536.88</v>
      </c>
      <c r="C2547" s="10">
        <v>1546.01</v>
      </c>
      <c r="D2547" s="10">
        <v>1536.68</v>
      </c>
      <c r="E2547" s="10">
        <v>1541.05</v>
      </c>
      <c r="F2547" s="10">
        <v>1570.83</v>
      </c>
      <c r="H2547" s="10">
        <v>1578.07</v>
      </c>
      <c r="J2547" s="29">
        <v>41402</v>
      </c>
      <c r="K2547" s="10">
        <v>71.8</v>
      </c>
      <c r="L2547" s="10">
        <v>73.319999999999993</v>
      </c>
      <c r="M2547" s="10">
        <v>71.55</v>
      </c>
      <c r="N2547" s="10">
        <v>72.5</v>
      </c>
      <c r="O2547" s="10">
        <v>73.06</v>
      </c>
      <c r="P2547" s="10">
        <v>71.739999999999995</v>
      </c>
      <c r="Q2547" s="10">
        <v>74.010000000000005</v>
      </c>
    </row>
    <row r="2548" spans="1:17">
      <c r="A2548" s="29">
        <v>41403</v>
      </c>
      <c r="B2548" s="10">
        <v>1539.66</v>
      </c>
      <c r="C2548" s="10">
        <v>1545.18</v>
      </c>
      <c r="D2548" s="10">
        <v>1536.87</v>
      </c>
      <c r="E2548" s="10">
        <v>1536.87</v>
      </c>
      <c r="F2548" s="10">
        <v>1571.92</v>
      </c>
      <c r="H2548" s="10">
        <v>1578.05</v>
      </c>
      <c r="J2548" s="29">
        <v>41401</v>
      </c>
      <c r="K2548" s="10">
        <v>71.709999999999994</v>
      </c>
      <c r="L2548" s="10">
        <v>73.290000000000006</v>
      </c>
      <c r="M2548" s="10">
        <v>71.180000000000007</v>
      </c>
      <c r="N2548" s="10">
        <v>72.900000000000006</v>
      </c>
      <c r="O2548" s="10">
        <v>73.11</v>
      </c>
      <c r="P2548" s="10">
        <v>71.69</v>
      </c>
      <c r="Q2548" s="10">
        <v>74</v>
      </c>
    </row>
    <row r="2549" spans="1:17">
      <c r="A2549" s="29">
        <v>41402</v>
      </c>
      <c r="B2549" s="10">
        <v>1540.19</v>
      </c>
      <c r="C2549" s="10">
        <v>1543.02</v>
      </c>
      <c r="D2549" s="10">
        <v>1535.97</v>
      </c>
      <c r="E2549" s="10">
        <v>1539.67</v>
      </c>
      <c r="F2549" s="10">
        <v>1573.17</v>
      </c>
      <c r="H2549" s="10">
        <v>1578.08</v>
      </c>
      <c r="J2549" s="29">
        <v>41400</v>
      </c>
      <c r="K2549" s="10">
        <v>72</v>
      </c>
      <c r="L2549" s="10">
        <v>72.27</v>
      </c>
      <c r="M2549" s="10">
        <v>70.5</v>
      </c>
      <c r="N2549" s="10">
        <v>72.27</v>
      </c>
      <c r="O2549" s="10">
        <v>73.16</v>
      </c>
      <c r="P2549" s="10">
        <v>71.64</v>
      </c>
      <c r="Q2549" s="10">
        <v>73.98</v>
      </c>
    </row>
    <row r="2550" spans="1:17">
      <c r="A2550" s="29">
        <v>41401</v>
      </c>
      <c r="B2550" s="10">
        <v>1539.68</v>
      </c>
      <c r="C2550" s="10">
        <v>1542.47</v>
      </c>
      <c r="D2550" s="10">
        <v>1538.05</v>
      </c>
      <c r="E2550" s="10">
        <v>1539.75</v>
      </c>
      <c r="F2550" s="10">
        <v>1574.38</v>
      </c>
      <c r="H2550" s="10">
        <v>1578.01</v>
      </c>
      <c r="J2550" s="29">
        <v>41397</v>
      </c>
      <c r="K2550" s="10">
        <v>72.400000000000006</v>
      </c>
      <c r="L2550" s="10">
        <v>77.400000000000006</v>
      </c>
      <c r="M2550" s="10">
        <v>72.400000000000006</v>
      </c>
      <c r="N2550" s="10">
        <v>72.459999999999994</v>
      </c>
      <c r="O2550" s="10">
        <v>73.19</v>
      </c>
      <c r="P2550" s="10">
        <v>71.59</v>
      </c>
      <c r="Q2550" s="10">
        <v>73.97</v>
      </c>
    </row>
    <row r="2551" spans="1:17">
      <c r="A2551" s="29">
        <v>41400</v>
      </c>
      <c r="B2551" s="10">
        <v>1541.71</v>
      </c>
      <c r="C2551" s="10">
        <v>1546.09</v>
      </c>
      <c r="D2551" s="10">
        <v>1537.82</v>
      </c>
      <c r="E2551" s="10">
        <v>1540.13</v>
      </c>
      <c r="F2551" s="10">
        <v>1575.62</v>
      </c>
      <c r="H2551" s="10">
        <v>1577.87</v>
      </c>
      <c r="J2551" s="29">
        <v>41396</v>
      </c>
      <c r="K2551" s="10">
        <v>72.709999999999994</v>
      </c>
      <c r="L2551" s="10">
        <v>72.709999999999994</v>
      </c>
      <c r="M2551" s="10">
        <v>71.349999999999994</v>
      </c>
      <c r="N2551" s="10">
        <v>71.55</v>
      </c>
      <c r="O2551" s="10">
        <v>73.23</v>
      </c>
      <c r="P2551" s="10">
        <v>71.55</v>
      </c>
      <c r="Q2551" s="10">
        <v>73.959999999999994</v>
      </c>
    </row>
    <row r="2552" spans="1:17">
      <c r="A2552" s="29">
        <v>41397</v>
      </c>
      <c r="B2552" s="10">
        <v>1540.78</v>
      </c>
      <c r="C2552" s="10">
        <v>1549.49</v>
      </c>
      <c r="D2552" s="10">
        <v>1539.4</v>
      </c>
      <c r="E2552" s="10">
        <v>1541.79</v>
      </c>
      <c r="F2552" s="10">
        <v>1576.82</v>
      </c>
      <c r="H2552" s="10">
        <v>1577.74</v>
      </c>
      <c r="J2552" s="29">
        <v>41394</v>
      </c>
      <c r="K2552" s="10">
        <v>71.739999999999995</v>
      </c>
      <c r="L2552" s="10">
        <v>72.709999999999994</v>
      </c>
      <c r="M2552" s="10">
        <v>71.739999999999995</v>
      </c>
      <c r="N2552" s="10">
        <v>72.709999999999994</v>
      </c>
      <c r="O2552" s="10">
        <v>73.3</v>
      </c>
      <c r="P2552" s="10">
        <v>71.52</v>
      </c>
      <c r="Q2552" s="10">
        <v>73.959999999999994</v>
      </c>
    </row>
    <row r="2553" spans="1:17">
      <c r="A2553" s="29">
        <v>41396</v>
      </c>
      <c r="B2553" s="10">
        <v>1549</v>
      </c>
      <c r="C2553" s="10">
        <v>1551.69</v>
      </c>
      <c r="D2553" s="10">
        <v>1540.78</v>
      </c>
      <c r="E2553" s="10">
        <v>1540.78</v>
      </c>
      <c r="F2553" s="10">
        <v>1578.09</v>
      </c>
      <c r="H2553" s="10">
        <v>1577.5</v>
      </c>
      <c r="J2553" s="29">
        <v>41393</v>
      </c>
      <c r="K2553" s="10">
        <v>72.5</v>
      </c>
      <c r="L2553" s="10">
        <v>72.5</v>
      </c>
      <c r="M2553" s="10">
        <v>71.19</v>
      </c>
      <c r="N2553" s="10">
        <v>71.72</v>
      </c>
      <c r="O2553" s="10">
        <v>73.349999999999994</v>
      </c>
      <c r="P2553" s="10">
        <v>71.48</v>
      </c>
      <c r="Q2553" s="10">
        <v>73.94</v>
      </c>
    </row>
    <row r="2554" spans="1:17">
      <c r="A2554" s="29">
        <v>41394</v>
      </c>
      <c r="B2554" s="10">
        <v>1548.56</v>
      </c>
      <c r="C2554" s="10">
        <v>1551.4</v>
      </c>
      <c r="D2554" s="10">
        <v>1543.33</v>
      </c>
      <c r="E2554" s="10">
        <v>1549</v>
      </c>
      <c r="F2554" s="10">
        <v>1579.42</v>
      </c>
      <c r="H2554" s="10">
        <v>1577.16</v>
      </c>
      <c r="J2554" s="29">
        <v>41390</v>
      </c>
      <c r="K2554" s="10">
        <v>71.010000000000005</v>
      </c>
      <c r="L2554" s="10">
        <v>72.02</v>
      </c>
      <c r="M2554" s="10">
        <v>70.81</v>
      </c>
      <c r="N2554" s="10">
        <v>71.430000000000007</v>
      </c>
      <c r="O2554" s="10">
        <v>73.42</v>
      </c>
      <c r="P2554" s="10">
        <v>71.44</v>
      </c>
      <c r="Q2554" s="10">
        <v>73.92</v>
      </c>
    </row>
    <row r="2555" spans="1:17">
      <c r="A2555" s="29">
        <v>41393</v>
      </c>
      <c r="B2555" s="10">
        <v>1550.27</v>
      </c>
      <c r="C2555" s="10">
        <v>1553</v>
      </c>
      <c r="D2555" s="10">
        <v>1543.93</v>
      </c>
      <c r="E2555" s="10">
        <v>1547.52</v>
      </c>
      <c r="F2555" s="10">
        <v>1580.59</v>
      </c>
      <c r="H2555" s="10">
        <v>1576.71</v>
      </c>
      <c r="J2555" s="29">
        <v>41389</v>
      </c>
      <c r="K2555" s="10">
        <v>72</v>
      </c>
      <c r="L2555" s="10">
        <v>72.349999999999994</v>
      </c>
      <c r="M2555" s="10">
        <v>72</v>
      </c>
      <c r="N2555" s="10">
        <v>72.099999999999994</v>
      </c>
      <c r="O2555" s="10">
        <v>73.5</v>
      </c>
      <c r="P2555" s="10">
        <v>71.400000000000006</v>
      </c>
      <c r="Q2555" s="10">
        <v>73.91</v>
      </c>
    </row>
    <row r="2556" spans="1:17">
      <c r="A2556" s="29">
        <v>41390</v>
      </c>
      <c r="B2556" s="10">
        <v>1550.56</v>
      </c>
      <c r="C2556" s="10">
        <v>1552.98</v>
      </c>
      <c r="D2556" s="10">
        <v>1547.2</v>
      </c>
      <c r="E2556" s="10">
        <v>1550.41</v>
      </c>
      <c r="F2556" s="10">
        <v>1581.72</v>
      </c>
      <c r="H2556" s="10">
        <v>1576.17</v>
      </c>
      <c r="J2556" s="29">
        <v>41388</v>
      </c>
      <c r="K2556" s="10">
        <v>72.41</v>
      </c>
      <c r="L2556" s="10">
        <v>72.41</v>
      </c>
      <c r="M2556" s="10">
        <v>71</v>
      </c>
      <c r="N2556" s="10">
        <v>72.040000000000006</v>
      </c>
      <c r="O2556" s="10">
        <v>73.569999999999993</v>
      </c>
      <c r="P2556" s="10">
        <v>71.36</v>
      </c>
      <c r="Q2556" s="10">
        <v>73.89</v>
      </c>
    </row>
    <row r="2557" spans="1:17">
      <c r="A2557" s="29">
        <v>41389</v>
      </c>
      <c r="B2557" s="10">
        <v>1551.58</v>
      </c>
      <c r="C2557" s="10">
        <v>1554.16</v>
      </c>
      <c r="D2557" s="10">
        <v>1548.28</v>
      </c>
      <c r="E2557" s="10">
        <v>1550.8</v>
      </c>
      <c r="F2557" s="10">
        <v>1582.86</v>
      </c>
      <c r="H2557" s="10">
        <v>1575.48</v>
      </c>
      <c r="J2557" s="29">
        <v>41387</v>
      </c>
      <c r="K2557" s="10">
        <v>72</v>
      </c>
      <c r="L2557" s="10">
        <v>72.25</v>
      </c>
      <c r="M2557" s="10">
        <v>71.400000000000006</v>
      </c>
      <c r="N2557" s="10">
        <v>71.400000000000006</v>
      </c>
      <c r="O2557" s="10">
        <v>73.63</v>
      </c>
      <c r="P2557" s="10">
        <v>71.31</v>
      </c>
      <c r="Q2557" s="10">
        <v>73.88</v>
      </c>
    </row>
    <row r="2558" spans="1:17">
      <c r="A2558" s="29">
        <v>41388</v>
      </c>
      <c r="B2558" s="10">
        <v>1556.97</v>
      </c>
      <c r="C2558" s="10">
        <v>1558.92</v>
      </c>
      <c r="D2558" s="10">
        <v>1550</v>
      </c>
      <c r="E2558" s="10">
        <v>1551.69</v>
      </c>
      <c r="F2558" s="10">
        <v>1584.11</v>
      </c>
      <c r="H2558" s="10">
        <v>1574.66</v>
      </c>
      <c r="J2558" s="29">
        <v>41386</v>
      </c>
      <c r="K2558" s="10">
        <v>70.39</v>
      </c>
      <c r="L2558" s="10">
        <v>71.599999999999994</v>
      </c>
      <c r="M2558" s="10">
        <v>70.39</v>
      </c>
      <c r="N2558" s="10">
        <v>71</v>
      </c>
      <c r="O2558" s="10">
        <v>73.709999999999994</v>
      </c>
      <c r="P2558" s="10">
        <v>71.260000000000005</v>
      </c>
      <c r="Q2558" s="10">
        <v>73.87</v>
      </c>
    </row>
    <row r="2559" spans="1:17">
      <c r="A2559" s="29">
        <v>41387</v>
      </c>
      <c r="B2559" s="10">
        <v>1555.1</v>
      </c>
      <c r="C2559" s="10">
        <v>1559.4</v>
      </c>
      <c r="D2559" s="10">
        <v>1551.96</v>
      </c>
      <c r="E2559" s="10">
        <v>1556.97</v>
      </c>
      <c r="F2559" s="10">
        <v>1585.32</v>
      </c>
      <c r="H2559" s="10">
        <v>1573.95</v>
      </c>
      <c r="J2559" s="29">
        <v>41383</v>
      </c>
      <c r="K2559" s="10">
        <v>69.94</v>
      </c>
      <c r="L2559" s="10">
        <v>71</v>
      </c>
      <c r="M2559" s="10">
        <v>69.040000000000006</v>
      </c>
      <c r="N2559" s="10">
        <v>70.400000000000006</v>
      </c>
      <c r="O2559" s="10">
        <v>73.81</v>
      </c>
      <c r="P2559" s="10">
        <v>71.22</v>
      </c>
      <c r="Q2559" s="10">
        <v>73.86</v>
      </c>
    </row>
    <row r="2560" spans="1:17">
      <c r="A2560" s="29">
        <v>41386</v>
      </c>
      <c r="B2560" s="10">
        <v>1565.95</v>
      </c>
      <c r="C2560" s="10">
        <v>1567.18</v>
      </c>
      <c r="D2560" s="10">
        <v>1555.05</v>
      </c>
      <c r="E2560" s="10">
        <v>1555.1</v>
      </c>
      <c r="F2560" s="10">
        <v>1586.44</v>
      </c>
      <c r="H2560" s="10">
        <v>1573.18</v>
      </c>
      <c r="J2560" s="29">
        <v>41382</v>
      </c>
      <c r="K2560" s="10">
        <v>69.95</v>
      </c>
      <c r="L2560" s="10">
        <v>70.27</v>
      </c>
      <c r="M2560" s="10">
        <v>69</v>
      </c>
      <c r="N2560" s="10">
        <v>70.099999999999994</v>
      </c>
      <c r="O2560" s="10">
        <v>73.92</v>
      </c>
      <c r="P2560" s="10">
        <v>71.180000000000007</v>
      </c>
      <c r="Q2560" s="10">
        <v>73.86</v>
      </c>
    </row>
    <row r="2561" spans="1:17">
      <c r="A2561" s="29">
        <v>41383</v>
      </c>
      <c r="B2561" s="10">
        <v>1566.17</v>
      </c>
      <c r="C2561" s="10">
        <v>1568.73</v>
      </c>
      <c r="D2561" s="10">
        <v>1563.89</v>
      </c>
      <c r="E2561" s="10">
        <v>1565.95</v>
      </c>
      <c r="F2561" s="10">
        <v>1587.56</v>
      </c>
      <c r="H2561" s="10">
        <v>1572.39</v>
      </c>
      <c r="J2561" s="29">
        <v>41381</v>
      </c>
      <c r="K2561" s="10">
        <v>70.39</v>
      </c>
      <c r="L2561" s="10">
        <v>70.900000000000006</v>
      </c>
      <c r="M2561" s="10">
        <v>69.95</v>
      </c>
      <c r="N2561" s="10">
        <v>69.95</v>
      </c>
      <c r="O2561" s="10">
        <v>74.05</v>
      </c>
      <c r="P2561" s="10">
        <v>71.150000000000006</v>
      </c>
      <c r="Q2561" s="10">
        <v>73.86</v>
      </c>
    </row>
    <row r="2562" spans="1:17">
      <c r="A2562" s="29">
        <v>41382</v>
      </c>
      <c r="B2562" s="10">
        <v>1564.01</v>
      </c>
      <c r="C2562" s="10">
        <v>1569.37</v>
      </c>
      <c r="D2562" s="10">
        <v>1563.26</v>
      </c>
      <c r="E2562" s="10">
        <v>1566.13</v>
      </c>
      <c r="F2562" s="10">
        <v>1588.45</v>
      </c>
      <c r="H2562" s="10">
        <v>1571.51</v>
      </c>
      <c r="J2562" s="29">
        <v>41380</v>
      </c>
      <c r="K2562" s="10">
        <v>71</v>
      </c>
      <c r="L2562" s="10">
        <v>71.2</v>
      </c>
      <c r="M2562" s="10">
        <v>70</v>
      </c>
      <c r="N2562" s="10">
        <v>71.2</v>
      </c>
      <c r="O2562" s="10">
        <v>74.180000000000007</v>
      </c>
      <c r="P2562" s="10">
        <v>71.12</v>
      </c>
      <c r="Q2562" s="10">
        <v>73.87</v>
      </c>
    </row>
    <row r="2563" spans="1:17">
      <c r="A2563" s="29">
        <v>41381</v>
      </c>
      <c r="B2563" s="10">
        <v>1570</v>
      </c>
      <c r="C2563" s="10">
        <v>1570.4</v>
      </c>
      <c r="D2563" s="10">
        <v>1561.64</v>
      </c>
      <c r="E2563" s="10">
        <v>1564.01</v>
      </c>
      <c r="F2563" s="10">
        <v>1589.54</v>
      </c>
      <c r="H2563" s="10">
        <v>1570.63</v>
      </c>
      <c r="J2563" s="29">
        <v>41379</v>
      </c>
      <c r="K2563" s="10">
        <v>73.5</v>
      </c>
      <c r="L2563" s="10">
        <v>73.5</v>
      </c>
      <c r="M2563" s="10">
        <v>70.7</v>
      </c>
      <c r="N2563" s="10">
        <v>70.7</v>
      </c>
      <c r="O2563" s="10">
        <v>74.27</v>
      </c>
      <c r="P2563" s="10">
        <v>71.09</v>
      </c>
      <c r="Q2563" s="10">
        <v>73.86</v>
      </c>
    </row>
    <row r="2564" spans="1:17">
      <c r="A2564" s="29">
        <v>41380</v>
      </c>
      <c r="B2564" s="10">
        <v>1567.56</v>
      </c>
      <c r="C2564" s="10">
        <v>1570.04</v>
      </c>
      <c r="D2564" s="10">
        <v>1564.22</v>
      </c>
      <c r="E2564" s="10">
        <v>1570</v>
      </c>
      <c r="F2564" s="10">
        <v>1590.65</v>
      </c>
      <c r="H2564" s="10">
        <v>1569.75</v>
      </c>
      <c r="J2564" s="29">
        <v>41376</v>
      </c>
      <c r="K2564" s="10">
        <v>73.73</v>
      </c>
      <c r="L2564" s="10">
        <v>73.73</v>
      </c>
      <c r="M2564" s="10">
        <v>72.25</v>
      </c>
      <c r="N2564" s="10">
        <v>72.5</v>
      </c>
      <c r="O2564" s="10">
        <v>74.349999999999994</v>
      </c>
      <c r="P2564" s="10">
        <v>71.06</v>
      </c>
      <c r="Q2564" s="10">
        <v>73.87</v>
      </c>
    </row>
    <row r="2565" spans="1:17">
      <c r="A2565" s="29">
        <v>41379</v>
      </c>
      <c r="B2565" s="10">
        <v>1571.2</v>
      </c>
      <c r="C2565" s="10">
        <v>1573.4</v>
      </c>
      <c r="D2565" s="10">
        <v>1564.48</v>
      </c>
      <c r="E2565" s="10">
        <v>1567.35</v>
      </c>
      <c r="F2565" s="10">
        <v>1591.52</v>
      </c>
      <c r="H2565" s="10">
        <v>1568.83</v>
      </c>
      <c r="J2565" s="29">
        <v>41375</v>
      </c>
      <c r="K2565" s="10">
        <v>74.489999999999995</v>
      </c>
      <c r="L2565" s="10">
        <v>75</v>
      </c>
      <c r="M2565" s="10">
        <v>72.680000000000007</v>
      </c>
      <c r="N2565" s="10">
        <v>73</v>
      </c>
      <c r="O2565" s="10">
        <v>74.400000000000006</v>
      </c>
      <c r="P2565" s="10">
        <v>71.02</v>
      </c>
      <c r="Q2565" s="10">
        <v>73.86</v>
      </c>
    </row>
    <row r="2566" spans="1:17">
      <c r="A2566" s="29">
        <v>41376</v>
      </c>
      <c r="B2566" s="10">
        <v>1574.92</v>
      </c>
      <c r="C2566" s="10">
        <v>1575.13</v>
      </c>
      <c r="D2566" s="10">
        <v>1567.13</v>
      </c>
      <c r="E2566" s="10">
        <v>1571.2</v>
      </c>
      <c r="F2566" s="10">
        <v>1592.24</v>
      </c>
      <c r="H2566" s="10">
        <v>1567.94</v>
      </c>
      <c r="J2566" s="29">
        <v>41374</v>
      </c>
      <c r="K2566" s="10">
        <v>71.72</v>
      </c>
      <c r="L2566" s="10">
        <v>73.72</v>
      </c>
      <c r="M2566" s="10">
        <v>71.72</v>
      </c>
      <c r="N2566" s="10">
        <v>73.38</v>
      </c>
      <c r="O2566" s="10">
        <v>74.44</v>
      </c>
      <c r="P2566" s="10">
        <v>70.97</v>
      </c>
      <c r="Q2566" s="10">
        <v>73.86</v>
      </c>
    </row>
    <row r="2567" spans="1:17">
      <c r="A2567" s="29">
        <v>41375</v>
      </c>
      <c r="B2567" s="10">
        <v>1573.87</v>
      </c>
      <c r="C2567" s="10">
        <v>1575.72</v>
      </c>
      <c r="D2567" s="10">
        <v>1570.33</v>
      </c>
      <c r="E2567" s="10">
        <v>1574.92</v>
      </c>
      <c r="F2567" s="10">
        <v>1592.75</v>
      </c>
      <c r="H2567" s="10">
        <v>1567.03</v>
      </c>
      <c r="J2567" s="29">
        <v>41373</v>
      </c>
      <c r="K2567" s="10">
        <v>73.5</v>
      </c>
      <c r="L2567" s="10">
        <v>73.5</v>
      </c>
      <c r="M2567" s="10">
        <v>72.64</v>
      </c>
      <c r="N2567" s="10">
        <v>72.819999999999993</v>
      </c>
      <c r="O2567" s="10">
        <v>74.48</v>
      </c>
      <c r="P2567" s="10">
        <v>70.92</v>
      </c>
      <c r="Q2567" s="10">
        <v>73.849999999999994</v>
      </c>
    </row>
    <row r="2568" spans="1:17">
      <c r="A2568" s="29">
        <v>41374</v>
      </c>
      <c r="B2568" s="10">
        <v>1566.83</v>
      </c>
      <c r="C2568" s="10">
        <v>1577.08</v>
      </c>
      <c r="D2568" s="10">
        <v>1566.81</v>
      </c>
      <c r="E2568" s="10">
        <v>1573.87</v>
      </c>
      <c r="F2568" s="10">
        <v>1593.18</v>
      </c>
      <c r="H2568" s="10">
        <v>1566.12</v>
      </c>
      <c r="J2568" s="29">
        <v>41372</v>
      </c>
      <c r="K2568" s="10">
        <v>71.900000000000006</v>
      </c>
      <c r="L2568" s="10">
        <v>72.44</v>
      </c>
      <c r="M2568" s="10">
        <v>70.510000000000005</v>
      </c>
      <c r="N2568" s="10">
        <v>72.44</v>
      </c>
      <c r="O2568" s="10">
        <v>74.540000000000006</v>
      </c>
      <c r="P2568" s="10">
        <v>70.87</v>
      </c>
      <c r="Q2568" s="10">
        <v>73.849999999999994</v>
      </c>
    </row>
    <row r="2569" spans="1:17">
      <c r="A2569" s="29">
        <v>41373</v>
      </c>
      <c r="B2569" s="10">
        <v>1568.28</v>
      </c>
      <c r="C2569" s="10">
        <v>1568.85</v>
      </c>
      <c r="D2569" s="10">
        <v>1563.4</v>
      </c>
      <c r="E2569" s="10">
        <v>1567.67</v>
      </c>
      <c r="F2569" s="10">
        <v>1593.58</v>
      </c>
      <c r="H2569" s="10">
        <v>1565.31</v>
      </c>
      <c r="J2569" s="29">
        <v>41369</v>
      </c>
      <c r="K2569" s="10">
        <v>71.02</v>
      </c>
      <c r="L2569" s="10">
        <v>72</v>
      </c>
      <c r="M2569" s="10">
        <v>70</v>
      </c>
      <c r="N2569" s="10">
        <v>72</v>
      </c>
      <c r="O2569" s="10">
        <v>74.599999999999994</v>
      </c>
      <c r="P2569" s="10">
        <v>70.819999999999993</v>
      </c>
      <c r="Q2569" s="10">
        <v>73.849999999999994</v>
      </c>
    </row>
    <row r="2570" spans="1:17">
      <c r="A2570" s="29">
        <v>41372</v>
      </c>
      <c r="B2570" s="10">
        <v>1570.93</v>
      </c>
      <c r="C2570" s="10">
        <v>1576.24</v>
      </c>
      <c r="D2570" s="10">
        <v>1566.11</v>
      </c>
      <c r="E2570" s="10">
        <v>1568.28</v>
      </c>
      <c r="F2570" s="10">
        <v>1594.07</v>
      </c>
      <c r="H2570" s="10">
        <v>1564.45</v>
      </c>
      <c r="J2570" s="29">
        <v>41368</v>
      </c>
      <c r="K2570" s="10">
        <v>71.989999999999995</v>
      </c>
      <c r="L2570" s="10">
        <v>71.989999999999995</v>
      </c>
      <c r="M2570" s="10">
        <v>71.02</v>
      </c>
      <c r="N2570" s="10">
        <v>71.33</v>
      </c>
      <c r="O2570" s="10">
        <v>74.67</v>
      </c>
      <c r="P2570" s="10">
        <v>70.77</v>
      </c>
      <c r="Q2570" s="10">
        <v>73.849999999999994</v>
      </c>
    </row>
    <row r="2571" spans="1:17">
      <c r="A2571" s="29">
        <v>41369</v>
      </c>
      <c r="B2571" s="10">
        <v>1574.16</v>
      </c>
      <c r="C2571" s="10">
        <v>1576.35</v>
      </c>
      <c r="D2571" s="10">
        <v>1570.21</v>
      </c>
      <c r="E2571" s="10">
        <v>1570.41</v>
      </c>
      <c r="F2571" s="10">
        <v>1594.47</v>
      </c>
      <c r="H2571" s="10">
        <v>1563.59</v>
      </c>
      <c r="J2571" s="29">
        <v>41367</v>
      </c>
      <c r="K2571" s="10">
        <v>73.45</v>
      </c>
      <c r="L2571" s="10">
        <v>73.45</v>
      </c>
      <c r="M2571" s="10">
        <v>71.02</v>
      </c>
      <c r="N2571" s="10">
        <v>72</v>
      </c>
      <c r="O2571" s="10">
        <v>74.75</v>
      </c>
      <c r="P2571" s="10">
        <v>70.72</v>
      </c>
      <c r="Q2571" s="10">
        <v>73.86</v>
      </c>
    </row>
    <row r="2572" spans="1:17">
      <c r="A2572" s="29">
        <v>41368</v>
      </c>
      <c r="B2572" s="10">
        <v>1575.06</v>
      </c>
      <c r="C2572" s="10">
        <v>1578.14</v>
      </c>
      <c r="D2572" s="10">
        <v>1571.17</v>
      </c>
      <c r="E2572" s="10">
        <v>1574.15</v>
      </c>
      <c r="F2572" s="10">
        <v>1594.85</v>
      </c>
      <c r="H2572" s="10">
        <v>1562.9</v>
      </c>
      <c r="J2572" s="29">
        <v>41366</v>
      </c>
      <c r="K2572" s="10">
        <v>73.89</v>
      </c>
      <c r="L2572" s="10">
        <v>73.89</v>
      </c>
      <c r="M2572" s="10">
        <v>72.040000000000006</v>
      </c>
      <c r="N2572" s="10">
        <v>72.489999999999995</v>
      </c>
      <c r="O2572" s="10">
        <v>74.819999999999993</v>
      </c>
      <c r="P2572" s="10">
        <v>70.67</v>
      </c>
      <c r="Q2572" s="10">
        <v>73.849999999999994</v>
      </c>
    </row>
    <row r="2573" spans="1:17">
      <c r="A2573" s="29">
        <v>41367</v>
      </c>
      <c r="B2573" s="10">
        <v>1572.24</v>
      </c>
      <c r="C2573" s="10">
        <v>1580.4</v>
      </c>
      <c r="D2573" s="10">
        <v>1571.16</v>
      </c>
      <c r="E2573" s="10">
        <v>1575.06</v>
      </c>
      <c r="F2573" s="10">
        <v>1595.13</v>
      </c>
      <c r="H2573" s="10">
        <v>1562.16</v>
      </c>
      <c r="J2573" s="29">
        <v>41365</v>
      </c>
      <c r="K2573" s="10">
        <v>72.86</v>
      </c>
      <c r="L2573" s="10">
        <v>72.989999999999995</v>
      </c>
      <c r="M2573" s="10">
        <v>72.05</v>
      </c>
      <c r="N2573" s="10">
        <v>72.8</v>
      </c>
      <c r="O2573" s="10">
        <v>74.86</v>
      </c>
      <c r="P2573" s="10">
        <v>70.61</v>
      </c>
      <c r="Q2573" s="10">
        <v>73.83</v>
      </c>
    </row>
    <row r="2574" spans="1:17">
      <c r="A2574" s="29">
        <v>41366</v>
      </c>
      <c r="B2574" s="10">
        <v>1576.27</v>
      </c>
      <c r="C2574" s="10">
        <v>1577.82</v>
      </c>
      <c r="D2574" s="10">
        <v>1570.81</v>
      </c>
      <c r="E2574" s="10">
        <v>1571.77</v>
      </c>
      <c r="F2574" s="10">
        <v>1595.42</v>
      </c>
      <c r="H2574" s="10">
        <v>1561.38</v>
      </c>
      <c r="J2574" s="29">
        <v>41361</v>
      </c>
      <c r="K2574" s="10">
        <v>72.36</v>
      </c>
      <c r="L2574" s="10">
        <v>72.86</v>
      </c>
      <c r="M2574" s="10">
        <v>72</v>
      </c>
      <c r="N2574" s="10">
        <v>72.86</v>
      </c>
      <c r="O2574" s="10">
        <v>74.900000000000006</v>
      </c>
      <c r="P2574" s="10">
        <v>70.55</v>
      </c>
      <c r="Q2574" s="10">
        <v>73.81</v>
      </c>
    </row>
    <row r="2575" spans="1:17">
      <c r="A2575" s="29">
        <v>41365</v>
      </c>
      <c r="B2575" s="10">
        <v>1579.32</v>
      </c>
      <c r="C2575" s="10">
        <v>1586.12</v>
      </c>
      <c r="D2575" s="10">
        <v>1573.94</v>
      </c>
      <c r="E2575" s="10">
        <v>1576.28</v>
      </c>
      <c r="F2575" s="10">
        <v>1595.64</v>
      </c>
      <c r="H2575" s="10">
        <v>1560.69</v>
      </c>
      <c r="J2575" s="29">
        <v>41360</v>
      </c>
      <c r="K2575" s="10">
        <v>71.900000000000006</v>
      </c>
      <c r="L2575" s="10">
        <v>72.42</v>
      </c>
      <c r="M2575" s="10">
        <v>70.31</v>
      </c>
      <c r="N2575" s="10">
        <v>72.349999999999994</v>
      </c>
      <c r="O2575" s="10">
        <v>74.94</v>
      </c>
      <c r="P2575" s="10">
        <v>70.489999999999995</v>
      </c>
      <c r="Q2575" s="10">
        <v>73.8</v>
      </c>
    </row>
    <row r="2576" spans="1:17">
      <c r="A2576" s="29">
        <v>41361</v>
      </c>
      <c r="B2576" s="10">
        <v>1572.01</v>
      </c>
      <c r="C2576" s="10">
        <v>1581.86</v>
      </c>
      <c r="D2576" s="10">
        <v>1570.7</v>
      </c>
      <c r="E2576" s="10">
        <v>1581.86</v>
      </c>
      <c r="F2576" s="10">
        <v>1595.79</v>
      </c>
      <c r="H2576" s="10">
        <v>1559.98</v>
      </c>
      <c r="J2576" s="29">
        <v>41359</v>
      </c>
      <c r="K2576" s="10">
        <v>71.010000000000005</v>
      </c>
      <c r="L2576" s="10">
        <v>72.7</v>
      </c>
      <c r="M2576" s="10">
        <v>71.010000000000005</v>
      </c>
      <c r="N2576" s="10">
        <v>72.05</v>
      </c>
      <c r="O2576" s="10">
        <v>74.989999999999995</v>
      </c>
      <c r="P2576" s="10">
        <v>70.430000000000007</v>
      </c>
      <c r="Q2576" s="10">
        <v>73.790000000000006</v>
      </c>
    </row>
    <row r="2577" spans="1:17">
      <c r="A2577" s="29">
        <v>41360</v>
      </c>
      <c r="B2577" s="10">
        <v>1570.41</v>
      </c>
      <c r="C2577" s="10">
        <v>1573.11</v>
      </c>
      <c r="D2577" s="10">
        <v>1566.79</v>
      </c>
      <c r="E2577" s="10">
        <v>1571.44</v>
      </c>
      <c r="F2577" s="10">
        <v>1595.84</v>
      </c>
      <c r="H2577" s="10">
        <v>1559.23</v>
      </c>
      <c r="J2577" s="29">
        <v>41358</v>
      </c>
      <c r="K2577" s="10">
        <v>72.2</v>
      </c>
      <c r="L2577" s="10">
        <v>72.2</v>
      </c>
      <c r="M2577" s="10">
        <v>71.319999999999993</v>
      </c>
      <c r="N2577" s="10">
        <v>72.05</v>
      </c>
      <c r="O2577" s="10">
        <v>75.05</v>
      </c>
      <c r="P2577" s="10">
        <v>70.38</v>
      </c>
      <c r="Q2577" s="10">
        <v>73.78</v>
      </c>
    </row>
    <row r="2578" spans="1:17">
      <c r="A2578" s="29">
        <v>41359</v>
      </c>
      <c r="B2578" s="10">
        <v>1562.22</v>
      </c>
      <c r="C2578" s="10">
        <v>1570.41</v>
      </c>
      <c r="D2578" s="10">
        <v>1562.22</v>
      </c>
      <c r="E2578" s="10">
        <v>1570.41</v>
      </c>
      <c r="F2578" s="10">
        <v>1596.16</v>
      </c>
      <c r="H2578" s="10">
        <v>1558.68</v>
      </c>
      <c r="J2578" s="29">
        <v>41355</v>
      </c>
      <c r="K2578" s="10">
        <v>72.989999999999995</v>
      </c>
      <c r="L2578" s="10">
        <v>72.989999999999995</v>
      </c>
      <c r="M2578" s="10">
        <v>71.56</v>
      </c>
      <c r="N2578" s="10">
        <v>72.23</v>
      </c>
      <c r="O2578" s="10">
        <v>75.11</v>
      </c>
      <c r="P2578" s="10">
        <v>70.34</v>
      </c>
      <c r="Q2578" s="10">
        <v>73.790000000000006</v>
      </c>
    </row>
    <row r="2579" spans="1:17">
      <c r="A2579" s="29">
        <v>41358</v>
      </c>
      <c r="B2579" s="10">
        <v>1570.06</v>
      </c>
      <c r="C2579" s="10">
        <v>1570.99</v>
      </c>
      <c r="D2579" s="10">
        <v>1561.59</v>
      </c>
      <c r="E2579" s="10">
        <v>1562.35</v>
      </c>
      <c r="F2579" s="10">
        <v>1596.55</v>
      </c>
      <c r="H2579" s="10">
        <v>1558.16</v>
      </c>
      <c r="J2579" s="29">
        <v>41354</v>
      </c>
      <c r="K2579" s="10">
        <v>73.400000000000006</v>
      </c>
      <c r="L2579" s="10">
        <v>73.400000000000006</v>
      </c>
      <c r="M2579" s="10">
        <v>72.099999999999994</v>
      </c>
      <c r="N2579" s="10">
        <v>72.989999999999995</v>
      </c>
      <c r="O2579" s="10">
        <v>75.150000000000006</v>
      </c>
      <c r="P2579" s="10">
        <v>70.290000000000006</v>
      </c>
      <c r="Q2579" s="10">
        <v>73.78</v>
      </c>
    </row>
    <row r="2580" spans="1:17">
      <c r="A2580" s="29">
        <v>41355</v>
      </c>
      <c r="B2580" s="10">
        <v>1573.48</v>
      </c>
      <c r="C2580" s="10">
        <v>1577.46</v>
      </c>
      <c r="D2580" s="10">
        <v>1568.61</v>
      </c>
      <c r="E2580" s="10">
        <v>1570.06</v>
      </c>
      <c r="F2580" s="10">
        <v>1597.06</v>
      </c>
      <c r="H2580" s="10">
        <v>1557.75</v>
      </c>
      <c r="J2580" s="29">
        <v>41353</v>
      </c>
      <c r="K2580" s="10">
        <v>73.53</v>
      </c>
      <c r="L2580" s="10">
        <v>73.53</v>
      </c>
      <c r="M2580" s="10">
        <v>72.69</v>
      </c>
      <c r="N2580" s="10">
        <v>73.400000000000006</v>
      </c>
      <c r="O2580" s="10">
        <v>75.2</v>
      </c>
      <c r="P2580" s="10">
        <v>70.239999999999995</v>
      </c>
      <c r="Q2580" s="10">
        <v>73.78</v>
      </c>
    </row>
    <row r="2581" spans="1:17">
      <c r="A2581" s="29">
        <v>41354</v>
      </c>
      <c r="B2581" s="10">
        <v>1570.52</v>
      </c>
      <c r="C2581" s="10">
        <v>1572.77</v>
      </c>
      <c r="D2581" s="10">
        <v>1566.33</v>
      </c>
      <c r="E2581" s="10">
        <v>1572.77</v>
      </c>
      <c r="F2581" s="10">
        <v>1597.42</v>
      </c>
      <c r="H2581" s="10">
        <v>1557.32</v>
      </c>
      <c r="J2581" s="29">
        <v>41352</v>
      </c>
      <c r="K2581" s="10">
        <v>74</v>
      </c>
      <c r="L2581" s="10">
        <v>74.2</v>
      </c>
      <c r="M2581" s="10">
        <v>73.400000000000006</v>
      </c>
      <c r="N2581" s="10">
        <v>73.53</v>
      </c>
      <c r="O2581" s="10">
        <v>75.25</v>
      </c>
      <c r="P2581" s="10">
        <v>70.180000000000007</v>
      </c>
      <c r="Q2581" s="10">
        <v>73.790000000000006</v>
      </c>
    </row>
    <row r="2582" spans="1:17">
      <c r="A2582" s="29">
        <v>41353</v>
      </c>
      <c r="B2582" s="10">
        <v>1575.26</v>
      </c>
      <c r="C2582" s="10">
        <v>1578.47</v>
      </c>
      <c r="D2582" s="10">
        <v>1569.89</v>
      </c>
      <c r="E2582" s="10">
        <v>1570.52</v>
      </c>
      <c r="F2582" s="10">
        <v>1597.62</v>
      </c>
      <c r="H2582" s="10">
        <v>1556.85</v>
      </c>
      <c r="J2582" s="29">
        <v>41351</v>
      </c>
      <c r="K2582" s="10">
        <v>74.239999999999995</v>
      </c>
      <c r="L2582" s="10">
        <v>74.239999999999995</v>
      </c>
      <c r="M2582" s="10">
        <v>73</v>
      </c>
      <c r="N2582" s="10">
        <v>73.98</v>
      </c>
      <c r="O2582" s="10">
        <v>75.319999999999993</v>
      </c>
      <c r="P2582" s="10">
        <v>70.12</v>
      </c>
      <c r="Q2582" s="10">
        <v>73.790000000000006</v>
      </c>
    </row>
    <row r="2583" spans="1:17">
      <c r="A2583" s="29">
        <v>41352</v>
      </c>
      <c r="B2583" s="10">
        <v>1585.18</v>
      </c>
      <c r="C2583" s="10">
        <v>1587.14</v>
      </c>
      <c r="D2583" s="10">
        <v>1573.48</v>
      </c>
      <c r="E2583" s="10">
        <v>1575.21</v>
      </c>
      <c r="F2583" s="10">
        <v>1597.86</v>
      </c>
      <c r="H2583" s="10">
        <v>1556.44</v>
      </c>
      <c r="J2583" s="29">
        <v>41348</v>
      </c>
      <c r="K2583" s="10">
        <v>75.099999999999994</v>
      </c>
      <c r="L2583" s="10">
        <v>75.38</v>
      </c>
      <c r="M2583" s="10">
        <v>74</v>
      </c>
      <c r="N2583" s="10">
        <v>75.38</v>
      </c>
      <c r="O2583" s="10">
        <v>75.37</v>
      </c>
      <c r="P2583" s="10">
        <v>70.06</v>
      </c>
      <c r="Q2583" s="10">
        <v>73.78</v>
      </c>
    </row>
    <row r="2584" spans="1:17">
      <c r="A2584" s="29">
        <v>41351</v>
      </c>
      <c r="B2584" s="10">
        <v>1587.31</v>
      </c>
      <c r="C2584" s="10">
        <v>1587.31</v>
      </c>
      <c r="D2584" s="10">
        <v>1581.69</v>
      </c>
      <c r="E2584" s="10">
        <v>1585.13</v>
      </c>
      <c r="F2584" s="10">
        <v>1597.95</v>
      </c>
      <c r="H2584" s="10">
        <v>1555.98</v>
      </c>
      <c r="J2584" s="29">
        <v>41347</v>
      </c>
      <c r="K2584" s="10">
        <v>75.400000000000006</v>
      </c>
      <c r="L2584" s="10">
        <v>75.61</v>
      </c>
      <c r="M2584" s="10">
        <v>74.62</v>
      </c>
      <c r="N2584" s="10">
        <v>75.41</v>
      </c>
      <c r="O2584" s="10">
        <v>75.37</v>
      </c>
      <c r="P2584" s="10">
        <v>70</v>
      </c>
      <c r="Q2584" s="10">
        <v>73.75</v>
      </c>
    </row>
    <row r="2585" spans="1:17">
      <c r="A2585" s="29">
        <v>41348</v>
      </c>
      <c r="B2585" s="10">
        <v>1590.95</v>
      </c>
      <c r="C2585" s="10">
        <v>1596.01</v>
      </c>
      <c r="D2585" s="10">
        <v>1585.4</v>
      </c>
      <c r="E2585" s="10">
        <v>1587.24</v>
      </c>
      <c r="F2585" s="10">
        <v>1597.85</v>
      </c>
      <c r="H2585" s="10">
        <v>1555.43</v>
      </c>
      <c r="J2585" s="29">
        <v>41346</v>
      </c>
      <c r="K2585" s="10">
        <v>76</v>
      </c>
      <c r="L2585" s="10">
        <v>76.08</v>
      </c>
      <c r="M2585" s="10">
        <v>75.42</v>
      </c>
      <c r="N2585" s="10">
        <v>75.42</v>
      </c>
      <c r="O2585" s="10">
        <v>75.36</v>
      </c>
      <c r="P2585" s="10">
        <v>69.94</v>
      </c>
      <c r="Q2585" s="10">
        <v>73.72</v>
      </c>
    </row>
    <row r="2586" spans="1:17">
      <c r="A2586" s="29">
        <v>41347</v>
      </c>
      <c r="B2586" s="10">
        <v>1593.18</v>
      </c>
      <c r="C2586" s="10">
        <v>1596.63</v>
      </c>
      <c r="D2586" s="10">
        <v>1590.14</v>
      </c>
      <c r="E2586" s="10">
        <v>1591.37</v>
      </c>
      <c r="F2586" s="10">
        <v>1597.58</v>
      </c>
      <c r="H2586" s="10">
        <v>1554.93</v>
      </c>
      <c r="J2586" s="29">
        <v>41345</v>
      </c>
      <c r="K2586" s="10">
        <v>76</v>
      </c>
      <c r="L2586" s="10">
        <v>76.08</v>
      </c>
      <c r="M2586" s="10">
        <v>75.66</v>
      </c>
      <c r="N2586" s="10">
        <v>75.86</v>
      </c>
      <c r="O2586" s="10">
        <v>75.349999999999994</v>
      </c>
      <c r="P2586" s="10">
        <v>69.88</v>
      </c>
      <c r="Q2586" s="10">
        <v>73.69</v>
      </c>
    </row>
    <row r="2587" spans="1:17">
      <c r="A2587" s="29">
        <v>41346</v>
      </c>
      <c r="B2587" s="10">
        <v>1599.08</v>
      </c>
      <c r="C2587" s="10">
        <v>1599.21</v>
      </c>
      <c r="D2587" s="10">
        <v>1590.81</v>
      </c>
      <c r="E2587" s="10">
        <v>1593.18</v>
      </c>
      <c r="F2587" s="10">
        <v>1597.18</v>
      </c>
      <c r="H2587" s="10">
        <v>1554.29</v>
      </c>
      <c r="J2587" s="29">
        <v>41344</v>
      </c>
      <c r="K2587" s="10">
        <v>76</v>
      </c>
      <c r="L2587" s="10">
        <v>76</v>
      </c>
      <c r="M2587" s="10">
        <v>75.53</v>
      </c>
      <c r="N2587" s="10">
        <v>75.819999999999993</v>
      </c>
      <c r="O2587" s="10">
        <v>75.33</v>
      </c>
      <c r="P2587" s="10">
        <v>69.819999999999993</v>
      </c>
      <c r="Q2587" s="10">
        <v>73.66</v>
      </c>
    </row>
    <row r="2588" spans="1:17">
      <c r="A2588" s="29">
        <v>41345</v>
      </c>
      <c r="B2588" s="10">
        <v>1600.49</v>
      </c>
      <c r="C2588" s="10">
        <v>1604.5</v>
      </c>
      <c r="D2588" s="10">
        <v>1597.04</v>
      </c>
      <c r="E2588" s="10">
        <v>1599.08</v>
      </c>
      <c r="F2588" s="10">
        <v>1596.6</v>
      </c>
      <c r="H2588" s="10">
        <v>1553.66</v>
      </c>
      <c r="J2588" s="29">
        <v>41341</v>
      </c>
      <c r="K2588" s="10">
        <v>75.63</v>
      </c>
      <c r="L2588" s="10">
        <v>75.88</v>
      </c>
      <c r="M2588" s="10">
        <v>75.48</v>
      </c>
      <c r="N2588" s="10">
        <v>75.78</v>
      </c>
      <c r="O2588" s="10">
        <v>75.290000000000006</v>
      </c>
      <c r="P2588" s="10">
        <v>69.77</v>
      </c>
      <c r="Q2588" s="10">
        <v>73.63</v>
      </c>
    </row>
    <row r="2589" spans="1:17">
      <c r="A2589" s="29">
        <v>41344</v>
      </c>
      <c r="B2589" s="10">
        <v>1604.22</v>
      </c>
      <c r="C2589" s="10">
        <v>1604.79</v>
      </c>
      <c r="D2589" s="10">
        <v>1597.82</v>
      </c>
      <c r="E2589" s="10">
        <v>1600.17</v>
      </c>
      <c r="F2589" s="10">
        <v>1595.7</v>
      </c>
      <c r="H2589" s="10">
        <v>1552.94</v>
      </c>
      <c r="J2589" s="29">
        <v>41340</v>
      </c>
      <c r="K2589" s="10">
        <v>74.42</v>
      </c>
      <c r="L2589" s="10">
        <v>75.87</v>
      </c>
      <c r="M2589" s="10">
        <v>74.42</v>
      </c>
      <c r="N2589" s="10">
        <v>75.86</v>
      </c>
      <c r="O2589" s="10">
        <v>75.27</v>
      </c>
      <c r="P2589" s="10">
        <v>69.73</v>
      </c>
      <c r="Q2589" s="10">
        <v>73.59</v>
      </c>
    </row>
    <row r="2590" spans="1:17">
      <c r="A2590" s="29">
        <v>41341</v>
      </c>
      <c r="B2590" s="10">
        <v>1602.03</v>
      </c>
      <c r="C2590" s="10">
        <v>1604.79</v>
      </c>
      <c r="D2590" s="10">
        <v>1599.41</v>
      </c>
      <c r="E2590" s="10">
        <v>1604.22</v>
      </c>
      <c r="F2590" s="10">
        <v>1594.59</v>
      </c>
      <c r="H2590" s="10">
        <v>1552.13</v>
      </c>
      <c r="J2590" s="29">
        <v>41339</v>
      </c>
      <c r="K2590" s="10">
        <v>75.180000000000007</v>
      </c>
      <c r="L2590" s="10">
        <v>76.58</v>
      </c>
      <c r="M2590" s="10">
        <v>74.62</v>
      </c>
      <c r="N2590" s="10">
        <v>75.56</v>
      </c>
      <c r="O2590" s="10">
        <v>75.23</v>
      </c>
      <c r="P2590" s="10">
        <v>69.7</v>
      </c>
      <c r="Q2590" s="10">
        <v>73.55</v>
      </c>
    </row>
    <row r="2591" spans="1:17">
      <c r="A2591" s="29">
        <v>41340</v>
      </c>
      <c r="B2591" s="10">
        <v>1605.12</v>
      </c>
      <c r="C2591" s="10">
        <v>1606.68</v>
      </c>
      <c r="D2591" s="10">
        <v>1599.62</v>
      </c>
      <c r="E2591" s="10">
        <v>1602.02</v>
      </c>
      <c r="F2591" s="10">
        <v>1593.43</v>
      </c>
      <c r="H2591" s="10">
        <v>1551.32</v>
      </c>
      <c r="J2591" s="29">
        <v>41338</v>
      </c>
      <c r="K2591" s="10">
        <v>76.290000000000006</v>
      </c>
      <c r="L2591" s="10">
        <v>76.290000000000006</v>
      </c>
      <c r="M2591" s="10">
        <v>74.91</v>
      </c>
      <c r="N2591" s="10">
        <v>75.17</v>
      </c>
      <c r="O2591" s="10">
        <v>75.23</v>
      </c>
      <c r="P2591" s="10">
        <v>69.680000000000007</v>
      </c>
      <c r="Q2591" s="10">
        <v>73.52</v>
      </c>
    </row>
    <row r="2592" spans="1:17">
      <c r="A2592" s="29">
        <v>41339</v>
      </c>
      <c r="B2592" s="10">
        <v>1603.76</v>
      </c>
      <c r="C2592" s="10">
        <v>1610.43</v>
      </c>
      <c r="D2592" s="10">
        <v>1601.01</v>
      </c>
      <c r="E2592" s="10">
        <v>1605.12</v>
      </c>
      <c r="F2592" s="10">
        <v>1592.04</v>
      </c>
      <c r="H2592" s="10">
        <v>1550.43</v>
      </c>
      <c r="J2592" s="29">
        <v>41337</v>
      </c>
      <c r="K2592" s="10">
        <v>74.849999999999994</v>
      </c>
      <c r="L2592" s="10">
        <v>75.16</v>
      </c>
      <c r="M2592" s="10">
        <v>74.400000000000006</v>
      </c>
      <c r="N2592" s="10">
        <v>75.16</v>
      </c>
      <c r="O2592" s="10">
        <v>75.180000000000007</v>
      </c>
      <c r="P2592" s="10">
        <v>69.66</v>
      </c>
      <c r="Q2592" s="10">
        <v>73.489999999999995</v>
      </c>
    </row>
    <row r="2593" spans="1:17">
      <c r="A2593" s="29">
        <v>41338</v>
      </c>
      <c r="B2593" s="10">
        <v>1600.05</v>
      </c>
      <c r="C2593" s="10">
        <v>1604.74</v>
      </c>
      <c r="D2593" s="10">
        <v>1598.37</v>
      </c>
      <c r="E2593" s="10">
        <v>1603.76</v>
      </c>
      <c r="F2593" s="10">
        <v>1590.53</v>
      </c>
      <c r="H2593" s="10">
        <v>1549.62</v>
      </c>
      <c r="J2593" s="29">
        <v>41334</v>
      </c>
      <c r="K2593" s="10">
        <v>74.930000000000007</v>
      </c>
      <c r="L2593" s="10">
        <v>75.08</v>
      </c>
      <c r="M2593" s="10">
        <v>74.59</v>
      </c>
      <c r="N2593" s="10">
        <v>74.8</v>
      </c>
      <c r="O2593" s="10">
        <v>75.13</v>
      </c>
      <c r="P2593" s="10">
        <v>69.64</v>
      </c>
      <c r="Q2593" s="10">
        <v>73.459999999999994</v>
      </c>
    </row>
    <row r="2594" spans="1:17">
      <c r="A2594" s="29">
        <v>41337</v>
      </c>
      <c r="B2594" s="10">
        <v>1597.63</v>
      </c>
      <c r="C2594" s="10">
        <v>1602.3</v>
      </c>
      <c r="D2594" s="10">
        <v>1596.43</v>
      </c>
      <c r="E2594" s="10">
        <v>1600.05</v>
      </c>
      <c r="F2594" s="10">
        <v>1589.15</v>
      </c>
      <c r="H2594" s="10">
        <v>1548.78</v>
      </c>
      <c r="J2594" s="29">
        <v>41333</v>
      </c>
      <c r="K2594" s="10">
        <v>75.5</v>
      </c>
      <c r="L2594" s="10">
        <v>75.849999999999994</v>
      </c>
      <c r="M2594" s="10">
        <v>75.38</v>
      </c>
      <c r="N2594" s="10">
        <v>75.849999999999994</v>
      </c>
      <c r="O2594" s="10">
        <v>75.08</v>
      </c>
      <c r="P2594" s="10">
        <v>69.62</v>
      </c>
      <c r="Q2594" s="10">
        <v>73.430000000000007</v>
      </c>
    </row>
    <row r="2595" spans="1:17">
      <c r="A2595" s="29">
        <v>41334</v>
      </c>
      <c r="B2595" s="10">
        <v>1598.1</v>
      </c>
      <c r="C2595" s="10">
        <v>1603.81</v>
      </c>
      <c r="D2595" s="10">
        <v>1596.37</v>
      </c>
      <c r="E2595" s="10">
        <v>1598.87</v>
      </c>
      <c r="F2595" s="10">
        <v>1587.92</v>
      </c>
      <c r="H2595" s="10">
        <v>1548.1</v>
      </c>
      <c r="J2595" s="29">
        <v>41332</v>
      </c>
      <c r="K2595" s="10">
        <v>76.3</v>
      </c>
      <c r="L2595" s="10">
        <v>76.3</v>
      </c>
      <c r="M2595" s="10">
        <v>74.84</v>
      </c>
      <c r="N2595" s="10">
        <v>75.400000000000006</v>
      </c>
      <c r="O2595" s="10">
        <v>75.010000000000005</v>
      </c>
      <c r="P2595" s="10">
        <v>69.59</v>
      </c>
      <c r="Q2595" s="10">
        <v>73.39</v>
      </c>
    </row>
    <row r="2596" spans="1:17">
      <c r="A2596" s="29">
        <v>41333</v>
      </c>
      <c r="B2596" s="10">
        <v>1595.9</v>
      </c>
      <c r="C2596" s="10">
        <v>1598.79</v>
      </c>
      <c r="D2596" s="10">
        <v>1594.91</v>
      </c>
      <c r="E2596" s="10">
        <v>1597.88</v>
      </c>
      <c r="F2596" s="10">
        <v>1586.57</v>
      </c>
      <c r="H2596" s="10">
        <v>1547.41</v>
      </c>
      <c r="J2596" s="29">
        <v>41331</v>
      </c>
      <c r="K2596" s="10">
        <v>75.2</v>
      </c>
      <c r="L2596" s="10">
        <v>76.5</v>
      </c>
      <c r="M2596" s="10">
        <v>74.400000000000006</v>
      </c>
      <c r="N2596" s="10">
        <v>74.849999999999994</v>
      </c>
      <c r="O2596" s="10">
        <v>75.010000000000005</v>
      </c>
      <c r="P2596" s="10">
        <v>69.569999999999993</v>
      </c>
      <c r="Q2596" s="10">
        <v>73.36</v>
      </c>
    </row>
    <row r="2597" spans="1:17">
      <c r="A2597" s="29">
        <v>41332</v>
      </c>
      <c r="B2597" s="10">
        <v>1599.58</v>
      </c>
      <c r="C2597" s="10">
        <v>1599.74</v>
      </c>
      <c r="D2597" s="10">
        <v>1594.18</v>
      </c>
      <c r="E2597" s="10">
        <v>1595.78</v>
      </c>
      <c r="F2597" s="10">
        <v>1585.32</v>
      </c>
      <c r="H2597" s="10">
        <v>1546.77</v>
      </c>
      <c r="J2597" s="29">
        <v>41330</v>
      </c>
      <c r="K2597" s="10">
        <v>75.41</v>
      </c>
      <c r="L2597" s="10">
        <v>75.41</v>
      </c>
      <c r="M2597" s="10">
        <v>75</v>
      </c>
      <c r="N2597" s="10">
        <v>75.2</v>
      </c>
      <c r="O2597" s="10">
        <v>74.959999999999994</v>
      </c>
      <c r="P2597" s="10">
        <v>69.55</v>
      </c>
      <c r="Q2597" s="10">
        <v>73.33</v>
      </c>
    </row>
    <row r="2598" spans="1:17">
      <c r="A2598" s="29">
        <v>41331</v>
      </c>
      <c r="B2598" s="10">
        <v>1599.74</v>
      </c>
      <c r="C2598" s="10">
        <v>1601.08</v>
      </c>
      <c r="D2598" s="10">
        <v>1595.59</v>
      </c>
      <c r="E2598" s="10">
        <v>1599.58</v>
      </c>
      <c r="F2598" s="10">
        <v>1584.18</v>
      </c>
      <c r="H2598" s="10">
        <v>1546.14</v>
      </c>
      <c r="J2598" s="29">
        <v>41327</v>
      </c>
      <c r="K2598" s="10">
        <v>74.349999999999994</v>
      </c>
      <c r="L2598" s="10">
        <v>75.5</v>
      </c>
      <c r="M2598" s="10">
        <v>74.319999999999993</v>
      </c>
      <c r="N2598" s="10">
        <v>75.12</v>
      </c>
      <c r="O2598" s="10">
        <v>74.89</v>
      </c>
      <c r="P2598" s="10">
        <v>69.53</v>
      </c>
      <c r="Q2598" s="10">
        <v>73.3</v>
      </c>
    </row>
    <row r="2599" spans="1:17">
      <c r="A2599" s="29">
        <v>41330</v>
      </c>
      <c r="B2599" s="10">
        <v>1602.19</v>
      </c>
      <c r="C2599" s="10">
        <v>1604.65</v>
      </c>
      <c r="D2599" s="10">
        <v>1597.21</v>
      </c>
      <c r="E2599" s="10">
        <v>1599.74</v>
      </c>
      <c r="F2599" s="10">
        <v>1582.99</v>
      </c>
      <c r="H2599" s="10">
        <v>1545.49</v>
      </c>
      <c r="J2599" s="29">
        <v>41326</v>
      </c>
      <c r="K2599" s="10">
        <v>74</v>
      </c>
      <c r="L2599" s="10">
        <v>74.099999999999994</v>
      </c>
      <c r="M2599" s="10">
        <v>73.099999999999994</v>
      </c>
      <c r="N2599" s="10">
        <v>73.95</v>
      </c>
      <c r="O2599" s="10">
        <v>74.81</v>
      </c>
      <c r="P2599" s="10">
        <v>69.5</v>
      </c>
      <c r="Q2599" s="10">
        <v>73.27</v>
      </c>
    </row>
    <row r="2600" spans="1:17">
      <c r="A2600" s="29">
        <v>41327</v>
      </c>
      <c r="B2600" s="10">
        <v>1600.21</v>
      </c>
      <c r="C2600" s="10">
        <v>1606.4</v>
      </c>
      <c r="D2600" s="10">
        <v>1599.3</v>
      </c>
      <c r="E2600" s="10">
        <v>1602.11</v>
      </c>
      <c r="F2600" s="10">
        <v>1581.64</v>
      </c>
      <c r="H2600" s="10">
        <v>1544.84</v>
      </c>
      <c r="J2600" s="29">
        <v>41325</v>
      </c>
      <c r="K2600" s="10">
        <v>75</v>
      </c>
      <c r="L2600" s="10">
        <v>75.150000000000006</v>
      </c>
      <c r="M2600" s="10">
        <v>74.13</v>
      </c>
      <c r="N2600" s="10">
        <v>74.3</v>
      </c>
      <c r="O2600" s="10">
        <v>74.760000000000005</v>
      </c>
      <c r="P2600" s="10">
        <v>69.48</v>
      </c>
      <c r="Q2600" s="10">
        <v>73.25</v>
      </c>
    </row>
    <row r="2601" spans="1:17">
      <c r="A2601" s="29">
        <v>41326</v>
      </c>
      <c r="B2601" s="10">
        <v>1605.38</v>
      </c>
      <c r="C2601" s="10">
        <v>1605.38</v>
      </c>
      <c r="D2601" s="10">
        <v>1598.49</v>
      </c>
      <c r="E2601" s="10">
        <v>1600.08</v>
      </c>
      <c r="F2601" s="10">
        <v>1580.11</v>
      </c>
      <c r="H2601" s="10">
        <v>1544.2</v>
      </c>
      <c r="J2601" s="29">
        <v>41324</v>
      </c>
      <c r="K2601" s="10">
        <v>75</v>
      </c>
      <c r="L2601" s="10">
        <v>75.42</v>
      </c>
      <c r="M2601" s="10">
        <v>74.78</v>
      </c>
      <c r="N2601" s="10">
        <v>74.98</v>
      </c>
      <c r="O2601" s="10">
        <v>74.7</v>
      </c>
      <c r="P2601" s="10">
        <v>69.459999999999994</v>
      </c>
      <c r="Q2601" s="10">
        <v>73.23</v>
      </c>
    </row>
    <row r="2602" spans="1:17">
      <c r="A2602" s="29">
        <v>41325</v>
      </c>
      <c r="B2602" s="10">
        <v>1606.72</v>
      </c>
      <c r="C2602" s="10">
        <v>1609.87</v>
      </c>
      <c r="D2602" s="10">
        <v>1601.46</v>
      </c>
      <c r="E2602" s="10">
        <v>1605.38</v>
      </c>
      <c r="F2602" s="10">
        <v>1578.66</v>
      </c>
      <c r="H2602" s="10">
        <v>1543.54</v>
      </c>
      <c r="J2602" s="29">
        <v>41323</v>
      </c>
      <c r="K2602" s="10">
        <v>75.48</v>
      </c>
      <c r="L2602" s="10">
        <v>75.48</v>
      </c>
      <c r="M2602" s="10">
        <v>75</v>
      </c>
      <c r="N2602" s="10">
        <v>75.180000000000007</v>
      </c>
      <c r="O2602" s="10">
        <v>74.62</v>
      </c>
      <c r="P2602" s="10">
        <v>69.44</v>
      </c>
      <c r="Q2602" s="10">
        <v>73.19</v>
      </c>
    </row>
    <row r="2603" spans="1:17">
      <c r="A2603" s="29">
        <v>41324</v>
      </c>
      <c r="B2603" s="10">
        <v>1607.83</v>
      </c>
      <c r="C2603" s="10">
        <v>1609.08</v>
      </c>
      <c r="D2603" s="10">
        <v>1604.15</v>
      </c>
      <c r="E2603" s="10">
        <v>1606.86</v>
      </c>
      <c r="F2603" s="10">
        <v>1576.91</v>
      </c>
      <c r="H2603" s="10">
        <v>1542.86</v>
      </c>
      <c r="J2603" s="29">
        <v>41320</v>
      </c>
      <c r="K2603" s="10">
        <v>75.48</v>
      </c>
      <c r="L2603" s="10">
        <v>75.75</v>
      </c>
      <c r="M2603" s="10">
        <v>75.48</v>
      </c>
      <c r="N2603" s="10">
        <v>75.48</v>
      </c>
      <c r="O2603" s="10">
        <v>74.53</v>
      </c>
      <c r="P2603" s="10">
        <v>69.41</v>
      </c>
      <c r="Q2603" s="10">
        <v>73.16</v>
      </c>
    </row>
    <row r="2604" spans="1:17">
      <c r="A2604" s="29">
        <v>41323</v>
      </c>
      <c r="B2604" s="10">
        <v>1603.71</v>
      </c>
      <c r="C2604" s="10">
        <v>1607.81</v>
      </c>
      <c r="D2604" s="10">
        <v>1602.02</v>
      </c>
      <c r="E2604" s="10">
        <v>1607.81</v>
      </c>
      <c r="F2604" s="10">
        <v>1574.91</v>
      </c>
      <c r="H2604" s="10">
        <v>1542.13</v>
      </c>
      <c r="J2604" s="29">
        <v>41319</v>
      </c>
      <c r="K2604" s="10">
        <v>76</v>
      </c>
      <c r="L2604" s="10">
        <v>76</v>
      </c>
      <c r="M2604" s="10">
        <v>74.95</v>
      </c>
      <c r="N2604" s="10">
        <v>75.56</v>
      </c>
      <c r="O2604" s="10">
        <v>74.42</v>
      </c>
      <c r="P2604" s="10">
        <v>69.39</v>
      </c>
      <c r="Q2604" s="10">
        <v>73.13</v>
      </c>
    </row>
    <row r="2605" spans="1:17">
      <c r="A2605" s="29">
        <v>41320</v>
      </c>
      <c r="B2605" s="10">
        <v>1607.92</v>
      </c>
      <c r="C2605" s="10">
        <v>1611.12</v>
      </c>
      <c r="D2605" s="10">
        <v>1602.58</v>
      </c>
      <c r="E2605" s="10">
        <v>1603.71</v>
      </c>
      <c r="F2605" s="10">
        <v>1572.84</v>
      </c>
      <c r="H2605" s="10">
        <v>1541.38</v>
      </c>
      <c r="J2605" s="29">
        <v>41318</v>
      </c>
      <c r="K2605" s="10">
        <v>75.45</v>
      </c>
      <c r="L2605" s="10">
        <v>75.66</v>
      </c>
      <c r="M2605" s="10">
        <v>75.23</v>
      </c>
      <c r="N2605" s="10">
        <v>75.23</v>
      </c>
      <c r="O2605" s="10">
        <v>74.319999999999993</v>
      </c>
      <c r="P2605" s="10">
        <v>69.36</v>
      </c>
      <c r="Q2605" s="10">
        <v>73.08</v>
      </c>
    </row>
    <row r="2606" spans="1:17">
      <c r="A2606" s="29">
        <v>41319</v>
      </c>
      <c r="B2606" s="10">
        <v>1613.15</v>
      </c>
      <c r="C2606" s="10">
        <v>1613.93</v>
      </c>
      <c r="D2606" s="10">
        <v>1604.39</v>
      </c>
      <c r="E2606" s="10">
        <v>1607.69</v>
      </c>
      <c r="F2606" s="10">
        <v>1570.63</v>
      </c>
      <c r="H2606" s="10">
        <v>1540.68</v>
      </c>
      <c r="J2606" s="29">
        <v>41313</v>
      </c>
      <c r="K2606" s="10">
        <v>75.5</v>
      </c>
      <c r="L2606" s="10">
        <v>75.599999999999994</v>
      </c>
      <c r="M2606" s="10">
        <v>75</v>
      </c>
      <c r="N2606" s="10">
        <v>75.28</v>
      </c>
      <c r="O2606" s="10">
        <v>74.22</v>
      </c>
      <c r="P2606" s="10">
        <v>69.34</v>
      </c>
      <c r="Q2606" s="10">
        <v>73.03</v>
      </c>
    </row>
    <row r="2607" spans="1:17">
      <c r="A2607" s="29">
        <v>41318</v>
      </c>
      <c r="B2607" s="10">
        <v>1612.4</v>
      </c>
      <c r="C2607" s="10">
        <v>1615.27</v>
      </c>
      <c r="D2607" s="10">
        <v>1608.68</v>
      </c>
      <c r="E2607" s="10">
        <v>1613.15</v>
      </c>
      <c r="F2607" s="10">
        <v>1568.1</v>
      </c>
      <c r="H2607" s="10">
        <v>1539.89</v>
      </c>
      <c r="J2607" s="29">
        <v>41312</v>
      </c>
      <c r="K2607" s="10">
        <v>76</v>
      </c>
      <c r="L2607" s="10">
        <v>76.900000000000006</v>
      </c>
      <c r="M2607" s="10">
        <v>75.3</v>
      </c>
      <c r="N2607" s="10">
        <v>75.430000000000007</v>
      </c>
      <c r="O2607" s="10">
        <v>74.13</v>
      </c>
      <c r="P2607" s="10">
        <v>69.31</v>
      </c>
      <c r="Q2607" s="10">
        <v>72.98</v>
      </c>
    </row>
    <row r="2608" spans="1:17">
      <c r="A2608" s="29">
        <v>41313</v>
      </c>
      <c r="B2608" s="10">
        <v>1612.7</v>
      </c>
      <c r="C2608" s="10">
        <v>1616.72</v>
      </c>
      <c r="D2608" s="10">
        <v>1607.94</v>
      </c>
      <c r="E2608" s="10">
        <v>1612.47</v>
      </c>
      <c r="F2608" s="10">
        <v>1565.22</v>
      </c>
      <c r="H2608" s="10">
        <v>1539.01</v>
      </c>
      <c r="J2608" s="29">
        <v>41311</v>
      </c>
      <c r="K2608" s="10">
        <v>75.97</v>
      </c>
      <c r="L2608" s="10">
        <v>75.98</v>
      </c>
      <c r="M2608" s="10">
        <v>75.69</v>
      </c>
      <c r="N2608" s="10">
        <v>75.849999999999994</v>
      </c>
      <c r="O2608" s="10">
        <v>74.040000000000006</v>
      </c>
      <c r="P2608" s="10">
        <v>69.290000000000006</v>
      </c>
      <c r="Q2608" s="10">
        <v>72.930000000000007</v>
      </c>
    </row>
    <row r="2609" spans="1:17">
      <c r="A2609" s="29">
        <v>41312</v>
      </c>
      <c r="B2609" s="10">
        <v>1611.06</v>
      </c>
      <c r="C2609" s="10">
        <v>1615.09</v>
      </c>
      <c r="D2609" s="10">
        <v>1609.7</v>
      </c>
      <c r="E2609" s="10">
        <v>1612.62</v>
      </c>
      <c r="F2609" s="10">
        <v>1562.57</v>
      </c>
      <c r="H2609" s="10">
        <v>1538.1</v>
      </c>
      <c r="J2609" s="29">
        <v>41310</v>
      </c>
      <c r="K2609" s="10">
        <v>76.53</v>
      </c>
      <c r="L2609" s="10">
        <v>76.53</v>
      </c>
      <c r="M2609" s="10">
        <v>75.97</v>
      </c>
      <c r="N2609" s="10">
        <v>76.17</v>
      </c>
      <c r="O2609" s="10">
        <v>73.92</v>
      </c>
      <c r="P2609" s="10">
        <v>69.25</v>
      </c>
      <c r="Q2609" s="10">
        <v>72.84</v>
      </c>
    </row>
    <row r="2610" spans="1:17">
      <c r="A2610" s="29">
        <v>41311</v>
      </c>
      <c r="B2610" s="10">
        <v>1610.41</v>
      </c>
      <c r="C2610" s="10">
        <v>1615.93</v>
      </c>
      <c r="D2610" s="10">
        <v>1606.49</v>
      </c>
      <c r="E2610" s="10">
        <v>1611.1</v>
      </c>
      <c r="F2610" s="10">
        <v>1559.93</v>
      </c>
      <c r="H2610" s="10">
        <v>1537.14</v>
      </c>
      <c r="J2610" s="29">
        <v>41309</v>
      </c>
      <c r="K2610" s="10">
        <v>76.55</v>
      </c>
      <c r="L2610" s="10">
        <v>76.8</v>
      </c>
      <c r="M2610" s="10">
        <v>75.930000000000007</v>
      </c>
      <c r="N2610" s="10">
        <v>76.23</v>
      </c>
      <c r="O2610" s="10">
        <v>73.81</v>
      </c>
      <c r="P2610" s="10">
        <v>69.22</v>
      </c>
      <c r="Q2610" s="10">
        <v>72.77</v>
      </c>
    </row>
    <row r="2611" spans="1:17">
      <c r="A2611" s="29">
        <v>41310</v>
      </c>
      <c r="B2611" s="10">
        <v>1620.93</v>
      </c>
      <c r="C2611" s="10">
        <v>1620.93</v>
      </c>
      <c r="D2611" s="10">
        <v>1610.48</v>
      </c>
      <c r="E2611" s="10">
        <v>1610.48</v>
      </c>
      <c r="F2611" s="10">
        <v>1557.23</v>
      </c>
      <c r="H2611" s="10">
        <v>1536.18</v>
      </c>
      <c r="J2611" s="29">
        <v>41306</v>
      </c>
      <c r="K2611" s="10">
        <v>76.5</v>
      </c>
      <c r="L2611" s="10">
        <v>76.55</v>
      </c>
      <c r="M2611" s="10">
        <v>75.81</v>
      </c>
      <c r="N2611" s="10">
        <v>76.5</v>
      </c>
      <c r="O2611" s="10">
        <v>73.680000000000007</v>
      </c>
      <c r="P2611" s="10">
        <v>69.180000000000007</v>
      </c>
      <c r="Q2611" s="10">
        <v>72.709999999999994</v>
      </c>
    </row>
    <row r="2612" spans="1:17">
      <c r="A2612" s="29">
        <v>41309</v>
      </c>
      <c r="B2612" s="10">
        <v>1619.38</v>
      </c>
      <c r="C2612" s="10">
        <v>1623.23</v>
      </c>
      <c r="D2612" s="10">
        <v>1610.37</v>
      </c>
      <c r="E2612" s="10">
        <v>1620.81</v>
      </c>
      <c r="F2612" s="10">
        <v>1554.58</v>
      </c>
      <c r="H2612" s="10">
        <v>1535.24</v>
      </c>
      <c r="J2612" s="29">
        <v>41305</v>
      </c>
      <c r="K2612" s="10">
        <v>76.23</v>
      </c>
      <c r="L2612" s="10">
        <v>76.23</v>
      </c>
      <c r="M2612" s="10">
        <v>74.94</v>
      </c>
      <c r="N2612" s="10">
        <v>75.709999999999994</v>
      </c>
      <c r="O2612" s="10">
        <v>73.55</v>
      </c>
      <c r="P2612" s="10">
        <v>69.150000000000006</v>
      </c>
      <c r="Q2612" s="10">
        <v>72.64</v>
      </c>
    </row>
    <row r="2613" spans="1:17">
      <c r="A2613" s="29">
        <v>41306</v>
      </c>
      <c r="B2613" s="10">
        <v>1613.76</v>
      </c>
      <c r="C2613" s="10">
        <v>1622.67</v>
      </c>
      <c r="D2613" s="10">
        <v>1611.41</v>
      </c>
      <c r="E2613" s="10">
        <v>1619.38</v>
      </c>
      <c r="F2613" s="10">
        <v>1551.72</v>
      </c>
      <c r="J2613" s="29">
        <v>41304</v>
      </c>
      <c r="K2613" s="10">
        <v>75</v>
      </c>
      <c r="L2613" s="10">
        <v>75.23</v>
      </c>
      <c r="M2613" s="10">
        <v>74.67</v>
      </c>
      <c r="N2613" s="10">
        <v>75.010000000000005</v>
      </c>
      <c r="O2613" s="10">
        <v>73.459999999999994</v>
      </c>
      <c r="P2613" s="10">
        <v>69.12</v>
      </c>
      <c r="Q2613" s="10">
        <v>72.58</v>
      </c>
    </row>
    <row r="2614" spans="1:17">
      <c r="A2614" s="29">
        <v>41305</v>
      </c>
      <c r="B2614" s="10">
        <v>1603.45</v>
      </c>
      <c r="C2614" s="10">
        <v>1615.41</v>
      </c>
      <c r="D2614" s="10">
        <v>1603.2</v>
      </c>
      <c r="E2614" s="10">
        <v>1613.76</v>
      </c>
      <c r="F2614" s="10">
        <v>1548.86</v>
      </c>
      <c r="J2614" s="29">
        <v>41303</v>
      </c>
      <c r="K2614" s="10">
        <v>74.989999999999995</v>
      </c>
      <c r="L2614" s="10">
        <v>75.08</v>
      </c>
      <c r="M2614" s="10">
        <v>74.900000000000006</v>
      </c>
      <c r="N2614" s="10">
        <v>75</v>
      </c>
      <c r="O2614" s="10">
        <v>73.38</v>
      </c>
      <c r="P2614" s="10">
        <v>69.11</v>
      </c>
      <c r="Q2614" s="10">
        <v>72.52</v>
      </c>
    </row>
    <row r="2615" spans="1:17">
      <c r="A2615" s="29">
        <v>41304</v>
      </c>
      <c r="B2615" s="10">
        <v>1597.07</v>
      </c>
      <c r="C2615" s="10">
        <v>1604.55</v>
      </c>
      <c r="D2615" s="10">
        <v>1597.02</v>
      </c>
      <c r="E2615" s="10">
        <v>1603.26</v>
      </c>
      <c r="F2615" s="10">
        <v>1546.14</v>
      </c>
      <c r="J2615" s="29">
        <v>41302</v>
      </c>
      <c r="K2615" s="10">
        <v>76.45</v>
      </c>
      <c r="L2615" s="10">
        <v>76.5</v>
      </c>
      <c r="M2615" s="10">
        <v>74.7</v>
      </c>
      <c r="N2615" s="10">
        <v>74.900000000000006</v>
      </c>
      <c r="O2615" s="10">
        <v>73.319999999999993</v>
      </c>
      <c r="P2615" s="10">
        <v>69.09</v>
      </c>
      <c r="Q2615" s="10">
        <v>72.45</v>
      </c>
    </row>
    <row r="2616" spans="1:17">
      <c r="A2616" s="29">
        <v>41303</v>
      </c>
      <c r="B2616" s="10">
        <v>1596.39</v>
      </c>
      <c r="C2616" s="10">
        <v>1600.12</v>
      </c>
      <c r="D2616" s="10">
        <v>1594.91</v>
      </c>
      <c r="E2616" s="10">
        <v>1596.81</v>
      </c>
      <c r="F2616" s="10">
        <v>1543.63</v>
      </c>
      <c r="J2616" s="29">
        <v>41298</v>
      </c>
      <c r="K2616" s="10">
        <v>76</v>
      </c>
      <c r="L2616" s="10">
        <v>76.37</v>
      </c>
      <c r="M2616" s="10">
        <v>75.260000000000005</v>
      </c>
      <c r="N2616" s="10">
        <v>75.430000000000007</v>
      </c>
      <c r="O2616" s="10">
        <v>73.27</v>
      </c>
      <c r="P2616" s="10">
        <v>69.069999999999993</v>
      </c>
      <c r="Q2616" s="10">
        <v>72.39</v>
      </c>
    </row>
    <row r="2617" spans="1:17">
      <c r="A2617" s="29">
        <v>41302</v>
      </c>
      <c r="B2617" s="10">
        <v>1594.01</v>
      </c>
      <c r="C2617" s="10">
        <v>1601.28</v>
      </c>
      <c r="D2617" s="10">
        <v>1594.01</v>
      </c>
      <c r="E2617" s="10">
        <v>1596.22</v>
      </c>
      <c r="F2617" s="10">
        <v>1541.32</v>
      </c>
      <c r="J2617" s="29">
        <v>41297</v>
      </c>
      <c r="K2617" s="10">
        <v>75.63</v>
      </c>
      <c r="L2617" s="10">
        <v>75.81</v>
      </c>
      <c r="M2617" s="10">
        <v>75.48</v>
      </c>
      <c r="N2617" s="10">
        <v>75.790000000000006</v>
      </c>
      <c r="O2617" s="10">
        <v>73.22</v>
      </c>
      <c r="P2617" s="10">
        <v>69.05</v>
      </c>
      <c r="Q2617" s="10">
        <v>72.319999999999993</v>
      </c>
    </row>
    <row r="2618" spans="1:17">
      <c r="A2618" s="29">
        <v>41298</v>
      </c>
      <c r="B2618" s="10">
        <v>1591.93</v>
      </c>
      <c r="C2618" s="10">
        <v>1597.54</v>
      </c>
      <c r="D2618" s="10">
        <v>1590.54</v>
      </c>
      <c r="E2618" s="10">
        <v>1594.01</v>
      </c>
      <c r="F2618" s="10">
        <v>1539.07</v>
      </c>
      <c r="J2618" s="29">
        <v>41296</v>
      </c>
      <c r="K2618" s="10">
        <v>75.5</v>
      </c>
      <c r="L2618" s="10">
        <v>76.290000000000006</v>
      </c>
      <c r="M2618" s="10">
        <v>75.25</v>
      </c>
      <c r="N2618" s="10">
        <v>75.25</v>
      </c>
      <c r="O2618" s="10">
        <v>73.16</v>
      </c>
      <c r="P2618" s="10">
        <v>69.03</v>
      </c>
      <c r="Q2618" s="10">
        <v>72.239999999999995</v>
      </c>
    </row>
    <row r="2619" spans="1:17">
      <c r="A2619" s="29">
        <v>41297</v>
      </c>
      <c r="B2619" s="10">
        <v>1588.32</v>
      </c>
      <c r="C2619" s="10">
        <v>1592.61</v>
      </c>
      <c r="D2619" s="10">
        <v>1586.9</v>
      </c>
      <c r="E2619" s="10">
        <v>1591.93</v>
      </c>
      <c r="F2619" s="10">
        <v>1537.03</v>
      </c>
      <c r="J2619" s="29">
        <v>41295</v>
      </c>
      <c r="K2619" s="10">
        <v>75.45</v>
      </c>
      <c r="L2619" s="10">
        <v>75.8</v>
      </c>
      <c r="M2619" s="10">
        <v>75.45</v>
      </c>
      <c r="N2619" s="10">
        <v>75.8</v>
      </c>
      <c r="O2619" s="10">
        <v>73.099999999999994</v>
      </c>
      <c r="P2619" s="10">
        <v>69</v>
      </c>
      <c r="Q2619" s="10">
        <v>72.17</v>
      </c>
    </row>
    <row r="2620" spans="1:17">
      <c r="A2620" s="29">
        <v>41296</v>
      </c>
      <c r="B2620" s="10">
        <v>1589.23</v>
      </c>
      <c r="C2620" s="10">
        <v>1590.55</v>
      </c>
      <c r="D2620" s="10">
        <v>1584.17</v>
      </c>
      <c r="E2620" s="10">
        <v>1588.57</v>
      </c>
      <c r="F2620" s="10">
        <v>1534.83</v>
      </c>
      <c r="J2620" s="29">
        <v>41292</v>
      </c>
      <c r="K2620" s="10">
        <v>75.48</v>
      </c>
      <c r="L2620" s="10">
        <v>75.48</v>
      </c>
      <c r="M2620" s="10">
        <v>75.25</v>
      </c>
      <c r="N2620" s="10">
        <v>75.34</v>
      </c>
      <c r="O2620" s="10">
        <v>73.03</v>
      </c>
      <c r="P2620" s="10">
        <v>68.98</v>
      </c>
      <c r="Q2620" s="10">
        <v>72.099999999999994</v>
      </c>
    </row>
    <row r="2621" spans="1:17">
      <c r="A2621" s="29">
        <v>41295</v>
      </c>
      <c r="B2621" s="10">
        <v>1588.33</v>
      </c>
      <c r="C2621" s="10">
        <v>1590.21</v>
      </c>
      <c r="D2621" s="10">
        <v>1583.58</v>
      </c>
      <c r="E2621" s="10">
        <v>1589.23</v>
      </c>
      <c r="F2621" s="10">
        <v>1532.71</v>
      </c>
      <c r="J2621" s="29">
        <v>41291</v>
      </c>
      <c r="K2621" s="10">
        <v>74.69</v>
      </c>
      <c r="L2621" s="10">
        <v>75.37</v>
      </c>
      <c r="M2621" s="10">
        <v>74.599999999999994</v>
      </c>
      <c r="N2621" s="10">
        <v>75.37</v>
      </c>
      <c r="O2621" s="10">
        <v>72.959999999999994</v>
      </c>
      <c r="P2621" s="10">
        <v>68.959999999999994</v>
      </c>
      <c r="Q2621" s="10">
        <v>72.03</v>
      </c>
    </row>
    <row r="2622" spans="1:17">
      <c r="A2622" s="29">
        <v>41292</v>
      </c>
      <c r="B2622" s="10">
        <v>1589.79</v>
      </c>
      <c r="C2622" s="10">
        <v>1595.31</v>
      </c>
      <c r="D2622" s="10">
        <v>1583.78</v>
      </c>
      <c r="E2622" s="10">
        <v>1588.06</v>
      </c>
      <c r="F2622" s="10">
        <v>1530.95</v>
      </c>
      <c r="J2622" s="29">
        <v>41290</v>
      </c>
      <c r="K2622" s="10">
        <v>74.69</v>
      </c>
      <c r="L2622" s="10">
        <v>74.69</v>
      </c>
      <c r="M2622" s="10">
        <v>73.98</v>
      </c>
      <c r="N2622" s="10">
        <v>74.45</v>
      </c>
      <c r="O2622" s="10">
        <v>72.87</v>
      </c>
      <c r="P2622" s="10">
        <v>68.94</v>
      </c>
      <c r="Q2622" s="10">
        <v>71.959999999999994</v>
      </c>
    </row>
    <row r="2623" spans="1:17">
      <c r="A2623" s="29">
        <v>41291</v>
      </c>
      <c r="B2623" s="10">
        <v>1583.13</v>
      </c>
      <c r="C2623" s="10">
        <v>1589.77</v>
      </c>
      <c r="D2623" s="10">
        <v>1582.21</v>
      </c>
      <c r="E2623" s="10">
        <v>1589.45</v>
      </c>
      <c r="F2623" s="10">
        <v>1529.2</v>
      </c>
      <c r="J2623" s="29">
        <v>41289</v>
      </c>
      <c r="K2623" s="10">
        <v>74.92</v>
      </c>
      <c r="L2623" s="10">
        <v>74.98</v>
      </c>
      <c r="M2623" s="10">
        <v>74.42</v>
      </c>
      <c r="N2623" s="10">
        <v>74.680000000000007</v>
      </c>
      <c r="O2623" s="10">
        <v>72.8</v>
      </c>
      <c r="P2623" s="10">
        <v>68.92</v>
      </c>
      <c r="Q2623" s="10">
        <v>71.89</v>
      </c>
    </row>
    <row r="2624" spans="1:17">
      <c r="A2624" s="29">
        <v>41290</v>
      </c>
      <c r="B2624" s="10">
        <v>1583.76</v>
      </c>
      <c r="C2624" s="10">
        <v>1584.76</v>
      </c>
      <c r="D2624" s="10">
        <v>1578.58</v>
      </c>
      <c r="E2624" s="10">
        <v>1583.12</v>
      </c>
      <c r="F2624" s="10">
        <v>1527.35</v>
      </c>
      <c r="J2624" s="29">
        <v>41288</v>
      </c>
      <c r="K2624" s="10">
        <v>75.33</v>
      </c>
      <c r="L2624" s="10">
        <v>75.33</v>
      </c>
      <c r="M2624" s="10">
        <v>74.52</v>
      </c>
      <c r="N2624" s="10">
        <v>75</v>
      </c>
      <c r="O2624" s="10">
        <v>72.73</v>
      </c>
      <c r="P2624" s="10">
        <v>68.900000000000006</v>
      </c>
      <c r="Q2624" s="10">
        <v>71.81</v>
      </c>
    </row>
    <row r="2625" spans="1:17">
      <c r="A2625" s="29">
        <v>41289</v>
      </c>
      <c r="B2625" s="10">
        <v>1584.96</v>
      </c>
      <c r="C2625" s="10">
        <v>1587.13</v>
      </c>
      <c r="D2625" s="10">
        <v>1581.59</v>
      </c>
      <c r="E2625" s="10">
        <v>1583.76</v>
      </c>
      <c r="F2625" s="10">
        <v>1525.75</v>
      </c>
      <c r="J2625" s="29">
        <v>41285</v>
      </c>
      <c r="K2625" s="10">
        <v>74.55</v>
      </c>
      <c r="L2625" s="10">
        <v>74.959999999999994</v>
      </c>
      <c r="M2625" s="10">
        <v>74.55</v>
      </c>
      <c r="N2625" s="10">
        <v>74.959999999999994</v>
      </c>
      <c r="O2625" s="10">
        <v>72.650000000000006</v>
      </c>
      <c r="P2625" s="10">
        <v>68.88</v>
      </c>
      <c r="Q2625" s="10">
        <v>71.73</v>
      </c>
    </row>
    <row r="2626" spans="1:17">
      <c r="A2626" s="29">
        <v>41288</v>
      </c>
      <c r="B2626" s="10">
        <v>1587.22</v>
      </c>
      <c r="C2626" s="10">
        <v>1588.46</v>
      </c>
      <c r="D2626" s="10">
        <v>1582.7</v>
      </c>
      <c r="E2626" s="10">
        <v>1584.45</v>
      </c>
      <c r="F2626" s="10">
        <v>1524.17</v>
      </c>
      <c r="J2626" s="29">
        <v>41284</v>
      </c>
      <c r="K2626" s="10">
        <v>75.2</v>
      </c>
      <c r="L2626" s="10">
        <v>75.239999999999995</v>
      </c>
      <c r="M2626" s="10">
        <v>74.5</v>
      </c>
      <c r="N2626" s="10">
        <v>75</v>
      </c>
      <c r="O2626" s="10">
        <v>72.58</v>
      </c>
      <c r="P2626" s="10">
        <v>68.86</v>
      </c>
      <c r="Q2626" s="10">
        <v>71.66</v>
      </c>
    </row>
    <row r="2627" spans="1:17">
      <c r="A2627" s="29">
        <v>41285</v>
      </c>
      <c r="B2627" s="10">
        <v>1589.87</v>
      </c>
      <c r="C2627" s="10">
        <v>1590.03</v>
      </c>
      <c r="D2627" s="10">
        <v>1583.66</v>
      </c>
      <c r="E2627" s="10">
        <v>1587.21</v>
      </c>
      <c r="F2627" s="10">
        <v>1522.62</v>
      </c>
      <c r="J2627" s="29">
        <v>41283</v>
      </c>
      <c r="K2627" s="10">
        <v>74.5</v>
      </c>
      <c r="L2627" s="10">
        <v>74.959999999999994</v>
      </c>
      <c r="M2627" s="10">
        <v>73.930000000000007</v>
      </c>
      <c r="N2627" s="10">
        <v>74.86</v>
      </c>
      <c r="O2627" s="10">
        <v>72.510000000000005</v>
      </c>
      <c r="P2627" s="10">
        <v>68.84</v>
      </c>
      <c r="Q2627" s="10">
        <v>71.58</v>
      </c>
    </row>
    <row r="2628" spans="1:17">
      <c r="A2628" s="29">
        <v>41284</v>
      </c>
      <c r="B2628" s="10">
        <v>1587.96</v>
      </c>
      <c r="C2628" s="10">
        <v>1590.77</v>
      </c>
      <c r="D2628" s="10">
        <v>1584.3</v>
      </c>
      <c r="E2628" s="10">
        <v>1589.87</v>
      </c>
      <c r="F2628" s="10">
        <v>1521.2</v>
      </c>
      <c r="J2628" s="29">
        <v>41282</v>
      </c>
      <c r="K2628" s="10">
        <v>76</v>
      </c>
      <c r="L2628" s="10">
        <v>76</v>
      </c>
      <c r="M2628" s="10">
        <v>74.2</v>
      </c>
      <c r="N2628" s="10">
        <v>74.31</v>
      </c>
      <c r="O2628" s="10">
        <v>72.47</v>
      </c>
      <c r="P2628" s="10">
        <v>68.819999999999993</v>
      </c>
      <c r="Q2628" s="10">
        <v>71.5</v>
      </c>
    </row>
    <row r="2629" spans="1:17">
      <c r="A2629" s="29">
        <v>41283</v>
      </c>
      <c r="B2629" s="10">
        <v>1587.83</v>
      </c>
      <c r="C2629" s="10">
        <v>1590.01</v>
      </c>
      <c r="D2629" s="10">
        <v>1582.05</v>
      </c>
      <c r="E2629" s="10">
        <v>1587.96</v>
      </c>
      <c r="F2629" s="10">
        <v>1519.77</v>
      </c>
      <c r="J2629" s="29">
        <v>41281</v>
      </c>
      <c r="K2629" s="10">
        <v>75.5</v>
      </c>
      <c r="L2629" s="10">
        <v>75.650000000000006</v>
      </c>
      <c r="M2629" s="10">
        <v>74.94</v>
      </c>
      <c r="N2629" s="10">
        <v>75.650000000000006</v>
      </c>
      <c r="O2629" s="10">
        <v>72.41</v>
      </c>
      <c r="P2629" s="10">
        <v>68.81</v>
      </c>
      <c r="Q2629" s="10">
        <v>71.42</v>
      </c>
    </row>
    <row r="2630" spans="1:17">
      <c r="A2630" s="29">
        <v>41282</v>
      </c>
      <c r="B2630" s="10">
        <v>1583.05</v>
      </c>
      <c r="C2630" s="10">
        <v>1587.93</v>
      </c>
      <c r="D2630" s="10">
        <v>1577.38</v>
      </c>
      <c r="E2630" s="10">
        <v>1587.93</v>
      </c>
      <c r="F2630" s="10">
        <v>1518.44</v>
      </c>
      <c r="J2630" s="29">
        <v>41278</v>
      </c>
      <c r="K2630" s="10">
        <v>77.349999999999994</v>
      </c>
      <c r="L2630" s="10">
        <v>77.349999999999994</v>
      </c>
      <c r="M2630" s="10">
        <v>75.819999999999993</v>
      </c>
      <c r="N2630" s="10">
        <v>75.89</v>
      </c>
      <c r="O2630" s="10">
        <v>72.36</v>
      </c>
      <c r="P2630" s="10">
        <v>68.790000000000006</v>
      </c>
      <c r="Q2630" s="10">
        <v>71.33</v>
      </c>
    </row>
    <row r="2631" spans="1:17">
      <c r="A2631" s="29">
        <v>41281</v>
      </c>
      <c r="B2631" s="10">
        <v>1582.08</v>
      </c>
      <c r="C2631" s="10">
        <v>1587.76</v>
      </c>
      <c r="D2631" s="10">
        <v>1581.43</v>
      </c>
      <c r="E2631" s="10">
        <v>1583.05</v>
      </c>
      <c r="F2631" s="10">
        <v>1517.21</v>
      </c>
      <c r="J2631" s="29">
        <v>41277</v>
      </c>
      <c r="K2631" s="10">
        <v>76.69</v>
      </c>
      <c r="L2631" s="10">
        <v>76.7</v>
      </c>
      <c r="M2631" s="10">
        <v>76.349999999999994</v>
      </c>
      <c r="N2631" s="10">
        <v>76.7</v>
      </c>
      <c r="O2631" s="10">
        <v>72.319999999999993</v>
      </c>
      <c r="P2631" s="10">
        <v>68.77</v>
      </c>
      <c r="Q2631" s="10">
        <v>71.23</v>
      </c>
    </row>
    <row r="2632" spans="1:17">
      <c r="A2632" s="29">
        <v>41278</v>
      </c>
      <c r="B2632" s="10">
        <v>1579.74</v>
      </c>
      <c r="C2632" s="10">
        <v>1583.9</v>
      </c>
      <c r="D2632" s="10">
        <v>1577.89</v>
      </c>
      <c r="E2632" s="10">
        <v>1582.08</v>
      </c>
      <c r="F2632" s="10">
        <v>1516.08</v>
      </c>
      <c r="J2632" s="29">
        <v>41276</v>
      </c>
      <c r="K2632" s="10">
        <v>76.05</v>
      </c>
      <c r="L2632" s="10">
        <v>76.69</v>
      </c>
      <c r="M2632" s="10">
        <v>76.05</v>
      </c>
      <c r="N2632" s="10">
        <v>76.59</v>
      </c>
      <c r="O2632" s="10">
        <v>72.260000000000005</v>
      </c>
      <c r="P2632" s="10">
        <v>68.739999999999995</v>
      </c>
      <c r="Q2632" s="10">
        <v>71.12</v>
      </c>
    </row>
    <row r="2633" spans="1:17">
      <c r="A2633" s="29">
        <v>41277</v>
      </c>
      <c r="B2633" s="10">
        <v>1580.5</v>
      </c>
      <c r="C2633" s="10">
        <v>1583.92</v>
      </c>
      <c r="D2633" s="10">
        <v>1578.8</v>
      </c>
      <c r="E2633" s="10">
        <v>1579.74</v>
      </c>
      <c r="F2633" s="10">
        <v>1515.02</v>
      </c>
      <c r="J2633" s="29">
        <v>41271</v>
      </c>
      <c r="K2633" s="10">
        <v>75.489999999999995</v>
      </c>
      <c r="L2633" s="10">
        <v>75.5</v>
      </c>
      <c r="M2633" s="10">
        <v>75.05</v>
      </c>
      <c r="N2633" s="10">
        <v>75.5</v>
      </c>
      <c r="O2633" s="10">
        <v>72.19</v>
      </c>
      <c r="P2633" s="10">
        <v>68.709999999999994</v>
      </c>
      <c r="Q2633" s="10">
        <v>71</v>
      </c>
    </row>
    <row r="2634" spans="1:17">
      <c r="A2634" s="29">
        <v>41276</v>
      </c>
      <c r="B2634" s="10">
        <v>1573.34</v>
      </c>
      <c r="C2634" s="10">
        <v>1580.98</v>
      </c>
      <c r="D2634" s="10">
        <v>1573</v>
      </c>
      <c r="E2634" s="10">
        <v>1580.5</v>
      </c>
      <c r="F2634" s="10">
        <v>1514.01</v>
      </c>
      <c r="J2634" s="29">
        <v>41270</v>
      </c>
      <c r="K2634" s="10">
        <v>75.13</v>
      </c>
      <c r="L2634" s="10">
        <v>75.13</v>
      </c>
      <c r="M2634" s="10">
        <v>74.510000000000005</v>
      </c>
      <c r="N2634" s="10">
        <v>74.650000000000006</v>
      </c>
      <c r="O2634" s="10">
        <v>72.14</v>
      </c>
      <c r="P2634" s="10">
        <v>68.69</v>
      </c>
      <c r="Q2634" s="10">
        <v>70.900000000000006</v>
      </c>
    </row>
    <row r="2635" spans="1:17">
      <c r="A2635" s="29">
        <v>41271</v>
      </c>
      <c r="B2635" s="10">
        <v>1571.41</v>
      </c>
      <c r="C2635" s="10">
        <v>1575.36</v>
      </c>
      <c r="D2635" s="10">
        <v>1569.68</v>
      </c>
      <c r="E2635" s="10">
        <v>1573.34</v>
      </c>
      <c r="F2635" s="10">
        <v>1513.01</v>
      </c>
      <c r="J2635" s="29">
        <v>41269</v>
      </c>
      <c r="K2635" s="10">
        <v>75.5</v>
      </c>
      <c r="L2635" s="10">
        <v>75.88</v>
      </c>
      <c r="M2635" s="10">
        <v>75.05</v>
      </c>
      <c r="N2635" s="10">
        <v>75.150000000000006</v>
      </c>
      <c r="O2635" s="10">
        <v>72.09</v>
      </c>
      <c r="P2635" s="10">
        <v>68.66</v>
      </c>
      <c r="Q2635" s="10">
        <v>70.8</v>
      </c>
    </row>
    <row r="2636" spans="1:17">
      <c r="A2636" s="29">
        <v>41270</v>
      </c>
      <c r="B2636" s="10">
        <v>1564.32</v>
      </c>
      <c r="C2636" s="10">
        <v>1572.4</v>
      </c>
      <c r="D2636" s="10">
        <v>1562.05</v>
      </c>
      <c r="E2636" s="10">
        <v>1571.5</v>
      </c>
      <c r="F2636" s="10">
        <v>1512.28</v>
      </c>
      <c r="J2636" s="29">
        <v>41264</v>
      </c>
      <c r="K2636" s="10">
        <v>74</v>
      </c>
      <c r="L2636" s="10">
        <v>74.819999999999993</v>
      </c>
      <c r="M2636" s="10">
        <v>73.81</v>
      </c>
      <c r="N2636" s="10">
        <v>74.819999999999993</v>
      </c>
      <c r="O2636" s="10">
        <v>72.03</v>
      </c>
      <c r="P2636" s="10">
        <v>68.63</v>
      </c>
      <c r="Q2636" s="10">
        <v>70.7</v>
      </c>
    </row>
    <row r="2637" spans="1:17">
      <c r="A2637" s="29">
        <v>41269</v>
      </c>
      <c r="B2637" s="10">
        <v>1553.93</v>
      </c>
      <c r="C2637" s="10">
        <v>1564.51</v>
      </c>
      <c r="D2637" s="10">
        <v>1549.53</v>
      </c>
      <c r="E2637" s="10">
        <v>1564.32</v>
      </c>
      <c r="F2637" s="10">
        <v>1511.4</v>
      </c>
      <c r="J2637" s="29">
        <v>41263</v>
      </c>
      <c r="K2637" s="10">
        <v>75.06</v>
      </c>
      <c r="L2637" s="10">
        <v>75.06</v>
      </c>
      <c r="M2637" s="10">
        <v>74</v>
      </c>
      <c r="N2637" s="10">
        <v>74</v>
      </c>
      <c r="O2637" s="10">
        <v>71.989999999999995</v>
      </c>
      <c r="P2637" s="10">
        <v>68.61</v>
      </c>
      <c r="Q2637" s="10">
        <v>70.599999999999994</v>
      </c>
    </row>
    <row r="2638" spans="1:17">
      <c r="A2638" s="29">
        <v>41264</v>
      </c>
      <c r="B2638" s="10">
        <v>1545.14</v>
      </c>
      <c r="C2638" s="10">
        <v>1553.93</v>
      </c>
      <c r="D2638" s="10">
        <v>1543.76</v>
      </c>
      <c r="E2638" s="10">
        <v>1553.93</v>
      </c>
      <c r="F2638" s="10">
        <v>1510.71</v>
      </c>
      <c r="J2638" s="29">
        <v>41262</v>
      </c>
      <c r="K2638" s="10">
        <v>73.83</v>
      </c>
      <c r="L2638" s="10">
        <v>74.55</v>
      </c>
      <c r="M2638" s="10">
        <v>73.83</v>
      </c>
      <c r="N2638" s="10">
        <v>74.34</v>
      </c>
      <c r="O2638" s="10">
        <v>71.959999999999994</v>
      </c>
      <c r="P2638" s="10">
        <v>68.59</v>
      </c>
      <c r="Q2638" s="10">
        <v>70.489999999999995</v>
      </c>
    </row>
    <row r="2639" spans="1:17">
      <c r="A2639" s="29">
        <v>41263</v>
      </c>
      <c r="B2639" s="10">
        <v>1546.04</v>
      </c>
      <c r="C2639" s="10">
        <v>1554.09</v>
      </c>
      <c r="D2639" s="10">
        <v>1541.46</v>
      </c>
      <c r="E2639" s="10">
        <v>1544.85</v>
      </c>
      <c r="F2639" s="10">
        <v>1510.17</v>
      </c>
      <c r="J2639" s="29">
        <v>41261</v>
      </c>
      <c r="K2639" s="10">
        <v>75.8</v>
      </c>
      <c r="L2639" s="10">
        <v>75.8</v>
      </c>
      <c r="M2639" s="10">
        <v>73.489999999999995</v>
      </c>
      <c r="N2639" s="10">
        <v>73.930000000000007</v>
      </c>
      <c r="O2639" s="10">
        <v>71.91</v>
      </c>
      <c r="P2639" s="10">
        <v>68.569999999999993</v>
      </c>
      <c r="Q2639" s="10">
        <v>70.37</v>
      </c>
    </row>
    <row r="2640" spans="1:17">
      <c r="A2640" s="29">
        <v>41262</v>
      </c>
      <c r="B2640" s="10">
        <v>1532.4</v>
      </c>
      <c r="C2640" s="10">
        <v>1547.06</v>
      </c>
      <c r="D2640" s="10">
        <v>1532.4</v>
      </c>
      <c r="E2640" s="10">
        <v>1546.04</v>
      </c>
      <c r="F2640" s="10">
        <v>1509.67</v>
      </c>
      <c r="J2640" s="29">
        <v>41260</v>
      </c>
      <c r="K2640" s="10">
        <v>72.7</v>
      </c>
      <c r="L2640" s="10">
        <v>75.900000000000006</v>
      </c>
      <c r="M2640" s="10">
        <v>72.48</v>
      </c>
      <c r="N2640" s="10">
        <v>75.900000000000006</v>
      </c>
      <c r="O2640" s="10">
        <v>71.87</v>
      </c>
      <c r="P2640" s="10">
        <v>68.540000000000006</v>
      </c>
      <c r="Q2640" s="10">
        <v>70.25</v>
      </c>
    </row>
    <row r="2641" spans="1:17">
      <c r="A2641" s="29">
        <v>41261</v>
      </c>
      <c r="B2641" s="10">
        <v>1529.85</v>
      </c>
      <c r="C2641" s="10">
        <v>1533.62</v>
      </c>
      <c r="D2641" s="10">
        <v>1527.23</v>
      </c>
      <c r="E2641" s="10">
        <v>1532.46</v>
      </c>
      <c r="F2641" s="10">
        <v>1509.22</v>
      </c>
      <c r="J2641" s="29">
        <v>41257</v>
      </c>
      <c r="K2641" s="10">
        <v>73.89</v>
      </c>
      <c r="L2641" s="10">
        <v>73.89</v>
      </c>
      <c r="M2641" s="10">
        <v>72.39</v>
      </c>
      <c r="N2641" s="10">
        <v>72.7</v>
      </c>
      <c r="O2641" s="10">
        <v>71.8</v>
      </c>
      <c r="P2641" s="10">
        <v>68.510000000000005</v>
      </c>
      <c r="Q2641" s="10">
        <v>70.11</v>
      </c>
    </row>
    <row r="2642" spans="1:17">
      <c r="A2642" s="29">
        <v>41260</v>
      </c>
      <c r="B2642" s="10">
        <v>1534.94</v>
      </c>
      <c r="C2642" s="10">
        <v>1537.62</v>
      </c>
      <c r="D2642" s="10">
        <v>1528.93</v>
      </c>
      <c r="E2642" s="10">
        <v>1529.54</v>
      </c>
      <c r="F2642" s="10">
        <v>1508.83</v>
      </c>
      <c r="J2642" s="29">
        <v>41256</v>
      </c>
      <c r="K2642" s="10">
        <v>73.89</v>
      </c>
      <c r="L2642" s="10">
        <v>73.89</v>
      </c>
      <c r="M2642" s="10">
        <v>72.37</v>
      </c>
      <c r="N2642" s="10">
        <v>72.41</v>
      </c>
      <c r="O2642" s="10">
        <v>71.8</v>
      </c>
      <c r="P2642" s="10">
        <v>68.489999999999995</v>
      </c>
      <c r="Q2642" s="10">
        <v>70</v>
      </c>
    </row>
    <row r="2643" spans="1:17">
      <c r="A2643" s="29">
        <v>41257</v>
      </c>
      <c r="B2643" s="10">
        <v>1538.61</v>
      </c>
      <c r="C2643" s="10">
        <v>1539.48</v>
      </c>
      <c r="D2643" s="10">
        <v>1529.64</v>
      </c>
      <c r="E2643" s="10">
        <v>1534.98</v>
      </c>
      <c r="F2643" s="10">
        <v>1508.71</v>
      </c>
      <c r="J2643" s="29">
        <v>41255</v>
      </c>
      <c r="K2643" s="10">
        <v>72.319999999999993</v>
      </c>
      <c r="L2643" s="10">
        <v>72.45</v>
      </c>
      <c r="M2643" s="10">
        <v>72.25</v>
      </c>
      <c r="N2643" s="10">
        <v>72.45</v>
      </c>
      <c r="O2643" s="10">
        <v>71.790000000000006</v>
      </c>
      <c r="P2643" s="10">
        <v>68.47</v>
      </c>
      <c r="Q2643" s="10">
        <v>69.92</v>
      </c>
    </row>
    <row r="2644" spans="1:17">
      <c r="A2644" s="29">
        <v>41256</v>
      </c>
      <c r="B2644" s="10">
        <v>1531.28</v>
      </c>
      <c r="C2644" s="10">
        <v>1538.96</v>
      </c>
      <c r="D2644" s="10">
        <v>1526.53</v>
      </c>
      <c r="E2644" s="10">
        <v>1538.61</v>
      </c>
      <c r="F2644" s="10">
        <v>1508.42</v>
      </c>
      <c r="J2644" s="29">
        <v>41254</v>
      </c>
      <c r="K2644" s="10">
        <v>72.349999999999994</v>
      </c>
      <c r="L2644" s="10">
        <v>72.41</v>
      </c>
      <c r="M2644" s="10">
        <v>71.959999999999994</v>
      </c>
      <c r="N2644" s="10">
        <v>72.41</v>
      </c>
      <c r="O2644" s="10">
        <v>71.78</v>
      </c>
      <c r="P2644" s="10">
        <v>68.45</v>
      </c>
      <c r="Q2644" s="10">
        <v>69.819999999999993</v>
      </c>
    </row>
    <row r="2645" spans="1:17">
      <c r="A2645" s="29">
        <v>41255</v>
      </c>
      <c r="B2645" s="10">
        <v>1535.91</v>
      </c>
      <c r="C2645" s="10">
        <v>1535.99</v>
      </c>
      <c r="D2645" s="10">
        <v>1528.83</v>
      </c>
      <c r="E2645" s="10">
        <v>1531.28</v>
      </c>
      <c r="F2645" s="10">
        <v>1508.28</v>
      </c>
      <c r="J2645" s="29">
        <v>41253</v>
      </c>
      <c r="K2645" s="10">
        <v>72.45</v>
      </c>
      <c r="L2645" s="10">
        <v>75</v>
      </c>
      <c r="M2645" s="10">
        <v>72.13</v>
      </c>
      <c r="N2645" s="10">
        <v>75</v>
      </c>
      <c r="O2645" s="10">
        <v>71.77</v>
      </c>
      <c r="P2645" s="10">
        <v>68.42</v>
      </c>
      <c r="Q2645" s="10">
        <v>69.709999999999994</v>
      </c>
    </row>
    <row r="2646" spans="1:17">
      <c r="A2646" s="29">
        <v>41254</v>
      </c>
      <c r="B2646" s="10">
        <v>1538.51</v>
      </c>
      <c r="C2646" s="10">
        <v>1542.15</v>
      </c>
      <c r="D2646" s="10">
        <v>1534.02</v>
      </c>
      <c r="E2646" s="10">
        <v>1535.5</v>
      </c>
      <c r="F2646" s="10">
        <v>1508.25</v>
      </c>
      <c r="J2646" s="29">
        <v>41250</v>
      </c>
      <c r="K2646" s="10">
        <v>71.8</v>
      </c>
      <c r="L2646" s="10">
        <v>72.36</v>
      </c>
      <c r="M2646" s="10">
        <v>71.8</v>
      </c>
      <c r="N2646" s="10">
        <v>72.349999999999994</v>
      </c>
      <c r="O2646" s="10">
        <v>71.709999999999994</v>
      </c>
      <c r="P2646" s="10">
        <v>68.39</v>
      </c>
      <c r="Q2646" s="10">
        <v>69.569999999999993</v>
      </c>
    </row>
    <row r="2647" spans="1:17">
      <c r="A2647" s="29">
        <v>41253</v>
      </c>
      <c r="B2647" s="10">
        <v>1540.15</v>
      </c>
      <c r="C2647" s="10">
        <v>1544.95</v>
      </c>
      <c r="D2647" s="10">
        <v>1534.29</v>
      </c>
      <c r="E2647" s="10">
        <v>1538.52</v>
      </c>
      <c r="F2647" s="10">
        <v>1508.23</v>
      </c>
      <c r="J2647" s="29">
        <v>41249</v>
      </c>
      <c r="K2647" s="10">
        <v>71</v>
      </c>
      <c r="L2647" s="10">
        <v>72.739999999999995</v>
      </c>
      <c r="M2647" s="10">
        <v>70.8</v>
      </c>
      <c r="N2647" s="10">
        <v>71.8</v>
      </c>
      <c r="O2647" s="10">
        <v>71.709999999999994</v>
      </c>
      <c r="P2647" s="10">
        <v>68.37</v>
      </c>
      <c r="Q2647" s="10">
        <v>69.47</v>
      </c>
    </row>
    <row r="2648" spans="1:17">
      <c r="A2648" s="29">
        <v>41250</v>
      </c>
      <c r="B2648" s="10">
        <v>1532.29</v>
      </c>
      <c r="C2648" s="10">
        <v>1540.54</v>
      </c>
      <c r="D2648" s="10">
        <v>1530.6</v>
      </c>
      <c r="E2648" s="10">
        <v>1540.15</v>
      </c>
      <c r="F2648" s="10">
        <v>1508.1</v>
      </c>
      <c r="J2648" s="29">
        <v>41248</v>
      </c>
      <c r="K2648" s="10">
        <v>71.81</v>
      </c>
      <c r="L2648" s="10">
        <v>71.81</v>
      </c>
      <c r="M2648" s="10">
        <v>70.849999999999994</v>
      </c>
      <c r="N2648" s="10">
        <v>71.13</v>
      </c>
      <c r="O2648" s="10">
        <v>71.72</v>
      </c>
      <c r="P2648" s="10">
        <v>68.349999999999994</v>
      </c>
      <c r="Q2648" s="10">
        <v>69.38</v>
      </c>
    </row>
    <row r="2649" spans="1:17">
      <c r="A2649" s="29">
        <v>41249</v>
      </c>
      <c r="B2649" s="10">
        <v>1525.9</v>
      </c>
      <c r="C2649" s="10">
        <v>1532.81</v>
      </c>
      <c r="D2649" s="10">
        <v>1525.78</v>
      </c>
      <c r="E2649" s="10">
        <v>1532.32</v>
      </c>
      <c r="F2649" s="10">
        <v>1507.98</v>
      </c>
      <c r="J2649" s="29">
        <v>41247</v>
      </c>
      <c r="K2649" s="10">
        <v>71.59</v>
      </c>
      <c r="L2649" s="10">
        <v>71.92</v>
      </c>
      <c r="M2649" s="10">
        <v>71.09</v>
      </c>
      <c r="N2649" s="10">
        <v>71.39</v>
      </c>
      <c r="O2649" s="10">
        <v>71.739999999999995</v>
      </c>
      <c r="P2649" s="10">
        <v>68.319999999999993</v>
      </c>
      <c r="Q2649" s="10">
        <v>69.290000000000006</v>
      </c>
    </row>
    <row r="2650" spans="1:17">
      <c r="A2650" s="29">
        <v>41248</v>
      </c>
      <c r="B2650" s="10">
        <v>1527.06</v>
      </c>
      <c r="C2650" s="10">
        <v>1530.7</v>
      </c>
      <c r="D2650" s="10">
        <v>1523.26</v>
      </c>
      <c r="E2650" s="10">
        <v>1525.89</v>
      </c>
      <c r="F2650" s="10">
        <v>1508.05</v>
      </c>
      <c r="J2650" s="29">
        <v>41246</v>
      </c>
      <c r="K2650" s="10">
        <v>71</v>
      </c>
      <c r="L2650" s="10">
        <v>71.78</v>
      </c>
      <c r="M2650" s="10">
        <v>70.489999999999995</v>
      </c>
      <c r="N2650" s="10">
        <v>71.41</v>
      </c>
      <c r="O2650" s="10">
        <v>71.75</v>
      </c>
      <c r="P2650" s="10">
        <v>68.3</v>
      </c>
      <c r="Q2650" s="10">
        <v>69.209999999999994</v>
      </c>
    </row>
    <row r="2651" spans="1:17">
      <c r="A2651" s="29">
        <v>41247</v>
      </c>
      <c r="B2651" s="10">
        <v>1518.26</v>
      </c>
      <c r="C2651" s="10">
        <v>1528.93</v>
      </c>
      <c r="D2651" s="10">
        <v>1518.26</v>
      </c>
      <c r="E2651" s="10">
        <v>1527.21</v>
      </c>
      <c r="F2651" s="10">
        <v>1508.28</v>
      </c>
      <c r="J2651" s="29">
        <v>41243</v>
      </c>
      <c r="K2651" s="10">
        <v>70.11</v>
      </c>
      <c r="L2651" s="10">
        <v>71.02</v>
      </c>
      <c r="M2651" s="10">
        <v>70.11</v>
      </c>
      <c r="N2651" s="10">
        <v>70.94</v>
      </c>
      <c r="O2651" s="10">
        <v>71.760000000000005</v>
      </c>
      <c r="P2651" s="10">
        <v>68.27</v>
      </c>
      <c r="Q2651" s="10">
        <v>69.14</v>
      </c>
    </row>
    <row r="2652" spans="1:17">
      <c r="A2652" s="29">
        <v>41246</v>
      </c>
      <c r="B2652" s="10">
        <v>1506.15</v>
      </c>
      <c r="C2652" s="10">
        <v>1519.18</v>
      </c>
      <c r="D2652" s="10">
        <v>1505.49</v>
      </c>
      <c r="E2652" s="10">
        <v>1518.25</v>
      </c>
      <c r="F2652" s="10">
        <v>1508.43</v>
      </c>
      <c r="J2652" s="29">
        <v>41242</v>
      </c>
      <c r="K2652" s="10">
        <v>70.150000000000006</v>
      </c>
      <c r="L2652" s="10">
        <v>70.83</v>
      </c>
      <c r="M2652" s="10">
        <v>70.05</v>
      </c>
      <c r="N2652" s="10">
        <v>70.83</v>
      </c>
      <c r="O2652" s="10">
        <v>71.77</v>
      </c>
      <c r="P2652" s="10">
        <v>68.25</v>
      </c>
      <c r="Q2652" s="10">
        <v>69.08</v>
      </c>
    </row>
    <row r="2653" spans="1:17">
      <c r="A2653" s="29">
        <v>41243</v>
      </c>
      <c r="B2653" s="10">
        <v>1504.11</v>
      </c>
      <c r="C2653" s="10">
        <v>1508.58</v>
      </c>
      <c r="D2653" s="10">
        <v>1496.07</v>
      </c>
      <c r="E2653" s="10">
        <v>1506.52</v>
      </c>
      <c r="F2653" s="10">
        <v>1508.81</v>
      </c>
      <c r="J2653" s="29">
        <v>41241</v>
      </c>
      <c r="K2653" s="10">
        <v>70.3</v>
      </c>
      <c r="L2653" s="10">
        <v>70.3</v>
      </c>
      <c r="M2653" s="10">
        <v>69.8</v>
      </c>
      <c r="N2653" s="10">
        <v>70.150000000000006</v>
      </c>
      <c r="O2653" s="10">
        <v>71.790000000000006</v>
      </c>
      <c r="P2653" s="10">
        <v>68.23</v>
      </c>
      <c r="Q2653" s="10">
        <v>69.02</v>
      </c>
    </row>
    <row r="2654" spans="1:17">
      <c r="A2654" s="29">
        <v>41242</v>
      </c>
      <c r="B2654" s="10">
        <v>1493.77</v>
      </c>
      <c r="C2654" s="10">
        <v>1505.21</v>
      </c>
      <c r="D2654" s="10">
        <v>1493.77</v>
      </c>
      <c r="E2654" s="10">
        <v>1504.19</v>
      </c>
      <c r="F2654" s="10">
        <v>1509.35</v>
      </c>
      <c r="J2654" s="29">
        <v>41240</v>
      </c>
      <c r="K2654" s="10">
        <v>71</v>
      </c>
      <c r="L2654" s="10">
        <v>71</v>
      </c>
      <c r="M2654" s="10">
        <v>70.2</v>
      </c>
      <c r="N2654" s="10">
        <v>70.2</v>
      </c>
      <c r="O2654" s="10">
        <v>71.83</v>
      </c>
      <c r="P2654" s="10">
        <v>68.209999999999994</v>
      </c>
      <c r="Q2654" s="10">
        <v>68.97</v>
      </c>
    </row>
    <row r="2655" spans="1:17">
      <c r="A2655" s="29">
        <v>41241</v>
      </c>
      <c r="B2655" s="10">
        <v>1481.28</v>
      </c>
      <c r="C2655" s="10">
        <v>1494.69</v>
      </c>
      <c r="D2655" s="10">
        <v>1481.28</v>
      </c>
      <c r="E2655" s="10">
        <v>1493.62</v>
      </c>
      <c r="F2655" s="10">
        <v>1509.92</v>
      </c>
      <c r="J2655" s="29">
        <v>41239</v>
      </c>
      <c r="K2655" s="10">
        <v>71.260000000000005</v>
      </c>
      <c r="L2655" s="10">
        <v>71.900000000000006</v>
      </c>
      <c r="M2655" s="10">
        <v>70.2</v>
      </c>
      <c r="N2655" s="10">
        <v>70.2</v>
      </c>
      <c r="O2655" s="10">
        <v>71.84</v>
      </c>
      <c r="P2655" s="10">
        <v>68.19</v>
      </c>
      <c r="Q2655" s="10">
        <v>68.900000000000006</v>
      </c>
    </row>
    <row r="2656" spans="1:17">
      <c r="A2656" s="29">
        <v>41240</v>
      </c>
      <c r="B2656" s="10">
        <v>1468.89</v>
      </c>
      <c r="C2656" s="10">
        <v>1481.23</v>
      </c>
      <c r="D2656" s="10">
        <v>1467.42</v>
      </c>
      <c r="E2656" s="10">
        <v>1481.22</v>
      </c>
      <c r="F2656" s="10">
        <v>1510.73</v>
      </c>
      <c r="J2656" s="29">
        <v>41236</v>
      </c>
      <c r="K2656" s="10">
        <v>71</v>
      </c>
      <c r="L2656" s="10">
        <v>71.19</v>
      </c>
      <c r="M2656" s="10">
        <v>70.599999999999994</v>
      </c>
      <c r="N2656" s="10">
        <v>71.19</v>
      </c>
      <c r="O2656" s="10">
        <v>71.849999999999994</v>
      </c>
      <c r="P2656" s="10">
        <v>68.17</v>
      </c>
      <c r="Q2656" s="10">
        <v>68.83</v>
      </c>
    </row>
    <row r="2657" spans="1:17">
      <c r="A2657" s="29">
        <v>41239</v>
      </c>
      <c r="B2657" s="10">
        <v>1480.2</v>
      </c>
      <c r="C2657" s="10">
        <v>1480.36</v>
      </c>
      <c r="D2657" s="10">
        <v>1467.82</v>
      </c>
      <c r="E2657" s="10">
        <v>1468.89</v>
      </c>
      <c r="F2657" s="10">
        <v>1511.67</v>
      </c>
      <c r="J2657" s="29">
        <v>41235</v>
      </c>
      <c r="K2657" s="10">
        <v>71.150000000000006</v>
      </c>
      <c r="L2657" s="10">
        <v>71.150000000000006</v>
      </c>
      <c r="M2657" s="10">
        <v>70</v>
      </c>
      <c r="N2657" s="10">
        <v>70.540000000000006</v>
      </c>
      <c r="O2657" s="10">
        <v>71.83</v>
      </c>
      <c r="P2657" s="10">
        <v>68.14</v>
      </c>
      <c r="Q2657" s="10">
        <v>68.73</v>
      </c>
    </row>
    <row r="2658" spans="1:17">
      <c r="A2658" s="29">
        <v>41236</v>
      </c>
      <c r="B2658" s="10">
        <v>1480.31</v>
      </c>
      <c r="C2658" s="10">
        <v>1480.65</v>
      </c>
      <c r="D2658" s="10">
        <v>1472.72</v>
      </c>
      <c r="E2658" s="10">
        <v>1480.18</v>
      </c>
      <c r="F2658" s="10">
        <v>1512.79</v>
      </c>
      <c r="J2658" s="29">
        <v>41234</v>
      </c>
      <c r="K2658" s="10">
        <v>71.19</v>
      </c>
      <c r="L2658" s="10">
        <v>71.19</v>
      </c>
      <c r="M2658" s="10">
        <v>69.569999999999993</v>
      </c>
      <c r="N2658" s="10">
        <v>70.09</v>
      </c>
      <c r="O2658" s="10">
        <v>71.819999999999993</v>
      </c>
      <c r="P2658" s="10">
        <v>68.11</v>
      </c>
      <c r="Q2658" s="10">
        <v>68.650000000000006</v>
      </c>
    </row>
    <row r="2659" spans="1:17">
      <c r="A2659" s="29">
        <v>41235</v>
      </c>
      <c r="B2659" s="10">
        <v>1476.21</v>
      </c>
      <c r="C2659" s="10">
        <v>1482.96</v>
      </c>
      <c r="D2659" s="10">
        <v>1474.03</v>
      </c>
      <c r="E2659" s="10">
        <v>1480.31</v>
      </c>
      <c r="F2659" s="10">
        <v>1513.62</v>
      </c>
      <c r="J2659" s="29">
        <v>41232</v>
      </c>
      <c r="K2659" s="10">
        <v>70.05</v>
      </c>
      <c r="L2659" s="10">
        <v>70.599999999999994</v>
      </c>
      <c r="M2659" s="10">
        <v>70.05</v>
      </c>
      <c r="N2659" s="10">
        <v>70.37</v>
      </c>
      <c r="O2659" s="10">
        <v>71.760000000000005</v>
      </c>
      <c r="P2659" s="10">
        <v>68.08</v>
      </c>
      <c r="Q2659" s="10">
        <v>68.569999999999993</v>
      </c>
    </row>
    <row r="2660" spans="1:17">
      <c r="A2660" s="29">
        <v>41234</v>
      </c>
      <c r="B2660" s="10">
        <v>1478.11</v>
      </c>
      <c r="C2660" s="10">
        <v>1487.68</v>
      </c>
      <c r="D2660" s="10">
        <v>1472.24</v>
      </c>
      <c r="E2660" s="10">
        <v>1476.16</v>
      </c>
      <c r="F2660" s="10">
        <v>1514.35</v>
      </c>
      <c r="J2660" s="29">
        <v>41229</v>
      </c>
      <c r="K2660" s="10">
        <v>70.459999999999994</v>
      </c>
      <c r="L2660" s="10">
        <v>70.459999999999994</v>
      </c>
      <c r="M2660" s="10">
        <v>69.7</v>
      </c>
      <c r="N2660" s="10">
        <v>70</v>
      </c>
      <c r="O2660" s="10">
        <v>71.739999999999995</v>
      </c>
      <c r="P2660" s="10">
        <v>68.040000000000006</v>
      </c>
      <c r="Q2660" s="10">
        <v>68.489999999999995</v>
      </c>
    </row>
    <row r="2661" spans="1:17">
      <c r="A2661" s="29">
        <v>41232</v>
      </c>
      <c r="B2661" s="10">
        <v>1477.88</v>
      </c>
      <c r="C2661" s="10">
        <v>1478.93</v>
      </c>
      <c r="D2661" s="10">
        <v>1472.72</v>
      </c>
      <c r="E2661" s="10">
        <v>1478.09</v>
      </c>
      <c r="F2661" s="10">
        <v>1515.13</v>
      </c>
      <c r="J2661" s="29">
        <v>41227</v>
      </c>
      <c r="K2661" s="10">
        <v>71.11</v>
      </c>
      <c r="L2661" s="10">
        <v>71.11</v>
      </c>
      <c r="M2661" s="10">
        <v>70</v>
      </c>
      <c r="N2661" s="10">
        <v>70.150000000000006</v>
      </c>
      <c r="O2661" s="10">
        <v>71.73</v>
      </c>
      <c r="P2661" s="10">
        <v>68.010000000000005</v>
      </c>
      <c r="Q2661" s="10">
        <v>68.430000000000007</v>
      </c>
    </row>
    <row r="2662" spans="1:17">
      <c r="A2662" s="29">
        <v>41229</v>
      </c>
      <c r="B2662" s="10">
        <v>1476.55</v>
      </c>
      <c r="C2662" s="10">
        <v>1479.29</v>
      </c>
      <c r="D2662" s="10">
        <v>1470.26</v>
      </c>
      <c r="E2662" s="10">
        <v>1477.69</v>
      </c>
      <c r="F2662" s="10">
        <v>1515.91</v>
      </c>
      <c r="J2662" s="29">
        <v>41226</v>
      </c>
      <c r="K2662" s="10">
        <v>71.84</v>
      </c>
      <c r="L2662" s="10">
        <v>71.84</v>
      </c>
      <c r="M2662" s="10">
        <v>70.599999999999994</v>
      </c>
      <c r="N2662" s="10">
        <v>71</v>
      </c>
      <c r="O2662" s="10">
        <v>71.72</v>
      </c>
      <c r="P2662" s="10">
        <v>67.97</v>
      </c>
      <c r="Q2662" s="10">
        <v>68.37</v>
      </c>
    </row>
    <row r="2663" spans="1:17">
      <c r="A2663" s="29">
        <v>41227</v>
      </c>
      <c r="B2663" s="10">
        <v>1477.67</v>
      </c>
      <c r="C2663" s="10">
        <v>1479.59</v>
      </c>
      <c r="D2663" s="10">
        <v>1473.13</v>
      </c>
      <c r="E2663" s="10">
        <v>1476.55</v>
      </c>
      <c r="J2663" s="29">
        <v>41225</v>
      </c>
      <c r="K2663" s="10">
        <v>72.3</v>
      </c>
      <c r="L2663" s="10">
        <v>72.33</v>
      </c>
      <c r="M2663" s="10">
        <v>71.17</v>
      </c>
      <c r="N2663" s="10">
        <v>71.17</v>
      </c>
      <c r="O2663" s="10">
        <v>71.7</v>
      </c>
      <c r="P2663" s="10">
        <v>67.930000000000007</v>
      </c>
      <c r="Q2663" s="10">
        <v>68.31</v>
      </c>
    </row>
    <row r="2664" spans="1:17">
      <c r="A2664" s="29">
        <v>41226</v>
      </c>
      <c r="B2664" s="10">
        <v>1477.97</v>
      </c>
      <c r="C2664" s="10">
        <v>1480.87</v>
      </c>
      <c r="D2664" s="10">
        <v>1473.87</v>
      </c>
      <c r="E2664" s="10">
        <v>1477.67</v>
      </c>
      <c r="J2664" s="29">
        <v>41222</v>
      </c>
      <c r="K2664" s="10">
        <v>72.930000000000007</v>
      </c>
      <c r="L2664" s="10">
        <v>72.930000000000007</v>
      </c>
      <c r="M2664" s="10">
        <v>71.72</v>
      </c>
      <c r="N2664" s="10">
        <v>71.900000000000006</v>
      </c>
      <c r="O2664" s="10">
        <v>71.66</v>
      </c>
      <c r="P2664" s="10">
        <v>67.89</v>
      </c>
      <c r="Q2664" s="10">
        <v>68.239999999999995</v>
      </c>
    </row>
    <row r="2665" spans="1:17">
      <c r="A2665" s="29">
        <v>41225</v>
      </c>
      <c r="B2665" s="10">
        <v>1480.91</v>
      </c>
      <c r="C2665" s="10">
        <v>1485.98</v>
      </c>
      <c r="D2665" s="10">
        <v>1476.68</v>
      </c>
      <c r="E2665" s="10">
        <v>1477.97</v>
      </c>
      <c r="J2665" s="29">
        <v>41221</v>
      </c>
      <c r="K2665" s="10">
        <v>72.94</v>
      </c>
      <c r="L2665" s="10">
        <v>72.94</v>
      </c>
      <c r="M2665" s="10">
        <v>72.2</v>
      </c>
      <c r="N2665" s="10">
        <v>72.33</v>
      </c>
      <c r="O2665" s="10">
        <v>71.58</v>
      </c>
      <c r="P2665" s="10">
        <v>67.84</v>
      </c>
      <c r="Q2665" s="10">
        <v>68.17</v>
      </c>
    </row>
    <row r="2666" spans="1:17">
      <c r="A2666" s="29">
        <v>41222</v>
      </c>
      <c r="B2666" s="10">
        <v>1483.29</v>
      </c>
      <c r="C2666" s="10">
        <v>1484.98</v>
      </c>
      <c r="D2666" s="10">
        <v>1474.49</v>
      </c>
      <c r="E2666" s="10">
        <v>1480.91</v>
      </c>
      <c r="J2666" s="29">
        <v>41220</v>
      </c>
      <c r="K2666" s="10">
        <v>73.16</v>
      </c>
      <c r="L2666" s="10">
        <v>73.16</v>
      </c>
      <c r="M2666" s="10">
        <v>72.5</v>
      </c>
      <c r="N2666" s="10">
        <v>72.77</v>
      </c>
      <c r="O2666" s="10">
        <v>71.5</v>
      </c>
      <c r="P2666" s="10">
        <v>67.790000000000006</v>
      </c>
      <c r="Q2666" s="10">
        <v>68.08</v>
      </c>
    </row>
    <row r="2667" spans="1:17">
      <c r="A2667" s="29">
        <v>41221</v>
      </c>
      <c r="B2667" s="10">
        <v>1492.52</v>
      </c>
      <c r="C2667" s="10">
        <v>1496.61</v>
      </c>
      <c r="D2667" s="10">
        <v>1483.53</v>
      </c>
      <c r="E2667" s="10">
        <v>1483.71</v>
      </c>
      <c r="J2667" s="29">
        <v>41219</v>
      </c>
      <c r="K2667" s="10">
        <v>72.209999999999994</v>
      </c>
      <c r="L2667" s="10">
        <v>73.09</v>
      </c>
      <c r="M2667" s="10">
        <v>72.12</v>
      </c>
      <c r="N2667" s="10">
        <v>73.09</v>
      </c>
      <c r="O2667" s="10">
        <v>71.41</v>
      </c>
      <c r="P2667" s="10">
        <v>67.73</v>
      </c>
      <c r="Q2667" s="10">
        <v>67.989999999999995</v>
      </c>
    </row>
    <row r="2668" spans="1:17">
      <c r="A2668" s="29">
        <v>41220</v>
      </c>
      <c r="B2668" s="10">
        <v>1481.92</v>
      </c>
      <c r="C2668" s="10">
        <v>1492.91</v>
      </c>
      <c r="D2668" s="10">
        <v>1481.92</v>
      </c>
      <c r="E2668" s="10">
        <v>1492.38</v>
      </c>
      <c r="J2668" s="29">
        <v>41218</v>
      </c>
      <c r="K2668" s="10">
        <v>72.8</v>
      </c>
      <c r="L2668" s="10">
        <v>72.8</v>
      </c>
      <c r="M2668" s="10">
        <v>71.94</v>
      </c>
      <c r="N2668" s="10">
        <v>72.27</v>
      </c>
      <c r="O2668" s="10">
        <v>71.31</v>
      </c>
      <c r="P2668" s="10">
        <v>67.67</v>
      </c>
      <c r="Q2668" s="10">
        <v>67.88</v>
      </c>
    </row>
    <row r="2669" spans="1:17">
      <c r="A2669" s="29">
        <v>41219</v>
      </c>
      <c r="B2669" s="10">
        <v>1482.56</v>
      </c>
      <c r="C2669" s="10">
        <v>1487.89</v>
      </c>
      <c r="D2669" s="10">
        <v>1481.32</v>
      </c>
      <c r="E2669" s="10">
        <v>1481.85</v>
      </c>
      <c r="J2669" s="29">
        <v>41214</v>
      </c>
      <c r="K2669" s="10">
        <v>70.69</v>
      </c>
      <c r="L2669" s="10">
        <v>72.39</v>
      </c>
      <c r="M2669" s="10">
        <v>70.69</v>
      </c>
      <c r="N2669" s="10">
        <v>72.39</v>
      </c>
      <c r="O2669" s="10">
        <v>71.25</v>
      </c>
      <c r="P2669" s="10">
        <v>67.61</v>
      </c>
      <c r="Q2669" s="10">
        <v>67.790000000000006</v>
      </c>
    </row>
    <row r="2670" spans="1:17">
      <c r="A2670" s="29">
        <v>41218</v>
      </c>
      <c r="B2670" s="10">
        <v>1500.97</v>
      </c>
      <c r="C2670" s="10">
        <v>1502.43</v>
      </c>
      <c r="D2670" s="10">
        <v>1482.23</v>
      </c>
      <c r="E2670" s="10">
        <v>1482.56</v>
      </c>
      <c r="J2670" s="29">
        <v>41213</v>
      </c>
      <c r="K2670" s="10">
        <v>71.17</v>
      </c>
      <c r="L2670" s="10">
        <v>71.400000000000006</v>
      </c>
      <c r="M2670" s="10">
        <v>71</v>
      </c>
      <c r="N2670" s="10">
        <v>71.400000000000006</v>
      </c>
      <c r="O2670" s="10">
        <v>71.17</v>
      </c>
      <c r="P2670" s="10">
        <v>67.55</v>
      </c>
      <c r="Q2670" s="10">
        <v>67.680000000000007</v>
      </c>
    </row>
    <row r="2671" spans="1:17">
      <c r="A2671" s="29">
        <v>41214</v>
      </c>
      <c r="B2671" s="10">
        <v>1500.57</v>
      </c>
      <c r="C2671" s="10">
        <v>1502.62</v>
      </c>
      <c r="D2671" s="10">
        <v>1496.84</v>
      </c>
      <c r="E2671" s="10">
        <v>1500.97</v>
      </c>
      <c r="J2671" s="29">
        <v>41212</v>
      </c>
      <c r="K2671" s="10">
        <v>71.180000000000007</v>
      </c>
      <c r="L2671" s="10">
        <v>71.180000000000007</v>
      </c>
      <c r="M2671" s="10">
        <v>70.84</v>
      </c>
      <c r="N2671" s="10">
        <v>71.13</v>
      </c>
      <c r="O2671" s="10">
        <v>71.11</v>
      </c>
      <c r="P2671" s="10">
        <v>67.489999999999995</v>
      </c>
      <c r="Q2671" s="10">
        <v>67.59</v>
      </c>
    </row>
    <row r="2672" spans="1:17">
      <c r="A2672" s="29">
        <v>41213</v>
      </c>
      <c r="B2672" s="10">
        <v>1497.02</v>
      </c>
      <c r="C2672" s="10">
        <v>1504.32</v>
      </c>
      <c r="D2672" s="10">
        <v>1495.72</v>
      </c>
      <c r="E2672" s="10">
        <v>1500.57</v>
      </c>
      <c r="J2672" s="29">
        <v>41211</v>
      </c>
      <c r="K2672" s="10">
        <v>70.94</v>
      </c>
      <c r="L2672" s="10">
        <v>71.010000000000005</v>
      </c>
      <c r="M2672" s="10">
        <v>70.66</v>
      </c>
      <c r="N2672" s="10">
        <v>71.010000000000005</v>
      </c>
      <c r="O2672" s="10">
        <v>71.040000000000006</v>
      </c>
      <c r="P2672" s="10">
        <v>67.430000000000007</v>
      </c>
      <c r="Q2672" s="10">
        <v>67.489999999999995</v>
      </c>
    </row>
    <row r="2673" spans="1:17">
      <c r="A2673" s="29">
        <v>41212</v>
      </c>
      <c r="B2673" s="10">
        <v>1503</v>
      </c>
      <c r="C2673" s="10">
        <v>1504.11</v>
      </c>
      <c r="D2673" s="10">
        <v>1493.37</v>
      </c>
      <c r="E2673" s="10">
        <v>1497.02</v>
      </c>
      <c r="J2673" s="29">
        <v>41208</v>
      </c>
      <c r="K2673" s="10">
        <v>71.989999999999995</v>
      </c>
      <c r="L2673" s="10">
        <v>71.989999999999995</v>
      </c>
      <c r="M2673" s="10">
        <v>70.59</v>
      </c>
      <c r="N2673" s="10">
        <v>70.94</v>
      </c>
      <c r="O2673" s="10">
        <v>70.98</v>
      </c>
      <c r="P2673" s="10">
        <v>67.38</v>
      </c>
      <c r="Q2673" s="10">
        <v>67.38</v>
      </c>
    </row>
    <row r="2674" spans="1:17">
      <c r="A2674" s="29">
        <v>41211</v>
      </c>
      <c r="B2674" s="10">
        <v>1504.79</v>
      </c>
      <c r="C2674" s="10">
        <v>1505.79</v>
      </c>
      <c r="D2674" s="10">
        <v>1498.77</v>
      </c>
      <c r="E2674" s="10">
        <v>1503</v>
      </c>
      <c r="J2674" s="29">
        <v>41207</v>
      </c>
      <c r="K2674" s="10">
        <v>72.069999999999993</v>
      </c>
      <c r="L2674" s="10">
        <v>72.069999999999993</v>
      </c>
      <c r="M2674" s="10">
        <v>71.27</v>
      </c>
      <c r="N2674" s="10">
        <v>71.319999999999993</v>
      </c>
      <c r="O2674" s="10">
        <v>70.900000000000006</v>
      </c>
      <c r="P2674" s="10">
        <v>67.319999999999993</v>
      </c>
      <c r="Q2674" s="10">
        <v>67.28</v>
      </c>
    </row>
    <row r="2675" spans="1:17">
      <c r="A2675" s="29">
        <v>41208</v>
      </c>
      <c r="B2675" s="10">
        <v>1509.44</v>
      </c>
      <c r="C2675" s="10">
        <v>1510.63</v>
      </c>
      <c r="D2675" s="10">
        <v>1502.23</v>
      </c>
      <c r="E2675" s="10">
        <v>1504.75</v>
      </c>
      <c r="J2675" s="29">
        <v>41206</v>
      </c>
      <c r="K2675" s="10">
        <v>71.39</v>
      </c>
      <c r="L2675" s="10">
        <v>71.55</v>
      </c>
      <c r="M2675" s="10">
        <v>71.23</v>
      </c>
      <c r="N2675" s="10">
        <v>71.36</v>
      </c>
      <c r="O2675" s="10">
        <v>70.819999999999993</v>
      </c>
      <c r="P2675" s="10">
        <v>67.260000000000005</v>
      </c>
      <c r="Q2675" s="10">
        <v>67.180000000000007</v>
      </c>
    </row>
    <row r="2676" spans="1:17">
      <c r="A2676" s="29">
        <v>41207</v>
      </c>
      <c r="B2676" s="10">
        <v>1516.44</v>
      </c>
      <c r="C2676" s="10">
        <v>1516.44</v>
      </c>
      <c r="D2676" s="10">
        <v>1506.1</v>
      </c>
      <c r="E2676" s="10">
        <v>1507.2</v>
      </c>
      <c r="J2676" s="29">
        <v>41205</v>
      </c>
      <c r="K2676" s="10">
        <v>72.34</v>
      </c>
      <c r="L2676" s="10">
        <v>72.34</v>
      </c>
      <c r="M2676" s="10">
        <v>71.599999999999994</v>
      </c>
      <c r="N2676" s="10">
        <v>71.599999999999994</v>
      </c>
      <c r="O2676" s="10">
        <v>70.73</v>
      </c>
      <c r="P2676" s="10">
        <v>67.2</v>
      </c>
      <c r="Q2676" s="10">
        <v>67.069999999999993</v>
      </c>
    </row>
    <row r="2677" spans="1:17">
      <c r="A2677" s="29">
        <v>41206</v>
      </c>
      <c r="B2677" s="10">
        <v>1518.26</v>
      </c>
      <c r="C2677" s="10">
        <v>1519.36</v>
      </c>
      <c r="D2677" s="10">
        <v>1513.91</v>
      </c>
      <c r="E2677" s="10">
        <v>1516.26</v>
      </c>
      <c r="J2677" s="29">
        <v>41204</v>
      </c>
      <c r="K2677" s="10">
        <v>71.849999999999994</v>
      </c>
      <c r="L2677" s="10">
        <v>72.8</v>
      </c>
      <c r="M2677" s="10">
        <v>71.849999999999994</v>
      </c>
      <c r="N2677" s="10">
        <v>72.44</v>
      </c>
      <c r="O2677" s="10">
        <v>70.64</v>
      </c>
      <c r="P2677" s="10">
        <v>67.14</v>
      </c>
      <c r="Q2677" s="10">
        <v>66.98</v>
      </c>
    </row>
    <row r="2678" spans="1:17">
      <c r="A2678" s="29">
        <v>41205</v>
      </c>
      <c r="B2678" s="10">
        <v>1521.48</v>
      </c>
      <c r="C2678" s="10">
        <v>1522.46</v>
      </c>
      <c r="D2678" s="10">
        <v>1514.77</v>
      </c>
      <c r="E2678" s="10">
        <v>1518.26</v>
      </c>
      <c r="J2678" s="29">
        <v>41201</v>
      </c>
      <c r="K2678" s="10">
        <v>73.27</v>
      </c>
      <c r="L2678" s="10">
        <v>73.27</v>
      </c>
      <c r="M2678" s="10">
        <v>71.599999999999994</v>
      </c>
      <c r="N2678" s="10">
        <v>71.599999999999994</v>
      </c>
      <c r="O2678" s="10">
        <v>70.53</v>
      </c>
      <c r="P2678" s="10">
        <v>67.08</v>
      </c>
      <c r="Q2678" s="10">
        <v>66.89</v>
      </c>
    </row>
    <row r="2679" spans="1:17">
      <c r="A2679" s="29">
        <v>41204</v>
      </c>
      <c r="B2679" s="10">
        <v>1526.18</v>
      </c>
      <c r="C2679" s="10">
        <v>1526.18</v>
      </c>
      <c r="D2679" s="10">
        <v>1517.44</v>
      </c>
      <c r="E2679" s="10">
        <v>1521.48</v>
      </c>
      <c r="J2679" s="29">
        <v>41200</v>
      </c>
      <c r="K2679" s="10">
        <v>73.5</v>
      </c>
      <c r="L2679" s="10">
        <v>73.599999999999994</v>
      </c>
      <c r="M2679" s="10">
        <v>73.27</v>
      </c>
      <c r="N2679" s="10">
        <v>73.34</v>
      </c>
      <c r="O2679" s="10">
        <v>70.44</v>
      </c>
      <c r="P2679" s="10">
        <v>67.02</v>
      </c>
      <c r="Q2679" s="10">
        <v>66.8</v>
      </c>
    </row>
    <row r="2680" spans="1:17">
      <c r="A2680" s="29">
        <v>41201</v>
      </c>
      <c r="B2680" s="10">
        <v>1526.49</v>
      </c>
      <c r="C2680" s="10">
        <v>1528.33</v>
      </c>
      <c r="D2680" s="10">
        <v>1523.95</v>
      </c>
      <c r="E2680" s="10">
        <v>1526.62</v>
      </c>
      <c r="J2680" s="29">
        <v>41199</v>
      </c>
      <c r="K2680" s="10">
        <v>73.44</v>
      </c>
      <c r="L2680" s="10">
        <v>73.77</v>
      </c>
      <c r="M2680" s="10">
        <v>73.400000000000006</v>
      </c>
      <c r="N2680" s="10">
        <v>73.73</v>
      </c>
      <c r="O2680" s="10">
        <v>70.290000000000006</v>
      </c>
      <c r="P2680" s="10">
        <v>66.95</v>
      </c>
      <c r="Q2680" s="10">
        <v>66.69</v>
      </c>
    </row>
    <row r="2681" spans="1:17">
      <c r="A2681" s="29">
        <v>41200</v>
      </c>
      <c r="B2681" s="10">
        <v>1528.82</v>
      </c>
      <c r="C2681" s="10">
        <v>1532.43</v>
      </c>
      <c r="D2681" s="10">
        <v>1524.18</v>
      </c>
      <c r="E2681" s="10">
        <v>1526.49</v>
      </c>
      <c r="J2681" s="29">
        <v>41198</v>
      </c>
      <c r="K2681" s="10">
        <v>73.84</v>
      </c>
      <c r="L2681" s="10">
        <v>73.84</v>
      </c>
      <c r="M2681" s="10">
        <v>72.98</v>
      </c>
      <c r="N2681" s="10">
        <v>73.44</v>
      </c>
      <c r="O2681" s="10">
        <v>70.14</v>
      </c>
      <c r="P2681" s="10">
        <v>66.88</v>
      </c>
      <c r="Q2681" s="10">
        <v>66.58</v>
      </c>
    </row>
    <row r="2682" spans="1:17">
      <c r="A2682" s="29">
        <v>41199</v>
      </c>
      <c r="B2682" s="10">
        <v>1529.47</v>
      </c>
      <c r="C2682" s="10">
        <v>1530.51</v>
      </c>
      <c r="D2682" s="10">
        <v>1525.79</v>
      </c>
      <c r="E2682" s="10">
        <v>1528.82</v>
      </c>
      <c r="J2682" s="29">
        <v>41197</v>
      </c>
      <c r="K2682" s="10">
        <v>73.989999999999995</v>
      </c>
      <c r="L2682" s="10">
        <v>73.989999999999995</v>
      </c>
      <c r="M2682" s="10">
        <v>72.75</v>
      </c>
      <c r="N2682" s="10">
        <v>73.39</v>
      </c>
      <c r="O2682" s="10">
        <v>69.98</v>
      </c>
      <c r="P2682" s="10">
        <v>66.8</v>
      </c>
      <c r="Q2682" s="10">
        <v>66.45</v>
      </c>
    </row>
    <row r="2683" spans="1:17">
      <c r="A2683" s="29">
        <v>41198</v>
      </c>
      <c r="B2683" s="10">
        <v>1530.51</v>
      </c>
      <c r="C2683" s="10">
        <v>1532.61</v>
      </c>
      <c r="D2683" s="10">
        <v>1524.21</v>
      </c>
      <c r="E2683" s="10">
        <v>1529.47</v>
      </c>
      <c r="J2683" s="29">
        <v>41193</v>
      </c>
      <c r="K2683" s="10">
        <v>72.7</v>
      </c>
      <c r="L2683" s="10">
        <v>72.87</v>
      </c>
      <c r="M2683" s="10">
        <v>72.56</v>
      </c>
      <c r="N2683" s="10">
        <v>72.75</v>
      </c>
      <c r="O2683" s="10">
        <v>69.8</v>
      </c>
      <c r="P2683" s="10">
        <v>66.73</v>
      </c>
      <c r="Q2683" s="10">
        <v>66.34</v>
      </c>
    </row>
    <row r="2684" spans="1:17">
      <c r="A2684" s="29">
        <v>41197</v>
      </c>
      <c r="B2684" s="10">
        <v>1536.69</v>
      </c>
      <c r="C2684" s="10">
        <v>1537.64</v>
      </c>
      <c r="D2684" s="10">
        <v>1526.47</v>
      </c>
      <c r="E2684" s="10">
        <v>1530.48</v>
      </c>
      <c r="J2684" s="29">
        <v>41192</v>
      </c>
      <c r="K2684" s="10">
        <v>72.5</v>
      </c>
      <c r="L2684" s="10">
        <v>72.53</v>
      </c>
      <c r="M2684" s="10">
        <v>72.06</v>
      </c>
      <c r="N2684" s="10">
        <v>72.25</v>
      </c>
      <c r="O2684" s="10">
        <v>69.650000000000006</v>
      </c>
      <c r="P2684" s="10">
        <v>66.66</v>
      </c>
      <c r="Q2684" s="10">
        <v>66.25</v>
      </c>
    </row>
    <row r="2685" spans="1:17">
      <c r="A2685" s="29">
        <v>41193</v>
      </c>
      <c r="B2685" s="10">
        <v>1527.5</v>
      </c>
      <c r="C2685" s="10">
        <v>1536.75</v>
      </c>
      <c r="D2685" s="10">
        <v>1527.5</v>
      </c>
      <c r="E2685" s="10">
        <v>1536.68</v>
      </c>
      <c r="J2685" s="29">
        <v>41191</v>
      </c>
      <c r="K2685" s="10">
        <v>72.75</v>
      </c>
      <c r="L2685" s="10">
        <v>72.75</v>
      </c>
      <c r="M2685" s="10">
        <v>72.37</v>
      </c>
      <c r="N2685" s="10">
        <v>72.37</v>
      </c>
      <c r="O2685" s="10">
        <v>69.5</v>
      </c>
      <c r="P2685" s="10">
        <v>66.59</v>
      </c>
      <c r="Q2685" s="10">
        <v>66.16</v>
      </c>
    </row>
    <row r="2686" spans="1:17">
      <c r="A2686" s="29">
        <v>41192</v>
      </c>
      <c r="B2686" s="10">
        <v>1531.36</v>
      </c>
      <c r="C2686" s="10">
        <v>1532.01</v>
      </c>
      <c r="D2686" s="10">
        <v>1523.52</v>
      </c>
      <c r="E2686" s="10">
        <v>1527.47</v>
      </c>
      <c r="J2686" s="29">
        <v>41190</v>
      </c>
      <c r="K2686" s="10">
        <v>72.8</v>
      </c>
      <c r="L2686" s="10">
        <v>72.8</v>
      </c>
      <c r="M2686" s="10">
        <v>72.599999999999994</v>
      </c>
      <c r="N2686" s="10">
        <v>72.8</v>
      </c>
      <c r="O2686" s="10">
        <v>69.36</v>
      </c>
      <c r="P2686" s="10">
        <v>66.52</v>
      </c>
      <c r="Q2686" s="10">
        <v>66.06</v>
      </c>
    </row>
    <row r="2687" spans="1:17">
      <c r="A2687" s="29">
        <v>41191</v>
      </c>
      <c r="B2687" s="10">
        <v>1526.95</v>
      </c>
      <c r="C2687" s="10">
        <v>1533.47</v>
      </c>
      <c r="D2687" s="10">
        <v>1525.41</v>
      </c>
      <c r="E2687" s="10">
        <v>1530.11</v>
      </c>
      <c r="J2687" s="29">
        <v>41187</v>
      </c>
      <c r="K2687" s="10">
        <v>73.89</v>
      </c>
      <c r="L2687" s="10">
        <v>73.89</v>
      </c>
      <c r="M2687" s="10">
        <v>72.06</v>
      </c>
      <c r="N2687" s="10">
        <v>72.3</v>
      </c>
      <c r="O2687" s="10">
        <v>69.209999999999994</v>
      </c>
      <c r="P2687" s="10">
        <v>66.45</v>
      </c>
      <c r="Q2687" s="10">
        <v>65.989999999999995</v>
      </c>
    </row>
    <row r="2688" spans="1:17">
      <c r="A2688" s="29">
        <v>41190</v>
      </c>
      <c r="B2688" s="10">
        <v>1519.64</v>
      </c>
      <c r="C2688" s="10">
        <v>1529.62</v>
      </c>
      <c r="D2688" s="10">
        <v>1519.64</v>
      </c>
      <c r="E2688" s="10">
        <v>1526.96</v>
      </c>
      <c r="J2688" s="29">
        <v>41186</v>
      </c>
      <c r="K2688" s="10">
        <v>72</v>
      </c>
      <c r="L2688" s="10">
        <v>72.05</v>
      </c>
      <c r="M2688" s="10">
        <v>71.69</v>
      </c>
      <c r="N2688" s="10">
        <v>71.81</v>
      </c>
      <c r="O2688" s="10">
        <v>69.02</v>
      </c>
      <c r="P2688" s="10">
        <v>66.38</v>
      </c>
      <c r="Q2688" s="10">
        <v>65.92</v>
      </c>
    </row>
    <row r="2689" spans="1:17">
      <c r="A2689" s="29">
        <v>41187</v>
      </c>
      <c r="B2689" s="10">
        <v>1523.35</v>
      </c>
      <c r="C2689" s="10">
        <v>1524.31</v>
      </c>
      <c r="D2689" s="10">
        <v>1514.31</v>
      </c>
      <c r="E2689" s="10">
        <v>1519.64</v>
      </c>
      <c r="J2689" s="29">
        <v>41185</v>
      </c>
      <c r="K2689" s="10">
        <v>72.400000000000006</v>
      </c>
      <c r="L2689" s="10">
        <v>72.400000000000006</v>
      </c>
      <c r="M2689" s="10">
        <v>72.13</v>
      </c>
      <c r="N2689" s="10">
        <v>72.13</v>
      </c>
      <c r="O2689" s="10">
        <v>68.83</v>
      </c>
      <c r="P2689" s="10">
        <v>66.319999999999993</v>
      </c>
      <c r="Q2689" s="10">
        <v>65.88</v>
      </c>
    </row>
    <row r="2690" spans="1:17">
      <c r="A2690" s="29">
        <v>41186</v>
      </c>
      <c r="B2690" s="10">
        <v>1513.25</v>
      </c>
      <c r="C2690" s="10">
        <v>1524.7</v>
      </c>
      <c r="D2690" s="10">
        <v>1507.93</v>
      </c>
      <c r="E2690" s="10">
        <v>1523.43</v>
      </c>
      <c r="J2690" s="29">
        <v>41184</v>
      </c>
      <c r="K2690" s="10">
        <v>72.599999999999994</v>
      </c>
      <c r="L2690" s="10">
        <v>73.209999999999994</v>
      </c>
      <c r="M2690" s="10">
        <v>72.37</v>
      </c>
      <c r="N2690" s="10">
        <v>72.38</v>
      </c>
      <c r="O2690" s="10">
        <v>68.62</v>
      </c>
      <c r="P2690" s="10">
        <v>66.25</v>
      </c>
      <c r="Q2690" s="10">
        <v>65.86</v>
      </c>
    </row>
    <row r="2691" spans="1:17">
      <c r="A2691" s="29">
        <v>41185</v>
      </c>
      <c r="B2691" s="10">
        <v>1523.61</v>
      </c>
      <c r="C2691" s="10">
        <v>1525.38</v>
      </c>
      <c r="D2691" s="10">
        <v>1513.05</v>
      </c>
      <c r="E2691" s="10">
        <v>1513.17</v>
      </c>
      <c r="J2691" s="29">
        <v>41183</v>
      </c>
      <c r="K2691" s="10">
        <v>71.19</v>
      </c>
      <c r="L2691" s="10">
        <v>72.89</v>
      </c>
      <c r="M2691" s="10">
        <v>71.150000000000006</v>
      </c>
      <c r="N2691" s="10">
        <v>72.77</v>
      </c>
      <c r="O2691" s="10">
        <v>68.41</v>
      </c>
      <c r="P2691" s="10">
        <v>66.180000000000007</v>
      </c>
      <c r="Q2691" s="10">
        <v>65.849999999999994</v>
      </c>
    </row>
    <row r="2692" spans="1:17">
      <c r="A2692" s="29">
        <v>41184</v>
      </c>
      <c r="B2692" s="10">
        <v>1521.81</v>
      </c>
      <c r="C2692" s="10">
        <v>1527.65</v>
      </c>
      <c r="D2692" s="10">
        <v>1518.36</v>
      </c>
      <c r="E2692" s="10">
        <v>1523.38</v>
      </c>
      <c r="J2692" s="29">
        <v>41180</v>
      </c>
      <c r="K2692" s="10">
        <v>71.91</v>
      </c>
      <c r="L2692" s="10">
        <v>72.599999999999994</v>
      </c>
      <c r="M2692" s="10">
        <v>71.25</v>
      </c>
      <c r="N2692" s="10">
        <v>71.84</v>
      </c>
      <c r="O2692" s="10">
        <v>68.2</v>
      </c>
      <c r="P2692" s="10">
        <v>66.11</v>
      </c>
      <c r="Q2692" s="10">
        <v>65.819999999999993</v>
      </c>
    </row>
    <row r="2693" spans="1:17">
      <c r="A2693" s="29">
        <v>41183</v>
      </c>
      <c r="B2693" s="10">
        <v>1532</v>
      </c>
      <c r="C2693" s="10">
        <v>1533.9</v>
      </c>
      <c r="D2693" s="10">
        <v>1516.81</v>
      </c>
      <c r="E2693" s="10">
        <v>1520.32</v>
      </c>
      <c r="J2693" s="29">
        <v>41179</v>
      </c>
      <c r="K2693" s="10">
        <v>72</v>
      </c>
      <c r="L2693" s="10">
        <v>72</v>
      </c>
      <c r="M2693" s="10">
        <v>71.62</v>
      </c>
      <c r="N2693" s="10">
        <v>71.91</v>
      </c>
      <c r="O2693" s="10">
        <v>68.040000000000006</v>
      </c>
      <c r="P2693" s="10">
        <v>66.05</v>
      </c>
      <c r="Q2693" s="10">
        <v>65.81</v>
      </c>
    </row>
    <row r="2694" spans="1:17">
      <c r="A2694" s="29">
        <v>41180</v>
      </c>
      <c r="B2694" s="10">
        <v>1529.63</v>
      </c>
      <c r="C2694" s="10">
        <v>1533.3</v>
      </c>
      <c r="D2694" s="10">
        <v>1527.16</v>
      </c>
      <c r="E2694" s="10">
        <v>1532</v>
      </c>
      <c r="J2694" s="29">
        <v>41178</v>
      </c>
      <c r="K2694" s="10">
        <v>71.62</v>
      </c>
      <c r="L2694" s="10">
        <v>71.819999999999993</v>
      </c>
      <c r="M2694" s="10">
        <v>71.2</v>
      </c>
      <c r="N2694" s="10">
        <v>71.819999999999993</v>
      </c>
      <c r="O2694" s="10">
        <v>67.86</v>
      </c>
      <c r="P2694" s="10">
        <v>65.989999999999995</v>
      </c>
      <c r="Q2694" s="10">
        <v>65.8</v>
      </c>
    </row>
    <row r="2695" spans="1:17">
      <c r="A2695" s="29">
        <v>41179</v>
      </c>
      <c r="B2695" s="10">
        <v>1534.65</v>
      </c>
      <c r="C2695" s="10">
        <v>1535.62</v>
      </c>
      <c r="D2695" s="10">
        <v>1528.87</v>
      </c>
      <c r="E2695" s="10">
        <v>1529.69</v>
      </c>
      <c r="J2695" s="29">
        <v>41177</v>
      </c>
      <c r="K2695" s="10">
        <v>72.37</v>
      </c>
      <c r="L2695" s="10">
        <v>72.5</v>
      </c>
      <c r="M2695" s="10">
        <v>72.05</v>
      </c>
      <c r="N2695" s="10">
        <v>72.05</v>
      </c>
      <c r="O2695" s="10">
        <v>67.64</v>
      </c>
      <c r="P2695" s="10">
        <v>65.930000000000007</v>
      </c>
      <c r="Q2695" s="10">
        <v>65.790000000000006</v>
      </c>
    </row>
    <row r="2696" spans="1:17">
      <c r="A2696" s="29">
        <v>41178</v>
      </c>
      <c r="B2696" s="10">
        <v>1533.16</v>
      </c>
      <c r="C2696" s="10">
        <v>1534.29</v>
      </c>
      <c r="D2696" s="10">
        <v>1528.89</v>
      </c>
      <c r="E2696" s="10">
        <v>1534.21</v>
      </c>
      <c r="J2696" s="29">
        <v>41176</v>
      </c>
      <c r="K2696" s="10">
        <v>72.61</v>
      </c>
      <c r="L2696" s="10">
        <v>72.61</v>
      </c>
      <c r="M2696" s="10">
        <v>71.97</v>
      </c>
      <c r="N2696" s="10">
        <v>72.25</v>
      </c>
      <c r="O2696" s="10">
        <v>67.430000000000007</v>
      </c>
      <c r="P2696" s="10">
        <v>65.87</v>
      </c>
      <c r="Q2696" s="10">
        <v>65.790000000000006</v>
      </c>
    </row>
    <row r="2697" spans="1:17">
      <c r="A2697" s="29">
        <v>41177</v>
      </c>
      <c r="B2697" s="10">
        <v>1534.32</v>
      </c>
      <c r="C2697" s="10">
        <v>1535.17</v>
      </c>
      <c r="D2697" s="10">
        <v>1529.65</v>
      </c>
      <c r="E2697" s="10">
        <v>1532.32</v>
      </c>
      <c r="J2697" s="29">
        <v>41173</v>
      </c>
      <c r="K2697" s="10">
        <v>72.12</v>
      </c>
      <c r="L2697" s="10">
        <v>72.459999999999994</v>
      </c>
      <c r="M2697" s="10">
        <v>72.099999999999994</v>
      </c>
      <c r="N2697" s="10">
        <v>72.19</v>
      </c>
      <c r="O2697" s="10">
        <v>67.239999999999995</v>
      </c>
      <c r="P2697" s="10">
        <v>65.81</v>
      </c>
      <c r="Q2697" s="10">
        <v>65.77</v>
      </c>
    </row>
    <row r="2698" spans="1:17">
      <c r="A2698" s="29">
        <v>41176</v>
      </c>
      <c r="B2698" s="10">
        <v>1535.45</v>
      </c>
      <c r="C2698" s="10">
        <v>1540.04</v>
      </c>
      <c r="D2698" s="10">
        <v>1531.5</v>
      </c>
      <c r="E2698" s="10">
        <v>1534.31</v>
      </c>
      <c r="J2698" s="29">
        <v>41172</v>
      </c>
      <c r="K2698" s="10">
        <v>71.86</v>
      </c>
      <c r="L2698" s="10">
        <v>72.12</v>
      </c>
      <c r="M2698" s="10">
        <v>71.86</v>
      </c>
      <c r="N2698" s="10">
        <v>72.12</v>
      </c>
      <c r="O2698" s="10">
        <v>67.040000000000006</v>
      </c>
      <c r="P2698" s="10">
        <v>65.75</v>
      </c>
      <c r="Q2698" s="10">
        <v>65.75</v>
      </c>
    </row>
    <row r="2699" spans="1:17">
      <c r="A2699" s="29">
        <v>41173</v>
      </c>
      <c r="B2699" s="10">
        <v>1537.42</v>
      </c>
      <c r="C2699" s="10">
        <v>1537.91</v>
      </c>
      <c r="D2699" s="10">
        <v>1528.52</v>
      </c>
      <c r="E2699" s="10">
        <v>1535.45</v>
      </c>
      <c r="J2699" s="29">
        <v>41171</v>
      </c>
      <c r="K2699" s="10">
        <v>72.31</v>
      </c>
      <c r="L2699" s="10">
        <v>72.34</v>
      </c>
      <c r="M2699" s="10">
        <v>71.89</v>
      </c>
      <c r="N2699" s="10">
        <v>71.95</v>
      </c>
      <c r="O2699" s="10">
        <v>66.849999999999994</v>
      </c>
      <c r="P2699" s="10">
        <v>65.680000000000007</v>
      </c>
      <c r="Q2699" s="10">
        <v>65.739999999999995</v>
      </c>
    </row>
    <row r="2700" spans="1:17">
      <c r="A2700" s="29">
        <v>41172</v>
      </c>
      <c r="B2700" s="10">
        <v>1535.12</v>
      </c>
      <c r="C2700" s="10">
        <v>1537.56</v>
      </c>
      <c r="D2700" s="10">
        <v>1533.57</v>
      </c>
      <c r="E2700" s="10">
        <v>1537.56</v>
      </c>
      <c r="J2700" s="29">
        <v>41170</v>
      </c>
      <c r="K2700" s="10">
        <v>72.45</v>
      </c>
      <c r="L2700" s="10">
        <v>72.45</v>
      </c>
      <c r="M2700" s="10">
        <v>71.400000000000006</v>
      </c>
      <c r="N2700" s="10">
        <v>71.86</v>
      </c>
      <c r="O2700" s="10">
        <v>66.67</v>
      </c>
      <c r="P2700" s="10">
        <v>65.62</v>
      </c>
      <c r="Q2700" s="10">
        <v>65.709999999999994</v>
      </c>
    </row>
    <row r="2701" spans="1:17">
      <c r="A2701" s="29">
        <v>41171</v>
      </c>
      <c r="B2701" s="10">
        <v>1537.32</v>
      </c>
      <c r="C2701" s="10">
        <v>1540.57</v>
      </c>
      <c r="D2701" s="10">
        <v>1533.76</v>
      </c>
      <c r="E2701" s="10">
        <v>1534.44</v>
      </c>
      <c r="J2701" s="29">
        <v>41169</v>
      </c>
      <c r="K2701" s="10">
        <v>72.14</v>
      </c>
      <c r="L2701" s="10">
        <v>72.150000000000006</v>
      </c>
      <c r="M2701" s="10">
        <v>71.33</v>
      </c>
      <c r="N2701" s="10">
        <v>71.45</v>
      </c>
      <c r="O2701" s="10">
        <v>66.52</v>
      </c>
      <c r="P2701" s="10">
        <v>65.55</v>
      </c>
      <c r="Q2701" s="10">
        <v>65.7</v>
      </c>
    </row>
    <row r="2702" spans="1:17">
      <c r="A2702" s="29">
        <v>41170</v>
      </c>
      <c r="B2702" s="10">
        <v>1534.09</v>
      </c>
      <c r="C2702" s="10">
        <v>1541.3</v>
      </c>
      <c r="D2702" s="10">
        <v>1531.29</v>
      </c>
      <c r="E2702" s="10">
        <v>1537.32</v>
      </c>
      <c r="J2702" s="29">
        <v>41166</v>
      </c>
      <c r="K2702" s="10">
        <v>72.63</v>
      </c>
      <c r="L2702" s="10">
        <v>73.900000000000006</v>
      </c>
      <c r="M2702" s="10">
        <v>71.7</v>
      </c>
      <c r="N2702" s="10">
        <v>71.83</v>
      </c>
      <c r="O2702" s="10">
        <v>66.39</v>
      </c>
      <c r="P2702" s="10">
        <v>65.48</v>
      </c>
      <c r="Q2702" s="10">
        <v>65.680000000000007</v>
      </c>
    </row>
    <row r="2703" spans="1:17">
      <c r="A2703" s="29">
        <v>41169</v>
      </c>
      <c r="B2703" s="10">
        <v>1533.13</v>
      </c>
      <c r="C2703" s="10">
        <v>1541.59</v>
      </c>
      <c r="D2703" s="10">
        <v>1527.38</v>
      </c>
      <c r="E2703" s="10">
        <v>1533.7</v>
      </c>
      <c r="J2703" s="29">
        <v>41165</v>
      </c>
      <c r="K2703" s="10">
        <v>70.5</v>
      </c>
      <c r="L2703" s="10">
        <v>72.36</v>
      </c>
      <c r="M2703" s="10">
        <v>70.37</v>
      </c>
      <c r="N2703" s="10">
        <v>72.36</v>
      </c>
      <c r="O2703" s="10">
        <v>66.25</v>
      </c>
      <c r="P2703" s="10">
        <v>65.41</v>
      </c>
      <c r="Q2703" s="10">
        <v>65.66</v>
      </c>
    </row>
    <row r="2704" spans="1:17">
      <c r="A2704" s="29">
        <v>41166</v>
      </c>
      <c r="B2704" s="10">
        <v>1534.12</v>
      </c>
      <c r="C2704" s="10">
        <v>1538.67</v>
      </c>
      <c r="D2704" s="10">
        <v>1526.64</v>
      </c>
      <c r="E2704" s="10">
        <v>1532.79</v>
      </c>
      <c r="J2704" s="29">
        <v>41164</v>
      </c>
      <c r="K2704" s="10">
        <v>70.599999999999994</v>
      </c>
      <c r="L2704" s="10">
        <v>70.81</v>
      </c>
      <c r="M2704" s="10">
        <v>70.209999999999994</v>
      </c>
      <c r="N2704" s="10">
        <v>70.489999999999995</v>
      </c>
      <c r="O2704" s="10">
        <v>66.099999999999994</v>
      </c>
      <c r="P2704" s="10">
        <v>65.33</v>
      </c>
      <c r="Q2704" s="10">
        <v>65.64</v>
      </c>
    </row>
    <row r="2705" spans="1:17">
      <c r="A2705" s="29">
        <v>41165</v>
      </c>
      <c r="B2705" s="10">
        <v>1527.07</v>
      </c>
      <c r="C2705" s="10">
        <v>1534.12</v>
      </c>
      <c r="D2705" s="10">
        <v>1523.96</v>
      </c>
      <c r="E2705" s="10">
        <v>1534.12</v>
      </c>
      <c r="J2705" s="29">
        <v>41163</v>
      </c>
      <c r="K2705" s="10">
        <v>70.3</v>
      </c>
      <c r="L2705" s="10">
        <v>70.83</v>
      </c>
      <c r="M2705" s="10">
        <v>70.25</v>
      </c>
      <c r="N2705" s="10">
        <v>70.8</v>
      </c>
      <c r="O2705" s="10">
        <v>65.959999999999994</v>
      </c>
      <c r="P2705" s="10">
        <v>65.260000000000005</v>
      </c>
      <c r="Q2705" s="10">
        <v>65.650000000000006</v>
      </c>
    </row>
    <row r="2706" spans="1:17">
      <c r="A2706" s="29">
        <v>41164</v>
      </c>
      <c r="B2706" s="10">
        <v>1525.19</v>
      </c>
      <c r="C2706" s="10">
        <v>1529.18</v>
      </c>
      <c r="D2706" s="10">
        <v>1522.94</v>
      </c>
      <c r="E2706" s="10">
        <v>1527.97</v>
      </c>
      <c r="J2706" s="29">
        <v>41162</v>
      </c>
      <c r="K2706" s="10">
        <v>70.45</v>
      </c>
      <c r="L2706" s="10">
        <v>70.599999999999994</v>
      </c>
      <c r="M2706" s="10">
        <v>70.3</v>
      </c>
      <c r="N2706" s="10">
        <v>70.3</v>
      </c>
      <c r="O2706" s="10">
        <v>65.81</v>
      </c>
      <c r="P2706" s="10">
        <v>65.19</v>
      </c>
      <c r="Q2706" s="10">
        <v>65.650000000000006</v>
      </c>
    </row>
    <row r="2707" spans="1:17">
      <c r="A2707" s="29">
        <v>41163</v>
      </c>
      <c r="B2707" s="10">
        <v>1520.89</v>
      </c>
      <c r="C2707" s="10">
        <v>1525.72</v>
      </c>
      <c r="D2707" s="10">
        <v>1516.65</v>
      </c>
      <c r="E2707" s="10">
        <v>1525.19</v>
      </c>
      <c r="J2707" s="29">
        <v>41158</v>
      </c>
      <c r="K2707" s="10">
        <v>69</v>
      </c>
      <c r="L2707" s="10">
        <v>70.16</v>
      </c>
      <c r="M2707" s="10">
        <v>69</v>
      </c>
      <c r="N2707" s="10">
        <v>70.16</v>
      </c>
      <c r="O2707" s="10">
        <v>65.64</v>
      </c>
      <c r="P2707" s="10">
        <v>65.12</v>
      </c>
      <c r="Q2707" s="10">
        <v>65.64</v>
      </c>
    </row>
    <row r="2708" spans="1:17">
      <c r="A2708" s="29">
        <v>41162</v>
      </c>
      <c r="B2708" s="10">
        <v>1516.92</v>
      </c>
      <c r="C2708" s="10">
        <v>1523.37</v>
      </c>
      <c r="D2708" s="10">
        <v>1515.4</v>
      </c>
      <c r="E2708" s="10">
        <v>1521.48</v>
      </c>
      <c r="J2708" s="29">
        <v>41157</v>
      </c>
      <c r="K2708" s="10">
        <v>69.19</v>
      </c>
      <c r="L2708" s="10">
        <v>69.28</v>
      </c>
      <c r="M2708" s="10">
        <v>67</v>
      </c>
      <c r="N2708" s="10">
        <v>67</v>
      </c>
      <c r="O2708" s="10">
        <v>65.48</v>
      </c>
      <c r="P2708" s="10">
        <v>65.06</v>
      </c>
      <c r="Q2708" s="10">
        <v>65.64</v>
      </c>
    </row>
    <row r="2709" spans="1:17">
      <c r="A2709" s="29">
        <v>41158</v>
      </c>
      <c r="B2709" s="10">
        <v>1514.96</v>
      </c>
      <c r="C2709" s="10">
        <v>1519.72</v>
      </c>
      <c r="D2709" s="10">
        <v>1511.72</v>
      </c>
      <c r="E2709" s="10">
        <v>1516.92</v>
      </c>
      <c r="J2709" s="29">
        <v>41156</v>
      </c>
      <c r="K2709" s="10">
        <v>69.8</v>
      </c>
      <c r="L2709" s="10">
        <v>71.62</v>
      </c>
      <c r="M2709" s="10">
        <v>69.06</v>
      </c>
      <c r="N2709" s="10">
        <v>69.06</v>
      </c>
      <c r="O2709" s="10">
        <v>65.38</v>
      </c>
      <c r="P2709" s="10">
        <v>65.02</v>
      </c>
      <c r="Q2709" s="10">
        <v>65.67</v>
      </c>
    </row>
    <row r="2710" spans="1:17">
      <c r="A2710" s="29">
        <v>41157</v>
      </c>
      <c r="B2710" s="10">
        <v>1517.07</v>
      </c>
      <c r="C2710" s="10">
        <v>1519.18</v>
      </c>
      <c r="D2710" s="10">
        <v>1510.77</v>
      </c>
      <c r="E2710" s="10">
        <v>1514.99</v>
      </c>
      <c r="J2710" s="29">
        <v>41155</v>
      </c>
      <c r="K2710" s="10">
        <v>70</v>
      </c>
      <c r="L2710" s="10">
        <v>70</v>
      </c>
      <c r="M2710" s="10">
        <v>69.55</v>
      </c>
      <c r="N2710" s="10">
        <v>69.77</v>
      </c>
      <c r="O2710" s="10">
        <v>65.25</v>
      </c>
      <c r="P2710" s="10">
        <v>64.959999999999994</v>
      </c>
      <c r="Q2710" s="10">
        <v>65.67</v>
      </c>
    </row>
    <row r="2711" spans="1:17">
      <c r="A2711" s="29">
        <v>41156</v>
      </c>
      <c r="B2711" s="10">
        <v>1515.99</v>
      </c>
      <c r="C2711" s="10">
        <v>1519.1</v>
      </c>
      <c r="D2711" s="10">
        <v>1512.77</v>
      </c>
      <c r="E2711" s="10">
        <v>1517.07</v>
      </c>
      <c r="J2711" s="29">
        <v>41152</v>
      </c>
      <c r="K2711" s="10">
        <v>69.959999999999994</v>
      </c>
      <c r="L2711" s="10">
        <v>70.14</v>
      </c>
      <c r="M2711" s="10">
        <v>69.73</v>
      </c>
      <c r="N2711" s="10">
        <v>69.83</v>
      </c>
      <c r="O2711" s="10">
        <v>65.13</v>
      </c>
      <c r="P2711" s="10">
        <v>64.91</v>
      </c>
      <c r="Q2711" s="10">
        <v>65.66</v>
      </c>
    </row>
    <row r="2712" spans="1:17">
      <c r="J2712" s="29">
        <v>41151</v>
      </c>
      <c r="K2712" s="10">
        <v>69.180000000000007</v>
      </c>
      <c r="L2712" s="10">
        <v>69.95</v>
      </c>
      <c r="M2712" s="10">
        <v>69.180000000000007</v>
      </c>
      <c r="N2712" s="10">
        <v>69.91</v>
      </c>
      <c r="O2712" s="10">
        <v>65.02</v>
      </c>
      <c r="P2712" s="10">
        <v>64.86</v>
      </c>
      <c r="Q2712" s="10">
        <v>65.66</v>
      </c>
    </row>
    <row r="2713" spans="1:17">
      <c r="J2713" s="29">
        <v>41150</v>
      </c>
      <c r="K2713" s="10">
        <v>68.59</v>
      </c>
      <c r="L2713" s="10">
        <v>69.040000000000006</v>
      </c>
      <c r="M2713" s="10">
        <v>68.59</v>
      </c>
      <c r="N2713" s="10">
        <v>69.040000000000006</v>
      </c>
      <c r="O2713" s="10">
        <v>64.91</v>
      </c>
      <c r="P2713" s="10">
        <v>64.81</v>
      </c>
      <c r="Q2713" s="10">
        <v>65.67</v>
      </c>
    </row>
    <row r="2714" spans="1:17">
      <c r="J2714" s="29">
        <v>41149</v>
      </c>
      <c r="K2714" s="10">
        <v>68.92</v>
      </c>
      <c r="L2714" s="10">
        <v>68.92</v>
      </c>
      <c r="M2714" s="10">
        <v>67.89</v>
      </c>
      <c r="N2714" s="10">
        <v>67.89</v>
      </c>
      <c r="O2714" s="10">
        <v>64.83</v>
      </c>
      <c r="P2714" s="10">
        <v>64.760000000000005</v>
      </c>
      <c r="Q2714" s="10">
        <v>65.69</v>
      </c>
    </row>
    <row r="2715" spans="1:17">
      <c r="J2715" s="29">
        <v>41148</v>
      </c>
      <c r="K2715" s="10">
        <v>68.3</v>
      </c>
      <c r="L2715" s="10">
        <v>68.5</v>
      </c>
      <c r="M2715" s="10">
        <v>68.3</v>
      </c>
      <c r="N2715" s="10">
        <v>68.5</v>
      </c>
      <c r="O2715" s="10">
        <v>64.760000000000005</v>
      </c>
      <c r="P2715" s="10">
        <v>64.709999999999994</v>
      </c>
      <c r="Q2715" s="10">
        <v>65.73</v>
      </c>
    </row>
    <row r="2716" spans="1:17">
      <c r="J2716" s="29">
        <v>41145</v>
      </c>
      <c r="K2716" s="10">
        <v>68.11</v>
      </c>
      <c r="L2716" s="10">
        <v>68.3</v>
      </c>
      <c r="M2716" s="10">
        <v>68.11</v>
      </c>
      <c r="N2716" s="10">
        <v>68.3</v>
      </c>
      <c r="O2716" s="10">
        <v>64.67</v>
      </c>
      <c r="P2716" s="10">
        <v>64.67</v>
      </c>
      <c r="Q2716" s="10">
        <v>65.760000000000005</v>
      </c>
    </row>
    <row r="2717" spans="1:17">
      <c r="J2717" s="29">
        <v>41144</v>
      </c>
      <c r="K2717" s="10">
        <v>68.3</v>
      </c>
      <c r="L2717" s="10">
        <v>68.5</v>
      </c>
      <c r="M2717" s="10">
        <v>67.95</v>
      </c>
      <c r="N2717" s="10">
        <v>68.11</v>
      </c>
      <c r="O2717" s="10">
        <v>64.56</v>
      </c>
      <c r="P2717" s="10">
        <v>64.63</v>
      </c>
      <c r="Q2717" s="10">
        <v>65.790000000000006</v>
      </c>
    </row>
    <row r="2718" spans="1:17">
      <c r="J2718" s="29">
        <v>41143</v>
      </c>
      <c r="K2718" s="10">
        <v>69</v>
      </c>
      <c r="L2718" s="10">
        <v>69</v>
      </c>
      <c r="M2718" s="10">
        <v>68.36</v>
      </c>
      <c r="N2718" s="10">
        <v>68.88</v>
      </c>
      <c r="O2718" s="10">
        <v>64.459999999999994</v>
      </c>
      <c r="P2718" s="10">
        <v>64.59</v>
      </c>
      <c r="Q2718" s="10">
        <v>65.819999999999993</v>
      </c>
    </row>
    <row r="2719" spans="1:17">
      <c r="J2719" s="29">
        <v>41142</v>
      </c>
      <c r="K2719" s="10">
        <v>69.2</v>
      </c>
      <c r="L2719" s="10">
        <v>69.239999999999995</v>
      </c>
      <c r="M2719" s="10">
        <v>68.430000000000007</v>
      </c>
      <c r="N2719" s="10">
        <v>68.430000000000007</v>
      </c>
      <c r="O2719" s="10">
        <v>64.33</v>
      </c>
      <c r="P2719" s="10">
        <v>64.55</v>
      </c>
      <c r="Q2719" s="10">
        <v>65.83</v>
      </c>
    </row>
    <row r="2720" spans="1:17">
      <c r="J2720" s="29">
        <v>41141</v>
      </c>
      <c r="K2720" s="10">
        <v>68.33</v>
      </c>
      <c r="L2720" s="10">
        <v>70.349999999999994</v>
      </c>
      <c r="M2720" s="10">
        <v>67.77</v>
      </c>
      <c r="N2720" s="10">
        <v>68.3</v>
      </c>
      <c r="O2720" s="10">
        <v>64.2</v>
      </c>
      <c r="P2720" s="10">
        <v>64.5</v>
      </c>
      <c r="Q2720" s="10">
        <v>65.86</v>
      </c>
    </row>
    <row r="2721" spans="10:17">
      <c r="J2721" s="29">
        <v>41138</v>
      </c>
      <c r="K2721" s="10">
        <v>67.98</v>
      </c>
      <c r="L2721" s="10">
        <v>68.02</v>
      </c>
      <c r="M2721" s="10">
        <v>67.7</v>
      </c>
      <c r="N2721" s="10">
        <v>68.02</v>
      </c>
      <c r="O2721" s="10">
        <v>64.069999999999993</v>
      </c>
      <c r="P2721" s="10">
        <v>64.459999999999994</v>
      </c>
      <c r="Q2721" s="10">
        <v>65.88</v>
      </c>
    </row>
    <row r="2722" spans="10:17">
      <c r="J2722" s="29">
        <v>41137</v>
      </c>
      <c r="K2722" s="10">
        <v>67.72</v>
      </c>
      <c r="L2722" s="10">
        <v>67.760000000000005</v>
      </c>
      <c r="M2722" s="10">
        <v>67.42</v>
      </c>
      <c r="N2722" s="10">
        <v>67.760000000000005</v>
      </c>
      <c r="O2722" s="10">
        <v>63.94</v>
      </c>
      <c r="P2722" s="10">
        <v>64.430000000000007</v>
      </c>
      <c r="Q2722" s="10">
        <v>65.92</v>
      </c>
    </row>
    <row r="2723" spans="10:17">
      <c r="J2723" s="29">
        <v>41136</v>
      </c>
      <c r="K2723" s="10">
        <v>67</v>
      </c>
      <c r="L2723" s="10">
        <v>67.06</v>
      </c>
      <c r="M2723" s="10">
        <v>66.5</v>
      </c>
      <c r="N2723" s="10">
        <v>66.959999999999994</v>
      </c>
      <c r="O2723" s="10">
        <v>63.79</v>
      </c>
      <c r="P2723" s="10">
        <v>64.400000000000006</v>
      </c>
      <c r="Q2723" s="10">
        <v>65.95</v>
      </c>
    </row>
    <row r="2724" spans="10:17">
      <c r="J2724" s="29">
        <v>41135</v>
      </c>
      <c r="K2724" s="10">
        <v>67.38</v>
      </c>
      <c r="L2724" s="10">
        <v>67.38</v>
      </c>
      <c r="M2724" s="10">
        <v>67.099999999999994</v>
      </c>
      <c r="N2724" s="10">
        <v>67.2</v>
      </c>
      <c r="O2724" s="10">
        <v>63.67</v>
      </c>
      <c r="P2724" s="10">
        <v>64.37</v>
      </c>
      <c r="Q2724" s="10">
        <v>65.98</v>
      </c>
    </row>
    <row r="2725" spans="10:17">
      <c r="J2725" s="29">
        <v>41134</v>
      </c>
      <c r="K2725" s="10">
        <v>67.19</v>
      </c>
      <c r="L2725" s="10">
        <v>67.19</v>
      </c>
      <c r="M2725" s="10">
        <v>66.8</v>
      </c>
      <c r="N2725" s="10">
        <v>67.099999999999994</v>
      </c>
      <c r="O2725" s="10">
        <v>63.55</v>
      </c>
      <c r="P2725" s="10">
        <v>64.33</v>
      </c>
      <c r="Q2725" s="10">
        <v>66.02</v>
      </c>
    </row>
    <row r="2726" spans="10:17">
      <c r="J2726" s="29">
        <v>41131</v>
      </c>
      <c r="K2726" s="10">
        <v>67.02</v>
      </c>
      <c r="L2726" s="10">
        <v>67.39</v>
      </c>
      <c r="M2726" s="10">
        <v>66.84</v>
      </c>
      <c r="N2726" s="10">
        <v>67.099999999999994</v>
      </c>
      <c r="O2726" s="10">
        <v>63.4</v>
      </c>
      <c r="P2726" s="10">
        <v>64.290000000000006</v>
      </c>
      <c r="Q2726" s="10">
        <v>66.06</v>
      </c>
    </row>
    <row r="2727" spans="10:17">
      <c r="J2727" s="29">
        <v>41130</v>
      </c>
      <c r="K2727" s="10">
        <v>67.260000000000005</v>
      </c>
      <c r="L2727" s="10">
        <v>67.41</v>
      </c>
      <c r="M2727" s="10">
        <v>66.900000000000006</v>
      </c>
      <c r="N2727" s="10">
        <v>66.900000000000006</v>
      </c>
      <c r="O2727" s="10">
        <v>63.31</v>
      </c>
      <c r="P2727" s="10">
        <v>64.260000000000005</v>
      </c>
      <c r="Q2727" s="10">
        <v>66.099999999999994</v>
      </c>
    </row>
    <row r="2728" spans="10:17">
      <c r="J2728" s="29">
        <v>41129</v>
      </c>
      <c r="K2728" s="10">
        <v>66.66</v>
      </c>
      <c r="L2728" s="10">
        <v>67.099999999999994</v>
      </c>
      <c r="M2728" s="10">
        <v>66.66</v>
      </c>
      <c r="N2728" s="10">
        <v>67.02</v>
      </c>
      <c r="O2728" s="10">
        <v>63.24</v>
      </c>
      <c r="P2728" s="10">
        <v>64.209999999999994</v>
      </c>
      <c r="Q2728" s="10">
        <v>66.14</v>
      </c>
    </row>
    <row r="2729" spans="10:17">
      <c r="J2729" s="29">
        <v>41128</v>
      </c>
      <c r="K2729" s="10">
        <v>66.989999999999995</v>
      </c>
      <c r="L2729" s="10">
        <v>67.17</v>
      </c>
      <c r="M2729" s="10">
        <v>66</v>
      </c>
      <c r="N2729" s="10">
        <v>66</v>
      </c>
      <c r="O2729" s="10">
        <v>63.16</v>
      </c>
      <c r="P2729" s="10">
        <v>64.180000000000007</v>
      </c>
      <c r="Q2729" s="10">
        <v>66.19</v>
      </c>
    </row>
    <row r="2730" spans="10:17">
      <c r="J2730" s="29">
        <v>41127</v>
      </c>
      <c r="K2730" s="10">
        <v>66</v>
      </c>
      <c r="L2730" s="10">
        <v>66.91</v>
      </c>
      <c r="M2730" s="10">
        <v>66</v>
      </c>
      <c r="N2730" s="10">
        <v>66.099999999999994</v>
      </c>
      <c r="O2730" s="10">
        <v>63.09</v>
      </c>
      <c r="P2730" s="10">
        <v>64.14</v>
      </c>
      <c r="Q2730" s="10">
        <v>66.25</v>
      </c>
    </row>
    <row r="2731" spans="10:17">
      <c r="J2731" s="29">
        <v>41124</v>
      </c>
      <c r="K2731" s="10">
        <v>65.52</v>
      </c>
      <c r="L2731" s="10">
        <v>65.53</v>
      </c>
      <c r="M2731" s="10">
        <v>65.34</v>
      </c>
      <c r="N2731" s="10">
        <v>65.510000000000005</v>
      </c>
      <c r="O2731" s="10">
        <v>63.01</v>
      </c>
      <c r="P2731" s="10">
        <v>64.099999999999994</v>
      </c>
      <c r="Q2731" s="10">
        <v>66.31</v>
      </c>
    </row>
    <row r="2732" spans="10:17">
      <c r="J2732" s="29">
        <v>41123</v>
      </c>
      <c r="K2732" s="10">
        <v>64.709999999999994</v>
      </c>
      <c r="L2732" s="10">
        <v>64.78</v>
      </c>
      <c r="M2732" s="10">
        <v>64.3</v>
      </c>
      <c r="N2732" s="10">
        <v>64.3</v>
      </c>
      <c r="O2732" s="10">
        <v>62.93</v>
      </c>
      <c r="P2732" s="10">
        <v>64.069999999999993</v>
      </c>
      <c r="Q2732" s="10">
        <v>66.349999999999994</v>
      </c>
    </row>
    <row r="2733" spans="10:17">
      <c r="J2733" s="29">
        <v>41122</v>
      </c>
      <c r="K2733" s="10">
        <v>64.790000000000006</v>
      </c>
      <c r="L2733" s="10">
        <v>65.5</v>
      </c>
      <c r="M2733" s="10">
        <v>64.489999999999995</v>
      </c>
      <c r="N2733" s="10">
        <v>65.5</v>
      </c>
      <c r="O2733" s="10">
        <v>62.88</v>
      </c>
      <c r="P2733" s="10">
        <v>64.040000000000006</v>
      </c>
      <c r="Q2733" s="10">
        <v>66.42</v>
      </c>
    </row>
    <row r="2734" spans="10:17">
      <c r="J2734" s="29">
        <v>41121</v>
      </c>
      <c r="K2734" s="10">
        <v>65.37</v>
      </c>
      <c r="L2734" s="10">
        <v>65.59</v>
      </c>
      <c r="M2734" s="10">
        <v>64.760000000000005</v>
      </c>
      <c r="N2734" s="10">
        <v>64.760000000000005</v>
      </c>
      <c r="O2734" s="10">
        <v>62.84</v>
      </c>
      <c r="P2734" s="10">
        <v>64</v>
      </c>
      <c r="Q2734" s="10">
        <v>66.48</v>
      </c>
    </row>
    <row r="2735" spans="10:17">
      <c r="J2735" s="29">
        <v>41120</v>
      </c>
      <c r="K2735" s="10">
        <v>65.19</v>
      </c>
      <c r="L2735" s="10">
        <v>65.37</v>
      </c>
      <c r="M2735" s="10">
        <v>64.86</v>
      </c>
      <c r="N2735" s="10">
        <v>65.37</v>
      </c>
      <c r="O2735" s="10">
        <v>62.81</v>
      </c>
      <c r="P2735" s="10">
        <v>63.96</v>
      </c>
      <c r="Q2735" s="10">
        <v>66.53</v>
      </c>
    </row>
    <row r="2736" spans="10:17">
      <c r="J2736" s="29">
        <v>41117</v>
      </c>
      <c r="K2736" s="10">
        <v>63.71</v>
      </c>
      <c r="L2736" s="10">
        <v>65.2</v>
      </c>
      <c r="M2736" s="10">
        <v>63.66</v>
      </c>
      <c r="N2736" s="10">
        <v>65.14</v>
      </c>
      <c r="O2736" s="10">
        <v>62.75</v>
      </c>
      <c r="P2736" s="10">
        <v>63.91</v>
      </c>
      <c r="Q2736" s="10">
        <v>66.56</v>
      </c>
    </row>
    <row r="2737" spans="10:17">
      <c r="J2737" s="29">
        <v>41116</v>
      </c>
      <c r="K2737" s="10">
        <v>62.57</v>
      </c>
      <c r="L2737" s="10">
        <v>63.17</v>
      </c>
      <c r="M2737" s="10">
        <v>62.5</v>
      </c>
      <c r="N2737" s="10">
        <v>63</v>
      </c>
      <c r="O2737" s="10">
        <v>62.76</v>
      </c>
      <c r="P2737" s="10">
        <v>63.87</v>
      </c>
      <c r="Q2737" s="10">
        <v>66.61</v>
      </c>
    </row>
    <row r="2738" spans="10:17">
      <c r="J2738" s="29">
        <v>41115</v>
      </c>
      <c r="K2738" s="10">
        <v>62.36</v>
      </c>
      <c r="L2738" s="10">
        <v>62.36</v>
      </c>
      <c r="M2738" s="10">
        <v>61.8</v>
      </c>
      <c r="N2738" s="10">
        <v>62</v>
      </c>
      <c r="O2738" s="10">
        <v>62.82</v>
      </c>
      <c r="P2738" s="10">
        <v>63.83</v>
      </c>
      <c r="Q2738" s="10">
        <v>66.680000000000007</v>
      </c>
    </row>
    <row r="2739" spans="10:17">
      <c r="J2739" s="29">
        <v>41114</v>
      </c>
      <c r="K2739" s="10">
        <v>61.8</v>
      </c>
      <c r="L2739" s="10">
        <v>61.9</v>
      </c>
      <c r="M2739" s="10">
        <v>61.48</v>
      </c>
      <c r="N2739" s="10">
        <v>61.9</v>
      </c>
      <c r="O2739" s="10">
        <v>62.93</v>
      </c>
      <c r="P2739" s="10">
        <v>63.79</v>
      </c>
      <c r="Q2739" s="10">
        <v>66.760000000000005</v>
      </c>
    </row>
    <row r="2740" spans="10:17">
      <c r="J2740" s="29">
        <v>41113</v>
      </c>
      <c r="K2740" s="10">
        <v>61.29</v>
      </c>
      <c r="L2740" s="10">
        <v>61.87</v>
      </c>
      <c r="M2740" s="10">
        <v>61.29</v>
      </c>
      <c r="N2740" s="10">
        <v>61.58</v>
      </c>
      <c r="O2740" s="10">
        <v>63.09</v>
      </c>
      <c r="P2740" s="10">
        <v>63.75</v>
      </c>
      <c r="Q2740" s="10">
        <v>66.84</v>
      </c>
    </row>
    <row r="2741" spans="10:17">
      <c r="J2741" s="29">
        <v>41110</v>
      </c>
      <c r="K2741" s="10">
        <v>62.98</v>
      </c>
      <c r="L2741" s="10">
        <v>63.08</v>
      </c>
      <c r="M2741" s="10">
        <v>62.6</v>
      </c>
      <c r="N2741" s="10">
        <v>62.6</v>
      </c>
      <c r="O2741" s="10">
        <v>63.29</v>
      </c>
      <c r="P2741" s="10">
        <v>63.73</v>
      </c>
      <c r="Q2741" s="10">
        <v>66.91</v>
      </c>
    </row>
    <row r="2742" spans="10:17">
      <c r="J2742" s="29">
        <v>41109</v>
      </c>
      <c r="K2742" s="10">
        <v>62.99</v>
      </c>
      <c r="L2742" s="10">
        <v>63.57</v>
      </c>
      <c r="M2742" s="10">
        <v>62.99</v>
      </c>
      <c r="N2742" s="10">
        <v>63.57</v>
      </c>
      <c r="O2742" s="10">
        <v>63.44</v>
      </c>
      <c r="P2742" s="10">
        <v>63.7</v>
      </c>
      <c r="Q2742" s="10">
        <v>66.97</v>
      </c>
    </row>
    <row r="2743" spans="10:17">
      <c r="J2743" s="29">
        <v>41108</v>
      </c>
      <c r="K2743" s="10">
        <v>62.7</v>
      </c>
      <c r="L2743" s="10">
        <v>62.74</v>
      </c>
      <c r="M2743" s="10">
        <v>62.7</v>
      </c>
      <c r="N2743" s="10">
        <v>62.71</v>
      </c>
      <c r="O2743" s="10">
        <v>63.59</v>
      </c>
      <c r="P2743" s="10">
        <v>63.67</v>
      </c>
      <c r="Q2743" s="10">
        <v>67.02</v>
      </c>
    </row>
    <row r="2744" spans="10:17">
      <c r="J2744" s="29">
        <v>41107</v>
      </c>
      <c r="K2744" s="10">
        <v>62.4</v>
      </c>
      <c r="L2744" s="10">
        <v>62.5</v>
      </c>
      <c r="M2744" s="10">
        <v>61.25</v>
      </c>
      <c r="N2744" s="10">
        <v>61.25</v>
      </c>
      <c r="O2744" s="10">
        <v>63.75</v>
      </c>
      <c r="P2744" s="10">
        <v>63.65</v>
      </c>
      <c r="Q2744" s="10">
        <v>67.08</v>
      </c>
    </row>
    <row r="2745" spans="10:17">
      <c r="J2745" s="29">
        <v>41106</v>
      </c>
      <c r="K2745" s="10">
        <v>63</v>
      </c>
      <c r="L2745" s="10">
        <v>63</v>
      </c>
      <c r="M2745" s="10">
        <v>61.25</v>
      </c>
      <c r="N2745" s="10">
        <v>61.25</v>
      </c>
      <c r="O2745" s="10">
        <v>63.94</v>
      </c>
      <c r="P2745" s="10">
        <v>63.63</v>
      </c>
      <c r="Q2745" s="10">
        <v>67.14</v>
      </c>
    </row>
    <row r="2746" spans="10:17">
      <c r="J2746" s="29">
        <v>41103</v>
      </c>
      <c r="K2746" s="10">
        <v>62.6</v>
      </c>
      <c r="L2746" s="10">
        <v>62.9</v>
      </c>
      <c r="M2746" s="10">
        <v>62.6</v>
      </c>
      <c r="N2746" s="10">
        <v>62.74</v>
      </c>
      <c r="O2746" s="10">
        <v>64.14</v>
      </c>
      <c r="P2746" s="10">
        <v>63.61</v>
      </c>
      <c r="Q2746" s="10">
        <v>67.209999999999994</v>
      </c>
    </row>
    <row r="2747" spans="10:17">
      <c r="J2747" s="29">
        <v>41102</v>
      </c>
      <c r="K2747" s="10">
        <v>62.01</v>
      </c>
      <c r="L2747" s="10">
        <v>62.31</v>
      </c>
      <c r="M2747" s="10">
        <v>62</v>
      </c>
      <c r="N2747" s="10">
        <v>62.1</v>
      </c>
      <c r="O2747" s="10">
        <v>64.3</v>
      </c>
      <c r="P2747" s="10">
        <v>63.58</v>
      </c>
      <c r="Q2747" s="10">
        <v>67.260000000000005</v>
      </c>
    </row>
    <row r="2748" spans="10:17">
      <c r="J2748" s="29">
        <v>41101</v>
      </c>
      <c r="K2748" s="10">
        <v>63.13</v>
      </c>
      <c r="L2748" s="10">
        <v>63.13</v>
      </c>
      <c r="M2748" s="10">
        <v>62.65</v>
      </c>
      <c r="N2748" s="10">
        <v>62.65</v>
      </c>
      <c r="O2748" s="10">
        <v>64.47</v>
      </c>
      <c r="P2748" s="10">
        <v>63.57</v>
      </c>
      <c r="Q2748" s="10">
        <v>67.31</v>
      </c>
    </row>
    <row r="2749" spans="10:17">
      <c r="J2749" s="29">
        <v>41100</v>
      </c>
      <c r="K2749" s="10">
        <v>65.06</v>
      </c>
      <c r="L2749" s="10">
        <v>65.06</v>
      </c>
      <c r="M2749" s="10">
        <v>63.35</v>
      </c>
      <c r="N2749" s="10">
        <v>63.36</v>
      </c>
      <c r="O2749" s="10">
        <v>64.63</v>
      </c>
      <c r="P2749" s="10">
        <v>63.56</v>
      </c>
      <c r="Q2749" s="10">
        <v>67.349999999999994</v>
      </c>
    </row>
    <row r="2750" spans="10:17">
      <c r="J2750" s="29">
        <v>41096</v>
      </c>
      <c r="K2750" s="10">
        <v>64</v>
      </c>
      <c r="L2750" s="10">
        <v>64</v>
      </c>
      <c r="M2750" s="10">
        <v>63.95</v>
      </c>
      <c r="N2750" s="10">
        <v>63.96</v>
      </c>
      <c r="O2750" s="10">
        <v>64.760000000000005</v>
      </c>
      <c r="P2750" s="10">
        <v>63.56</v>
      </c>
      <c r="Q2750" s="10">
        <v>67.39</v>
      </c>
    </row>
    <row r="2751" spans="10:17">
      <c r="J2751" s="29">
        <v>41095</v>
      </c>
      <c r="K2751" s="10">
        <v>65.5</v>
      </c>
      <c r="L2751" s="10">
        <v>65.5</v>
      </c>
      <c r="M2751" s="10">
        <v>65.05</v>
      </c>
      <c r="N2751" s="10">
        <v>65.069999999999993</v>
      </c>
      <c r="O2751" s="10">
        <v>64.88</v>
      </c>
      <c r="P2751" s="10">
        <v>63.54</v>
      </c>
      <c r="Q2751" s="10">
        <v>67.41</v>
      </c>
    </row>
    <row r="2752" spans="10:17">
      <c r="J2752" s="29">
        <v>41094</v>
      </c>
      <c r="K2752" s="10">
        <v>64.72</v>
      </c>
      <c r="L2752" s="10">
        <v>65.069999999999993</v>
      </c>
      <c r="M2752" s="10">
        <v>64.72</v>
      </c>
      <c r="N2752" s="10">
        <v>65.06</v>
      </c>
      <c r="O2752" s="10">
        <v>64.98</v>
      </c>
      <c r="P2752" s="10">
        <v>63.52</v>
      </c>
      <c r="Q2752" s="10">
        <v>67.42</v>
      </c>
    </row>
    <row r="2753" spans="10:17">
      <c r="J2753" s="29">
        <v>41093</v>
      </c>
      <c r="K2753" s="10">
        <v>62.01</v>
      </c>
      <c r="L2753" s="10">
        <v>64.83</v>
      </c>
      <c r="M2753" s="10">
        <v>62.01</v>
      </c>
      <c r="N2753" s="10">
        <v>64.72</v>
      </c>
      <c r="O2753" s="10">
        <v>65.069999999999993</v>
      </c>
      <c r="P2753" s="10">
        <v>63.51</v>
      </c>
      <c r="Q2753" s="10">
        <v>67.430000000000007</v>
      </c>
    </row>
    <row r="2754" spans="10:17">
      <c r="J2754" s="29">
        <v>41092</v>
      </c>
      <c r="K2754" s="10">
        <v>63.4</v>
      </c>
      <c r="L2754" s="10">
        <v>63.55</v>
      </c>
      <c r="M2754" s="10">
        <v>63.23</v>
      </c>
      <c r="N2754" s="10">
        <v>63.47</v>
      </c>
      <c r="O2754" s="10">
        <v>65.19</v>
      </c>
      <c r="P2754" s="10">
        <v>63.49</v>
      </c>
      <c r="Q2754" s="10">
        <v>67.45</v>
      </c>
    </row>
    <row r="2755" spans="10:17">
      <c r="J2755" s="29">
        <v>41089</v>
      </c>
      <c r="K2755" s="10">
        <v>62.8</v>
      </c>
      <c r="L2755" s="10">
        <v>63.43</v>
      </c>
      <c r="M2755" s="10">
        <v>62.8</v>
      </c>
      <c r="N2755" s="10">
        <v>63.43</v>
      </c>
      <c r="O2755" s="10">
        <v>65.33</v>
      </c>
      <c r="P2755" s="10">
        <v>63.47</v>
      </c>
      <c r="Q2755" s="10">
        <v>67.48</v>
      </c>
    </row>
    <row r="2756" spans="10:17">
      <c r="J2756" s="29">
        <v>41088</v>
      </c>
      <c r="K2756" s="10">
        <v>64.09</v>
      </c>
      <c r="L2756" s="10">
        <v>64.650000000000006</v>
      </c>
      <c r="M2756" s="10">
        <v>61.51</v>
      </c>
      <c r="N2756" s="10">
        <v>61.51</v>
      </c>
      <c r="O2756" s="10">
        <v>65.48</v>
      </c>
      <c r="P2756" s="10">
        <v>63.46</v>
      </c>
      <c r="Q2756" s="10">
        <v>67.5</v>
      </c>
    </row>
    <row r="2757" spans="10:17">
      <c r="J2757" s="29">
        <v>41087</v>
      </c>
      <c r="K2757" s="10">
        <v>63</v>
      </c>
      <c r="L2757" s="10">
        <v>63</v>
      </c>
      <c r="M2757" s="10">
        <v>62</v>
      </c>
      <c r="N2757" s="10">
        <v>62.25</v>
      </c>
      <c r="O2757" s="10">
        <v>65.650000000000006</v>
      </c>
      <c r="P2757" s="10">
        <v>63.47</v>
      </c>
      <c r="Q2757" s="10">
        <v>67.540000000000006</v>
      </c>
    </row>
    <row r="2758" spans="10:17">
      <c r="J2758" s="29">
        <v>41086</v>
      </c>
      <c r="K2758" s="10">
        <v>62.75</v>
      </c>
      <c r="L2758" s="10">
        <v>62.85</v>
      </c>
      <c r="M2758" s="10">
        <v>62</v>
      </c>
      <c r="N2758" s="10">
        <v>62</v>
      </c>
      <c r="O2758" s="10">
        <v>65.81</v>
      </c>
      <c r="P2758" s="10">
        <v>63.47</v>
      </c>
      <c r="Q2758" s="10">
        <v>67.569999999999993</v>
      </c>
    </row>
    <row r="2759" spans="10:17">
      <c r="J2759" s="29">
        <v>41085</v>
      </c>
      <c r="K2759" s="10">
        <v>63.32</v>
      </c>
      <c r="L2759" s="10">
        <v>63.32</v>
      </c>
      <c r="M2759" s="10">
        <v>62.8</v>
      </c>
      <c r="N2759" s="10">
        <v>62.8</v>
      </c>
      <c r="O2759" s="10">
        <v>65.959999999999994</v>
      </c>
      <c r="P2759" s="10">
        <v>63.46</v>
      </c>
      <c r="Q2759" s="10">
        <v>67.59</v>
      </c>
    </row>
    <row r="2760" spans="10:17">
      <c r="J2760" s="29">
        <v>41082</v>
      </c>
      <c r="K2760" s="10">
        <v>64.22</v>
      </c>
      <c r="L2760" s="10">
        <v>64.25</v>
      </c>
      <c r="M2760" s="10">
        <v>63.78</v>
      </c>
      <c r="N2760" s="10">
        <v>63.78</v>
      </c>
      <c r="O2760" s="10">
        <v>66.09</v>
      </c>
      <c r="P2760" s="10">
        <v>63.46</v>
      </c>
      <c r="Q2760" s="10">
        <v>67.59</v>
      </c>
    </row>
    <row r="2761" spans="10:17">
      <c r="J2761" s="29">
        <v>41081</v>
      </c>
      <c r="K2761" s="10">
        <v>64.8</v>
      </c>
      <c r="L2761" s="10">
        <v>64.8</v>
      </c>
      <c r="M2761" s="10">
        <v>63.9</v>
      </c>
      <c r="N2761" s="10">
        <v>63.9</v>
      </c>
      <c r="O2761" s="10">
        <v>66.19</v>
      </c>
      <c r="P2761" s="10">
        <v>63.46</v>
      </c>
      <c r="Q2761" s="10">
        <v>67.58</v>
      </c>
    </row>
    <row r="2762" spans="10:17">
      <c r="J2762" s="29">
        <v>41080</v>
      </c>
      <c r="K2762" s="10">
        <v>64.8</v>
      </c>
      <c r="L2762" s="10">
        <v>64.819999999999993</v>
      </c>
      <c r="M2762" s="10">
        <v>64.45</v>
      </c>
      <c r="N2762" s="10">
        <v>64.8</v>
      </c>
      <c r="O2762" s="10">
        <v>66.31</v>
      </c>
      <c r="P2762" s="10">
        <v>63.44</v>
      </c>
      <c r="Q2762" s="10">
        <v>67.569999999999993</v>
      </c>
    </row>
    <row r="2763" spans="10:17">
      <c r="J2763" s="29">
        <v>41079</v>
      </c>
      <c r="K2763" s="10">
        <v>64.72</v>
      </c>
      <c r="L2763" s="10">
        <v>65.069999999999993</v>
      </c>
      <c r="M2763" s="10">
        <v>64.569999999999993</v>
      </c>
      <c r="N2763" s="10">
        <v>64.819999999999993</v>
      </c>
      <c r="O2763" s="10">
        <v>66.42</v>
      </c>
      <c r="P2763" s="10">
        <v>63.42</v>
      </c>
      <c r="Q2763" s="10">
        <v>67.55</v>
      </c>
    </row>
    <row r="2764" spans="10:17">
      <c r="J2764" s="29">
        <v>41078</v>
      </c>
      <c r="K2764" s="10">
        <v>64.040000000000006</v>
      </c>
      <c r="L2764" s="10">
        <v>64.5</v>
      </c>
      <c r="M2764" s="10">
        <v>64.040000000000006</v>
      </c>
      <c r="N2764" s="10">
        <v>64.400000000000006</v>
      </c>
      <c r="O2764" s="10">
        <v>66.56</v>
      </c>
      <c r="P2764" s="10">
        <v>63.39</v>
      </c>
      <c r="Q2764" s="10">
        <v>67.53</v>
      </c>
    </row>
    <row r="2765" spans="10:17">
      <c r="J2765" s="29">
        <v>41075</v>
      </c>
      <c r="K2765" s="10">
        <v>63.23</v>
      </c>
      <c r="L2765" s="10">
        <v>63.87</v>
      </c>
      <c r="M2765" s="10">
        <v>63.23</v>
      </c>
      <c r="N2765" s="10">
        <v>63.87</v>
      </c>
      <c r="O2765" s="10">
        <v>66.7</v>
      </c>
      <c r="P2765" s="10">
        <v>63.35</v>
      </c>
      <c r="Q2765" s="10">
        <v>67.510000000000005</v>
      </c>
    </row>
    <row r="2766" spans="10:17">
      <c r="J2766" s="29">
        <v>41074</v>
      </c>
      <c r="K2766" s="10">
        <v>63.25</v>
      </c>
      <c r="L2766" s="10">
        <v>63.38</v>
      </c>
      <c r="M2766" s="10">
        <v>62.78</v>
      </c>
      <c r="N2766" s="10">
        <v>62.92</v>
      </c>
      <c r="O2766" s="10">
        <v>66.849999999999994</v>
      </c>
      <c r="P2766" s="10">
        <v>63.32</v>
      </c>
      <c r="Q2766" s="10">
        <v>67.5</v>
      </c>
    </row>
    <row r="2767" spans="10:17">
      <c r="J2767" s="29">
        <v>41073</v>
      </c>
      <c r="K2767" s="10">
        <v>62.71</v>
      </c>
      <c r="L2767" s="10">
        <v>63.25</v>
      </c>
      <c r="M2767" s="10">
        <v>62.65</v>
      </c>
      <c r="N2767" s="10">
        <v>62.93</v>
      </c>
      <c r="O2767" s="10">
        <v>67.02</v>
      </c>
      <c r="P2767" s="10">
        <v>63.29</v>
      </c>
      <c r="Q2767" s="10">
        <v>67.48</v>
      </c>
    </row>
    <row r="2768" spans="10:17">
      <c r="J2768" s="29">
        <v>41072</v>
      </c>
      <c r="K2768" s="10">
        <v>62.5</v>
      </c>
      <c r="L2768" s="10">
        <v>62.5</v>
      </c>
      <c r="M2768" s="10">
        <v>61.59</v>
      </c>
      <c r="N2768" s="10">
        <v>62.4</v>
      </c>
      <c r="O2768" s="10">
        <v>67.19</v>
      </c>
      <c r="P2768" s="10">
        <v>63.26</v>
      </c>
      <c r="Q2768" s="10">
        <v>67.459999999999994</v>
      </c>
    </row>
    <row r="2769" spans="10:17">
      <c r="J2769" s="29">
        <v>41071</v>
      </c>
      <c r="K2769" s="10">
        <v>63.5</v>
      </c>
      <c r="L2769" s="10">
        <v>63.5</v>
      </c>
      <c r="M2769" s="10">
        <v>62</v>
      </c>
      <c r="N2769" s="10">
        <v>62</v>
      </c>
      <c r="O2769" s="10">
        <v>67.34</v>
      </c>
      <c r="P2769" s="10">
        <v>63.24</v>
      </c>
      <c r="Q2769" s="10">
        <v>67.44</v>
      </c>
    </row>
    <row r="2770" spans="10:17">
      <c r="J2770" s="29">
        <v>41068</v>
      </c>
      <c r="K2770" s="10">
        <v>61.42</v>
      </c>
      <c r="L2770" s="10">
        <v>62</v>
      </c>
      <c r="M2770" s="10">
        <v>61.17</v>
      </c>
      <c r="N2770" s="10">
        <v>62</v>
      </c>
      <c r="O2770" s="10">
        <v>67.52</v>
      </c>
      <c r="P2770" s="10">
        <v>63.21</v>
      </c>
      <c r="Q2770" s="10">
        <v>67.42</v>
      </c>
    </row>
    <row r="2771" spans="10:17">
      <c r="J2771" s="29">
        <v>41066</v>
      </c>
      <c r="K2771" s="10">
        <v>61.99</v>
      </c>
      <c r="L2771" s="10">
        <v>61.99</v>
      </c>
      <c r="M2771" s="10">
        <v>60.64</v>
      </c>
      <c r="N2771" s="10">
        <v>61.41</v>
      </c>
      <c r="O2771" s="10">
        <v>67.7</v>
      </c>
      <c r="P2771" s="10">
        <v>63.18</v>
      </c>
      <c r="Q2771" s="10">
        <v>67.39</v>
      </c>
    </row>
    <row r="2772" spans="10:17">
      <c r="J2772" s="29">
        <v>41065</v>
      </c>
      <c r="K2772" s="10">
        <v>61.12</v>
      </c>
      <c r="L2772" s="10">
        <v>61.12</v>
      </c>
      <c r="M2772" s="10">
        <v>60.2</v>
      </c>
      <c r="N2772" s="10">
        <v>60.2</v>
      </c>
      <c r="O2772" s="10">
        <v>67.900000000000006</v>
      </c>
      <c r="P2772" s="10">
        <v>63.17</v>
      </c>
      <c r="Q2772" s="10">
        <v>67.38</v>
      </c>
    </row>
    <row r="2773" spans="10:17">
      <c r="J2773" s="29">
        <v>41064</v>
      </c>
      <c r="K2773" s="10">
        <v>61.5</v>
      </c>
      <c r="L2773" s="10">
        <v>61.5</v>
      </c>
      <c r="M2773" s="10">
        <v>60.85</v>
      </c>
      <c r="N2773" s="10">
        <v>60.85</v>
      </c>
      <c r="O2773" s="10">
        <v>68.11</v>
      </c>
      <c r="P2773" s="10">
        <v>63.16</v>
      </c>
      <c r="Q2773" s="10">
        <v>67.38</v>
      </c>
    </row>
    <row r="2774" spans="10:17">
      <c r="J2774" s="29">
        <v>41061</v>
      </c>
      <c r="K2774" s="10">
        <v>61.56</v>
      </c>
      <c r="L2774" s="10">
        <v>61.85</v>
      </c>
      <c r="M2774" s="10">
        <v>61.24</v>
      </c>
      <c r="N2774" s="10">
        <v>61.24</v>
      </c>
      <c r="O2774" s="10">
        <v>68.290000000000006</v>
      </c>
      <c r="P2774" s="10">
        <v>63.14</v>
      </c>
      <c r="Q2774" s="10">
        <v>67.36</v>
      </c>
    </row>
    <row r="2775" spans="10:17">
      <c r="J2775" s="29">
        <v>41060</v>
      </c>
      <c r="K2775" s="10">
        <v>62.58</v>
      </c>
      <c r="L2775" s="10">
        <v>62.77</v>
      </c>
      <c r="M2775" s="10">
        <v>60</v>
      </c>
      <c r="N2775" s="10">
        <v>60</v>
      </c>
      <c r="O2775" s="10">
        <v>68.5</v>
      </c>
      <c r="P2775" s="10">
        <v>63.12</v>
      </c>
      <c r="Q2775" s="10">
        <v>67.34</v>
      </c>
    </row>
    <row r="2776" spans="10:17">
      <c r="J2776" s="29">
        <v>41059</v>
      </c>
      <c r="K2776" s="10">
        <v>62.74</v>
      </c>
      <c r="L2776" s="10">
        <v>62.74</v>
      </c>
      <c r="M2776" s="10">
        <v>62.36</v>
      </c>
      <c r="N2776" s="10">
        <v>62.5</v>
      </c>
      <c r="O2776" s="10">
        <v>68.72</v>
      </c>
      <c r="P2776" s="10">
        <v>63.11</v>
      </c>
      <c r="Q2776" s="10">
        <v>67.34</v>
      </c>
    </row>
    <row r="2777" spans="10:17">
      <c r="J2777" s="29">
        <v>41058</v>
      </c>
      <c r="K2777" s="10">
        <v>64.42</v>
      </c>
      <c r="L2777" s="10">
        <v>64.42</v>
      </c>
      <c r="M2777" s="10">
        <v>63.35</v>
      </c>
      <c r="N2777" s="10">
        <v>63.35</v>
      </c>
      <c r="O2777" s="10">
        <v>68.900000000000006</v>
      </c>
      <c r="P2777" s="10">
        <v>63.06</v>
      </c>
      <c r="Q2777" s="10">
        <v>67.31</v>
      </c>
    </row>
    <row r="2778" spans="10:17">
      <c r="J2778" s="29">
        <v>41057</v>
      </c>
      <c r="K2778" s="10">
        <v>64.290000000000006</v>
      </c>
      <c r="L2778" s="10">
        <v>64.319999999999993</v>
      </c>
      <c r="M2778" s="10">
        <v>63</v>
      </c>
      <c r="N2778" s="10">
        <v>63</v>
      </c>
      <c r="O2778" s="10">
        <v>69.05</v>
      </c>
      <c r="P2778" s="10">
        <v>63.02</v>
      </c>
      <c r="Q2778" s="10">
        <v>67.28</v>
      </c>
    </row>
    <row r="2779" spans="10:17">
      <c r="J2779" s="29">
        <v>41054</v>
      </c>
      <c r="K2779" s="10">
        <v>62.47</v>
      </c>
      <c r="L2779" s="10">
        <v>62.93</v>
      </c>
      <c r="M2779" s="10">
        <v>62</v>
      </c>
      <c r="N2779" s="10">
        <v>62.68</v>
      </c>
      <c r="O2779" s="10">
        <v>69.22</v>
      </c>
      <c r="P2779" s="10">
        <v>62.96</v>
      </c>
      <c r="Q2779" s="10">
        <v>67.25</v>
      </c>
    </row>
    <row r="2780" spans="10:17">
      <c r="J2780" s="29">
        <v>41053</v>
      </c>
      <c r="K2780" s="10">
        <v>61.7</v>
      </c>
      <c r="L2780" s="10">
        <v>62.04</v>
      </c>
      <c r="M2780" s="10">
        <v>61</v>
      </c>
      <c r="N2780" s="10">
        <v>62.04</v>
      </c>
      <c r="O2780" s="10">
        <v>69.400000000000006</v>
      </c>
      <c r="P2780" s="10">
        <v>62.93</v>
      </c>
      <c r="Q2780" s="10">
        <v>67.209999999999994</v>
      </c>
    </row>
    <row r="2781" spans="10:17">
      <c r="J2781" s="29">
        <v>41052</v>
      </c>
      <c r="K2781" s="10">
        <v>61.74</v>
      </c>
      <c r="L2781" s="10">
        <v>62.29</v>
      </c>
      <c r="M2781" s="10">
        <v>60.8</v>
      </c>
      <c r="N2781" s="10">
        <v>61.32</v>
      </c>
      <c r="O2781" s="10">
        <v>69.599999999999994</v>
      </c>
      <c r="P2781" s="10">
        <v>62.91</v>
      </c>
      <c r="Q2781" s="10">
        <v>67.180000000000007</v>
      </c>
    </row>
    <row r="2782" spans="10:17">
      <c r="J2782" s="29">
        <v>41051</v>
      </c>
      <c r="K2782" s="10">
        <v>64</v>
      </c>
      <c r="L2782" s="10">
        <v>64</v>
      </c>
      <c r="M2782" s="10">
        <v>61.74</v>
      </c>
      <c r="N2782" s="10">
        <v>61.74</v>
      </c>
      <c r="O2782" s="10">
        <v>69.78</v>
      </c>
      <c r="P2782" s="10">
        <v>62.9</v>
      </c>
      <c r="Q2782" s="10">
        <v>67.150000000000006</v>
      </c>
    </row>
    <row r="2783" spans="10:17">
      <c r="J2783" s="29">
        <v>41050</v>
      </c>
      <c r="K2783" s="10">
        <v>62.91</v>
      </c>
      <c r="L2783" s="10">
        <v>63.79</v>
      </c>
      <c r="M2783" s="10">
        <v>62.91</v>
      </c>
      <c r="N2783" s="10">
        <v>63.79</v>
      </c>
      <c r="O2783" s="10">
        <v>69.959999999999994</v>
      </c>
      <c r="P2783" s="10">
        <v>62.9</v>
      </c>
      <c r="Q2783" s="10">
        <v>67.12</v>
      </c>
    </row>
    <row r="2784" spans="10:17">
      <c r="J2784" s="29">
        <v>41047</v>
      </c>
      <c r="K2784" s="10">
        <v>64.75</v>
      </c>
      <c r="L2784" s="10">
        <v>64.75</v>
      </c>
      <c r="M2784" s="10">
        <v>62.8</v>
      </c>
      <c r="N2784" s="10">
        <v>62.91</v>
      </c>
      <c r="O2784" s="10">
        <v>70.11</v>
      </c>
      <c r="P2784" s="10">
        <v>62.89</v>
      </c>
      <c r="Q2784" s="10">
        <v>67.069999999999993</v>
      </c>
    </row>
    <row r="2785" spans="10:17">
      <c r="J2785" s="29">
        <v>41046</v>
      </c>
      <c r="K2785" s="10">
        <v>65.66</v>
      </c>
      <c r="L2785" s="10">
        <v>65.66</v>
      </c>
      <c r="M2785" s="10">
        <v>62.72</v>
      </c>
      <c r="N2785" s="10">
        <v>62.72</v>
      </c>
      <c r="O2785" s="10">
        <v>70.25</v>
      </c>
      <c r="P2785" s="10">
        <v>62.89</v>
      </c>
      <c r="Q2785" s="10">
        <v>67.02</v>
      </c>
    </row>
    <row r="2786" spans="10:17">
      <c r="J2786" s="29">
        <v>41045</v>
      </c>
      <c r="K2786" s="10">
        <v>67.290000000000006</v>
      </c>
      <c r="L2786" s="10">
        <v>67.290000000000006</v>
      </c>
      <c r="M2786" s="10">
        <v>64.86</v>
      </c>
      <c r="N2786" s="10">
        <v>65.48</v>
      </c>
      <c r="O2786" s="10">
        <v>70.37</v>
      </c>
      <c r="P2786" s="10">
        <v>62.89</v>
      </c>
      <c r="Q2786" s="10">
        <v>66.98</v>
      </c>
    </row>
    <row r="2787" spans="10:17">
      <c r="J2787" s="29">
        <v>41044</v>
      </c>
      <c r="K2787" s="10">
        <v>67.3</v>
      </c>
      <c r="L2787" s="10">
        <v>67.319999999999993</v>
      </c>
      <c r="M2787" s="10">
        <v>66</v>
      </c>
      <c r="N2787" s="10">
        <v>66.010000000000005</v>
      </c>
      <c r="O2787" s="10">
        <v>70.459999999999994</v>
      </c>
      <c r="P2787" s="10">
        <v>62.88</v>
      </c>
      <c r="Q2787" s="10">
        <v>66.91</v>
      </c>
    </row>
    <row r="2788" spans="10:17">
      <c r="J2788" s="29">
        <v>41043</v>
      </c>
      <c r="K2788" s="10">
        <v>70.010000000000005</v>
      </c>
      <c r="L2788" s="10">
        <v>70.010000000000005</v>
      </c>
      <c r="M2788" s="10">
        <v>67.5</v>
      </c>
      <c r="N2788" s="10">
        <v>67.5</v>
      </c>
      <c r="O2788" s="10">
        <v>70.540000000000006</v>
      </c>
      <c r="P2788" s="10">
        <v>62.87</v>
      </c>
      <c r="Q2788" s="10">
        <v>66.83</v>
      </c>
    </row>
    <row r="2789" spans="10:17">
      <c r="J2789" s="29">
        <v>41040</v>
      </c>
      <c r="K2789" s="10">
        <v>69.89</v>
      </c>
      <c r="L2789" s="10">
        <v>70.58</v>
      </c>
      <c r="M2789" s="10">
        <v>69.63</v>
      </c>
      <c r="N2789" s="10">
        <v>70</v>
      </c>
      <c r="O2789" s="10">
        <v>70.59</v>
      </c>
      <c r="P2789" s="10">
        <v>62.85</v>
      </c>
      <c r="Q2789" s="10">
        <v>66.75</v>
      </c>
    </row>
    <row r="2790" spans="10:17">
      <c r="J2790" s="29">
        <v>41039</v>
      </c>
      <c r="K2790" s="10">
        <v>70.599999999999994</v>
      </c>
      <c r="L2790" s="10">
        <v>71.5</v>
      </c>
      <c r="M2790" s="10">
        <v>70.25</v>
      </c>
      <c r="N2790" s="10">
        <v>71.5</v>
      </c>
      <c r="O2790" s="10">
        <v>70.58</v>
      </c>
      <c r="P2790" s="10">
        <v>62.83</v>
      </c>
      <c r="Q2790" s="10">
        <v>66.64</v>
      </c>
    </row>
    <row r="2791" spans="10:17">
      <c r="J2791" s="29">
        <v>41038</v>
      </c>
      <c r="K2791" s="10">
        <v>70</v>
      </c>
      <c r="L2791" s="10">
        <v>70.7</v>
      </c>
      <c r="M2791" s="10">
        <v>69.59</v>
      </c>
      <c r="N2791" s="10">
        <v>70.27</v>
      </c>
      <c r="O2791" s="10">
        <v>70.53</v>
      </c>
      <c r="P2791" s="10">
        <v>62.79</v>
      </c>
      <c r="Q2791" s="10">
        <v>66.52</v>
      </c>
    </row>
    <row r="2792" spans="10:17">
      <c r="J2792" s="29">
        <v>41037</v>
      </c>
      <c r="K2792" s="10">
        <v>71</v>
      </c>
      <c r="L2792" s="10">
        <v>71</v>
      </c>
      <c r="M2792" s="10">
        <v>70.31</v>
      </c>
      <c r="N2792" s="10">
        <v>70.7</v>
      </c>
      <c r="O2792" s="10">
        <v>70.489999999999995</v>
      </c>
      <c r="P2792" s="10">
        <v>62.76</v>
      </c>
      <c r="Q2792" s="10">
        <v>66.400000000000006</v>
      </c>
    </row>
    <row r="2793" spans="10:17">
      <c r="J2793" s="29">
        <v>41036</v>
      </c>
      <c r="K2793" s="10">
        <v>70.91</v>
      </c>
      <c r="L2793" s="10">
        <v>71.099999999999994</v>
      </c>
      <c r="M2793" s="10">
        <v>70.62</v>
      </c>
      <c r="N2793" s="10">
        <v>70.819999999999993</v>
      </c>
      <c r="O2793" s="10">
        <v>70.45</v>
      </c>
      <c r="P2793" s="10">
        <v>62.72</v>
      </c>
      <c r="Q2793" s="10">
        <v>66.290000000000006</v>
      </c>
    </row>
    <row r="2794" spans="10:17">
      <c r="J2794" s="29">
        <v>41033</v>
      </c>
      <c r="K2794" s="10">
        <v>71.260000000000005</v>
      </c>
      <c r="L2794" s="10">
        <v>71.260000000000005</v>
      </c>
      <c r="M2794" s="10">
        <v>70.91</v>
      </c>
      <c r="N2794" s="10">
        <v>70.91</v>
      </c>
      <c r="O2794" s="10">
        <v>70.42</v>
      </c>
      <c r="P2794" s="10">
        <v>62.69</v>
      </c>
      <c r="Q2794" s="10">
        <v>66.180000000000007</v>
      </c>
    </row>
    <row r="2795" spans="10:17">
      <c r="J2795" s="29">
        <v>41032</v>
      </c>
      <c r="K2795" s="10">
        <v>71.290000000000006</v>
      </c>
      <c r="L2795" s="10">
        <v>71.5</v>
      </c>
      <c r="M2795" s="10">
        <v>70.680000000000007</v>
      </c>
      <c r="N2795" s="10">
        <v>71.25</v>
      </c>
      <c r="O2795" s="10">
        <v>70.34</v>
      </c>
      <c r="P2795" s="10">
        <v>62.65</v>
      </c>
      <c r="Q2795" s="10">
        <v>66.06</v>
      </c>
    </row>
    <row r="2796" spans="10:17">
      <c r="J2796" s="29">
        <v>41031</v>
      </c>
      <c r="K2796" s="10">
        <v>70.78</v>
      </c>
      <c r="L2796" s="10">
        <v>70.95</v>
      </c>
      <c r="M2796" s="10">
        <v>70.430000000000007</v>
      </c>
      <c r="N2796" s="10">
        <v>70.510000000000005</v>
      </c>
      <c r="O2796" s="10">
        <v>70.27</v>
      </c>
      <c r="P2796" s="10">
        <v>62.62</v>
      </c>
      <c r="Q2796" s="10">
        <v>65.95</v>
      </c>
    </row>
    <row r="2797" spans="10:17">
      <c r="J2797" s="29">
        <v>41029</v>
      </c>
      <c r="K2797" s="10">
        <v>71.989999999999995</v>
      </c>
      <c r="L2797" s="10">
        <v>71.989999999999995</v>
      </c>
      <c r="M2797" s="10">
        <v>70.62</v>
      </c>
      <c r="N2797" s="10">
        <v>70.78</v>
      </c>
      <c r="O2797" s="10">
        <v>70.23</v>
      </c>
      <c r="P2797" s="10">
        <v>62.6</v>
      </c>
      <c r="Q2797" s="10">
        <v>65.849999999999994</v>
      </c>
    </row>
    <row r="2798" spans="10:17">
      <c r="J2798" s="29">
        <v>41026</v>
      </c>
      <c r="K2798" s="10">
        <v>70.510000000000005</v>
      </c>
      <c r="L2798" s="10">
        <v>70.72</v>
      </c>
      <c r="M2798" s="10">
        <v>70.5</v>
      </c>
      <c r="N2798" s="10">
        <v>70.5</v>
      </c>
      <c r="O2798" s="10">
        <v>70.16</v>
      </c>
      <c r="P2798" s="10">
        <v>62.57</v>
      </c>
      <c r="Q2798" s="10">
        <v>65.739999999999995</v>
      </c>
    </row>
    <row r="2799" spans="10:17">
      <c r="J2799" s="29">
        <v>41025</v>
      </c>
      <c r="K2799" s="10">
        <v>69.95</v>
      </c>
      <c r="L2799" s="10">
        <v>69.95</v>
      </c>
      <c r="M2799" s="10">
        <v>69.69</v>
      </c>
      <c r="N2799" s="10">
        <v>69.69</v>
      </c>
      <c r="O2799" s="10">
        <v>70.08</v>
      </c>
      <c r="P2799" s="10">
        <v>62.54</v>
      </c>
      <c r="Q2799" s="10">
        <v>65.63</v>
      </c>
    </row>
    <row r="2800" spans="10:17">
      <c r="J2800" s="29">
        <v>41024</v>
      </c>
      <c r="K2800" s="10">
        <v>70.180000000000007</v>
      </c>
      <c r="L2800" s="10">
        <v>70.180000000000007</v>
      </c>
      <c r="M2800" s="10">
        <v>69.98</v>
      </c>
      <c r="N2800" s="10">
        <v>69.98</v>
      </c>
      <c r="O2800" s="10">
        <v>70.03</v>
      </c>
      <c r="P2800" s="10">
        <v>62.52</v>
      </c>
      <c r="Q2800" s="10">
        <v>65.52</v>
      </c>
    </row>
    <row r="2801" spans="10:17">
      <c r="J2801" s="29">
        <v>41023</v>
      </c>
      <c r="K2801" s="10">
        <v>70</v>
      </c>
      <c r="L2801" s="10">
        <v>70.27</v>
      </c>
      <c r="M2801" s="10">
        <v>69.06</v>
      </c>
      <c r="N2801" s="10">
        <v>70.27</v>
      </c>
      <c r="O2801" s="10">
        <v>69.94</v>
      </c>
      <c r="P2801" s="10">
        <v>62.51</v>
      </c>
      <c r="Q2801" s="10">
        <v>65.41</v>
      </c>
    </row>
    <row r="2802" spans="10:17">
      <c r="J2802" s="29">
        <v>41022</v>
      </c>
      <c r="K2802" s="10">
        <v>70.349999999999994</v>
      </c>
      <c r="L2802" s="10">
        <v>70.349999999999994</v>
      </c>
      <c r="M2802" s="10">
        <v>69.36</v>
      </c>
      <c r="N2802" s="10">
        <v>69.36</v>
      </c>
      <c r="O2802" s="10">
        <v>69.86</v>
      </c>
      <c r="P2802" s="10">
        <v>62.49</v>
      </c>
      <c r="Q2802" s="10">
        <v>65.28</v>
      </c>
    </row>
    <row r="2803" spans="10:17">
      <c r="J2803" s="29">
        <v>41019</v>
      </c>
      <c r="K2803" s="10">
        <v>71.03</v>
      </c>
      <c r="L2803" s="10">
        <v>71.03</v>
      </c>
      <c r="M2803" s="10">
        <v>70.540000000000006</v>
      </c>
      <c r="N2803" s="10">
        <v>70.709999999999994</v>
      </c>
      <c r="O2803" s="10">
        <v>69.8</v>
      </c>
      <c r="P2803" s="10">
        <v>62.49</v>
      </c>
      <c r="Q2803" s="10">
        <v>65.16</v>
      </c>
    </row>
    <row r="2804" spans="10:17">
      <c r="J2804" s="29">
        <v>41018</v>
      </c>
      <c r="K2804" s="10">
        <v>70.8</v>
      </c>
      <c r="L2804" s="10">
        <v>70.8</v>
      </c>
      <c r="M2804" s="10">
        <v>70.78</v>
      </c>
      <c r="N2804" s="10">
        <v>70.78</v>
      </c>
      <c r="O2804" s="10">
        <v>69.72</v>
      </c>
      <c r="P2804" s="10">
        <v>62.47</v>
      </c>
      <c r="Q2804" s="10">
        <v>65.02</v>
      </c>
    </row>
    <row r="2805" spans="10:17">
      <c r="J2805" s="29">
        <v>41017</v>
      </c>
      <c r="K2805" s="10">
        <v>70.180000000000007</v>
      </c>
      <c r="L2805" s="10">
        <v>70.8</v>
      </c>
      <c r="M2805" s="10">
        <v>70</v>
      </c>
      <c r="N2805" s="10">
        <v>70.8</v>
      </c>
      <c r="O2805" s="10">
        <v>69.63</v>
      </c>
      <c r="P2805" s="10">
        <v>62.46</v>
      </c>
      <c r="Q2805" s="10">
        <v>64.88</v>
      </c>
    </row>
    <row r="2806" spans="10:17">
      <c r="J2806" s="29">
        <v>41016</v>
      </c>
      <c r="K2806" s="10">
        <v>70</v>
      </c>
      <c r="L2806" s="10">
        <v>70.19</v>
      </c>
      <c r="M2806" s="10">
        <v>70</v>
      </c>
      <c r="N2806" s="10">
        <v>70.180000000000007</v>
      </c>
      <c r="O2806" s="10">
        <v>69.53</v>
      </c>
      <c r="P2806" s="10">
        <v>62.44</v>
      </c>
      <c r="Q2806" s="10">
        <v>64.739999999999995</v>
      </c>
    </row>
    <row r="2807" spans="10:17">
      <c r="J2807" s="29">
        <v>41015</v>
      </c>
      <c r="K2807" s="10">
        <v>70</v>
      </c>
      <c r="L2807" s="10">
        <v>70</v>
      </c>
      <c r="M2807" s="10">
        <v>69.08</v>
      </c>
      <c r="N2807" s="10">
        <v>70</v>
      </c>
      <c r="O2807" s="10">
        <v>69.44</v>
      </c>
      <c r="P2807" s="10">
        <v>62.43</v>
      </c>
      <c r="Q2807" s="10">
        <v>64.61</v>
      </c>
    </row>
    <row r="2808" spans="10:17">
      <c r="J2808" s="29">
        <v>41012</v>
      </c>
      <c r="K2808" s="10">
        <v>69.400000000000006</v>
      </c>
      <c r="L2808" s="10">
        <v>69.5</v>
      </c>
      <c r="M2808" s="10">
        <v>69.16</v>
      </c>
      <c r="N2808" s="10">
        <v>69.5</v>
      </c>
      <c r="O2808" s="10">
        <v>69.33</v>
      </c>
      <c r="P2808" s="10">
        <v>62.41</v>
      </c>
      <c r="Q2808" s="10">
        <v>64.48</v>
      </c>
    </row>
    <row r="2809" spans="10:17">
      <c r="J2809" s="29">
        <v>41011</v>
      </c>
      <c r="K2809" s="10">
        <v>69.510000000000005</v>
      </c>
      <c r="L2809" s="10">
        <v>69.59</v>
      </c>
      <c r="M2809" s="10">
        <v>69.47</v>
      </c>
      <c r="N2809" s="10">
        <v>69.5</v>
      </c>
      <c r="O2809" s="10">
        <v>69.22</v>
      </c>
      <c r="P2809" s="10">
        <v>62.4</v>
      </c>
      <c r="Q2809" s="10">
        <v>64.37</v>
      </c>
    </row>
    <row r="2810" spans="10:17">
      <c r="J2810" s="29">
        <v>41010</v>
      </c>
      <c r="K2810" s="10">
        <v>69.95</v>
      </c>
      <c r="L2810" s="10">
        <v>69.95</v>
      </c>
      <c r="M2810" s="10">
        <v>68.92</v>
      </c>
      <c r="N2810" s="10">
        <v>68.92</v>
      </c>
      <c r="O2810" s="10">
        <v>69.09</v>
      </c>
      <c r="P2810" s="10">
        <v>62.38</v>
      </c>
      <c r="Q2810" s="10">
        <v>64.260000000000005</v>
      </c>
    </row>
    <row r="2811" spans="10:17">
      <c r="J2811" s="29">
        <v>41009</v>
      </c>
      <c r="K2811" s="10">
        <v>70.5</v>
      </c>
      <c r="L2811" s="10">
        <v>70.5</v>
      </c>
      <c r="M2811" s="10">
        <v>69.5</v>
      </c>
      <c r="N2811" s="10">
        <v>69.58</v>
      </c>
      <c r="O2811" s="10">
        <v>68.97</v>
      </c>
      <c r="P2811" s="10">
        <v>62.37</v>
      </c>
      <c r="Q2811" s="10">
        <v>64.16</v>
      </c>
    </row>
    <row r="2812" spans="10:17">
      <c r="J2812" s="29">
        <v>41008</v>
      </c>
      <c r="K2812" s="10">
        <v>71.2</v>
      </c>
      <c r="L2812" s="10">
        <v>71.2</v>
      </c>
      <c r="M2812" s="10">
        <v>70.349999999999994</v>
      </c>
      <c r="N2812" s="10">
        <v>70.650000000000006</v>
      </c>
      <c r="O2812" s="10">
        <v>68.84</v>
      </c>
      <c r="P2812" s="10">
        <v>62.36</v>
      </c>
      <c r="Q2812" s="10">
        <v>64.069999999999993</v>
      </c>
    </row>
    <row r="2813" spans="10:17">
      <c r="J2813" s="29">
        <v>41004</v>
      </c>
      <c r="K2813" s="10">
        <v>71.55</v>
      </c>
      <c r="L2813" s="10">
        <v>71.599999999999994</v>
      </c>
      <c r="M2813" s="10">
        <v>71.39</v>
      </c>
      <c r="N2813" s="10">
        <v>71.47</v>
      </c>
      <c r="O2813" s="10">
        <v>68.680000000000007</v>
      </c>
      <c r="P2813" s="10">
        <v>62.34</v>
      </c>
      <c r="Q2813" s="10">
        <v>63.96</v>
      </c>
    </row>
    <row r="2814" spans="10:17">
      <c r="J2814" s="29">
        <v>41003</v>
      </c>
      <c r="K2814" s="10">
        <v>71.19</v>
      </c>
      <c r="L2814" s="10">
        <v>71.599999999999994</v>
      </c>
      <c r="M2814" s="10">
        <v>71.12</v>
      </c>
      <c r="N2814" s="10">
        <v>71.5</v>
      </c>
      <c r="O2814" s="10">
        <v>68.5</v>
      </c>
      <c r="P2814" s="10">
        <v>62.31</v>
      </c>
      <c r="Q2814" s="10">
        <v>63.83</v>
      </c>
    </row>
    <row r="2815" spans="10:17">
      <c r="J2815" s="29">
        <v>41002</v>
      </c>
      <c r="K2815" s="10">
        <v>71.7</v>
      </c>
      <c r="L2815" s="10">
        <v>71.7</v>
      </c>
      <c r="M2815" s="10">
        <v>71.36</v>
      </c>
      <c r="N2815" s="10">
        <v>71.36</v>
      </c>
      <c r="O2815" s="10">
        <v>68.33</v>
      </c>
      <c r="P2815" s="10">
        <v>62.29</v>
      </c>
      <c r="Q2815" s="10">
        <v>63.7</v>
      </c>
    </row>
    <row r="2816" spans="10:17">
      <c r="J2816" s="29">
        <v>41001</v>
      </c>
      <c r="K2816" s="10">
        <v>71.010000000000005</v>
      </c>
      <c r="L2816" s="10">
        <v>71.62</v>
      </c>
      <c r="M2816" s="10">
        <v>70.680000000000007</v>
      </c>
      <c r="N2816" s="10">
        <v>71.62</v>
      </c>
      <c r="O2816" s="10">
        <v>68.14</v>
      </c>
      <c r="P2816" s="10">
        <v>62.27</v>
      </c>
      <c r="Q2816" s="10">
        <v>63.58</v>
      </c>
    </row>
    <row r="2817" spans="10:17">
      <c r="J2817" s="29">
        <v>40998</v>
      </c>
      <c r="K2817" s="10">
        <v>70.8</v>
      </c>
      <c r="L2817" s="10">
        <v>71</v>
      </c>
      <c r="M2817" s="10">
        <v>70.69</v>
      </c>
      <c r="N2817" s="10">
        <v>71</v>
      </c>
      <c r="O2817" s="10">
        <v>67.94</v>
      </c>
      <c r="P2817" s="10">
        <v>62.25</v>
      </c>
      <c r="Q2817" s="10">
        <v>63.47</v>
      </c>
    </row>
    <row r="2818" spans="10:17">
      <c r="J2818" s="29">
        <v>40997</v>
      </c>
      <c r="K2818" s="10">
        <v>70.78</v>
      </c>
      <c r="L2818" s="10">
        <v>70.78</v>
      </c>
      <c r="M2818" s="10">
        <v>70.150000000000006</v>
      </c>
      <c r="N2818" s="10">
        <v>70.2</v>
      </c>
      <c r="O2818" s="10">
        <v>67.739999999999995</v>
      </c>
      <c r="P2818" s="10">
        <v>62.24</v>
      </c>
      <c r="Q2818" s="10">
        <v>63.36</v>
      </c>
    </row>
    <row r="2819" spans="10:17">
      <c r="J2819" s="29">
        <v>40996</v>
      </c>
      <c r="K2819" s="10">
        <v>71.510000000000005</v>
      </c>
      <c r="L2819" s="10">
        <v>71.510000000000005</v>
      </c>
      <c r="M2819" s="10">
        <v>70.680000000000007</v>
      </c>
      <c r="N2819" s="10">
        <v>70.75</v>
      </c>
      <c r="O2819" s="10">
        <v>67.540000000000006</v>
      </c>
      <c r="P2819" s="10">
        <v>62.23</v>
      </c>
      <c r="Q2819" s="10">
        <v>63.26</v>
      </c>
    </row>
    <row r="2820" spans="10:17">
      <c r="J2820" s="29">
        <v>40995</v>
      </c>
      <c r="K2820" s="10">
        <v>71.91</v>
      </c>
      <c r="L2820" s="10">
        <v>71.91</v>
      </c>
      <c r="M2820" s="10">
        <v>71.150000000000006</v>
      </c>
      <c r="N2820" s="10">
        <v>71.150000000000006</v>
      </c>
      <c r="O2820" s="10">
        <v>67.319999999999993</v>
      </c>
      <c r="P2820" s="10">
        <v>62.22</v>
      </c>
      <c r="Q2820" s="10">
        <v>63.15</v>
      </c>
    </row>
    <row r="2821" spans="10:17">
      <c r="J2821" s="29">
        <v>40994</v>
      </c>
      <c r="K2821" s="10">
        <v>73</v>
      </c>
      <c r="L2821" s="10">
        <v>73</v>
      </c>
      <c r="M2821" s="10">
        <v>71.069999999999993</v>
      </c>
      <c r="N2821" s="10">
        <v>71.52</v>
      </c>
      <c r="O2821" s="10">
        <v>67.09</v>
      </c>
      <c r="P2821" s="10">
        <v>62.2</v>
      </c>
      <c r="Q2821" s="10">
        <v>63.04</v>
      </c>
    </row>
    <row r="2822" spans="10:17">
      <c r="J2822" s="29">
        <v>40991</v>
      </c>
      <c r="K2822" s="10">
        <v>70.58</v>
      </c>
      <c r="L2822" s="10">
        <v>70.89</v>
      </c>
      <c r="M2822" s="10">
        <v>70.400000000000006</v>
      </c>
      <c r="N2822" s="10">
        <v>70.400000000000006</v>
      </c>
      <c r="O2822" s="10">
        <v>66.849999999999994</v>
      </c>
      <c r="P2822" s="10">
        <v>62.19</v>
      </c>
      <c r="Q2822" s="10">
        <v>62.95</v>
      </c>
    </row>
    <row r="2823" spans="10:17">
      <c r="J2823" s="29">
        <v>40990</v>
      </c>
      <c r="K2823" s="10">
        <v>71.27</v>
      </c>
      <c r="L2823" s="10">
        <v>71.27</v>
      </c>
      <c r="M2823" s="10">
        <v>70.2</v>
      </c>
      <c r="N2823" s="10">
        <v>70.2</v>
      </c>
      <c r="O2823" s="10">
        <v>66.650000000000006</v>
      </c>
      <c r="P2823" s="10">
        <v>62.18</v>
      </c>
      <c r="Q2823" s="10">
        <v>62.86</v>
      </c>
    </row>
    <row r="2824" spans="10:17">
      <c r="J2824" s="29">
        <v>40989</v>
      </c>
      <c r="K2824" s="10">
        <v>72</v>
      </c>
      <c r="L2824" s="10">
        <v>72</v>
      </c>
      <c r="M2824" s="10">
        <v>71.3</v>
      </c>
      <c r="N2824" s="10">
        <v>71.5</v>
      </c>
      <c r="O2824" s="10">
        <v>66.430000000000007</v>
      </c>
      <c r="P2824" s="10">
        <v>62.18</v>
      </c>
      <c r="Q2824" s="10">
        <v>62.76</v>
      </c>
    </row>
    <row r="2825" spans="10:17">
      <c r="J2825" s="29">
        <v>40988</v>
      </c>
      <c r="K2825" s="10">
        <v>73.19</v>
      </c>
      <c r="L2825" s="10">
        <v>73.19</v>
      </c>
      <c r="M2825" s="10">
        <v>70.489999999999995</v>
      </c>
      <c r="N2825" s="10">
        <v>71.12</v>
      </c>
      <c r="O2825" s="10">
        <v>66.19</v>
      </c>
      <c r="P2825" s="10">
        <v>62.16</v>
      </c>
      <c r="Q2825" s="10">
        <v>62.64</v>
      </c>
    </row>
    <row r="2826" spans="10:17">
      <c r="J2826" s="29">
        <v>40987</v>
      </c>
      <c r="K2826" s="10">
        <v>72.849999999999994</v>
      </c>
      <c r="L2826" s="10">
        <v>72.849999999999994</v>
      </c>
      <c r="M2826" s="10">
        <v>71.25</v>
      </c>
      <c r="N2826" s="10">
        <v>71.3</v>
      </c>
      <c r="O2826" s="10">
        <v>65.95</v>
      </c>
      <c r="P2826" s="10">
        <v>62.15</v>
      </c>
      <c r="Q2826" s="10">
        <v>62.53</v>
      </c>
    </row>
    <row r="2827" spans="10:17">
      <c r="J2827" s="29">
        <v>40984</v>
      </c>
      <c r="K2827" s="10">
        <v>71.84</v>
      </c>
      <c r="L2827" s="10">
        <v>71.84</v>
      </c>
      <c r="M2827" s="10">
        <v>71</v>
      </c>
      <c r="N2827" s="10">
        <v>71</v>
      </c>
      <c r="O2827" s="10">
        <v>65.72</v>
      </c>
      <c r="P2827" s="10">
        <v>62.14</v>
      </c>
      <c r="Q2827" s="10">
        <v>62.41</v>
      </c>
    </row>
    <row r="2828" spans="10:17">
      <c r="J2828" s="29">
        <v>40983</v>
      </c>
      <c r="K2828" s="10">
        <v>71.41</v>
      </c>
      <c r="L2828" s="10">
        <v>71.650000000000006</v>
      </c>
      <c r="M2828" s="10">
        <v>71.31</v>
      </c>
      <c r="N2828" s="10">
        <v>71.459999999999994</v>
      </c>
      <c r="O2828" s="10">
        <v>65.510000000000005</v>
      </c>
      <c r="P2828" s="10">
        <v>62.13</v>
      </c>
      <c r="Q2828" s="10">
        <v>62.28</v>
      </c>
    </row>
    <row r="2829" spans="10:17">
      <c r="J2829" s="29">
        <v>40982</v>
      </c>
      <c r="K2829" s="10">
        <v>72.17</v>
      </c>
      <c r="L2829" s="10">
        <v>72.34</v>
      </c>
      <c r="M2829" s="10">
        <v>71.900000000000006</v>
      </c>
      <c r="N2829" s="10">
        <v>71.98</v>
      </c>
      <c r="O2829" s="10">
        <v>65.28</v>
      </c>
      <c r="P2829" s="10">
        <v>62.11</v>
      </c>
      <c r="Q2829" s="10">
        <v>62.16</v>
      </c>
    </row>
    <row r="2830" spans="10:17">
      <c r="J2830" s="29">
        <v>40981</v>
      </c>
      <c r="K2830" s="10">
        <v>70.8</v>
      </c>
      <c r="L2830" s="10">
        <v>72</v>
      </c>
      <c r="M2830" s="10">
        <v>70.8</v>
      </c>
      <c r="N2830" s="10">
        <v>72</v>
      </c>
      <c r="O2830" s="10">
        <v>65.02</v>
      </c>
      <c r="P2830" s="10">
        <v>62.1</v>
      </c>
      <c r="Q2830" s="10">
        <v>62.03</v>
      </c>
    </row>
    <row r="2831" spans="10:17">
      <c r="J2831" s="29">
        <v>40980</v>
      </c>
      <c r="K2831" s="10">
        <v>70.5</v>
      </c>
      <c r="L2831" s="10">
        <v>70.819999999999993</v>
      </c>
      <c r="M2831" s="10">
        <v>70</v>
      </c>
      <c r="N2831" s="10">
        <v>70</v>
      </c>
      <c r="O2831" s="10">
        <v>64.75</v>
      </c>
      <c r="P2831" s="10">
        <v>62.07</v>
      </c>
      <c r="Q2831" s="10">
        <v>61.89</v>
      </c>
    </row>
    <row r="2832" spans="10:17">
      <c r="J2832" s="29">
        <v>40977</v>
      </c>
      <c r="K2832" s="10">
        <v>71.3</v>
      </c>
      <c r="L2832" s="10">
        <v>71.489999999999995</v>
      </c>
      <c r="M2832" s="10">
        <v>71</v>
      </c>
      <c r="N2832" s="10">
        <v>71</v>
      </c>
      <c r="O2832" s="10">
        <v>64.53</v>
      </c>
      <c r="P2832" s="10">
        <v>62.06</v>
      </c>
      <c r="Q2832" s="10">
        <v>61.78</v>
      </c>
    </row>
    <row r="2833" spans="10:17">
      <c r="J2833" s="29">
        <v>40976</v>
      </c>
      <c r="K2833" s="10">
        <v>70</v>
      </c>
      <c r="L2833" s="10">
        <v>71.14</v>
      </c>
      <c r="M2833" s="10">
        <v>70</v>
      </c>
      <c r="N2833" s="10">
        <v>71.14</v>
      </c>
      <c r="O2833" s="10">
        <v>64.28</v>
      </c>
      <c r="P2833" s="10">
        <v>62.04</v>
      </c>
      <c r="Q2833" s="10">
        <v>61.65</v>
      </c>
    </row>
    <row r="2834" spans="10:17">
      <c r="J2834" s="29">
        <v>40975</v>
      </c>
      <c r="K2834" s="10">
        <v>69.510000000000005</v>
      </c>
      <c r="L2834" s="10">
        <v>69.81</v>
      </c>
      <c r="M2834" s="10">
        <v>69.5</v>
      </c>
      <c r="N2834" s="10">
        <v>69.81</v>
      </c>
      <c r="O2834" s="10">
        <v>64.03</v>
      </c>
      <c r="P2834" s="10">
        <v>62.03</v>
      </c>
      <c r="Q2834" s="10">
        <v>61.52</v>
      </c>
    </row>
    <row r="2835" spans="10:17">
      <c r="J2835" s="29">
        <v>40974</v>
      </c>
      <c r="K2835" s="10">
        <v>69.77</v>
      </c>
      <c r="L2835" s="10">
        <v>69.77</v>
      </c>
      <c r="M2835" s="10">
        <v>68.56</v>
      </c>
      <c r="N2835" s="10">
        <v>68.650000000000006</v>
      </c>
      <c r="O2835" s="10">
        <v>63.79</v>
      </c>
      <c r="P2835" s="10">
        <v>62.01</v>
      </c>
      <c r="Q2835" s="10">
        <v>61.39</v>
      </c>
    </row>
    <row r="2836" spans="10:17">
      <c r="J2836" s="29">
        <v>40973</v>
      </c>
      <c r="K2836" s="10">
        <v>70.5</v>
      </c>
      <c r="L2836" s="10">
        <v>70.5</v>
      </c>
      <c r="M2836" s="10">
        <v>69.959999999999994</v>
      </c>
      <c r="N2836" s="10">
        <v>70.010000000000005</v>
      </c>
      <c r="O2836" s="10">
        <v>63.59</v>
      </c>
      <c r="P2836" s="10">
        <v>62.01</v>
      </c>
      <c r="Q2836" s="10">
        <v>61.26</v>
      </c>
    </row>
    <row r="2837" spans="10:17">
      <c r="J2837" s="29">
        <v>40970</v>
      </c>
      <c r="K2837" s="10">
        <v>70.45</v>
      </c>
      <c r="L2837" s="10">
        <v>70.7</v>
      </c>
      <c r="M2837" s="10">
        <v>70.22</v>
      </c>
      <c r="N2837" s="10">
        <v>70.239999999999995</v>
      </c>
      <c r="O2837" s="10">
        <v>63.36</v>
      </c>
      <c r="P2837" s="10">
        <v>62</v>
      </c>
      <c r="Q2837" s="10">
        <v>61.12</v>
      </c>
    </row>
    <row r="2838" spans="10:17">
      <c r="J2838" s="29">
        <v>40969</v>
      </c>
      <c r="K2838" s="10">
        <v>69.33</v>
      </c>
      <c r="L2838" s="10">
        <v>70.45</v>
      </c>
      <c r="M2838" s="10">
        <v>69.33</v>
      </c>
      <c r="N2838" s="10">
        <v>70.12</v>
      </c>
      <c r="O2838" s="10">
        <v>63.13</v>
      </c>
      <c r="P2838" s="10">
        <v>62</v>
      </c>
      <c r="Q2838" s="10">
        <v>60.97</v>
      </c>
    </row>
    <row r="2839" spans="10:17">
      <c r="J2839" s="29">
        <v>40968</v>
      </c>
      <c r="K2839" s="10">
        <v>68.989999999999995</v>
      </c>
      <c r="L2839" s="10">
        <v>70</v>
      </c>
      <c r="M2839" s="10">
        <v>68.989999999999995</v>
      </c>
      <c r="N2839" s="10">
        <v>69.33</v>
      </c>
      <c r="O2839" s="10">
        <v>62.91</v>
      </c>
      <c r="P2839" s="10">
        <v>62</v>
      </c>
      <c r="Q2839" s="10">
        <v>60.81</v>
      </c>
    </row>
    <row r="2840" spans="10:17">
      <c r="J2840" s="29">
        <v>40967</v>
      </c>
      <c r="K2840" s="10">
        <v>68.28</v>
      </c>
      <c r="L2840" s="10">
        <v>69.59</v>
      </c>
      <c r="M2840" s="10">
        <v>68.28</v>
      </c>
      <c r="N2840" s="10">
        <v>69</v>
      </c>
      <c r="O2840" s="10">
        <v>62.71</v>
      </c>
      <c r="P2840" s="10">
        <v>62</v>
      </c>
      <c r="Q2840" s="10">
        <v>60.67</v>
      </c>
    </row>
    <row r="2841" spans="10:17">
      <c r="J2841" s="29">
        <v>40966</v>
      </c>
      <c r="K2841" s="10">
        <v>69</v>
      </c>
      <c r="L2841" s="10">
        <v>69</v>
      </c>
      <c r="M2841" s="10">
        <v>67.989999999999995</v>
      </c>
      <c r="N2841" s="10">
        <v>68.28</v>
      </c>
      <c r="O2841" s="10">
        <v>62.5</v>
      </c>
      <c r="P2841" s="10">
        <v>62</v>
      </c>
      <c r="Q2841" s="10">
        <v>60.55</v>
      </c>
    </row>
    <row r="2842" spans="10:17">
      <c r="J2842" s="29">
        <v>40963</v>
      </c>
      <c r="K2842" s="10">
        <v>69.2</v>
      </c>
      <c r="L2842" s="10">
        <v>69.22</v>
      </c>
      <c r="M2842" s="10">
        <v>68.650000000000006</v>
      </c>
      <c r="N2842" s="10">
        <v>68.650000000000006</v>
      </c>
      <c r="O2842" s="10">
        <v>62.32</v>
      </c>
      <c r="P2842" s="10">
        <v>62.01</v>
      </c>
      <c r="Q2842" s="10">
        <v>60.44</v>
      </c>
    </row>
    <row r="2843" spans="10:17">
      <c r="J2843" s="29">
        <v>40962</v>
      </c>
      <c r="K2843" s="10">
        <v>69.2</v>
      </c>
      <c r="L2843" s="10">
        <v>69.2</v>
      </c>
      <c r="M2843" s="10">
        <v>68.95</v>
      </c>
      <c r="N2843" s="10">
        <v>69.2</v>
      </c>
      <c r="O2843" s="10">
        <v>62.13</v>
      </c>
      <c r="P2843" s="10">
        <v>62.01</v>
      </c>
      <c r="Q2843" s="10">
        <v>60.33</v>
      </c>
    </row>
    <row r="2844" spans="10:17">
      <c r="J2844" s="29">
        <v>40961</v>
      </c>
      <c r="K2844" s="10">
        <v>69.180000000000007</v>
      </c>
      <c r="L2844" s="10">
        <v>69.180000000000007</v>
      </c>
      <c r="M2844" s="10">
        <v>66.91</v>
      </c>
      <c r="N2844" s="10">
        <v>66.91</v>
      </c>
      <c r="O2844" s="10">
        <v>61.94</v>
      </c>
      <c r="P2844" s="10">
        <v>62.01</v>
      </c>
      <c r="Q2844" s="10">
        <v>60.22</v>
      </c>
    </row>
    <row r="2845" spans="10:17">
      <c r="J2845" s="29">
        <v>40956</v>
      </c>
      <c r="K2845" s="10">
        <v>70</v>
      </c>
      <c r="L2845" s="10">
        <v>70</v>
      </c>
      <c r="M2845" s="10">
        <v>68</v>
      </c>
      <c r="N2845" s="10">
        <v>68</v>
      </c>
      <c r="O2845" s="10">
        <v>61.79</v>
      </c>
      <c r="P2845" s="10">
        <v>62.02</v>
      </c>
      <c r="Q2845" s="10">
        <v>60.13</v>
      </c>
    </row>
    <row r="2846" spans="10:17">
      <c r="J2846" s="29">
        <v>40955</v>
      </c>
      <c r="K2846" s="10">
        <v>67.959999999999994</v>
      </c>
      <c r="L2846" s="10">
        <v>68.5</v>
      </c>
      <c r="M2846" s="10">
        <v>67.959999999999994</v>
      </c>
      <c r="N2846" s="10">
        <v>68.400000000000006</v>
      </c>
      <c r="O2846" s="10">
        <v>61.63</v>
      </c>
      <c r="P2846" s="10">
        <v>62.02</v>
      </c>
      <c r="Q2846" s="10">
        <v>60.02</v>
      </c>
    </row>
    <row r="2847" spans="10:17">
      <c r="J2847" s="29">
        <v>40954</v>
      </c>
      <c r="K2847" s="10">
        <v>67.650000000000006</v>
      </c>
      <c r="L2847" s="10">
        <v>68.12</v>
      </c>
      <c r="M2847" s="10">
        <v>67.209999999999994</v>
      </c>
      <c r="N2847" s="10">
        <v>67.209999999999994</v>
      </c>
      <c r="O2847" s="10">
        <v>61.47</v>
      </c>
      <c r="P2847" s="10">
        <v>62.02</v>
      </c>
      <c r="Q2847" s="10">
        <v>59.91</v>
      </c>
    </row>
    <row r="2848" spans="10:17">
      <c r="J2848" s="29">
        <v>40953</v>
      </c>
      <c r="K2848" s="10">
        <v>67</v>
      </c>
      <c r="L2848" s="10">
        <v>67.05</v>
      </c>
      <c r="M2848" s="10">
        <v>66.66</v>
      </c>
      <c r="N2848" s="10">
        <v>66.66</v>
      </c>
      <c r="O2848" s="10">
        <v>61.32</v>
      </c>
      <c r="P2848" s="10">
        <v>62.03</v>
      </c>
      <c r="Q2848" s="10">
        <v>59.83</v>
      </c>
    </row>
    <row r="2849" spans="10:17">
      <c r="J2849" s="29">
        <v>40952</v>
      </c>
      <c r="K2849" s="10">
        <v>66.680000000000007</v>
      </c>
      <c r="L2849" s="10">
        <v>66.94</v>
      </c>
      <c r="M2849" s="10">
        <v>66.55</v>
      </c>
      <c r="N2849" s="10">
        <v>66.94</v>
      </c>
      <c r="O2849" s="10">
        <v>61.17</v>
      </c>
      <c r="P2849" s="10">
        <v>62.04</v>
      </c>
      <c r="Q2849" s="10">
        <v>59.77</v>
      </c>
    </row>
    <row r="2850" spans="10:17">
      <c r="J2850" s="29">
        <v>40949</v>
      </c>
      <c r="K2850" s="10">
        <v>65.69</v>
      </c>
      <c r="L2850" s="10">
        <v>65.930000000000007</v>
      </c>
      <c r="M2850" s="10">
        <v>65.67</v>
      </c>
      <c r="N2850" s="10">
        <v>65.78</v>
      </c>
      <c r="O2850" s="10">
        <v>61.02</v>
      </c>
      <c r="P2850" s="10">
        <v>62.05</v>
      </c>
      <c r="Q2850" s="10">
        <v>59.72</v>
      </c>
    </row>
    <row r="2851" spans="10:17">
      <c r="J2851" s="29">
        <v>40948</v>
      </c>
      <c r="K2851" s="10">
        <v>66.45</v>
      </c>
      <c r="L2851" s="10">
        <v>66.45</v>
      </c>
      <c r="M2851" s="10">
        <v>66.13</v>
      </c>
      <c r="N2851" s="10">
        <v>66.14</v>
      </c>
      <c r="O2851" s="10">
        <v>60.87</v>
      </c>
      <c r="P2851" s="10">
        <v>62.07</v>
      </c>
      <c r="Q2851" s="10">
        <v>59.68</v>
      </c>
    </row>
    <row r="2852" spans="10:17">
      <c r="J2852" s="29">
        <v>40947</v>
      </c>
      <c r="K2852" s="10">
        <v>66.83</v>
      </c>
      <c r="L2852" s="10">
        <v>66.83</v>
      </c>
      <c r="M2852" s="10">
        <v>66.5</v>
      </c>
      <c r="N2852" s="10">
        <v>66.52</v>
      </c>
      <c r="O2852" s="10">
        <v>60.69</v>
      </c>
      <c r="P2852" s="10">
        <v>62.09</v>
      </c>
      <c r="Q2852" s="10">
        <v>59.63</v>
      </c>
    </row>
    <row r="2853" spans="10:17">
      <c r="J2853" s="29">
        <v>40946</v>
      </c>
      <c r="K2853" s="10">
        <v>66.22</v>
      </c>
      <c r="L2853" s="10">
        <v>66.599999999999994</v>
      </c>
      <c r="M2853" s="10">
        <v>66.22</v>
      </c>
      <c r="N2853" s="10">
        <v>66.599999999999994</v>
      </c>
      <c r="O2853" s="10">
        <v>60.51</v>
      </c>
      <c r="P2853" s="10">
        <v>62.11</v>
      </c>
      <c r="Q2853" s="10">
        <v>59.58</v>
      </c>
    </row>
    <row r="2854" spans="10:17">
      <c r="J2854" s="29">
        <v>40945</v>
      </c>
      <c r="K2854" s="10">
        <v>66</v>
      </c>
      <c r="L2854" s="10">
        <v>66.27</v>
      </c>
      <c r="M2854" s="10">
        <v>66</v>
      </c>
      <c r="N2854" s="10">
        <v>66.09</v>
      </c>
      <c r="O2854" s="10">
        <v>60.32</v>
      </c>
      <c r="P2854" s="10">
        <v>62.13</v>
      </c>
      <c r="Q2854" s="10">
        <v>59.52</v>
      </c>
    </row>
    <row r="2855" spans="10:17">
      <c r="J2855" s="29">
        <v>40942</v>
      </c>
      <c r="K2855" s="10">
        <v>66.28</v>
      </c>
      <c r="L2855" s="10">
        <v>66.52</v>
      </c>
      <c r="M2855" s="10">
        <v>66</v>
      </c>
      <c r="N2855" s="10">
        <v>66</v>
      </c>
      <c r="O2855" s="10">
        <v>60.13</v>
      </c>
      <c r="P2855" s="10">
        <v>62.15</v>
      </c>
      <c r="Q2855" s="10">
        <v>59.47</v>
      </c>
    </row>
    <row r="2856" spans="10:17">
      <c r="J2856" s="29">
        <v>40941</v>
      </c>
      <c r="K2856" s="10">
        <v>65.38</v>
      </c>
      <c r="L2856" s="10">
        <v>65.650000000000006</v>
      </c>
      <c r="M2856" s="10">
        <v>64.77</v>
      </c>
      <c r="N2856" s="10">
        <v>65.400000000000006</v>
      </c>
      <c r="O2856" s="10">
        <v>59.94</v>
      </c>
      <c r="P2856" s="10">
        <v>62.16</v>
      </c>
      <c r="Q2856" s="10">
        <v>59.42</v>
      </c>
    </row>
    <row r="2857" spans="10:17">
      <c r="J2857" s="29">
        <v>40940</v>
      </c>
      <c r="K2857" s="10">
        <v>64.28</v>
      </c>
      <c r="L2857" s="10">
        <v>64.92</v>
      </c>
      <c r="M2857" s="10">
        <v>64.28</v>
      </c>
      <c r="N2857" s="10">
        <v>64.92</v>
      </c>
      <c r="O2857" s="10">
        <v>59.77</v>
      </c>
      <c r="P2857" s="10">
        <v>62.19</v>
      </c>
      <c r="Q2857" s="10">
        <v>59.39</v>
      </c>
    </row>
    <row r="2858" spans="10:17">
      <c r="J2858" s="29">
        <v>40939</v>
      </c>
      <c r="K2858" s="10">
        <v>65.48</v>
      </c>
      <c r="L2858" s="10">
        <v>65.48</v>
      </c>
      <c r="M2858" s="10">
        <v>63.58</v>
      </c>
      <c r="N2858" s="10">
        <v>63.75</v>
      </c>
      <c r="O2858" s="10">
        <v>59.63</v>
      </c>
      <c r="P2858" s="10">
        <v>62.21</v>
      </c>
      <c r="Q2858" s="10">
        <v>59.36</v>
      </c>
    </row>
    <row r="2859" spans="10:17">
      <c r="J2859" s="29">
        <v>40938</v>
      </c>
      <c r="K2859" s="10">
        <v>63</v>
      </c>
      <c r="L2859" s="10">
        <v>63.08</v>
      </c>
      <c r="M2859" s="10">
        <v>62.58</v>
      </c>
      <c r="N2859" s="10">
        <v>63.08</v>
      </c>
      <c r="O2859" s="10">
        <v>59.51</v>
      </c>
      <c r="P2859" s="10">
        <v>62.24</v>
      </c>
      <c r="Q2859" s="10">
        <v>59.33</v>
      </c>
    </row>
    <row r="2860" spans="10:17">
      <c r="J2860" s="29">
        <v>40935</v>
      </c>
      <c r="K2860" s="10">
        <v>63.17</v>
      </c>
      <c r="L2860" s="10">
        <v>65</v>
      </c>
      <c r="M2860" s="10">
        <v>62.58</v>
      </c>
      <c r="N2860" s="10">
        <v>63</v>
      </c>
      <c r="O2860" s="10">
        <v>59.42</v>
      </c>
      <c r="P2860" s="10">
        <v>62.27</v>
      </c>
      <c r="Q2860" s="10">
        <v>59.32</v>
      </c>
    </row>
    <row r="2861" spans="10:17">
      <c r="J2861" s="29">
        <v>40934</v>
      </c>
      <c r="K2861" s="10">
        <v>63.36</v>
      </c>
      <c r="L2861" s="10">
        <v>63.45</v>
      </c>
      <c r="M2861" s="10">
        <v>63.06</v>
      </c>
      <c r="N2861" s="10">
        <v>63.06</v>
      </c>
      <c r="O2861" s="10">
        <v>59.36</v>
      </c>
      <c r="P2861" s="10">
        <v>62.31</v>
      </c>
      <c r="Q2861" s="10">
        <v>59.33</v>
      </c>
    </row>
    <row r="2862" spans="10:17">
      <c r="J2862" s="29">
        <v>40932</v>
      </c>
      <c r="K2862" s="10">
        <v>62.7</v>
      </c>
      <c r="L2862" s="10">
        <v>62.7</v>
      </c>
      <c r="M2862" s="10">
        <v>62</v>
      </c>
      <c r="N2862" s="10">
        <v>62.58</v>
      </c>
      <c r="O2862" s="10">
        <v>59.29</v>
      </c>
      <c r="P2862" s="10">
        <v>62.34</v>
      </c>
      <c r="Q2862" s="10">
        <v>59.31</v>
      </c>
    </row>
    <row r="2863" spans="10:17">
      <c r="J2863" s="29">
        <v>40931</v>
      </c>
      <c r="K2863" s="10">
        <v>62.59</v>
      </c>
      <c r="L2863" s="10">
        <v>62.8</v>
      </c>
      <c r="M2863" s="10">
        <v>62.59</v>
      </c>
      <c r="N2863" s="10">
        <v>62.69</v>
      </c>
      <c r="O2863" s="10">
        <v>59.23</v>
      </c>
      <c r="P2863" s="10">
        <v>62.38</v>
      </c>
      <c r="Q2863" s="10">
        <v>59.29</v>
      </c>
    </row>
    <row r="2864" spans="10:17">
      <c r="J2864" s="29">
        <v>40928</v>
      </c>
      <c r="K2864" s="10">
        <v>62.13</v>
      </c>
      <c r="L2864" s="10">
        <v>62.6</v>
      </c>
      <c r="M2864" s="10">
        <v>62.13</v>
      </c>
      <c r="N2864" s="10">
        <v>62.59</v>
      </c>
      <c r="O2864" s="10">
        <v>59.15</v>
      </c>
      <c r="P2864" s="10">
        <v>62.42</v>
      </c>
      <c r="Q2864" s="10">
        <v>59.25</v>
      </c>
    </row>
    <row r="2865" spans="10:17">
      <c r="J2865" s="29">
        <v>40927</v>
      </c>
      <c r="K2865" s="10">
        <v>61.85</v>
      </c>
      <c r="L2865" s="10">
        <v>62.21</v>
      </c>
      <c r="M2865" s="10">
        <v>61.85</v>
      </c>
      <c r="N2865" s="10">
        <v>62.21</v>
      </c>
      <c r="O2865" s="10">
        <v>59.07</v>
      </c>
      <c r="P2865" s="10">
        <v>62.46</v>
      </c>
      <c r="Q2865" s="10">
        <v>59.19</v>
      </c>
    </row>
    <row r="2866" spans="10:17">
      <c r="J2866" s="29">
        <v>40926</v>
      </c>
      <c r="K2866" s="10">
        <v>60.9</v>
      </c>
      <c r="L2866" s="10">
        <v>61.6</v>
      </c>
      <c r="M2866" s="10">
        <v>60.9</v>
      </c>
      <c r="N2866" s="10">
        <v>61.6</v>
      </c>
      <c r="O2866" s="10">
        <v>59.02</v>
      </c>
      <c r="P2866" s="10">
        <v>62.5</v>
      </c>
      <c r="Q2866" s="10">
        <v>59.14</v>
      </c>
    </row>
    <row r="2867" spans="10:17">
      <c r="J2867" s="29">
        <v>40925</v>
      </c>
      <c r="K2867" s="10">
        <v>62.2</v>
      </c>
      <c r="L2867" s="10">
        <v>62.2</v>
      </c>
      <c r="M2867" s="10">
        <v>60.52</v>
      </c>
      <c r="N2867" s="10">
        <v>60.78</v>
      </c>
      <c r="O2867" s="10">
        <v>59</v>
      </c>
      <c r="P2867" s="10">
        <v>62.55</v>
      </c>
      <c r="Q2867" s="10">
        <v>59.1</v>
      </c>
    </row>
    <row r="2868" spans="10:17">
      <c r="J2868" s="29">
        <v>40924</v>
      </c>
      <c r="K2868" s="10">
        <v>59.53</v>
      </c>
      <c r="L2868" s="10">
        <v>60.35</v>
      </c>
      <c r="M2868" s="10">
        <v>59.53</v>
      </c>
      <c r="N2868" s="10">
        <v>60.35</v>
      </c>
      <c r="O2868" s="10">
        <v>58.98</v>
      </c>
      <c r="P2868" s="10">
        <v>62.59</v>
      </c>
      <c r="Q2868" s="10">
        <v>59.07</v>
      </c>
    </row>
    <row r="2869" spans="10:17">
      <c r="J2869" s="29">
        <v>40921</v>
      </c>
      <c r="K2869" s="10">
        <v>59.72</v>
      </c>
      <c r="L2869" s="10">
        <v>59.72</v>
      </c>
      <c r="M2869" s="10">
        <v>59.03</v>
      </c>
      <c r="N2869" s="10">
        <v>59.53</v>
      </c>
      <c r="O2869" s="10">
        <v>58.98</v>
      </c>
      <c r="P2869" s="10">
        <v>62.63</v>
      </c>
      <c r="Q2869" s="10">
        <v>59.03</v>
      </c>
    </row>
    <row r="2870" spans="10:17">
      <c r="J2870" s="29">
        <v>40920</v>
      </c>
      <c r="K2870" s="10">
        <v>59.7</v>
      </c>
      <c r="L2870" s="10">
        <v>59.89</v>
      </c>
      <c r="M2870" s="10">
        <v>59.68</v>
      </c>
      <c r="N2870" s="10">
        <v>59.68</v>
      </c>
      <c r="O2870" s="10">
        <v>58.98</v>
      </c>
      <c r="P2870" s="10">
        <v>62.67</v>
      </c>
      <c r="Q2870" s="10">
        <v>59.01</v>
      </c>
    </row>
    <row r="2871" spans="10:17">
      <c r="J2871" s="29">
        <v>40919</v>
      </c>
      <c r="K2871" s="10">
        <v>59.54</v>
      </c>
      <c r="L2871" s="10">
        <v>59.9</v>
      </c>
      <c r="M2871" s="10">
        <v>59.54</v>
      </c>
      <c r="N2871" s="10">
        <v>59.8</v>
      </c>
      <c r="O2871" s="10">
        <v>59</v>
      </c>
      <c r="P2871" s="10">
        <v>62.71</v>
      </c>
      <c r="Q2871" s="10">
        <v>58.97</v>
      </c>
    </row>
    <row r="2872" spans="10:17">
      <c r="J2872" s="29">
        <v>40918</v>
      </c>
      <c r="K2872" s="10">
        <v>59.97</v>
      </c>
      <c r="L2872" s="10">
        <v>60.29</v>
      </c>
      <c r="M2872" s="10">
        <v>59.9</v>
      </c>
      <c r="N2872" s="10">
        <v>59.99</v>
      </c>
      <c r="O2872" s="10">
        <v>59.04</v>
      </c>
      <c r="P2872" s="10">
        <v>62.75</v>
      </c>
      <c r="Q2872" s="10">
        <v>58.96</v>
      </c>
    </row>
    <row r="2873" spans="10:17">
      <c r="J2873" s="29">
        <v>40917</v>
      </c>
      <c r="K2873" s="10">
        <v>59.5</v>
      </c>
      <c r="L2873" s="10">
        <v>59.75</v>
      </c>
      <c r="M2873" s="10">
        <v>59.47</v>
      </c>
      <c r="N2873" s="10">
        <v>59.52</v>
      </c>
      <c r="O2873" s="10">
        <v>59.08</v>
      </c>
      <c r="P2873" s="10">
        <v>62.79</v>
      </c>
      <c r="Q2873" s="10">
        <v>58.94</v>
      </c>
    </row>
    <row r="2874" spans="10:17">
      <c r="J2874" s="29">
        <v>40914</v>
      </c>
      <c r="K2874" s="10">
        <v>59.47</v>
      </c>
      <c r="L2874" s="10">
        <v>59.47</v>
      </c>
      <c r="M2874" s="10">
        <v>59.42</v>
      </c>
      <c r="N2874" s="10">
        <v>59.42</v>
      </c>
      <c r="O2874" s="10">
        <v>59.09</v>
      </c>
      <c r="P2874" s="10">
        <v>62.83</v>
      </c>
      <c r="Q2874" s="10">
        <v>58.92</v>
      </c>
    </row>
    <row r="2875" spans="10:17">
      <c r="J2875" s="29">
        <v>40913</v>
      </c>
      <c r="K2875" s="10">
        <v>59.71</v>
      </c>
      <c r="L2875" s="10">
        <v>59.71</v>
      </c>
      <c r="M2875" s="10">
        <v>59.01</v>
      </c>
      <c r="N2875" s="10">
        <v>59.14</v>
      </c>
      <c r="O2875" s="10">
        <v>59.09</v>
      </c>
      <c r="P2875" s="10">
        <v>62.87</v>
      </c>
      <c r="Q2875" s="10">
        <v>58.9</v>
      </c>
    </row>
    <row r="2876" spans="10:17">
      <c r="J2876" s="29">
        <v>40912</v>
      </c>
      <c r="K2876" s="10">
        <v>59.97</v>
      </c>
      <c r="L2876" s="10">
        <v>59.97</v>
      </c>
      <c r="M2876" s="10">
        <v>59.93</v>
      </c>
      <c r="N2876" s="10">
        <v>59.95</v>
      </c>
      <c r="O2876" s="10">
        <v>59.1</v>
      </c>
      <c r="P2876" s="10">
        <v>62.91</v>
      </c>
      <c r="Q2876" s="10">
        <v>58.88</v>
      </c>
    </row>
    <row r="2877" spans="10:17">
      <c r="J2877" s="29">
        <v>40911</v>
      </c>
      <c r="K2877" s="10">
        <v>59.8</v>
      </c>
      <c r="L2877" s="10">
        <v>60.65</v>
      </c>
      <c r="M2877" s="10">
        <v>59.8</v>
      </c>
      <c r="N2877" s="10">
        <v>60.5</v>
      </c>
      <c r="O2877" s="10">
        <v>59.09</v>
      </c>
      <c r="P2877" s="10">
        <v>62.94</v>
      </c>
      <c r="Q2877" s="10">
        <v>58.81</v>
      </c>
    </row>
    <row r="2878" spans="10:17">
      <c r="J2878" s="29">
        <v>40910</v>
      </c>
      <c r="K2878" s="10">
        <v>58.92</v>
      </c>
      <c r="L2878" s="10">
        <v>59.8</v>
      </c>
      <c r="M2878" s="10">
        <v>58.83</v>
      </c>
      <c r="N2878" s="10">
        <v>59.8</v>
      </c>
      <c r="O2878" s="10">
        <v>59.05</v>
      </c>
      <c r="P2878" s="10">
        <v>62.97</v>
      </c>
      <c r="Q2878" s="10">
        <v>58.75</v>
      </c>
    </row>
    <row r="2879" spans="10:17">
      <c r="J2879" s="29">
        <v>40906</v>
      </c>
      <c r="K2879" s="10">
        <v>58.91</v>
      </c>
      <c r="L2879" s="10">
        <v>58.99</v>
      </c>
      <c r="M2879" s="10">
        <v>58.91</v>
      </c>
      <c r="N2879" s="10">
        <v>58.92</v>
      </c>
      <c r="O2879" s="10">
        <v>59.04</v>
      </c>
      <c r="P2879" s="10">
        <v>63</v>
      </c>
      <c r="Q2879" s="10">
        <v>58.68</v>
      </c>
    </row>
    <row r="2880" spans="10:17">
      <c r="J2880" s="29">
        <v>40905</v>
      </c>
      <c r="K2880" s="10">
        <v>58.84</v>
      </c>
      <c r="L2880" s="10">
        <v>58.84</v>
      </c>
      <c r="M2880" s="10">
        <v>58.29</v>
      </c>
      <c r="N2880" s="10">
        <v>58.46</v>
      </c>
      <c r="O2880" s="10">
        <v>59.05</v>
      </c>
      <c r="P2880" s="10">
        <v>63.04</v>
      </c>
      <c r="Q2880" s="10">
        <v>58.66</v>
      </c>
    </row>
    <row r="2881" spans="10:17">
      <c r="J2881" s="29">
        <v>40904</v>
      </c>
      <c r="K2881" s="10">
        <v>58.88</v>
      </c>
      <c r="L2881" s="10">
        <v>58.92</v>
      </c>
      <c r="M2881" s="10">
        <v>58.88</v>
      </c>
      <c r="N2881" s="10">
        <v>58.9</v>
      </c>
      <c r="O2881" s="10">
        <v>59.04</v>
      </c>
      <c r="P2881" s="10">
        <v>63.08</v>
      </c>
      <c r="Q2881" s="10">
        <v>58.64</v>
      </c>
    </row>
    <row r="2882" spans="10:17">
      <c r="J2882" s="29">
        <v>40903</v>
      </c>
      <c r="K2882" s="10">
        <v>58.39</v>
      </c>
      <c r="L2882" s="10">
        <v>58.72</v>
      </c>
      <c r="M2882" s="10">
        <v>58.39</v>
      </c>
      <c r="N2882" s="10">
        <v>58.72</v>
      </c>
      <c r="O2882" s="10">
        <v>59.04</v>
      </c>
      <c r="P2882" s="10">
        <v>63.12</v>
      </c>
      <c r="Q2882" s="10">
        <v>58.64</v>
      </c>
    </row>
    <row r="2883" spans="10:17">
      <c r="J2883" s="29">
        <v>40900</v>
      </c>
      <c r="K2883" s="10">
        <v>58.36</v>
      </c>
      <c r="L2883" s="10">
        <v>58.46</v>
      </c>
      <c r="M2883" s="10">
        <v>58.33</v>
      </c>
      <c r="N2883" s="10">
        <v>58.46</v>
      </c>
      <c r="O2883" s="10">
        <v>59.02</v>
      </c>
      <c r="P2883" s="10">
        <v>63.15</v>
      </c>
      <c r="Q2883" s="10">
        <v>58.67</v>
      </c>
    </row>
    <row r="2884" spans="10:17">
      <c r="J2884" s="29">
        <v>40899</v>
      </c>
      <c r="K2884" s="10">
        <v>60.28</v>
      </c>
      <c r="L2884" s="10">
        <v>60.28</v>
      </c>
      <c r="M2884" s="10">
        <v>58</v>
      </c>
      <c r="N2884" s="10">
        <v>58</v>
      </c>
      <c r="O2884" s="10">
        <v>59.01</v>
      </c>
      <c r="P2884" s="10">
        <v>63.19</v>
      </c>
      <c r="Q2884" s="10">
        <v>58.72</v>
      </c>
    </row>
    <row r="2885" spans="10:17">
      <c r="J2885" s="29">
        <v>40898</v>
      </c>
      <c r="K2885" s="10">
        <v>59.4</v>
      </c>
      <c r="L2885" s="10">
        <v>59.4</v>
      </c>
      <c r="M2885" s="10">
        <v>58.22</v>
      </c>
      <c r="N2885" s="10">
        <v>58.55</v>
      </c>
      <c r="O2885" s="10">
        <v>58.99</v>
      </c>
      <c r="P2885" s="10">
        <v>63.24</v>
      </c>
      <c r="Q2885" s="10">
        <v>58.77</v>
      </c>
    </row>
    <row r="2886" spans="10:17">
      <c r="J2886" s="29">
        <v>40897</v>
      </c>
      <c r="K2886" s="10">
        <v>58.4</v>
      </c>
      <c r="L2886" s="10">
        <v>58.82</v>
      </c>
      <c r="M2886" s="10">
        <v>58.4</v>
      </c>
      <c r="N2886" s="10">
        <v>58.82</v>
      </c>
      <c r="O2886" s="10">
        <v>58.93</v>
      </c>
      <c r="P2886" s="10">
        <v>63.28</v>
      </c>
      <c r="Q2886" s="10">
        <v>58.81</v>
      </c>
    </row>
    <row r="2887" spans="10:17">
      <c r="J2887" s="29">
        <v>40896</v>
      </c>
      <c r="K2887" s="10">
        <v>59.3</v>
      </c>
      <c r="L2887" s="10">
        <v>59.3</v>
      </c>
      <c r="M2887" s="10">
        <v>58.04</v>
      </c>
      <c r="N2887" s="10">
        <v>58.39</v>
      </c>
      <c r="O2887" s="10">
        <v>58.88</v>
      </c>
      <c r="P2887" s="10">
        <v>63.31</v>
      </c>
      <c r="Q2887" s="10">
        <v>58.85</v>
      </c>
    </row>
    <row r="2888" spans="10:17">
      <c r="J2888" s="29">
        <v>40893</v>
      </c>
      <c r="K2888" s="10">
        <v>59.23</v>
      </c>
      <c r="L2888" s="10">
        <v>59.37</v>
      </c>
      <c r="M2888" s="10">
        <v>59.23</v>
      </c>
      <c r="N2888" s="10">
        <v>59.28</v>
      </c>
      <c r="O2888" s="10">
        <v>58.81</v>
      </c>
      <c r="P2888" s="10">
        <v>63.34</v>
      </c>
      <c r="Q2888" s="10">
        <v>58.9</v>
      </c>
    </row>
    <row r="2889" spans="10:17">
      <c r="J2889" s="29">
        <v>40892</v>
      </c>
      <c r="K2889" s="10">
        <v>59.28</v>
      </c>
      <c r="L2889" s="10">
        <v>59.28</v>
      </c>
      <c r="M2889" s="10">
        <v>59.04</v>
      </c>
      <c r="N2889" s="10">
        <v>59.04</v>
      </c>
      <c r="O2889" s="10">
        <v>58.72</v>
      </c>
      <c r="P2889" s="10">
        <v>63.37</v>
      </c>
      <c r="Q2889" s="10">
        <v>58.96</v>
      </c>
    </row>
    <row r="2890" spans="10:17">
      <c r="J2890" s="29">
        <v>40891</v>
      </c>
      <c r="K2890" s="10">
        <v>59.17</v>
      </c>
      <c r="L2890" s="10">
        <v>59.17</v>
      </c>
      <c r="M2890" s="10">
        <v>58.8</v>
      </c>
      <c r="N2890" s="10">
        <v>58.8</v>
      </c>
      <c r="O2890" s="10">
        <v>58.64</v>
      </c>
      <c r="P2890" s="10">
        <v>63.4</v>
      </c>
      <c r="Q2890" s="10">
        <v>59.02</v>
      </c>
    </row>
    <row r="2891" spans="10:17">
      <c r="J2891" s="29">
        <v>40890</v>
      </c>
      <c r="K2891" s="10">
        <v>59.31</v>
      </c>
      <c r="L2891" s="10">
        <v>59.4</v>
      </c>
      <c r="M2891" s="10">
        <v>59.17</v>
      </c>
      <c r="N2891" s="10">
        <v>59.17</v>
      </c>
      <c r="O2891" s="10">
        <v>58.6</v>
      </c>
      <c r="P2891" s="10">
        <v>63.43</v>
      </c>
      <c r="Q2891" s="10">
        <v>59.07</v>
      </c>
    </row>
    <row r="2892" spans="10:17">
      <c r="J2892" s="29">
        <v>40889</v>
      </c>
      <c r="K2892" s="10">
        <v>59.21</v>
      </c>
      <c r="L2892" s="10">
        <v>59.28</v>
      </c>
      <c r="M2892" s="10">
        <v>58.88</v>
      </c>
      <c r="N2892" s="10">
        <v>59.28</v>
      </c>
      <c r="O2892" s="10">
        <v>58.57</v>
      </c>
      <c r="P2892" s="10">
        <v>63.45</v>
      </c>
      <c r="Q2892" s="10">
        <v>59.11</v>
      </c>
    </row>
    <row r="2893" spans="10:17">
      <c r="J2893" s="29">
        <v>40886</v>
      </c>
      <c r="K2893" s="10">
        <v>59.85</v>
      </c>
      <c r="L2893" s="10">
        <v>59.85</v>
      </c>
      <c r="M2893" s="10">
        <v>59.49</v>
      </c>
      <c r="N2893" s="10">
        <v>59.76</v>
      </c>
      <c r="O2893" s="10">
        <v>58.53</v>
      </c>
      <c r="P2893" s="10">
        <v>63.48</v>
      </c>
      <c r="Q2893" s="10">
        <v>59.16</v>
      </c>
    </row>
    <row r="2894" spans="10:17">
      <c r="J2894" s="29">
        <v>40885</v>
      </c>
      <c r="K2894" s="10">
        <v>60</v>
      </c>
      <c r="L2894" s="10">
        <v>60.38</v>
      </c>
      <c r="M2894" s="10">
        <v>59.2</v>
      </c>
      <c r="N2894" s="10">
        <v>59.2</v>
      </c>
      <c r="O2894" s="10">
        <v>58.49</v>
      </c>
      <c r="P2894" s="10">
        <v>63.51</v>
      </c>
      <c r="Q2894" s="10">
        <v>59.19</v>
      </c>
    </row>
    <row r="2895" spans="10:17">
      <c r="J2895" s="29">
        <v>40884</v>
      </c>
      <c r="K2895" s="10">
        <v>60.3</v>
      </c>
      <c r="L2895" s="10">
        <v>60.3</v>
      </c>
      <c r="M2895" s="10">
        <v>59.93</v>
      </c>
      <c r="N2895" s="10">
        <v>59.93</v>
      </c>
      <c r="O2895" s="10">
        <v>58.46</v>
      </c>
      <c r="P2895" s="10">
        <v>63.55</v>
      </c>
      <c r="Q2895" s="10">
        <v>59.24</v>
      </c>
    </row>
    <row r="2896" spans="10:17">
      <c r="J2896" s="29">
        <v>40883</v>
      </c>
      <c r="K2896" s="10">
        <v>59.87</v>
      </c>
      <c r="L2896" s="10">
        <v>60.3</v>
      </c>
      <c r="M2896" s="10">
        <v>59.87</v>
      </c>
      <c r="N2896" s="10">
        <v>60.3</v>
      </c>
      <c r="O2896" s="10">
        <v>58.41</v>
      </c>
      <c r="P2896" s="10">
        <v>63.58</v>
      </c>
      <c r="Q2896" s="10">
        <v>59.29</v>
      </c>
    </row>
    <row r="2897" spans="10:17">
      <c r="J2897" s="29">
        <v>40882</v>
      </c>
      <c r="K2897" s="10">
        <v>59.98</v>
      </c>
      <c r="L2897" s="10">
        <v>60.01</v>
      </c>
      <c r="M2897" s="10">
        <v>59.92</v>
      </c>
      <c r="N2897" s="10">
        <v>60.01</v>
      </c>
      <c r="O2897" s="10">
        <v>58.35</v>
      </c>
      <c r="P2897" s="10">
        <v>63.61</v>
      </c>
      <c r="Q2897" s="10">
        <v>59.34</v>
      </c>
    </row>
    <row r="2898" spans="10:17">
      <c r="J2898" s="29">
        <v>40879</v>
      </c>
      <c r="K2898" s="10">
        <v>59.57</v>
      </c>
      <c r="L2898" s="10">
        <v>59.6</v>
      </c>
      <c r="M2898" s="10">
        <v>59.13</v>
      </c>
      <c r="N2898" s="10">
        <v>59.19</v>
      </c>
      <c r="O2898" s="10">
        <v>58.35</v>
      </c>
      <c r="P2898" s="10">
        <v>63.64</v>
      </c>
      <c r="Q2898" s="10">
        <v>59.39</v>
      </c>
    </row>
    <row r="2899" spans="10:17">
      <c r="J2899" s="29">
        <v>40878</v>
      </c>
      <c r="K2899" s="10">
        <v>59.02</v>
      </c>
      <c r="L2899" s="10">
        <v>59.38</v>
      </c>
      <c r="M2899" s="10">
        <v>58.99</v>
      </c>
      <c r="N2899" s="10">
        <v>59.38</v>
      </c>
      <c r="O2899" s="10">
        <v>58.37</v>
      </c>
      <c r="P2899" s="10">
        <v>63.67</v>
      </c>
      <c r="Q2899" s="10">
        <v>59.45</v>
      </c>
    </row>
    <row r="2900" spans="10:17">
      <c r="J2900" s="29">
        <v>40877</v>
      </c>
      <c r="K2900" s="10">
        <v>57.8</v>
      </c>
      <c r="L2900" s="10">
        <v>58.72</v>
      </c>
      <c r="M2900" s="10">
        <v>57.8</v>
      </c>
      <c r="N2900" s="10">
        <v>58.46</v>
      </c>
      <c r="O2900" s="10">
        <v>58.42</v>
      </c>
      <c r="P2900" s="10">
        <v>63.7</v>
      </c>
      <c r="Q2900" s="10">
        <v>59.52</v>
      </c>
    </row>
    <row r="2901" spans="10:17">
      <c r="J2901" s="29">
        <v>40876</v>
      </c>
      <c r="K2901" s="10">
        <v>57.4</v>
      </c>
      <c r="L2901" s="10">
        <v>57.4</v>
      </c>
      <c r="M2901" s="10">
        <v>56.9</v>
      </c>
      <c r="N2901" s="10">
        <v>57.06</v>
      </c>
      <c r="O2901" s="10">
        <v>58.48</v>
      </c>
      <c r="P2901" s="10">
        <v>63.72</v>
      </c>
      <c r="Q2901" s="10">
        <v>59.61</v>
      </c>
    </row>
    <row r="2902" spans="10:17">
      <c r="J2902" s="29">
        <v>40875</v>
      </c>
      <c r="K2902" s="10">
        <v>58.69</v>
      </c>
      <c r="L2902" s="10">
        <v>59.98</v>
      </c>
      <c r="M2902" s="10">
        <v>57.48</v>
      </c>
      <c r="N2902" s="10">
        <v>57.48</v>
      </c>
      <c r="O2902" s="10">
        <v>58.57</v>
      </c>
      <c r="P2902" s="10">
        <v>63.75</v>
      </c>
      <c r="Q2902" s="10">
        <v>59.71</v>
      </c>
    </row>
    <row r="2903" spans="10:17">
      <c r="J2903" s="29">
        <v>40872</v>
      </c>
      <c r="K2903" s="10">
        <v>56.6</v>
      </c>
      <c r="L2903" s="10">
        <v>57.16</v>
      </c>
      <c r="M2903" s="10">
        <v>56.36</v>
      </c>
      <c r="N2903" s="10">
        <v>57.04</v>
      </c>
      <c r="O2903" s="10">
        <v>58.64</v>
      </c>
      <c r="P2903" s="10">
        <v>63.78</v>
      </c>
      <c r="Q2903" s="10">
        <v>59.82</v>
      </c>
    </row>
    <row r="2904" spans="10:17">
      <c r="J2904" s="29">
        <v>40871</v>
      </c>
      <c r="K2904" s="10">
        <v>56.54</v>
      </c>
      <c r="L2904" s="10">
        <v>56.72</v>
      </c>
      <c r="M2904" s="10">
        <v>56.07</v>
      </c>
      <c r="N2904" s="10">
        <v>56.7</v>
      </c>
      <c r="O2904" s="10">
        <v>58.73</v>
      </c>
      <c r="P2904" s="10">
        <v>63.81</v>
      </c>
      <c r="Q2904" s="10">
        <v>59.93</v>
      </c>
    </row>
    <row r="2905" spans="10:17">
      <c r="J2905" s="29">
        <v>40870</v>
      </c>
      <c r="K2905" s="10">
        <v>56.73</v>
      </c>
      <c r="L2905" s="10">
        <v>56.73</v>
      </c>
      <c r="M2905" s="10">
        <v>56.42</v>
      </c>
      <c r="N2905" s="10">
        <v>56.42</v>
      </c>
      <c r="O2905" s="10">
        <v>58.8</v>
      </c>
      <c r="P2905" s="10">
        <v>63.85</v>
      </c>
      <c r="Q2905" s="10">
        <v>60.04</v>
      </c>
    </row>
    <row r="2906" spans="10:17">
      <c r="J2906" s="29">
        <v>40869</v>
      </c>
      <c r="K2906" s="10">
        <v>57.56</v>
      </c>
      <c r="L2906" s="10">
        <v>57.56</v>
      </c>
      <c r="M2906" s="10">
        <v>56.92</v>
      </c>
      <c r="N2906" s="10">
        <v>57.08</v>
      </c>
      <c r="O2906" s="10">
        <v>58.9</v>
      </c>
      <c r="P2906" s="10">
        <v>63.89</v>
      </c>
      <c r="Q2906" s="10">
        <v>60.15</v>
      </c>
    </row>
    <row r="2907" spans="10:17">
      <c r="J2907" s="29">
        <v>40868</v>
      </c>
      <c r="K2907" s="10">
        <v>59.74</v>
      </c>
      <c r="L2907" s="10">
        <v>59.74</v>
      </c>
      <c r="M2907" s="10">
        <v>57.04</v>
      </c>
      <c r="N2907" s="10">
        <v>57.55</v>
      </c>
      <c r="O2907" s="10">
        <v>59.01</v>
      </c>
      <c r="P2907" s="10">
        <v>63.94</v>
      </c>
      <c r="Q2907" s="10">
        <v>60.25</v>
      </c>
    </row>
    <row r="2908" spans="10:17">
      <c r="J2908" s="29">
        <v>40865</v>
      </c>
      <c r="K2908" s="10">
        <v>59</v>
      </c>
      <c r="L2908" s="10">
        <v>59</v>
      </c>
      <c r="M2908" s="10">
        <v>58.11</v>
      </c>
      <c r="N2908" s="10">
        <v>58.11</v>
      </c>
      <c r="O2908" s="10">
        <v>59.1</v>
      </c>
      <c r="P2908" s="10">
        <v>63.98</v>
      </c>
      <c r="Q2908" s="10">
        <v>60.35</v>
      </c>
    </row>
    <row r="2909" spans="10:17">
      <c r="J2909" s="29">
        <v>40864</v>
      </c>
      <c r="K2909" s="10">
        <v>59.6</v>
      </c>
      <c r="L2909" s="10">
        <v>59.6</v>
      </c>
      <c r="M2909" s="10">
        <v>58.57</v>
      </c>
      <c r="N2909" s="10">
        <v>58.57</v>
      </c>
      <c r="O2909" s="10">
        <v>59.15</v>
      </c>
      <c r="P2909" s="10">
        <v>64.010000000000005</v>
      </c>
      <c r="Q2909" s="10">
        <v>60.43</v>
      </c>
    </row>
    <row r="2910" spans="10:17">
      <c r="J2910" s="29">
        <v>40863</v>
      </c>
      <c r="K2910" s="10">
        <v>61</v>
      </c>
      <c r="L2910" s="10">
        <v>61.5</v>
      </c>
      <c r="M2910" s="10">
        <v>59.45</v>
      </c>
      <c r="N2910" s="10">
        <v>59.67</v>
      </c>
      <c r="O2910" s="10">
        <v>59.22</v>
      </c>
      <c r="P2910" s="10">
        <v>64.040000000000006</v>
      </c>
      <c r="Q2910" s="10">
        <v>60.51</v>
      </c>
    </row>
    <row r="2911" spans="10:17">
      <c r="J2911" s="29">
        <v>40861</v>
      </c>
      <c r="K2911" s="10">
        <v>59.95</v>
      </c>
      <c r="L2911" s="10">
        <v>59.95</v>
      </c>
      <c r="M2911" s="10">
        <v>59.65</v>
      </c>
      <c r="N2911" s="10">
        <v>59.76</v>
      </c>
      <c r="O2911" s="10">
        <v>59.3</v>
      </c>
      <c r="P2911" s="10">
        <v>64.08</v>
      </c>
      <c r="Q2911" s="10">
        <v>60.58</v>
      </c>
    </row>
    <row r="2912" spans="10:17">
      <c r="J2912" s="29">
        <v>40858</v>
      </c>
      <c r="K2912" s="10">
        <v>57</v>
      </c>
      <c r="L2912" s="10">
        <v>59.66</v>
      </c>
      <c r="M2912" s="10">
        <v>57</v>
      </c>
      <c r="N2912" s="10">
        <v>59.66</v>
      </c>
      <c r="O2912" s="10">
        <v>59.33</v>
      </c>
      <c r="P2912" s="10">
        <v>64.12</v>
      </c>
      <c r="Q2912" s="10">
        <v>60.65</v>
      </c>
    </row>
    <row r="2913" spans="10:17">
      <c r="J2913" s="29">
        <v>40857</v>
      </c>
      <c r="K2913" s="10">
        <v>58.82</v>
      </c>
      <c r="L2913" s="10">
        <v>58.9</v>
      </c>
      <c r="M2913" s="10">
        <v>58.45</v>
      </c>
      <c r="N2913" s="10">
        <v>58.51</v>
      </c>
      <c r="O2913" s="10">
        <v>59.34</v>
      </c>
      <c r="P2913" s="10">
        <v>64.17</v>
      </c>
      <c r="Q2913" s="10">
        <v>60.72</v>
      </c>
    </row>
    <row r="2914" spans="10:17">
      <c r="J2914" s="29">
        <v>40856</v>
      </c>
      <c r="K2914" s="10">
        <v>59.5</v>
      </c>
      <c r="L2914" s="10">
        <v>59.51</v>
      </c>
      <c r="M2914" s="10">
        <v>58.6</v>
      </c>
      <c r="N2914" s="10">
        <v>58.71</v>
      </c>
      <c r="O2914" s="10">
        <v>59.35</v>
      </c>
      <c r="P2914" s="10">
        <v>64.23</v>
      </c>
      <c r="Q2914" s="10">
        <v>60.8</v>
      </c>
    </row>
    <row r="2915" spans="10:17">
      <c r="J2915" s="29">
        <v>40855</v>
      </c>
      <c r="K2915" s="10">
        <v>60.09</v>
      </c>
      <c r="L2915" s="10">
        <v>60.09</v>
      </c>
      <c r="M2915" s="10">
        <v>59.68</v>
      </c>
      <c r="N2915" s="10">
        <v>59.82</v>
      </c>
      <c r="O2915" s="10">
        <v>59.31</v>
      </c>
      <c r="P2915" s="10">
        <v>64.28</v>
      </c>
      <c r="Q2915" s="10">
        <v>60.88</v>
      </c>
    </row>
    <row r="2916" spans="10:17">
      <c r="J2916" s="29">
        <v>40854</v>
      </c>
      <c r="K2916" s="10">
        <v>60.1</v>
      </c>
      <c r="L2916" s="10">
        <v>60.51</v>
      </c>
      <c r="M2916" s="10">
        <v>59.92</v>
      </c>
      <c r="N2916" s="10">
        <v>60.24</v>
      </c>
      <c r="O2916" s="10">
        <v>59.26</v>
      </c>
      <c r="P2916" s="10">
        <v>64.34</v>
      </c>
      <c r="Q2916" s="10">
        <v>60.95</v>
      </c>
    </row>
    <row r="2917" spans="10:17">
      <c r="J2917" s="29">
        <v>40851</v>
      </c>
      <c r="K2917" s="10">
        <v>59.9</v>
      </c>
      <c r="L2917" s="10">
        <v>60.06</v>
      </c>
      <c r="M2917" s="10">
        <v>59.65</v>
      </c>
      <c r="N2917" s="10">
        <v>60.06</v>
      </c>
      <c r="O2917" s="10">
        <v>59.2</v>
      </c>
      <c r="P2917" s="10">
        <v>64.39</v>
      </c>
      <c r="Q2917" s="10">
        <v>61.03</v>
      </c>
    </row>
    <row r="2918" spans="10:17">
      <c r="J2918" s="29">
        <v>40850</v>
      </c>
      <c r="K2918" s="10">
        <v>60.17</v>
      </c>
      <c r="L2918" s="10">
        <v>60.23</v>
      </c>
      <c r="M2918" s="10">
        <v>59.8</v>
      </c>
      <c r="N2918" s="10">
        <v>59.97</v>
      </c>
      <c r="O2918" s="10">
        <v>59.15</v>
      </c>
      <c r="P2918" s="10">
        <v>64.44</v>
      </c>
      <c r="Q2918" s="10">
        <v>61.11</v>
      </c>
    </row>
    <row r="2919" spans="10:17">
      <c r="J2919" s="29">
        <v>40848</v>
      </c>
      <c r="K2919" s="10">
        <v>59.31</v>
      </c>
      <c r="L2919" s="10">
        <v>59.61</v>
      </c>
      <c r="M2919" s="10">
        <v>58.99</v>
      </c>
      <c r="N2919" s="10">
        <v>59.61</v>
      </c>
      <c r="O2919" s="10">
        <v>59.09</v>
      </c>
      <c r="P2919" s="10">
        <v>64.5</v>
      </c>
      <c r="Q2919" s="10">
        <v>61.19</v>
      </c>
    </row>
    <row r="2920" spans="10:17">
      <c r="J2920" s="29">
        <v>40847</v>
      </c>
      <c r="K2920" s="10">
        <v>60.99</v>
      </c>
      <c r="L2920" s="10">
        <v>61.14</v>
      </c>
      <c r="M2920" s="10">
        <v>60.8</v>
      </c>
      <c r="N2920" s="10">
        <v>60.95</v>
      </c>
      <c r="O2920" s="10">
        <v>59.03</v>
      </c>
      <c r="P2920" s="10">
        <v>64.55</v>
      </c>
      <c r="Q2920" s="10">
        <v>61.29</v>
      </c>
    </row>
    <row r="2921" spans="10:17">
      <c r="J2921" s="29">
        <v>40844</v>
      </c>
      <c r="K2921" s="10">
        <v>61.62</v>
      </c>
      <c r="L2921" s="10">
        <v>61.91</v>
      </c>
      <c r="M2921" s="10">
        <v>61.5</v>
      </c>
      <c r="N2921" s="10">
        <v>61.77</v>
      </c>
      <c r="O2921" s="10">
        <v>58.95</v>
      </c>
      <c r="P2921" s="10">
        <v>64.61</v>
      </c>
      <c r="Q2921" s="10">
        <v>61.36</v>
      </c>
    </row>
    <row r="2922" spans="10:17">
      <c r="J2922" s="29">
        <v>40843</v>
      </c>
      <c r="K2922" s="10">
        <v>61</v>
      </c>
      <c r="L2922" s="10">
        <v>61.7</v>
      </c>
      <c r="M2922" s="10">
        <v>60.99</v>
      </c>
      <c r="N2922" s="10">
        <v>61.7</v>
      </c>
      <c r="O2922" s="10">
        <v>58.88</v>
      </c>
      <c r="P2922" s="10">
        <v>64.650000000000006</v>
      </c>
      <c r="Q2922" s="10">
        <v>61.43</v>
      </c>
    </row>
    <row r="2923" spans="10:17">
      <c r="J2923" s="29">
        <v>40842</v>
      </c>
      <c r="K2923" s="10">
        <v>60.11</v>
      </c>
      <c r="L2923" s="10">
        <v>60.17</v>
      </c>
      <c r="M2923" s="10">
        <v>59.44</v>
      </c>
      <c r="N2923" s="10">
        <v>60.06</v>
      </c>
      <c r="O2923" s="10">
        <v>58.8</v>
      </c>
      <c r="P2923" s="10">
        <v>64.7</v>
      </c>
      <c r="Q2923" s="10">
        <v>61.5</v>
      </c>
    </row>
    <row r="2924" spans="10:17">
      <c r="J2924" s="29">
        <v>40841</v>
      </c>
      <c r="K2924" s="10">
        <v>59.76</v>
      </c>
      <c r="L2924" s="10">
        <v>59.83</v>
      </c>
      <c r="M2924" s="10">
        <v>59.34</v>
      </c>
      <c r="N2924" s="10">
        <v>59.53</v>
      </c>
      <c r="O2924" s="10">
        <v>58.76</v>
      </c>
      <c r="P2924" s="10">
        <v>64.75</v>
      </c>
      <c r="Q2924" s="10">
        <v>61.59</v>
      </c>
    </row>
    <row r="2925" spans="10:17">
      <c r="J2925" s="29">
        <v>40840</v>
      </c>
      <c r="K2925" s="10">
        <v>59.8</v>
      </c>
      <c r="L2925" s="10">
        <v>60.13</v>
      </c>
      <c r="M2925" s="10">
        <v>59.8</v>
      </c>
      <c r="N2925" s="10">
        <v>59.86</v>
      </c>
      <c r="O2925" s="10">
        <v>58.71</v>
      </c>
      <c r="P2925" s="10">
        <v>64.8</v>
      </c>
      <c r="Q2925" s="10">
        <v>61.69</v>
      </c>
    </row>
    <row r="2926" spans="10:17">
      <c r="J2926" s="29">
        <v>40837</v>
      </c>
      <c r="K2926" s="10">
        <v>59.51</v>
      </c>
      <c r="L2926" s="10">
        <v>59.57</v>
      </c>
      <c r="M2926" s="10">
        <v>59.4</v>
      </c>
      <c r="N2926" s="10">
        <v>59.4</v>
      </c>
      <c r="O2926" s="10">
        <v>58.65</v>
      </c>
      <c r="P2926" s="10">
        <v>64.849999999999994</v>
      </c>
      <c r="Q2926" s="10">
        <v>61.77</v>
      </c>
    </row>
    <row r="2927" spans="10:17">
      <c r="J2927" s="29">
        <v>40836</v>
      </c>
      <c r="K2927" s="10">
        <v>58.88</v>
      </c>
      <c r="L2927" s="10">
        <v>58.88</v>
      </c>
      <c r="M2927" s="10">
        <v>58.53</v>
      </c>
      <c r="N2927" s="10">
        <v>58.57</v>
      </c>
      <c r="O2927" s="10">
        <v>58.53</v>
      </c>
      <c r="P2927" s="10">
        <v>64.91</v>
      </c>
      <c r="Q2927" s="10">
        <v>61.87</v>
      </c>
    </row>
    <row r="2928" spans="10:17">
      <c r="J2928" s="29">
        <v>40835</v>
      </c>
      <c r="K2928" s="10">
        <v>59.46</v>
      </c>
      <c r="L2928" s="10">
        <v>59.46</v>
      </c>
      <c r="M2928" s="10">
        <v>59.3</v>
      </c>
      <c r="N2928" s="10">
        <v>59.33</v>
      </c>
      <c r="O2928" s="10">
        <v>58.45</v>
      </c>
      <c r="P2928" s="10">
        <v>64.98</v>
      </c>
      <c r="Q2928" s="10">
        <v>61.97</v>
      </c>
    </row>
    <row r="2929" spans="10:17">
      <c r="J2929" s="29">
        <v>40834</v>
      </c>
      <c r="K2929" s="10">
        <v>58</v>
      </c>
      <c r="L2929" s="10">
        <v>59.03</v>
      </c>
      <c r="M2929" s="10">
        <v>58</v>
      </c>
      <c r="N2929" s="10">
        <v>59.03</v>
      </c>
      <c r="O2929" s="10">
        <v>58.31</v>
      </c>
      <c r="P2929" s="10">
        <v>65.03</v>
      </c>
      <c r="Q2929" s="10">
        <v>62.07</v>
      </c>
    </row>
    <row r="2930" spans="10:17">
      <c r="J2930" s="29">
        <v>40833</v>
      </c>
      <c r="K2930" s="10">
        <v>58</v>
      </c>
      <c r="L2930" s="10">
        <v>58.21</v>
      </c>
      <c r="M2930" s="10">
        <v>57.77</v>
      </c>
      <c r="N2930" s="10">
        <v>57.96</v>
      </c>
      <c r="O2930" s="10">
        <v>58.27</v>
      </c>
      <c r="P2930" s="10">
        <v>65.09</v>
      </c>
      <c r="Q2930" s="10">
        <v>62.16</v>
      </c>
    </row>
    <row r="2931" spans="10:17">
      <c r="J2931" s="29">
        <v>40830</v>
      </c>
      <c r="K2931" s="10">
        <v>58.3</v>
      </c>
      <c r="L2931" s="10">
        <v>58.89</v>
      </c>
      <c r="M2931" s="10">
        <v>58.3</v>
      </c>
      <c r="N2931" s="10">
        <v>58.89</v>
      </c>
      <c r="O2931" s="10">
        <v>58.24</v>
      </c>
      <c r="P2931" s="10">
        <v>65.150000000000006</v>
      </c>
      <c r="Q2931" s="10">
        <v>62.26</v>
      </c>
    </row>
    <row r="2932" spans="10:17">
      <c r="J2932" s="29">
        <v>40829</v>
      </c>
      <c r="K2932" s="10">
        <v>57.62</v>
      </c>
      <c r="L2932" s="10">
        <v>58.15</v>
      </c>
      <c r="M2932" s="10">
        <v>57.62</v>
      </c>
      <c r="N2932" s="10">
        <v>58.15</v>
      </c>
      <c r="O2932" s="10">
        <v>58.25</v>
      </c>
      <c r="P2932" s="10">
        <v>65.2</v>
      </c>
      <c r="Q2932" s="10">
        <v>62.35</v>
      </c>
    </row>
    <row r="2933" spans="10:17">
      <c r="J2933" s="29">
        <v>40827</v>
      </c>
      <c r="K2933" s="10">
        <v>57.34</v>
      </c>
      <c r="L2933" s="10">
        <v>57.82</v>
      </c>
      <c r="M2933" s="10">
        <v>57.34</v>
      </c>
      <c r="N2933" s="10">
        <v>57.58</v>
      </c>
      <c r="O2933" s="10">
        <v>58.32</v>
      </c>
      <c r="P2933" s="10">
        <v>65.260000000000005</v>
      </c>
      <c r="Q2933" s="10">
        <v>62.43</v>
      </c>
    </row>
    <row r="2934" spans="10:17">
      <c r="J2934" s="29">
        <v>40826</v>
      </c>
      <c r="K2934" s="10">
        <v>57</v>
      </c>
      <c r="L2934" s="10">
        <v>57.05</v>
      </c>
      <c r="M2934" s="10">
        <v>56.62</v>
      </c>
      <c r="N2934" s="10">
        <v>57.05</v>
      </c>
      <c r="O2934" s="10">
        <v>58.43</v>
      </c>
      <c r="P2934" s="10">
        <v>65.31</v>
      </c>
      <c r="Q2934" s="10">
        <v>62.53</v>
      </c>
    </row>
    <row r="2935" spans="10:17">
      <c r="J2935" s="29">
        <v>40823</v>
      </c>
      <c r="K2935" s="10">
        <v>56.52</v>
      </c>
      <c r="L2935" s="10">
        <v>56.52</v>
      </c>
      <c r="M2935" s="10">
        <v>55.85</v>
      </c>
      <c r="N2935" s="10">
        <v>55.86</v>
      </c>
      <c r="O2935" s="10">
        <v>58.55</v>
      </c>
      <c r="P2935" s="10">
        <v>65.37</v>
      </c>
      <c r="Q2935" s="10">
        <v>62.64</v>
      </c>
    </row>
    <row r="2936" spans="10:17">
      <c r="J2936" s="29">
        <v>40822</v>
      </c>
      <c r="K2936" s="10">
        <v>55.78</v>
      </c>
      <c r="L2936" s="10">
        <v>56.24</v>
      </c>
      <c r="M2936" s="10">
        <v>55.78</v>
      </c>
      <c r="N2936" s="10">
        <v>56.24</v>
      </c>
      <c r="O2936" s="10">
        <v>58.69</v>
      </c>
      <c r="P2936" s="10">
        <v>65.44</v>
      </c>
      <c r="Q2936" s="10">
        <v>62.76</v>
      </c>
    </row>
    <row r="2937" spans="10:17">
      <c r="J2937" s="29">
        <v>40821</v>
      </c>
      <c r="K2937" s="10">
        <v>54.93</v>
      </c>
      <c r="L2937" s="10">
        <v>54.95</v>
      </c>
      <c r="M2937" s="10">
        <v>54.93</v>
      </c>
      <c r="N2937" s="10">
        <v>54.95</v>
      </c>
      <c r="O2937" s="10">
        <v>58.82</v>
      </c>
      <c r="P2937" s="10">
        <v>65.5</v>
      </c>
      <c r="Q2937" s="10">
        <v>62.89</v>
      </c>
    </row>
    <row r="2938" spans="10:17">
      <c r="J2938" s="29">
        <v>40820</v>
      </c>
      <c r="K2938" s="10">
        <v>54.63</v>
      </c>
      <c r="L2938" s="10">
        <v>54.63</v>
      </c>
      <c r="M2938" s="10">
        <v>53.75</v>
      </c>
      <c r="N2938" s="10">
        <v>54.45</v>
      </c>
      <c r="O2938" s="10">
        <v>58.99</v>
      </c>
      <c r="P2938" s="10">
        <v>65.56</v>
      </c>
      <c r="Q2938" s="10">
        <v>63.03</v>
      </c>
    </row>
    <row r="2939" spans="10:17">
      <c r="J2939" s="29">
        <v>40819</v>
      </c>
      <c r="K2939" s="10">
        <v>56.9</v>
      </c>
      <c r="L2939" s="10">
        <v>56.9</v>
      </c>
      <c r="M2939" s="10">
        <v>55.25</v>
      </c>
      <c r="N2939" s="10">
        <v>55.25</v>
      </c>
      <c r="O2939" s="10">
        <v>59.2</v>
      </c>
      <c r="P2939" s="10">
        <v>65.64</v>
      </c>
      <c r="Q2939" s="10">
        <v>63.18</v>
      </c>
    </row>
    <row r="2940" spans="10:17">
      <c r="J2940" s="29">
        <v>40816</v>
      </c>
      <c r="K2940" s="10">
        <v>56.6</v>
      </c>
      <c r="L2940" s="10">
        <v>56.82</v>
      </c>
      <c r="M2940" s="10">
        <v>56.5</v>
      </c>
      <c r="N2940" s="10">
        <v>56.82</v>
      </c>
      <c r="O2940" s="10">
        <v>59.39</v>
      </c>
      <c r="P2940" s="10">
        <v>65.709999999999994</v>
      </c>
      <c r="Q2940" s="10">
        <v>63.32</v>
      </c>
    </row>
    <row r="2941" spans="10:17">
      <c r="J2941" s="29">
        <v>40815</v>
      </c>
      <c r="K2941" s="10">
        <v>57.74</v>
      </c>
      <c r="L2941" s="10">
        <v>57.74</v>
      </c>
      <c r="M2941" s="10">
        <v>57.3</v>
      </c>
      <c r="N2941" s="10">
        <v>57.32</v>
      </c>
      <c r="O2941" s="10">
        <v>59.54</v>
      </c>
      <c r="P2941" s="10">
        <v>65.77</v>
      </c>
      <c r="Q2941" s="10">
        <v>63.44</v>
      </c>
    </row>
    <row r="2942" spans="10:17">
      <c r="J2942" s="29">
        <v>40814</v>
      </c>
      <c r="K2942" s="10">
        <v>57.69</v>
      </c>
      <c r="L2942" s="10">
        <v>57.69</v>
      </c>
      <c r="M2942" s="10">
        <v>57.32</v>
      </c>
      <c r="N2942" s="10">
        <v>57.32</v>
      </c>
      <c r="O2942" s="10">
        <v>59.66</v>
      </c>
      <c r="P2942" s="10">
        <v>65.83</v>
      </c>
      <c r="Q2942" s="10">
        <v>63.57</v>
      </c>
    </row>
    <row r="2943" spans="10:17">
      <c r="J2943" s="29">
        <v>40813</v>
      </c>
      <c r="K2943" s="10">
        <v>58.62</v>
      </c>
      <c r="L2943" s="10">
        <v>58.75</v>
      </c>
      <c r="M2943" s="10">
        <v>58</v>
      </c>
      <c r="N2943" s="10">
        <v>58</v>
      </c>
      <c r="O2943" s="10">
        <v>59.79</v>
      </c>
      <c r="P2943" s="10">
        <v>65.88</v>
      </c>
      <c r="Q2943" s="10">
        <v>63.69</v>
      </c>
    </row>
    <row r="2944" spans="10:17">
      <c r="J2944" s="29">
        <v>40812</v>
      </c>
      <c r="K2944" s="10">
        <v>57.25</v>
      </c>
      <c r="L2944" s="10">
        <v>57.8</v>
      </c>
      <c r="M2944" s="10">
        <v>57.24</v>
      </c>
      <c r="N2944" s="10">
        <v>57.8</v>
      </c>
      <c r="O2944" s="10">
        <v>59.9</v>
      </c>
      <c r="P2944" s="10">
        <v>65.94</v>
      </c>
      <c r="Q2944" s="10">
        <v>63.81</v>
      </c>
    </row>
    <row r="2945" spans="10:17">
      <c r="J2945" s="29">
        <v>40809</v>
      </c>
      <c r="K2945" s="10">
        <v>57.17</v>
      </c>
      <c r="L2945" s="10">
        <v>57.44</v>
      </c>
      <c r="M2945" s="10">
        <v>57.17</v>
      </c>
      <c r="N2945" s="10">
        <v>57.29</v>
      </c>
      <c r="O2945" s="10">
        <v>60.03</v>
      </c>
      <c r="P2945" s="10">
        <v>66</v>
      </c>
      <c r="Q2945" s="10">
        <v>63.91</v>
      </c>
    </row>
    <row r="2946" spans="10:17">
      <c r="J2946" s="29">
        <v>40808</v>
      </c>
      <c r="K2946" s="10">
        <v>59.5</v>
      </c>
      <c r="L2946" s="10">
        <v>59.5</v>
      </c>
      <c r="M2946" s="10">
        <v>56.69</v>
      </c>
      <c r="N2946" s="10">
        <v>57.07</v>
      </c>
      <c r="O2946" s="10">
        <v>60.18</v>
      </c>
      <c r="P2946" s="10">
        <v>66.06</v>
      </c>
      <c r="Q2946" s="10">
        <v>64.02</v>
      </c>
    </row>
    <row r="2947" spans="10:17">
      <c r="J2947" s="29">
        <v>40807</v>
      </c>
      <c r="K2947" s="10">
        <v>60.6</v>
      </c>
      <c r="L2947" s="10">
        <v>60.66</v>
      </c>
      <c r="M2947" s="10">
        <v>60.05</v>
      </c>
      <c r="N2947" s="10">
        <v>60.05</v>
      </c>
      <c r="O2947" s="10">
        <v>60.34</v>
      </c>
      <c r="P2947" s="10">
        <v>66.13</v>
      </c>
      <c r="Q2947" s="10">
        <v>64.13</v>
      </c>
    </row>
    <row r="2948" spans="10:17">
      <c r="J2948" s="29">
        <v>40806</v>
      </c>
      <c r="K2948" s="10">
        <v>61.2</v>
      </c>
      <c r="L2948" s="10">
        <v>61.22</v>
      </c>
      <c r="M2948" s="10">
        <v>60.59</v>
      </c>
      <c r="N2948" s="10">
        <v>60.59</v>
      </c>
      <c r="O2948" s="10">
        <v>60.44</v>
      </c>
      <c r="P2948" s="10">
        <v>66.19</v>
      </c>
      <c r="Q2948" s="10">
        <v>64.22</v>
      </c>
    </row>
    <row r="2949" spans="10:17">
      <c r="J2949" s="29">
        <v>40805</v>
      </c>
      <c r="K2949" s="10">
        <v>61.18</v>
      </c>
      <c r="L2949" s="10">
        <v>61.61</v>
      </c>
      <c r="M2949" s="10">
        <v>61.18</v>
      </c>
      <c r="N2949" s="10">
        <v>61.61</v>
      </c>
      <c r="O2949" s="10">
        <v>60.53</v>
      </c>
      <c r="P2949" s="10">
        <v>66.23</v>
      </c>
      <c r="Q2949" s="10">
        <v>64.31</v>
      </c>
    </row>
    <row r="2950" spans="10:17">
      <c r="J2950" s="29">
        <v>40802</v>
      </c>
      <c r="K2950" s="10">
        <v>61.5</v>
      </c>
      <c r="L2950" s="10">
        <v>61.57</v>
      </c>
      <c r="M2950" s="10">
        <v>61.43</v>
      </c>
      <c r="N2950" s="10">
        <v>61.57</v>
      </c>
      <c r="O2950" s="10">
        <v>60.63</v>
      </c>
      <c r="P2950" s="10">
        <v>66.27</v>
      </c>
      <c r="Q2950" s="10">
        <v>64.39</v>
      </c>
    </row>
    <row r="2951" spans="10:17">
      <c r="J2951" s="29">
        <v>40801</v>
      </c>
      <c r="K2951" s="10">
        <v>61.85</v>
      </c>
      <c r="L2951" s="10">
        <v>61.85</v>
      </c>
      <c r="M2951" s="10">
        <v>61.38</v>
      </c>
      <c r="N2951" s="10">
        <v>61.38</v>
      </c>
      <c r="O2951" s="10">
        <v>60.74</v>
      </c>
      <c r="P2951" s="10">
        <v>66.31</v>
      </c>
      <c r="Q2951" s="10">
        <v>64.47</v>
      </c>
    </row>
    <row r="2952" spans="10:17">
      <c r="J2952" s="29">
        <v>40800</v>
      </c>
      <c r="K2952" s="10">
        <v>61.23</v>
      </c>
      <c r="L2952" s="10">
        <v>61.23</v>
      </c>
      <c r="M2952" s="10">
        <v>61.23</v>
      </c>
      <c r="N2952" s="10">
        <v>61.23</v>
      </c>
      <c r="O2952" s="10">
        <v>60.86</v>
      </c>
      <c r="P2952" s="10">
        <v>66.349999999999994</v>
      </c>
      <c r="Q2952" s="10">
        <v>64.56</v>
      </c>
    </row>
    <row r="2953" spans="10:17">
      <c r="J2953" s="29">
        <v>40799</v>
      </c>
      <c r="K2953" s="10">
        <v>61.27</v>
      </c>
      <c r="L2953" s="10">
        <v>61.27</v>
      </c>
      <c r="M2953" s="10">
        <v>61.21</v>
      </c>
      <c r="N2953" s="10">
        <v>61.21</v>
      </c>
      <c r="O2953" s="10">
        <v>60.99</v>
      </c>
      <c r="P2953" s="10">
        <v>66.400000000000006</v>
      </c>
      <c r="Q2953" s="10">
        <v>64.650000000000006</v>
      </c>
    </row>
    <row r="2954" spans="10:17">
      <c r="J2954" s="29">
        <v>40798</v>
      </c>
      <c r="K2954" s="10">
        <v>61</v>
      </c>
      <c r="L2954" s="10">
        <v>61</v>
      </c>
      <c r="M2954" s="10">
        <v>60.47</v>
      </c>
      <c r="N2954" s="10">
        <v>60.49</v>
      </c>
      <c r="O2954" s="10">
        <v>61.13</v>
      </c>
      <c r="P2954" s="10">
        <v>66.44</v>
      </c>
      <c r="Q2954" s="10">
        <v>64.739999999999995</v>
      </c>
    </row>
    <row r="2955" spans="10:17">
      <c r="J2955" s="29">
        <v>40795</v>
      </c>
      <c r="K2955" s="10">
        <v>61.9</v>
      </c>
      <c r="L2955" s="10">
        <v>61.9</v>
      </c>
      <c r="M2955" s="10">
        <v>61.22</v>
      </c>
      <c r="N2955" s="10">
        <v>61.37</v>
      </c>
      <c r="O2955" s="10">
        <v>61.28</v>
      </c>
      <c r="P2955" s="10">
        <v>66.48</v>
      </c>
      <c r="Q2955" s="10">
        <v>64.83</v>
      </c>
    </row>
    <row r="2956" spans="10:17">
      <c r="J2956" s="29">
        <v>40794</v>
      </c>
      <c r="K2956" s="10">
        <v>62.6</v>
      </c>
      <c r="L2956" s="10">
        <v>63</v>
      </c>
      <c r="M2956" s="10">
        <v>62.6</v>
      </c>
      <c r="N2956" s="10">
        <v>62.8</v>
      </c>
      <c r="O2956" s="10">
        <v>61.41</v>
      </c>
      <c r="P2956" s="10">
        <v>66.52</v>
      </c>
      <c r="Q2956" s="10">
        <v>64.91</v>
      </c>
    </row>
    <row r="2957" spans="10:17">
      <c r="J2957" s="29">
        <v>40792</v>
      </c>
      <c r="K2957" s="10">
        <v>61.24</v>
      </c>
      <c r="L2957" s="10">
        <v>61.65</v>
      </c>
      <c r="M2957" s="10">
        <v>61.24</v>
      </c>
      <c r="N2957" s="10">
        <v>61.65</v>
      </c>
      <c r="O2957" s="10">
        <v>61.49</v>
      </c>
      <c r="P2957" s="10">
        <v>66.56</v>
      </c>
      <c r="Q2957" s="10">
        <v>64.98</v>
      </c>
    </row>
    <row r="2958" spans="10:17">
      <c r="J2958" s="29">
        <v>40791</v>
      </c>
      <c r="K2958" s="10">
        <v>62</v>
      </c>
      <c r="L2958" s="10">
        <v>62</v>
      </c>
      <c r="M2958" s="10">
        <v>60.76</v>
      </c>
      <c r="N2958" s="10">
        <v>60.76</v>
      </c>
      <c r="O2958" s="10">
        <v>61.6</v>
      </c>
      <c r="P2958" s="10">
        <v>66.599999999999994</v>
      </c>
      <c r="Q2958" s="10">
        <v>65.05</v>
      </c>
    </row>
    <row r="2959" spans="10:17">
      <c r="J2959" s="29">
        <v>40788</v>
      </c>
      <c r="K2959" s="10">
        <v>63</v>
      </c>
      <c r="L2959" s="10">
        <v>63</v>
      </c>
      <c r="M2959" s="10">
        <v>62.25</v>
      </c>
      <c r="N2959" s="10">
        <v>62.3</v>
      </c>
      <c r="O2959" s="10">
        <v>61.71</v>
      </c>
      <c r="P2959" s="10">
        <v>66.650000000000006</v>
      </c>
      <c r="Q2959" s="10">
        <v>65.14</v>
      </c>
    </row>
    <row r="2960" spans="10:17">
      <c r="J2960" s="29">
        <v>40787</v>
      </c>
      <c r="K2960" s="10">
        <v>63.73</v>
      </c>
      <c r="L2960" s="10">
        <v>63.73</v>
      </c>
      <c r="M2960" s="10">
        <v>63.3</v>
      </c>
      <c r="N2960" s="10">
        <v>63.42</v>
      </c>
      <c r="O2960" s="10">
        <v>61.79</v>
      </c>
      <c r="P2960" s="10">
        <v>66.680000000000007</v>
      </c>
      <c r="Q2960" s="10">
        <v>65.22</v>
      </c>
    </row>
    <row r="2961" spans="10:17">
      <c r="J2961" s="29">
        <v>40786</v>
      </c>
      <c r="K2961" s="10">
        <v>61.13</v>
      </c>
      <c r="L2961" s="10">
        <v>61.49</v>
      </c>
      <c r="M2961" s="10">
        <v>61</v>
      </c>
      <c r="N2961" s="10">
        <v>61.49</v>
      </c>
      <c r="O2961" s="10">
        <v>61.86</v>
      </c>
      <c r="P2961" s="10">
        <v>66.709999999999994</v>
      </c>
      <c r="Q2961" s="10">
        <v>65.290000000000006</v>
      </c>
    </row>
    <row r="2962" spans="10:17">
      <c r="J2962" s="29">
        <v>40785</v>
      </c>
      <c r="K2962" s="10">
        <v>59.97</v>
      </c>
      <c r="L2962" s="10">
        <v>60</v>
      </c>
      <c r="M2962" s="10">
        <v>59.9</v>
      </c>
      <c r="N2962" s="10">
        <v>60</v>
      </c>
      <c r="O2962" s="10">
        <v>61.97</v>
      </c>
      <c r="P2962" s="10">
        <v>66.760000000000005</v>
      </c>
      <c r="Q2962" s="10">
        <v>65.38</v>
      </c>
    </row>
    <row r="2963" spans="10:17">
      <c r="J2963" s="29">
        <v>40784</v>
      </c>
      <c r="K2963" s="10">
        <v>58.3</v>
      </c>
      <c r="L2963" s="10">
        <v>58.79</v>
      </c>
      <c r="M2963" s="10">
        <v>58.3</v>
      </c>
      <c r="N2963" s="10">
        <v>58.79</v>
      </c>
      <c r="O2963" s="10">
        <v>62.1</v>
      </c>
      <c r="P2963" s="10">
        <v>66.81</v>
      </c>
      <c r="Q2963" s="10">
        <v>65.48</v>
      </c>
    </row>
    <row r="2964" spans="10:17">
      <c r="J2964" s="29">
        <v>40781</v>
      </c>
      <c r="K2964" s="10">
        <v>56.94</v>
      </c>
      <c r="L2964" s="10">
        <v>57.08</v>
      </c>
      <c r="M2964" s="10">
        <v>56.94</v>
      </c>
      <c r="N2964" s="10">
        <v>57.08</v>
      </c>
      <c r="O2964" s="10">
        <v>62.25</v>
      </c>
      <c r="P2964" s="10">
        <v>66.87</v>
      </c>
      <c r="Q2964" s="10">
        <v>65.599999999999994</v>
      </c>
    </row>
    <row r="2965" spans="10:17">
      <c r="J2965" s="29">
        <v>40780</v>
      </c>
      <c r="K2965" s="10">
        <v>57.56</v>
      </c>
      <c r="L2965" s="10">
        <v>57.62</v>
      </c>
      <c r="M2965" s="10">
        <v>56.81</v>
      </c>
      <c r="N2965" s="10">
        <v>56.94</v>
      </c>
      <c r="O2965" s="10">
        <v>62.44</v>
      </c>
      <c r="P2965" s="10">
        <v>66.94</v>
      </c>
      <c r="Q2965" s="10">
        <v>65.73</v>
      </c>
    </row>
    <row r="2966" spans="10:17">
      <c r="J2966" s="29">
        <v>40779</v>
      </c>
      <c r="K2966" s="10">
        <v>57.79</v>
      </c>
      <c r="L2966" s="10">
        <v>57.79</v>
      </c>
      <c r="M2966" s="10">
        <v>57.56</v>
      </c>
      <c r="N2966" s="10">
        <v>57.56</v>
      </c>
      <c r="O2966" s="10">
        <v>62.65</v>
      </c>
      <c r="P2966" s="10">
        <v>67.02</v>
      </c>
      <c r="Q2966" s="10">
        <v>65.87</v>
      </c>
    </row>
    <row r="2967" spans="10:17">
      <c r="J2967" s="29">
        <v>40778</v>
      </c>
      <c r="K2967" s="10">
        <v>56.34</v>
      </c>
      <c r="L2967" s="10">
        <v>57.6</v>
      </c>
      <c r="M2967" s="10">
        <v>56.34</v>
      </c>
      <c r="N2967" s="10">
        <v>57.6</v>
      </c>
      <c r="O2967" s="10">
        <v>62.86</v>
      </c>
      <c r="P2967" s="10">
        <v>67.099999999999994</v>
      </c>
      <c r="Q2967" s="10">
        <v>65.989999999999995</v>
      </c>
    </row>
    <row r="2968" spans="10:17">
      <c r="J2968" s="29">
        <v>40777</v>
      </c>
      <c r="K2968" s="10">
        <v>56.9</v>
      </c>
      <c r="L2968" s="10">
        <v>57.29</v>
      </c>
      <c r="M2968" s="10">
        <v>56.69</v>
      </c>
      <c r="N2968" s="10">
        <v>56.78</v>
      </c>
      <c r="O2968" s="10">
        <v>63.07</v>
      </c>
      <c r="P2968" s="10">
        <v>67.17</v>
      </c>
      <c r="Q2968" s="10">
        <v>66.11</v>
      </c>
    </row>
    <row r="2969" spans="10:17">
      <c r="J2969" s="29">
        <v>40774</v>
      </c>
      <c r="K2969" s="10">
        <v>56.9</v>
      </c>
      <c r="L2969" s="10">
        <v>56.9</v>
      </c>
      <c r="M2969" s="10">
        <v>56.84</v>
      </c>
      <c r="N2969" s="10">
        <v>56.84</v>
      </c>
      <c r="O2969" s="10">
        <v>63.3</v>
      </c>
      <c r="P2969" s="10">
        <v>67.239999999999995</v>
      </c>
      <c r="Q2969" s="10">
        <v>66.23</v>
      </c>
    </row>
    <row r="2970" spans="10:17">
      <c r="J2970" s="29">
        <v>40773</v>
      </c>
      <c r="K2970" s="10">
        <v>58.45</v>
      </c>
      <c r="L2970" s="10">
        <v>58.45</v>
      </c>
      <c r="M2970" s="10">
        <v>56.38</v>
      </c>
      <c r="N2970" s="10">
        <v>56.5</v>
      </c>
      <c r="O2970" s="10">
        <v>63.54</v>
      </c>
      <c r="P2970" s="10">
        <v>67.3</v>
      </c>
      <c r="Q2970" s="10">
        <v>66.34</v>
      </c>
    </row>
    <row r="2971" spans="10:17">
      <c r="J2971" s="29">
        <v>40772</v>
      </c>
      <c r="K2971" s="10">
        <v>58.28</v>
      </c>
      <c r="L2971" s="10">
        <v>58.5</v>
      </c>
      <c r="M2971" s="10">
        <v>57.63</v>
      </c>
      <c r="N2971" s="10">
        <v>58.5</v>
      </c>
      <c r="O2971" s="10">
        <v>63.78</v>
      </c>
      <c r="P2971" s="10">
        <v>67.37</v>
      </c>
      <c r="Q2971" s="10">
        <v>66.45</v>
      </c>
    </row>
    <row r="2972" spans="10:17">
      <c r="J2972" s="29">
        <v>40771</v>
      </c>
      <c r="K2972" s="10">
        <v>57.74</v>
      </c>
      <c r="L2972" s="10">
        <v>57.74</v>
      </c>
      <c r="M2972" s="10">
        <v>57.47</v>
      </c>
      <c r="N2972" s="10">
        <v>57.51</v>
      </c>
      <c r="O2972" s="10">
        <v>63.99</v>
      </c>
      <c r="P2972" s="10">
        <v>67.42</v>
      </c>
      <c r="Q2972" s="10">
        <v>66.540000000000006</v>
      </c>
    </row>
    <row r="2973" spans="10:17">
      <c r="J2973" s="29">
        <v>40770</v>
      </c>
      <c r="K2973" s="10">
        <v>62</v>
      </c>
      <c r="L2973" s="10">
        <v>62</v>
      </c>
      <c r="M2973" s="10">
        <v>57.79</v>
      </c>
      <c r="N2973" s="10">
        <v>58.16</v>
      </c>
      <c r="O2973" s="10">
        <v>64.2</v>
      </c>
      <c r="P2973" s="10">
        <v>67.489999999999995</v>
      </c>
      <c r="Q2973" s="10">
        <v>66.64</v>
      </c>
    </row>
    <row r="2974" spans="10:17">
      <c r="J2974" s="29">
        <v>40767</v>
      </c>
      <c r="K2974" s="10">
        <v>57.11</v>
      </c>
      <c r="L2974" s="10">
        <v>57.11</v>
      </c>
      <c r="M2974" s="10">
        <v>56.32</v>
      </c>
      <c r="N2974" s="10">
        <v>57.05</v>
      </c>
      <c r="O2974" s="10">
        <v>64.430000000000007</v>
      </c>
      <c r="P2974" s="10">
        <v>67.540000000000006</v>
      </c>
      <c r="Q2974" s="10">
        <v>66.739999999999995</v>
      </c>
    </row>
    <row r="2975" spans="10:17">
      <c r="J2975" s="29">
        <v>40766</v>
      </c>
      <c r="K2975" s="10">
        <v>55.4</v>
      </c>
      <c r="L2975" s="10">
        <v>56.85</v>
      </c>
      <c r="M2975" s="10">
        <v>55.4</v>
      </c>
      <c r="N2975" s="10">
        <v>56.85</v>
      </c>
      <c r="O2975" s="10">
        <v>64.66</v>
      </c>
      <c r="P2975" s="10">
        <v>67.599999999999994</v>
      </c>
      <c r="Q2975" s="10">
        <v>66.84</v>
      </c>
    </row>
    <row r="2976" spans="10:17">
      <c r="J2976" s="29">
        <v>40765</v>
      </c>
      <c r="K2976" s="10">
        <v>54.22</v>
      </c>
      <c r="L2976" s="10">
        <v>54.95</v>
      </c>
      <c r="M2976" s="10">
        <v>53.56</v>
      </c>
      <c r="N2976" s="10">
        <v>53.61</v>
      </c>
      <c r="O2976" s="10">
        <v>64.900000000000006</v>
      </c>
      <c r="P2976" s="10">
        <v>67.66</v>
      </c>
      <c r="Q2976" s="10">
        <v>66.94</v>
      </c>
    </row>
    <row r="2977" spans="10:17">
      <c r="J2977" s="29">
        <v>40764</v>
      </c>
      <c r="K2977" s="10">
        <v>54.29</v>
      </c>
      <c r="L2977" s="10">
        <v>54.29</v>
      </c>
      <c r="M2977" s="10">
        <v>53.5</v>
      </c>
      <c r="N2977" s="10">
        <v>54.2</v>
      </c>
      <c r="O2977" s="10">
        <v>65.209999999999994</v>
      </c>
      <c r="P2977" s="10">
        <v>67.73</v>
      </c>
      <c r="Q2977" s="10">
        <v>67.06</v>
      </c>
    </row>
    <row r="2978" spans="10:17">
      <c r="J2978" s="29">
        <v>40763</v>
      </c>
      <c r="K2978" s="10">
        <v>54.58</v>
      </c>
      <c r="L2978" s="10">
        <v>54.58</v>
      </c>
      <c r="M2978" s="10">
        <v>52.3</v>
      </c>
      <c r="N2978" s="10">
        <v>52.41</v>
      </c>
      <c r="O2978" s="10">
        <v>65.5</v>
      </c>
      <c r="P2978" s="10">
        <v>67.8</v>
      </c>
      <c r="Q2978" s="10">
        <v>67.180000000000007</v>
      </c>
    </row>
    <row r="2979" spans="10:17">
      <c r="J2979" s="29">
        <v>40760</v>
      </c>
      <c r="K2979" s="10">
        <v>57.17</v>
      </c>
      <c r="L2979" s="10">
        <v>57.17</v>
      </c>
      <c r="M2979" s="10">
        <v>55.6</v>
      </c>
      <c r="N2979" s="10">
        <v>57.05</v>
      </c>
      <c r="O2979" s="10">
        <v>65.83</v>
      </c>
      <c r="P2979" s="10">
        <v>67.89</v>
      </c>
      <c r="Q2979" s="10">
        <v>67.33</v>
      </c>
    </row>
    <row r="2980" spans="10:17">
      <c r="J2980" s="29">
        <v>40759</v>
      </c>
      <c r="K2980" s="10">
        <v>59.65</v>
      </c>
      <c r="L2980" s="10">
        <v>59.65</v>
      </c>
      <c r="M2980" s="10">
        <v>56.36</v>
      </c>
      <c r="N2980" s="10">
        <v>56.5</v>
      </c>
      <c r="O2980" s="10">
        <v>66.05</v>
      </c>
      <c r="P2980" s="10">
        <v>67.959999999999994</v>
      </c>
      <c r="Q2980" s="10">
        <v>67.42</v>
      </c>
    </row>
    <row r="2981" spans="10:17">
      <c r="J2981" s="29">
        <v>40758</v>
      </c>
      <c r="K2981" s="10">
        <v>60.79</v>
      </c>
      <c r="L2981" s="10">
        <v>60.79</v>
      </c>
      <c r="M2981" s="10">
        <v>59.4</v>
      </c>
      <c r="N2981" s="10">
        <v>59.61</v>
      </c>
      <c r="O2981" s="10">
        <v>66.28</v>
      </c>
      <c r="P2981" s="10">
        <v>68.03</v>
      </c>
      <c r="Q2981" s="10">
        <v>67.52</v>
      </c>
    </row>
    <row r="2982" spans="10:17">
      <c r="J2982" s="29">
        <v>40757</v>
      </c>
      <c r="K2982" s="10">
        <v>62.7</v>
      </c>
      <c r="L2982" s="10">
        <v>62.7</v>
      </c>
      <c r="M2982" s="10">
        <v>61.73</v>
      </c>
      <c r="N2982" s="10">
        <v>61.73</v>
      </c>
      <c r="O2982" s="10">
        <v>66.44</v>
      </c>
      <c r="P2982" s="10">
        <v>68.08</v>
      </c>
      <c r="Q2982" s="10">
        <v>67.59</v>
      </c>
    </row>
    <row r="2983" spans="10:17">
      <c r="J2983" s="29">
        <v>40756</v>
      </c>
      <c r="K2983" s="10">
        <v>63.2</v>
      </c>
      <c r="L2983" s="10">
        <v>63.5</v>
      </c>
      <c r="M2983" s="10">
        <v>62.7</v>
      </c>
      <c r="N2983" s="10">
        <v>62.71</v>
      </c>
      <c r="O2983" s="10">
        <v>66.540000000000006</v>
      </c>
      <c r="P2983" s="10">
        <v>68.12</v>
      </c>
      <c r="Q2983" s="10">
        <v>67.63</v>
      </c>
    </row>
    <row r="2984" spans="10:17">
      <c r="J2984" s="29">
        <v>40753</v>
      </c>
      <c r="K2984" s="10">
        <v>62.7</v>
      </c>
      <c r="L2984" s="10">
        <v>63.17</v>
      </c>
      <c r="M2984" s="10">
        <v>62.67</v>
      </c>
      <c r="N2984" s="10">
        <v>63.17</v>
      </c>
      <c r="O2984" s="10">
        <v>66.64</v>
      </c>
      <c r="P2984" s="10">
        <v>68.150000000000006</v>
      </c>
      <c r="Q2984" s="10">
        <v>67.67</v>
      </c>
    </row>
    <row r="2985" spans="10:17">
      <c r="J2985" s="29">
        <v>40752</v>
      </c>
      <c r="K2985" s="10">
        <v>63.27</v>
      </c>
      <c r="L2985" s="10">
        <v>63.27</v>
      </c>
      <c r="M2985" s="10">
        <v>62.85</v>
      </c>
      <c r="N2985" s="10">
        <v>62.87</v>
      </c>
      <c r="O2985" s="10">
        <v>66.73</v>
      </c>
      <c r="P2985" s="10">
        <v>68.180000000000007</v>
      </c>
      <c r="Q2985" s="10">
        <v>67.7</v>
      </c>
    </row>
    <row r="2986" spans="10:17">
      <c r="J2986" s="29">
        <v>40751</v>
      </c>
      <c r="K2986" s="10">
        <v>63.16</v>
      </c>
      <c r="L2986" s="10">
        <v>63.16</v>
      </c>
      <c r="M2986" s="10">
        <v>62.53</v>
      </c>
      <c r="N2986" s="10">
        <v>62.62</v>
      </c>
      <c r="O2986" s="10">
        <v>66.83</v>
      </c>
      <c r="P2986" s="10">
        <v>68.2</v>
      </c>
      <c r="Q2986" s="10">
        <v>67.739999999999995</v>
      </c>
    </row>
    <row r="2987" spans="10:17">
      <c r="J2987" s="29">
        <v>40750</v>
      </c>
      <c r="K2987" s="10">
        <v>64.25</v>
      </c>
      <c r="L2987" s="10">
        <v>64.25</v>
      </c>
      <c r="M2987" s="10">
        <v>63.75</v>
      </c>
      <c r="N2987" s="10">
        <v>63.75</v>
      </c>
      <c r="O2987" s="10">
        <v>66.95</v>
      </c>
      <c r="P2987" s="10">
        <v>68.23</v>
      </c>
      <c r="Q2987" s="10">
        <v>67.77</v>
      </c>
    </row>
    <row r="2988" spans="10:17">
      <c r="J2988" s="29">
        <v>40749</v>
      </c>
      <c r="K2988" s="10">
        <v>64.67</v>
      </c>
      <c r="L2988" s="10">
        <v>64.78</v>
      </c>
      <c r="M2988" s="10">
        <v>64.599999999999994</v>
      </c>
      <c r="N2988" s="10">
        <v>64.599999999999994</v>
      </c>
      <c r="O2988" s="10">
        <v>67.069999999999993</v>
      </c>
      <c r="P2988" s="10">
        <v>68.25</v>
      </c>
      <c r="Q2988" s="10">
        <v>67.78</v>
      </c>
    </row>
    <row r="2989" spans="10:17">
      <c r="J2989" s="29">
        <v>40746</v>
      </c>
      <c r="K2989" s="10">
        <v>64.930000000000007</v>
      </c>
      <c r="L2989" s="10">
        <v>64.95</v>
      </c>
      <c r="M2989" s="10">
        <v>64.900000000000006</v>
      </c>
      <c r="N2989" s="10">
        <v>64.900000000000006</v>
      </c>
      <c r="O2989" s="10">
        <v>67.17</v>
      </c>
      <c r="P2989" s="10">
        <v>68.260000000000005</v>
      </c>
      <c r="Q2989" s="10">
        <v>67.78</v>
      </c>
    </row>
    <row r="2990" spans="10:17">
      <c r="J2990" s="29">
        <v>40745</v>
      </c>
      <c r="K2990" s="10">
        <v>63.9</v>
      </c>
      <c r="L2990" s="10">
        <v>64.430000000000007</v>
      </c>
      <c r="M2990" s="10">
        <v>63.9</v>
      </c>
      <c r="N2990" s="10">
        <v>64.41</v>
      </c>
      <c r="O2990" s="10">
        <v>67.25</v>
      </c>
      <c r="P2990" s="10">
        <v>68.27</v>
      </c>
      <c r="Q2990" s="10">
        <v>67.78</v>
      </c>
    </row>
    <row r="2991" spans="10:17">
      <c r="J2991" s="29">
        <v>40744</v>
      </c>
      <c r="K2991" s="10">
        <v>63.7</v>
      </c>
      <c r="L2991" s="10">
        <v>63.7</v>
      </c>
      <c r="M2991" s="10">
        <v>60</v>
      </c>
      <c r="N2991" s="10">
        <v>63.44</v>
      </c>
      <c r="O2991" s="10">
        <v>67.349999999999994</v>
      </c>
      <c r="P2991" s="10">
        <v>68.27</v>
      </c>
      <c r="Q2991" s="10">
        <v>67.790000000000006</v>
      </c>
    </row>
    <row r="2992" spans="10:17">
      <c r="J2992" s="29">
        <v>40743</v>
      </c>
      <c r="K2992" s="10">
        <v>63.71</v>
      </c>
      <c r="L2992" s="10">
        <v>63.71</v>
      </c>
      <c r="M2992" s="10">
        <v>63.38</v>
      </c>
      <c r="N2992" s="10">
        <v>63.59</v>
      </c>
      <c r="O2992" s="10">
        <v>67.48</v>
      </c>
      <c r="P2992" s="10">
        <v>68.290000000000006</v>
      </c>
      <c r="Q2992" s="10">
        <v>67.790000000000006</v>
      </c>
    </row>
    <row r="2993" spans="10:17">
      <c r="J2993" s="29">
        <v>40742</v>
      </c>
      <c r="K2993" s="10">
        <v>64.2</v>
      </c>
      <c r="L2993" s="10">
        <v>64.2</v>
      </c>
      <c r="M2993" s="10">
        <v>63.36</v>
      </c>
      <c r="N2993" s="10">
        <v>63.4</v>
      </c>
      <c r="O2993" s="10">
        <v>67.599999999999994</v>
      </c>
      <c r="P2993" s="10">
        <v>68.3</v>
      </c>
      <c r="Q2993" s="10">
        <v>67.81</v>
      </c>
    </row>
    <row r="2994" spans="10:17">
      <c r="J2994" s="29">
        <v>40739</v>
      </c>
      <c r="K2994" s="10">
        <v>64.3</v>
      </c>
      <c r="L2994" s="10">
        <v>64.400000000000006</v>
      </c>
      <c r="M2994" s="10">
        <v>64.25</v>
      </c>
      <c r="N2994" s="10">
        <v>64.3</v>
      </c>
      <c r="O2994" s="10">
        <v>67.72</v>
      </c>
      <c r="P2994" s="10">
        <v>68.31</v>
      </c>
      <c r="Q2994" s="10">
        <v>67.84</v>
      </c>
    </row>
    <row r="2995" spans="10:17">
      <c r="J2995" s="29">
        <v>40738</v>
      </c>
      <c r="K2995" s="10">
        <v>65.489999999999995</v>
      </c>
      <c r="L2995" s="10">
        <v>65.489999999999995</v>
      </c>
      <c r="M2995" s="10">
        <v>64.8</v>
      </c>
      <c r="N2995" s="10">
        <v>64.8</v>
      </c>
      <c r="O2995" s="10">
        <v>67.790000000000006</v>
      </c>
      <c r="P2995" s="10">
        <v>68.319999999999993</v>
      </c>
      <c r="Q2995" s="10">
        <v>67.86</v>
      </c>
    </row>
    <row r="2996" spans="10:17">
      <c r="J2996" s="29">
        <v>40737</v>
      </c>
      <c r="K2996" s="10">
        <v>65.099999999999994</v>
      </c>
      <c r="L2996" s="10">
        <v>65.739999999999995</v>
      </c>
      <c r="M2996" s="10">
        <v>65</v>
      </c>
      <c r="N2996" s="10">
        <v>65.489999999999995</v>
      </c>
      <c r="O2996" s="10">
        <v>67.86</v>
      </c>
      <c r="P2996" s="10">
        <v>68.319999999999993</v>
      </c>
      <c r="Q2996" s="10">
        <v>67.87</v>
      </c>
    </row>
    <row r="2997" spans="10:17">
      <c r="J2997" s="29">
        <v>40736</v>
      </c>
      <c r="K2997" s="10">
        <v>65</v>
      </c>
      <c r="L2997" s="10">
        <v>65.2</v>
      </c>
      <c r="M2997" s="10">
        <v>64.89</v>
      </c>
      <c r="N2997" s="10">
        <v>64.930000000000007</v>
      </c>
      <c r="O2997" s="10">
        <v>67.92</v>
      </c>
      <c r="P2997" s="10">
        <v>68.33</v>
      </c>
      <c r="Q2997" s="10">
        <v>67.88</v>
      </c>
    </row>
    <row r="2998" spans="10:17">
      <c r="J2998" s="29">
        <v>40735</v>
      </c>
      <c r="K2998" s="10">
        <v>65.349999999999994</v>
      </c>
      <c r="L2998" s="10">
        <v>65.400000000000006</v>
      </c>
      <c r="M2998" s="10">
        <v>65</v>
      </c>
      <c r="N2998" s="10">
        <v>65.03</v>
      </c>
      <c r="O2998" s="10">
        <v>68</v>
      </c>
      <c r="P2998" s="10">
        <v>68.33</v>
      </c>
      <c r="Q2998" s="10">
        <v>67.89</v>
      </c>
    </row>
    <row r="2999" spans="10:17">
      <c r="J2999" s="29">
        <v>40732</v>
      </c>
      <c r="K2999" s="10">
        <v>67.05</v>
      </c>
      <c r="L2999" s="10">
        <v>67.05</v>
      </c>
      <c r="M2999" s="10">
        <v>66.290000000000006</v>
      </c>
      <c r="N2999" s="10">
        <v>66.45</v>
      </c>
      <c r="O2999" s="10">
        <v>68.09</v>
      </c>
      <c r="P2999" s="10">
        <v>68.33</v>
      </c>
      <c r="Q2999" s="10">
        <v>67.89</v>
      </c>
    </row>
    <row r="3000" spans="10:17">
      <c r="J3000" s="29">
        <v>40731</v>
      </c>
      <c r="K3000" s="10">
        <v>67.7</v>
      </c>
      <c r="L3000" s="10">
        <v>67.73</v>
      </c>
      <c r="M3000" s="10">
        <v>67.12</v>
      </c>
      <c r="N3000" s="10">
        <v>67.239999999999995</v>
      </c>
      <c r="O3000" s="10">
        <v>68.14</v>
      </c>
      <c r="P3000" s="10">
        <v>68.33</v>
      </c>
      <c r="Q3000" s="10">
        <v>67.87</v>
      </c>
    </row>
    <row r="3001" spans="10:17">
      <c r="J3001" s="29">
        <v>40730</v>
      </c>
      <c r="K3001" s="10">
        <v>67.37</v>
      </c>
      <c r="L3001" s="10">
        <v>67.47</v>
      </c>
      <c r="M3001" s="10">
        <v>67.25</v>
      </c>
      <c r="N3001" s="10">
        <v>67.28</v>
      </c>
      <c r="O3001" s="10">
        <v>68.2</v>
      </c>
      <c r="P3001" s="10">
        <v>68.319999999999993</v>
      </c>
      <c r="Q3001" s="10">
        <v>67.83</v>
      </c>
    </row>
    <row r="3002" spans="10:17">
      <c r="J3002" s="29">
        <v>40729</v>
      </c>
      <c r="K3002" s="10">
        <v>68.36</v>
      </c>
      <c r="L3002" s="10">
        <v>68.36</v>
      </c>
      <c r="M3002" s="10">
        <v>67.75</v>
      </c>
      <c r="N3002" s="10">
        <v>67.75</v>
      </c>
      <c r="O3002" s="10">
        <v>68.260000000000005</v>
      </c>
      <c r="P3002" s="10">
        <v>68.31</v>
      </c>
      <c r="Q3002" s="10">
        <v>67.790000000000006</v>
      </c>
    </row>
    <row r="3003" spans="10:17">
      <c r="J3003" s="29">
        <v>40728</v>
      </c>
      <c r="K3003" s="10">
        <v>68</v>
      </c>
      <c r="L3003" s="10">
        <v>68.36</v>
      </c>
      <c r="M3003" s="10">
        <v>68</v>
      </c>
      <c r="N3003" s="10">
        <v>68.36</v>
      </c>
      <c r="O3003" s="10">
        <v>68.31</v>
      </c>
      <c r="P3003" s="10">
        <v>68.3</v>
      </c>
      <c r="Q3003" s="10">
        <v>67.75</v>
      </c>
    </row>
    <row r="3004" spans="10:17">
      <c r="J3004" s="29">
        <v>40725</v>
      </c>
      <c r="K3004" s="10">
        <v>67.45</v>
      </c>
      <c r="L3004" s="10">
        <v>68.040000000000006</v>
      </c>
      <c r="M3004" s="10">
        <v>67.45</v>
      </c>
      <c r="N3004" s="10">
        <v>68.040000000000006</v>
      </c>
      <c r="O3004" s="10">
        <v>68.349999999999994</v>
      </c>
      <c r="P3004" s="10">
        <v>68.28</v>
      </c>
      <c r="Q3004" s="10">
        <v>67.7</v>
      </c>
    </row>
    <row r="3005" spans="10:17">
      <c r="J3005" s="29">
        <v>40724</v>
      </c>
      <c r="K3005" s="10">
        <v>67.150000000000006</v>
      </c>
      <c r="L3005" s="10">
        <v>67.45</v>
      </c>
      <c r="M3005" s="10">
        <v>67.12</v>
      </c>
      <c r="N3005" s="10">
        <v>67.45</v>
      </c>
      <c r="O3005" s="10">
        <v>68.38</v>
      </c>
      <c r="P3005" s="10">
        <v>68.260000000000005</v>
      </c>
      <c r="Q3005" s="10">
        <v>67.650000000000006</v>
      </c>
    </row>
    <row r="3006" spans="10:17">
      <c r="J3006" s="29">
        <v>40723</v>
      </c>
      <c r="K3006" s="10">
        <v>67.03</v>
      </c>
      <c r="L3006" s="10">
        <v>67.150000000000006</v>
      </c>
      <c r="M3006" s="10">
        <v>67.010000000000005</v>
      </c>
      <c r="N3006" s="10">
        <v>67.150000000000006</v>
      </c>
      <c r="O3006" s="10">
        <v>68.41</v>
      </c>
      <c r="P3006" s="10">
        <v>68.239999999999995</v>
      </c>
      <c r="Q3006" s="10">
        <v>67.62</v>
      </c>
    </row>
    <row r="3007" spans="10:17">
      <c r="J3007" s="29">
        <v>40722</v>
      </c>
      <c r="K3007" s="10">
        <v>66.73</v>
      </c>
      <c r="L3007" s="10">
        <v>67.08</v>
      </c>
      <c r="M3007" s="10">
        <v>66.73</v>
      </c>
      <c r="N3007" s="10">
        <v>67.08</v>
      </c>
      <c r="O3007" s="10">
        <v>68.459999999999994</v>
      </c>
      <c r="P3007" s="10">
        <v>68.23</v>
      </c>
      <c r="Q3007" s="10">
        <v>67.62</v>
      </c>
    </row>
    <row r="3008" spans="10:17">
      <c r="J3008" s="29">
        <v>40721</v>
      </c>
      <c r="K3008" s="10">
        <v>66.41</v>
      </c>
      <c r="L3008" s="10">
        <v>66.48</v>
      </c>
      <c r="M3008" s="10">
        <v>66.3</v>
      </c>
      <c r="N3008" s="10">
        <v>66.400000000000006</v>
      </c>
      <c r="O3008" s="10">
        <v>68.510000000000005</v>
      </c>
      <c r="P3008" s="10">
        <v>68.209999999999994</v>
      </c>
      <c r="Q3008" s="10">
        <v>67.61</v>
      </c>
    </row>
    <row r="3009" spans="10:17">
      <c r="J3009" s="29">
        <v>40718</v>
      </c>
      <c r="K3009" s="10">
        <v>66.400000000000006</v>
      </c>
      <c r="L3009" s="10">
        <v>66.400000000000006</v>
      </c>
      <c r="M3009" s="10">
        <v>66</v>
      </c>
      <c r="N3009" s="10">
        <v>66.3</v>
      </c>
      <c r="O3009" s="10">
        <v>68.569999999999993</v>
      </c>
      <c r="P3009" s="10">
        <v>68.2</v>
      </c>
      <c r="Q3009" s="10">
        <v>67.59</v>
      </c>
    </row>
    <row r="3010" spans="10:17">
      <c r="J3010" s="29">
        <v>40716</v>
      </c>
      <c r="K3010" s="10">
        <v>66.8</v>
      </c>
      <c r="L3010" s="10">
        <v>66.8</v>
      </c>
      <c r="M3010" s="10">
        <v>66.430000000000007</v>
      </c>
      <c r="N3010" s="10">
        <v>66.599999999999994</v>
      </c>
      <c r="O3010" s="10">
        <v>68.64</v>
      </c>
      <c r="P3010" s="10">
        <v>68.180000000000007</v>
      </c>
      <c r="Q3010" s="10">
        <v>67.569999999999993</v>
      </c>
    </row>
    <row r="3011" spans="10:17">
      <c r="J3011" s="29">
        <v>40715</v>
      </c>
      <c r="K3011" s="10">
        <v>67</v>
      </c>
      <c r="L3011" s="10">
        <v>67</v>
      </c>
      <c r="M3011" s="10">
        <v>66.73</v>
      </c>
      <c r="N3011" s="10">
        <v>66.89</v>
      </c>
      <c r="O3011" s="10">
        <v>68.72</v>
      </c>
      <c r="P3011" s="10">
        <v>68.16</v>
      </c>
      <c r="Q3011" s="10">
        <v>67.58</v>
      </c>
    </row>
    <row r="3012" spans="10:17">
      <c r="J3012" s="29">
        <v>40714</v>
      </c>
      <c r="K3012" s="10">
        <v>67</v>
      </c>
      <c r="L3012" s="10">
        <v>67</v>
      </c>
      <c r="M3012" s="10">
        <v>66.459999999999994</v>
      </c>
      <c r="N3012" s="10">
        <v>66.66</v>
      </c>
      <c r="O3012" s="10">
        <v>68.790000000000006</v>
      </c>
      <c r="P3012" s="10">
        <v>68.14</v>
      </c>
      <c r="Q3012" s="10">
        <v>67.599999999999994</v>
      </c>
    </row>
    <row r="3013" spans="10:17">
      <c r="J3013" s="29">
        <v>40711</v>
      </c>
      <c r="K3013" s="10">
        <v>66.680000000000007</v>
      </c>
      <c r="L3013" s="10">
        <v>66.680000000000007</v>
      </c>
      <c r="M3013" s="10">
        <v>66.2</v>
      </c>
      <c r="N3013" s="10">
        <v>66.2</v>
      </c>
      <c r="O3013" s="10">
        <v>68.86</v>
      </c>
      <c r="P3013" s="10">
        <v>68.12</v>
      </c>
      <c r="Q3013" s="10">
        <v>67.63</v>
      </c>
    </row>
    <row r="3014" spans="10:17">
      <c r="J3014" s="29">
        <v>40710</v>
      </c>
      <c r="K3014" s="10">
        <v>67.680000000000007</v>
      </c>
      <c r="L3014" s="10">
        <v>67.680000000000007</v>
      </c>
      <c r="M3014" s="10">
        <v>66.510000000000005</v>
      </c>
      <c r="N3014" s="10">
        <v>66.69</v>
      </c>
      <c r="O3014" s="10">
        <v>68.95</v>
      </c>
      <c r="P3014" s="10">
        <v>68.099999999999994</v>
      </c>
      <c r="Q3014" s="10">
        <v>67.66</v>
      </c>
    </row>
    <row r="3015" spans="10:17">
      <c r="J3015" s="29">
        <v>40709</v>
      </c>
      <c r="K3015" s="10">
        <v>67.680000000000007</v>
      </c>
      <c r="L3015" s="10">
        <v>68.05</v>
      </c>
      <c r="M3015" s="10">
        <v>67.5</v>
      </c>
      <c r="N3015" s="10">
        <v>67.599999999999994</v>
      </c>
      <c r="O3015" s="10">
        <v>69.03</v>
      </c>
      <c r="P3015" s="10">
        <v>68.09</v>
      </c>
      <c r="Q3015" s="10">
        <v>67.69</v>
      </c>
    </row>
    <row r="3016" spans="10:17">
      <c r="J3016" s="29">
        <v>40708</v>
      </c>
      <c r="K3016" s="10">
        <v>68.45</v>
      </c>
      <c r="L3016" s="10">
        <v>68.45</v>
      </c>
      <c r="M3016" s="10">
        <v>67.91</v>
      </c>
      <c r="N3016" s="10">
        <v>67.91</v>
      </c>
      <c r="O3016" s="10">
        <v>69.08</v>
      </c>
      <c r="P3016" s="10">
        <v>68.069999999999993</v>
      </c>
      <c r="Q3016" s="10">
        <v>67.72</v>
      </c>
    </row>
    <row r="3017" spans="10:17">
      <c r="J3017" s="29">
        <v>40707</v>
      </c>
      <c r="K3017" s="10">
        <v>68.650000000000006</v>
      </c>
      <c r="L3017" s="10">
        <v>68.72</v>
      </c>
      <c r="M3017" s="10">
        <v>67.98</v>
      </c>
      <c r="N3017" s="10">
        <v>67.98</v>
      </c>
      <c r="O3017" s="10">
        <v>69.13</v>
      </c>
      <c r="P3017" s="10">
        <v>68.05</v>
      </c>
      <c r="Q3017" s="10">
        <v>67.75</v>
      </c>
    </row>
    <row r="3018" spans="10:17">
      <c r="J3018" s="29">
        <v>40704</v>
      </c>
      <c r="K3018" s="10">
        <v>68.78</v>
      </c>
      <c r="L3018" s="10">
        <v>68.78</v>
      </c>
      <c r="M3018" s="10">
        <v>68.099999999999994</v>
      </c>
      <c r="N3018" s="10">
        <v>68.36</v>
      </c>
      <c r="O3018" s="10">
        <v>69.16</v>
      </c>
      <c r="P3018" s="10">
        <v>68.010000000000005</v>
      </c>
      <c r="Q3018" s="10">
        <v>67.78</v>
      </c>
    </row>
    <row r="3019" spans="10:17">
      <c r="J3019" s="29">
        <v>40703</v>
      </c>
      <c r="K3019" s="10">
        <v>68.75</v>
      </c>
      <c r="L3019" s="10">
        <v>69.06</v>
      </c>
      <c r="M3019" s="10">
        <v>68.75</v>
      </c>
      <c r="N3019" s="10">
        <v>68.900000000000006</v>
      </c>
      <c r="O3019" s="10">
        <v>69.16</v>
      </c>
      <c r="P3019" s="10">
        <v>67.989999999999995</v>
      </c>
      <c r="Q3019" s="10">
        <v>67.8</v>
      </c>
    </row>
    <row r="3020" spans="10:17">
      <c r="J3020" s="29">
        <v>40702</v>
      </c>
      <c r="K3020" s="10">
        <v>68.88</v>
      </c>
      <c r="L3020" s="10">
        <v>68.88</v>
      </c>
      <c r="M3020" s="10">
        <v>68.55</v>
      </c>
      <c r="N3020" s="10">
        <v>68.650000000000006</v>
      </c>
      <c r="O3020" s="10">
        <v>69.14</v>
      </c>
      <c r="P3020" s="10">
        <v>67.959999999999994</v>
      </c>
      <c r="Q3020" s="10">
        <v>67.819999999999993</v>
      </c>
    </row>
    <row r="3021" spans="10:17">
      <c r="J3021" s="29">
        <v>40701</v>
      </c>
      <c r="K3021" s="10">
        <v>69.290000000000006</v>
      </c>
      <c r="L3021" s="10">
        <v>69.290000000000006</v>
      </c>
      <c r="M3021" s="10">
        <v>68.88</v>
      </c>
      <c r="N3021" s="10">
        <v>68.88</v>
      </c>
      <c r="O3021" s="10">
        <v>69.11</v>
      </c>
      <c r="P3021" s="10">
        <v>67.92</v>
      </c>
      <c r="Q3021" s="10">
        <v>67.849999999999994</v>
      </c>
    </row>
    <row r="3022" spans="10:17">
      <c r="J3022" s="29">
        <v>40700</v>
      </c>
      <c r="K3022" s="10">
        <v>69.55</v>
      </c>
      <c r="L3022" s="10">
        <v>69.55</v>
      </c>
      <c r="M3022" s="10">
        <v>68.2</v>
      </c>
      <c r="N3022" s="10">
        <v>68.2</v>
      </c>
      <c r="O3022" s="10">
        <v>69.09</v>
      </c>
      <c r="P3022" s="10">
        <v>67.88</v>
      </c>
      <c r="Q3022" s="10">
        <v>67.87</v>
      </c>
    </row>
    <row r="3023" spans="10:17">
      <c r="J3023" s="29">
        <v>40697</v>
      </c>
      <c r="K3023" s="10">
        <v>69.099999999999994</v>
      </c>
      <c r="L3023" s="10">
        <v>69.48</v>
      </c>
      <c r="M3023" s="10">
        <v>69.099999999999994</v>
      </c>
      <c r="N3023" s="10">
        <v>69.27</v>
      </c>
      <c r="O3023" s="10">
        <v>69.08</v>
      </c>
      <c r="P3023" s="10">
        <v>67.84</v>
      </c>
      <c r="Q3023" s="10">
        <v>67.89</v>
      </c>
    </row>
    <row r="3024" spans="10:17">
      <c r="J3024" s="29">
        <v>40696</v>
      </c>
      <c r="K3024" s="10">
        <v>68.930000000000007</v>
      </c>
      <c r="L3024" s="10">
        <v>68.930000000000007</v>
      </c>
      <c r="M3024" s="10">
        <v>68.69</v>
      </c>
      <c r="N3024" s="10">
        <v>68.900000000000006</v>
      </c>
      <c r="O3024" s="10">
        <v>69.040000000000006</v>
      </c>
      <c r="P3024" s="10">
        <v>67.8</v>
      </c>
      <c r="Q3024" s="10">
        <v>67.900000000000006</v>
      </c>
    </row>
    <row r="3025" spans="10:17">
      <c r="J3025" s="29">
        <v>40695</v>
      </c>
      <c r="K3025" s="10">
        <v>70.7</v>
      </c>
      <c r="L3025" s="10">
        <v>70.7</v>
      </c>
      <c r="M3025" s="10">
        <v>68.59</v>
      </c>
      <c r="N3025" s="10">
        <v>68.63</v>
      </c>
      <c r="O3025" s="10">
        <v>69.02</v>
      </c>
      <c r="P3025" s="10">
        <v>67.760000000000005</v>
      </c>
      <c r="Q3025" s="10">
        <v>67.91</v>
      </c>
    </row>
    <row r="3026" spans="10:17">
      <c r="J3026" s="29">
        <v>40694</v>
      </c>
      <c r="K3026" s="10">
        <v>69</v>
      </c>
      <c r="L3026" s="10">
        <v>69.349999999999994</v>
      </c>
      <c r="M3026" s="10">
        <v>68.84</v>
      </c>
      <c r="N3026" s="10">
        <v>69.349999999999994</v>
      </c>
      <c r="O3026" s="10">
        <v>68.98</v>
      </c>
      <c r="P3026" s="10">
        <v>67.73</v>
      </c>
      <c r="Q3026" s="10">
        <v>67.94</v>
      </c>
    </row>
    <row r="3027" spans="10:17">
      <c r="J3027" s="29">
        <v>40693</v>
      </c>
      <c r="K3027" s="10">
        <v>68.7</v>
      </c>
      <c r="L3027" s="10">
        <v>68.7</v>
      </c>
      <c r="M3027" s="10">
        <v>68.400000000000006</v>
      </c>
      <c r="N3027" s="10">
        <v>68.69</v>
      </c>
      <c r="O3027" s="10">
        <v>68.91</v>
      </c>
      <c r="P3027" s="10">
        <v>67.69</v>
      </c>
      <c r="Q3027" s="10">
        <v>67.95</v>
      </c>
    </row>
    <row r="3028" spans="10:17">
      <c r="J3028" s="29">
        <v>40690</v>
      </c>
      <c r="K3028" s="10">
        <v>69</v>
      </c>
      <c r="L3028" s="10">
        <v>69</v>
      </c>
      <c r="M3028" s="10">
        <v>68.38</v>
      </c>
      <c r="N3028" s="10">
        <v>68.53</v>
      </c>
      <c r="O3028" s="10">
        <v>68.87</v>
      </c>
      <c r="P3028" s="10">
        <v>67.66</v>
      </c>
      <c r="Q3028" s="10">
        <v>67.98</v>
      </c>
    </row>
    <row r="3029" spans="10:17">
      <c r="J3029" s="29">
        <v>40689</v>
      </c>
      <c r="K3029" s="10">
        <v>68.02</v>
      </c>
      <c r="L3029" s="10">
        <v>68.42</v>
      </c>
      <c r="M3029" s="10">
        <v>67.87</v>
      </c>
      <c r="N3029" s="10">
        <v>68.41</v>
      </c>
      <c r="O3029" s="10">
        <v>68.819999999999993</v>
      </c>
      <c r="P3029" s="10">
        <v>67.63</v>
      </c>
      <c r="Q3029" s="10">
        <v>68</v>
      </c>
    </row>
    <row r="3030" spans="10:17">
      <c r="J3030" s="29">
        <v>40688</v>
      </c>
      <c r="K3030" s="10">
        <v>68.010000000000005</v>
      </c>
      <c r="L3030" s="10">
        <v>68.13</v>
      </c>
      <c r="M3030" s="10">
        <v>67.7</v>
      </c>
      <c r="N3030" s="10">
        <v>67.7</v>
      </c>
      <c r="O3030" s="10">
        <v>68.78</v>
      </c>
      <c r="P3030" s="10">
        <v>67.59</v>
      </c>
      <c r="Q3030" s="10">
        <v>68.02</v>
      </c>
    </row>
    <row r="3031" spans="10:17">
      <c r="J3031" s="29">
        <v>40687</v>
      </c>
      <c r="K3031" s="10">
        <v>67.69</v>
      </c>
      <c r="L3031" s="10">
        <v>67.69</v>
      </c>
      <c r="M3031" s="10">
        <v>67.5</v>
      </c>
      <c r="N3031" s="10">
        <v>67.66</v>
      </c>
      <c r="O3031" s="10">
        <v>68.760000000000005</v>
      </c>
      <c r="P3031" s="10">
        <v>67.569999999999993</v>
      </c>
      <c r="Q3031" s="10">
        <v>68.040000000000006</v>
      </c>
    </row>
    <row r="3032" spans="10:17">
      <c r="J3032" s="29">
        <v>40686</v>
      </c>
      <c r="K3032" s="10">
        <v>67.099999999999994</v>
      </c>
      <c r="L3032" s="10">
        <v>67.61</v>
      </c>
      <c r="M3032" s="10">
        <v>66.95</v>
      </c>
      <c r="N3032" s="10">
        <v>66.95</v>
      </c>
      <c r="O3032" s="10">
        <v>68.739999999999995</v>
      </c>
      <c r="P3032" s="10">
        <v>67.540000000000006</v>
      </c>
      <c r="Q3032" s="10">
        <v>68.05</v>
      </c>
    </row>
    <row r="3033" spans="10:17">
      <c r="J3033" s="29">
        <v>40683</v>
      </c>
      <c r="K3033" s="10">
        <v>68</v>
      </c>
      <c r="L3033" s="10">
        <v>68</v>
      </c>
      <c r="M3033" s="10">
        <v>67.17</v>
      </c>
      <c r="N3033" s="10">
        <v>67.599999999999994</v>
      </c>
      <c r="O3033" s="10">
        <v>68.72</v>
      </c>
      <c r="P3033" s="10">
        <v>67.52</v>
      </c>
      <c r="Q3033" s="10">
        <v>68.08</v>
      </c>
    </row>
    <row r="3034" spans="10:17">
      <c r="J3034" s="29">
        <v>40682</v>
      </c>
      <c r="K3034" s="10">
        <v>68.77</v>
      </c>
      <c r="L3034" s="10">
        <v>68.77</v>
      </c>
      <c r="M3034" s="10">
        <v>67.569999999999993</v>
      </c>
      <c r="N3034" s="10">
        <v>67.569999999999993</v>
      </c>
      <c r="O3034" s="10">
        <v>68.7</v>
      </c>
      <c r="P3034" s="10">
        <v>67.489999999999995</v>
      </c>
      <c r="Q3034" s="10">
        <v>68.09</v>
      </c>
    </row>
    <row r="3035" spans="10:17">
      <c r="J3035" s="29">
        <v>40681</v>
      </c>
      <c r="K3035" s="10">
        <v>69</v>
      </c>
      <c r="L3035" s="10">
        <v>69</v>
      </c>
      <c r="M3035" s="10">
        <v>68.03</v>
      </c>
      <c r="N3035" s="10">
        <v>68.03</v>
      </c>
      <c r="O3035" s="10">
        <v>68.680000000000007</v>
      </c>
      <c r="P3035" s="10">
        <v>67.459999999999994</v>
      </c>
      <c r="Q3035" s="10">
        <v>68.11</v>
      </c>
    </row>
    <row r="3036" spans="10:17">
      <c r="J3036" s="29">
        <v>40680</v>
      </c>
      <c r="K3036" s="10">
        <v>69.14</v>
      </c>
      <c r="L3036" s="10">
        <v>69.5</v>
      </c>
      <c r="M3036" s="10">
        <v>68.44</v>
      </c>
      <c r="N3036" s="10">
        <v>68.78</v>
      </c>
      <c r="O3036" s="10">
        <v>68.650000000000006</v>
      </c>
      <c r="P3036" s="10">
        <v>67.42</v>
      </c>
      <c r="Q3036" s="10">
        <v>68.11</v>
      </c>
    </row>
    <row r="3037" spans="10:17">
      <c r="J3037" s="29">
        <v>40679</v>
      </c>
      <c r="K3037" s="10">
        <v>69.42</v>
      </c>
      <c r="L3037" s="10">
        <v>69.62</v>
      </c>
      <c r="M3037" s="10">
        <v>69.010000000000005</v>
      </c>
      <c r="N3037" s="10">
        <v>69.5</v>
      </c>
      <c r="O3037" s="10">
        <v>68.58</v>
      </c>
      <c r="P3037" s="10">
        <v>67.38</v>
      </c>
      <c r="Q3037" s="10">
        <v>68.11</v>
      </c>
    </row>
    <row r="3038" spans="10:17">
      <c r="J3038" s="29">
        <v>40676</v>
      </c>
      <c r="K3038" s="10">
        <v>69.7</v>
      </c>
      <c r="L3038" s="10">
        <v>69.7</v>
      </c>
      <c r="M3038" s="10">
        <v>69.41</v>
      </c>
      <c r="N3038" s="10">
        <v>69.61</v>
      </c>
      <c r="O3038" s="10">
        <v>68.48</v>
      </c>
      <c r="P3038" s="10">
        <v>67.34</v>
      </c>
      <c r="Q3038" s="10">
        <v>68.099999999999994</v>
      </c>
    </row>
    <row r="3039" spans="10:17">
      <c r="J3039" s="29">
        <v>40675</v>
      </c>
      <c r="K3039" s="10">
        <v>69.150000000000006</v>
      </c>
      <c r="L3039" s="10">
        <v>69.150000000000006</v>
      </c>
      <c r="M3039" s="10">
        <v>69.150000000000006</v>
      </c>
      <c r="N3039" s="10">
        <v>69.150000000000006</v>
      </c>
      <c r="O3039" s="10">
        <v>68.400000000000006</v>
      </c>
      <c r="P3039" s="10">
        <v>67.290000000000006</v>
      </c>
      <c r="Q3039" s="10">
        <v>68.09</v>
      </c>
    </row>
    <row r="3040" spans="10:17">
      <c r="J3040" s="29">
        <v>40674</v>
      </c>
      <c r="K3040" s="10">
        <v>69.680000000000007</v>
      </c>
      <c r="L3040" s="10">
        <v>69.680000000000007</v>
      </c>
      <c r="M3040" s="10">
        <v>68.95</v>
      </c>
      <c r="N3040" s="10">
        <v>69.099999999999994</v>
      </c>
      <c r="O3040" s="10">
        <v>68.3</v>
      </c>
      <c r="P3040" s="10">
        <v>67.239999999999995</v>
      </c>
      <c r="Q3040" s="10">
        <v>68.09</v>
      </c>
    </row>
    <row r="3041" spans="10:17">
      <c r="J3041" s="29">
        <v>40673</v>
      </c>
      <c r="K3041" s="10">
        <v>69.5</v>
      </c>
      <c r="L3041" s="10">
        <v>70.05</v>
      </c>
      <c r="M3041" s="10">
        <v>69.5</v>
      </c>
      <c r="N3041" s="10">
        <v>69.91</v>
      </c>
      <c r="O3041" s="10">
        <v>68.22</v>
      </c>
      <c r="P3041" s="10">
        <v>67.19</v>
      </c>
      <c r="Q3041" s="10">
        <v>68.09</v>
      </c>
    </row>
    <row r="3042" spans="10:17">
      <c r="J3042" s="29">
        <v>40672</v>
      </c>
      <c r="K3042" s="10">
        <v>69</v>
      </c>
      <c r="L3042" s="10">
        <v>69.75</v>
      </c>
      <c r="M3042" s="10">
        <v>69</v>
      </c>
      <c r="N3042" s="10">
        <v>69.7</v>
      </c>
      <c r="O3042" s="10">
        <v>68.11</v>
      </c>
      <c r="P3042" s="10">
        <v>67.14</v>
      </c>
      <c r="Q3042" s="10">
        <v>68.08</v>
      </c>
    </row>
    <row r="3043" spans="10:17">
      <c r="J3043" s="29">
        <v>40669</v>
      </c>
      <c r="K3043" s="10">
        <v>68.52</v>
      </c>
      <c r="L3043" s="10">
        <v>69.3</v>
      </c>
      <c r="M3043" s="10">
        <v>68.52</v>
      </c>
      <c r="N3043" s="10">
        <v>69.3</v>
      </c>
      <c r="O3043" s="10">
        <v>68.02</v>
      </c>
      <c r="P3043" s="10">
        <v>67.09</v>
      </c>
      <c r="Q3043" s="10">
        <v>68.069999999999993</v>
      </c>
    </row>
    <row r="3044" spans="10:17">
      <c r="J3044" s="29">
        <v>40668</v>
      </c>
      <c r="K3044" s="10">
        <v>68.099999999999994</v>
      </c>
      <c r="L3044" s="10">
        <v>68.62</v>
      </c>
      <c r="M3044" s="10">
        <v>67.78</v>
      </c>
      <c r="N3044" s="10">
        <v>67.95</v>
      </c>
      <c r="O3044" s="10">
        <v>67.95</v>
      </c>
      <c r="P3044" s="10">
        <v>67.040000000000006</v>
      </c>
      <c r="Q3044" s="10">
        <v>68.069999999999993</v>
      </c>
    </row>
    <row r="3045" spans="10:17">
      <c r="J3045" s="29">
        <v>40667</v>
      </c>
      <c r="K3045" s="10">
        <v>68.599999999999994</v>
      </c>
      <c r="L3045" s="10">
        <v>68.849999999999994</v>
      </c>
      <c r="M3045" s="10">
        <v>68.05</v>
      </c>
      <c r="N3045" s="10">
        <v>68.14</v>
      </c>
      <c r="O3045" s="10">
        <v>67.930000000000007</v>
      </c>
      <c r="P3045" s="10">
        <v>67</v>
      </c>
      <c r="Q3045" s="10">
        <v>68.09</v>
      </c>
    </row>
    <row r="3046" spans="10:17">
      <c r="J3046" s="29">
        <v>40666</v>
      </c>
      <c r="K3046" s="10">
        <v>69</v>
      </c>
      <c r="L3046" s="10">
        <v>69</v>
      </c>
      <c r="M3046" s="10">
        <v>68.2</v>
      </c>
      <c r="N3046" s="10">
        <v>68.45</v>
      </c>
      <c r="O3046" s="10">
        <v>67.89</v>
      </c>
      <c r="P3046" s="10">
        <v>66.94</v>
      </c>
      <c r="Q3046" s="10">
        <v>68.11</v>
      </c>
    </row>
    <row r="3047" spans="10:17">
      <c r="J3047" s="29">
        <v>40665</v>
      </c>
      <c r="K3047" s="10">
        <v>70</v>
      </c>
      <c r="L3047" s="10">
        <v>70</v>
      </c>
      <c r="M3047" s="10">
        <v>69.3</v>
      </c>
      <c r="N3047" s="10">
        <v>69.3</v>
      </c>
      <c r="O3047" s="10">
        <v>67.84</v>
      </c>
      <c r="P3047" s="10">
        <v>66.89</v>
      </c>
      <c r="Q3047" s="10">
        <v>68.13</v>
      </c>
    </row>
    <row r="3048" spans="10:17">
      <c r="J3048" s="29">
        <v>40662</v>
      </c>
      <c r="K3048" s="10">
        <v>69.989999999999995</v>
      </c>
      <c r="L3048" s="10">
        <v>69.989999999999995</v>
      </c>
      <c r="M3048" s="10">
        <v>69.3</v>
      </c>
      <c r="N3048" s="10">
        <v>69.48</v>
      </c>
      <c r="O3048" s="10">
        <v>67.77</v>
      </c>
      <c r="P3048" s="10">
        <v>66.83</v>
      </c>
      <c r="Q3048" s="10">
        <v>68.150000000000006</v>
      </c>
    </row>
    <row r="3049" spans="10:17">
      <c r="J3049" s="29">
        <v>40661</v>
      </c>
      <c r="K3049" s="10">
        <v>69.41</v>
      </c>
      <c r="L3049" s="10">
        <v>69.430000000000007</v>
      </c>
      <c r="M3049" s="10">
        <v>68.91</v>
      </c>
      <c r="N3049" s="10">
        <v>68.95</v>
      </c>
      <c r="O3049" s="10">
        <v>67.69</v>
      </c>
      <c r="P3049" s="10">
        <v>66.77</v>
      </c>
      <c r="Q3049" s="10">
        <v>68.16</v>
      </c>
    </row>
    <row r="3050" spans="10:17">
      <c r="J3050" s="29">
        <v>40660</v>
      </c>
      <c r="K3050" s="10">
        <v>70.7</v>
      </c>
      <c r="L3050" s="10">
        <v>70.7</v>
      </c>
      <c r="M3050" s="10">
        <v>69.59</v>
      </c>
      <c r="N3050" s="10">
        <v>69.87</v>
      </c>
      <c r="O3050" s="10">
        <v>67.599999999999994</v>
      </c>
      <c r="P3050" s="10">
        <v>66.709999999999994</v>
      </c>
      <c r="Q3050" s="10">
        <v>68.16</v>
      </c>
    </row>
    <row r="3051" spans="10:17">
      <c r="J3051" s="29">
        <v>40659</v>
      </c>
      <c r="K3051" s="10">
        <v>70.28</v>
      </c>
      <c r="L3051" s="10">
        <v>70.61</v>
      </c>
      <c r="M3051" s="10">
        <v>70.2</v>
      </c>
      <c r="N3051" s="10">
        <v>70.489999999999995</v>
      </c>
      <c r="O3051" s="10">
        <v>67.459999999999994</v>
      </c>
      <c r="P3051" s="10">
        <v>66.64</v>
      </c>
      <c r="Q3051" s="10">
        <v>68.150000000000006</v>
      </c>
    </row>
    <row r="3052" spans="10:17">
      <c r="J3052" s="29">
        <v>40658</v>
      </c>
      <c r="K3052" s="10">
        <v>70.150000000000006</v>
      </c>
      <c r="L3052" s="10">
        <v>70.31</v>
      </c>
      <c r="M3052" s="10">
        <v>70</v>
      </c>
      <c r="N3052" s="10">
        <v>70.31</v>
      </c>
      <c r="O3052" s="10">
        <v>67.319999999999993</v>
      </c>
      <c r="P3052" s="10">
        <v>66.569999999999993</v>
      </c>
      <c r="Q3052" s="10">
        <v>68.150000000000006</v>
      </c>
    </row>
    <row r="3053" spans="10:17">
      <c r="J3053" s="29">
        <v>40653</v>
      </c>
      <c r="K3053" s="10">
        <v>70.05</v>
      </c>
      <c r="L3053" s="10">
        <v>70.45</v>
      </c>
      <c r="M3053" s="10">
        <v>70.05</v>
      </c>
      <c r="N3053" s="10">
        <v>70.45</v>
      </c>
      <c r="O3053" s="10">
        <v>67.2</v>
      </c>
      <c r="P3053" s="10">
        <v>66.5</v>
      </c>
      <c r="Q3053" s="10">
        <v>68.150000000000006</v>
      </c>
    </row>
    <row r="3054" spans="10:17">
      <c r="J3054" s="29">
        <v>40652</v>
      </c>
      <c r="K3054" s="10">
        <v>68.5</v>
      </c>
      <c r="L3054" s="10">
        <v>69.55</v>
      </c>
      <c r="M3054" s="10">
        <v>68.5</v>
      </c>
      <c r="N3054" s="10">
        <v>69.55</v>
      </c>
      <c r="O3054" s="10">
        <v>67.05</v>
      </c>
      <c r="P3054" s="10">
        <v>66.430000000000007</v>
      </c>
      <c r="Q3054" s="10">
        <v>68.14</v>
      </c>
    </row>
    <row r="3055" spans="10:17">
      <c r="J3055" s="29">
        <v>40651</v>
      </c>
      <c r="K3055" s="10">
        <v>70.05</v>
      </c>
      <c r="L3055" s="10">
        <v>70.05</v>
      </c>
      <c r="M3055" s="10">
        <v>68.66</v>
      </c>
      <c r="N3055" s="10">
        <v>68.849999999999994</v>
      </c>
      <c r="O3055" s="10">
        <v>66.92</v>
      </c>
      <c r="P3055" s="10">
        <v>66.37</v>
      </c>
      <c r="Q3055" s="10">
        <v>68.13</v>
      </c>
    </row>
    <row r="3056" spans="10:17">
      <c r="J3056" s="29">
        <v>40648</v>
      </c>
      <c r="K3056" s="10">
        <v>71</v>
      </c>
      <c r="L3056" s="10">
        <v>71</v>
      </c>
      <c r="M3056" s="10">
        <v>69.14</v>
      </c>
      <c r="N3056" s="10">
        <v>69.56</v>
      </c>
      <c r="O3056" s="10">
        <v>66.84</v>
      </c>
      <c r="P3056" s="10">
        <v>66.31</v>
      </c>
      <c r="Q3056" s="10">
        <v>68.14</v>
      </c>
    </row>
    <row r="3057" spans="10:17">
      <c r="J3057" s="29">
        <v>40647</v>
      </c>
      <c r="K3057" s="10">
        <v>69.400000000000006</v>
      </c>
      <c r="L3057" s="10">
        <v>69.42</v>
      </c>
      <c r="M3057" s="10">
        <v>69.06</v>
      </c>
      <c r="N3057" s="10">
        <v>69.41</v>
      </c>
      <c r="O3057" s="10">
        <v>66.77</v>
      </c>
      <c r="P3057" s="10">
        <v>66.25</v>
      </c>
      <c r="Q3057" s="10">
        <v>68.150000000000006</v>
      </c>
    </row>
    <row r="3058" spans="10:17">
      <c r="J3058" s="29">
        <v>40646</v>
      </c>
      <c r="K3058" s="10">
        <v>70.12</v>
      </c>
      <c r="L3058" s="10">
        <v>70.12</v>
      </c>
      <c r="M3058" s="10">
        <v>69.02</v>
      </c>
      <c r="N3058" s="10">
        <v>69.5</v>
      </c>
      <c r="O3058" s="10">
        <v>66.709999999999994</v>
      </c>
      <c r="P3058" s="10">
        <v>66.19</v>
      </c>
      <c r="Q3058" s="10">
        <v>68.16</v>
      </c>
    </row>
    <row r="3059" spans="10:17">
      <c r="J3059" s="29">
        <v>40645</v>
      </c>
      <c r="K3059" s="10">
        <v>70.41</v>
      </c>
      <c r="L3059" s="10">
        <v>70.41</v>
      </c>
      <c r="M3059" s="10">
        <v>69.25</v>
      </c>
      <c r="N3059" s="10">
        <v>69.89</v>
      </c>
      <c r="O3059" s="10">
        <v>66.61</v>
      </c>
      <c r="P3059" s="10">
        <v>66.13</v>
      </c>
      <c r="Q3059" s="10">
        <v>68.150000000000006</v>
      </c>
    </row>
    <row r="3060" spans="10:17">
      <c r="J3060" s="29">
        <v>40644</v>
      </c>
      <c r="K3060" s="10">
        <v>70.650000000000006</v>
      </c>
      <c r="L3060" s="10">
        <v>70.8</v>
      </c>
      <c r="M3060" s="10">
        <v>70.290000000000006</v>
      </c>
      <c r="N3060" s="10">
        <v>70.8</v>
      </c>
      <c r="O3060" s="10">
        <v>66.5</v>
      </c>
      <c r="P3060" s="10">
        <v>66.069999999999993</v>
      </c>
      <c r="Q3060" s="10">
        <v>68.14</v>
      </c>
    </row>
    <row r="3061" spans="10:17">
      <c r="J3061" s="29">
        <v>40641</v>
      </c>
      <c r="K3061" s="10">
        <v>70.45</v>
      </c>
      <c r="L3061" s="10">
        <v>70.45</v>
      </c>
      <c r="M3061" s="10">
        <v>70</v>
      </c>
      <c r="N3061" s="10">
        <v>70</v>
      </c>
      <c r="O3061" s="10">
        <v>66.430000000000007</v>
      </c>
      <c r="P3061" s="10">
        <v>66</v>
      </c>
      <c r="Q3061" s="10">
        <v>68.13</v>
      </c>
    </row>
    <row r="3062" spans="10:17">
      <c r="J3062" s="29">
        <v>40640</v>
      </c>
      <c r="K3062" s="10">
        <v>70.41</v>
      </c>
      <c r="L3062" s="10">
        <v>70.569999999999993</v>
      </c>
      <c r="M3062" s="10">
        <v>70.28</v>
      </c>
      <c r="N3062" s="10">
        <v>70.569999999999993</v>
      </c>
      <c r="O3062" s="10">
        <v>66.400000000000006</v>
      </c>
      <c r="P3062" s="10">
        <v>65.930000000000007</v>
      </c>
      <c r="Q3062" s="10">
        <v>68.14</v>
      </c>
    </row>
    <row r="3063" spans="10:17">
      <c r="J3063" s="29">
        <v>40639</v>
      </c>
      <c r="K3063" s="10">
        <v>70.7</v>
      </c>
      <c r="L3063" s="10">
        <v>70.75</v>
      </c>
      <c r="M3063" s="10">
        <v>70.25</v>
      </c>
      <c r="N3063" s="10">
        <v>70.25</v>
      </c>
      <c r="O3063" s="10">
        <v>66.39</v>
      </c>
      <c r="P3063" s="10">
        <v>65.86</v>
      </c>
      <c r="Q3063" s="10">
        <v>68.14</v>
      </c>
    </row>
    <row r="3064" spans="10:17">
      <c r="J3064" s="29">
        <v>40638</v>
      </c>
      <c r="K3064" s="10">
        <v>70.52</v>
      </c>
      <c r="L3064" s="10">
        <v>70.900000000000006</v>
      </c>
      <c r="M3064" s="10">
        <v>70.52</v>
      </c>
      <c r="N3064" s="10">
        <v>70.7</v>
      </c>
      <c r="O3064" s="10">
        <v>66.38</v>
      </c>
      <c r="P3064" s="10">
        <v>65.790000000000006</v>
      </c>
      <c r="Q3064" s="10">
        <v>68.14</v>
      </c>
    </row>
    <row r="3065" spans="10:17">
      <c r="J3065" s="29">
        <v>40637</v>
      </c>
      <c r="K3065" s="10">
        <v>70.569999999999993</v>
      </c>
      <c r="L3065" s="10">
        <v>70.62</v>
      </c>
      <c r="M3065" s="10">
        <v>70.27</v>
      </c>
      <c r="N3065" s="10">
        <v>70.540000000000006</v>
      </c>
      <c r="O3065" s="10">
        <v>66.36</v>
      </c>
      <c r="P3065" s="10">
        <v>65.709999999999994</v>
      </c>
      <c r="Q3065" s="10">
        <v>68.150000000000006</v>
      </c>
    </row>
    <row r="3066" spans="10:17">
      <c r="J3066" s="29">
        <v>40634</v>
      </c>
      <c r="K3066" s="10">
        <v>69.569999999999993</v>
      </c>
      <c r="L3066" s="10">
        <v>70.180000000000007</v>
      </c>
      <c r="M3066" s="10">
        <v>69.569999999999993</v>
      </c>
      <c r="N3066" s="10">
        <v>70.180000000000007</v>
      </c>
      <c r="O3066" s="10">
        <v>66.349999999999994</v>
      </c>
      <c r="P3066" s="10">
        <v>65.63</v>
      </c>
      <c r="Q3066" s="10">
        <v>68.17</v>
      </c>
    </row>
    <row r="3067" spans="10:17">
      <c r="J3067" s="29">
        <v>40633</v>
      </c>
      <c r="K3067" s="10">
        <v>68.599999999999994</v>
      </c>
      <c r="L3067" s="10">
        <v>69.400000000000006</v>
      </c>
      <c r="M3067" s="10">
        <v>68.599999999999994</v>
      </c>
      <c r="N3067" s="10">
        <v>69.400000000000006</v>
      </c>
      <c r="O3067" s="10">
        <v>66.36</v>
      </c>
      <c r="P3067" s="10">
        <v>65.56</v>
      </c>
      <c r="Q3067" s="10">
        <v>68.2</v>
      </c>
    </row>
    <row r="3068" spans="10:17">
      <c r="J3068" s="29">
        <v>40632</v>
      </c>
      <c r="K3068" s="10">
        <v>67.8</v>
      </c>
      <c r="L3068" s="10">
        <v>68.5</v>
      </c>
      <c r="M3068" s="10">
        <v>67.8</v>
      </c>
      <c r="N3068" s="10">
        <v>68.5</v>
      </c>
      <c r="O3068" s="10">
        <v>66.400000000000006</v>
      </c>
      <c r="P3068" s="10">
        <v>65.48</v>
      </c>
      <c r="Q3068" s="10">
        <v>68.22</v>
      </c>
    </row>
    <row r="3069" spans="10:17">
      <c r="J3069" s="29">
        <v>40631</v>
      </c>
      <c r="K3069" s="10">
        <v>67.55</v>
      </c>
      <c r="L3069" s="10">
        <v>67.83</v>
      </c>
      <c r="M3069" s="10">
        <v>67.55</v>
      </c>
      <c r="N3069" s="10">
        <v>67.72</v>
      </c>
      <c r="O3069" s="10">
        <v>66.44</v>
      </c>
      <c r="P3069" s="10">
        <v>65.41</v>
      </c>
      <c r="Q3069" s="10">
        <v>68.25</v>
      </c>
    </row>
    <row r="3070" spans="10:17">
      <c r="J3070" s="29">
        <v>40630</v>
      </c>
      <c r="K3070" s="10">
        <v>68.14</v>
      </c>
      <c r="L3070" s="10">
        <v>68.14</v>
      </c>
      <c r="M3070" s="10">
        <v>67.319999999999993</v>
      </c>
      <c r="N3070" s="10">
        <v>67.319999999999993</v>
      </c>
      <c r="O3070" s="10">
        <v>66.510000000000005</v>
      </c>
      <c r="P3070" s="10">
        <v>65.34</v>
      </c>
      <c r="Q3070" s="10">
        <v>68.27</v>
      </c>
    </row>
    <row r="3071" spans="10:17">
      <c r="J3071" s="29">
        <v>40627</v>
      </c>
      <c r="K3071" s="10">
        <v>67.8</v>
      </c>
      <c r="L3071" s="10">
        <v>68.2</v>
      </c>
      <c r="M3071" s="10">
        <v>67.78</v>
      </c>
      <c r="N3071" s="10">
        <v>67.84</v>
      </c>
      <c r="O3071" s="10">
        <v>66.59</v>
      </c>
      <c r="P3071" s="10">
        <v>65.28</v>
      </c>
      <c r="Q3071" s="10">
        <v>68.290000000000006</v>
      </c>
    </row>
    <row r="3072" spans="10:17">
      <c r="J3072" s="29">
        <v>40626</v>
      </c>
      <c r="K3072" s="10">
        <v>67.81</v>
      </c>
      <c r="L3072" s="10">
        <v>67.81</v>
      </c>
      <c r="M3072" s="10">
        <v>67.680000000000007</v>
      </c>
      <c r="N3072" s="10">
        <v>67.75</v>
      </c>
      <c r="O3072" s="10">
        <v>66.66</v>
      </c>
      <c r="P3072" s="10">
        <v>65.209999999999994</v>
      </c>
      <c r="Q3072" s="10">
        <v>68.31</v>
      </c>
    </row>
    <row r="3073" spans="10:17">
      <c r="J3073" s="29">
        <v>40625</v>
      </c>
      <c r="K3073" s="10">
        <v>67.62</v>
      </c>
      <c r="L3073" s="10">
        <v>67.680000000000007</v>
      </c>
      <c r="M3073" s="10">
        <v>67.44</v>
      </c>
      <c r="N3073" s="10">
        <v>67.44</v>
      </c>
      <c r="O3073" s="10">
        <v>66.709999999999994</v>
      </c>
      <c r="P3073" s="10">
        <v>65.14</v>
      </c>
      <c r="Q3073" s="10">
        <v>68.33</v>
      </c>
    </row>
    <row r="3074" spans="10:17">
      <c r="J3074" s="29">
        <v>40624</v>
      </c>
      <c r="K3074" s="10">
        <v>66.459999999999994</v>
      </c>
      <c r="L3074" s="10">
        <v>67.5</v>
      </c>
      <c r="M3074" s="10">
        <v>66.459999999999994</v>
      </c>
      <c r="N3074" s="10">
        <v>67.5</v>
      </c>
      <c r="O3074" s="10">
        <v>66.760000000000005</v>
      </c>
      <c r="P3074" s="10">
        <v>65.08</v>
      </c>
      <c r="Q3074" s="10">
        <v>68.349999999999994</v>
      </c>
    </row>
    <row r="3075" spans="10:17">
      <c r="J3075" s="29">
        <v>40623</v>
      </c>
      <c r="K3075" s="10">
        <v>66.75</v>
      </c>
      <c r="L3075" s="10">
        <v>66.8</v>
      </c>
      <c r="M3075" s="10">
        <v>66.319999999999993</v>
      </c>
      <c r="N3075" s="10">
        <v>66.8</v>
      </c>
      <c r="O3075" s="10">
        <v>66.81</v>
      </c>
      <c r="P3075" s="10">
        <v>65.010000000000005</v>
      </c>
      <c r="Q3075" s="10">
        <v>68.36</v>
      </c>
    </row>
    <row r="3076" spans="10:17">
      <c r="J3076" s="29">
        <v>40620</v>
      </c>
      <c r="K3076" s="10">
        <v>66.739999999999995</v>
      </c>
      <c r="L3076" s="10">
        <v>66.92</v>
      </c>
      <c r="M3076" s="10">
        <v>66.05</v>
      </c>
      <c r="N3076" s="10">
        <v>66.05</v>
      </c>
      <c r="O3076" s="10">
        <v>66.89</v>
      </c>
      <c r="P3076" s="10">
        <v>64.930000000000007</v>
      </c>
      <c r="Q3076" s="10">
        <v>68.38</v>
      </c>
    </row>
    <row r="3077" spans="10:17">
      <c r="J3077" s="29">
        <v>40619</v>
      </c>
      <c r="K3077" s="10">
        <v>66.66</v>
      </c>
      <c r="L3077" s="10">
        <v>66.66</v>
      </c>
      <c r="M3077" s="10">
        <v>66.28</v>
      </c>
      <c r="N3077" s="10">
        <v>66.3</v>
      </c>
      <c r="O3077" s="10">
        <v>66.989999999999995</v>
      </c>
      <c r="P3077" s="10">
        <v>64.86</v>
      </c>
      <c r="Q3077" s="10">
        <v>68.400000000000006</v>
      </c>
    </row>
    <row r="3078" spans="10:17">
      <c r="J3078" s="29">
        <v>40618</v>
      </c>
      <c r="K3078" s="10">
        <v>66.52</v>
      </c>
      <c r="L3078" s="10">
        <v>67.05</v>
      </c>
      <c r="M3078" s="10">
        <v>66.09</v>
      </c>
      <c r="N3078" s="10">
        <v>66.45</v>
      </c>
      <c r="O3078" s="10">
        <v>67.09</v>
      </c>
      <c r="P3078" s="10">
        <v>64.790000000000006</v>
      </c>
      <c r="Q3078" s="10">
        <v>68.42</v>
      </c>
    </row>
    <row r="3079" spans="10:17">
      <c r="J3079" s="29">
        <v>40617</v>
      </c>
      <c r="K3079" s="10">
        <v>65.209999999999994</v>
      </c>
      <c r="L3079" s="10">
        <v>66.61</v>
      </c>
      <c r="M3079" s="10">
        <v>65</v>
      </c>
      <c r="N3079" s="10">
        <v>66.39</v>
      </c>
      <c r="O3079" s="10">
        <v>67.180000000000007</v>
      </c>
      <c r="P3079" s="10">
        <v>64.709999999999994</v>
      </c>
      <c r="Q3079" s="10">
        <v>68.45</v>
      </c>
    </row>
    <row r="3080" spans="10:17">
      <c r="J3080" s="29">
        <v>40616</v>
      </c>
      <c r="K3080" s="10">
        <v>65.77</v>
      </c>
      <c r="L3080" s="10">
        <v>66.69</v>
      </c>
      <c r="M3080" s="10">
        <v>65.77</v>
      </c>
      <c r="N3080" s="10">
        <v>66.69</v>
      </c>
      <c r="O3080" s="10">
        <v>67.25</v>
      </c>
      <c r="P3080" s="10">
        <v>64.64</v>
      </c>
      <c r="Q3080" s="10">
        <v>68.5</v>
      </c>
    </row>
    <row r="3081" spans="10:17">
      <c r="J3081" s="29">
        <v>40613</v>
      </c>
      <c r="K3081" s="10">
        <v>66.33</v>
      </c>
      <c r="L3081" s="10">
        <v>66.48</v>
      </c>
      <c r="M3081" s="10">
        <v>66.12</v>
      </c>
      <c r="N3081" s="10">
        <v>66.36</v>
      </c>
      <c r="O3081" s="10">
        <v>67.31</v>
      </c>
      <c r="P3081" s="10">
        <v>64.55</v>
      </c>
      <c r="Q3081" s="10">
        <v>68.540000000000006</v>
      </c>
    </row>
    <row r="3082" spans="10:17">
      <c r="J3082" s="29">
        <v>40612</v>
      </c>
      <c r="K3082" s="10">
        <v>66</v>
      </c>
      <c r="L3082" s="10">
        <v>66.599999999999994</v>
      </c>
      <c r="M3082" s="10">
        <v>65.819999999999993</v>
      </c>
      <c r="N3082" s="10">
        <v>66.05</v>
      </c>
      <c r="O3082" s="10">
        <v>67.36</v>
      </c>
      <c r="P3082" s="10">
        <v>64.48</v>
      </c>
      <c r="Q3082" s="10">
        <v>68.58</v>
      </c>
    </row>
    <row r="3083" spans="10:17">
      <c r="J3083" s="29">
        <v>40611</v>
      </c>
      <c r="K3083" s="10">
        <v>66.5</v>
      </c>
      <c r="L3083" s="10">
        <v>66.5</v>
      </c>
      <c r="M3083" s="10">
        <v>66.3</v>
      </c>
      <c r="N3083" s="10">
        <v>66.459999999999994</v>
      </c>
      <c r="O3083" s="10">
        <v>67.44</v>
      </c>
      <c r="P3083" s="10">
        <v>64.41</v>
      </c>
      <c r="Q3083" s="10">
        <v>68.61</v>
      </c>
    </row>
    <row r="3084" spans="10:17">
      <c r="J3084" s="29">
        <v>40606</v>
      </c>
      <c r="K3084" s="10">
        <v>67.099999999999994</v>
      </c>
      <c r="L3084" s="10">
        <v>67.099999999999994</v>
      </c>
      <c r="M3084" s="10">
        <v>65.849999999999994</v>
      </c>
      <c r="N3084" s="10">
        <v>66.8</v>
      </c>
      <c r="O3084" s="10">
        <v>67.48</v>
      </c>
      <c r="P3084" s="10">
        <v>64.349999999999994</v>
      </c>
      <c r="Q3084" s="10">
        <v>68.63</v>
      </c>
    </row>
    <row r="3085" spans="10:17">
      <c r="J3085" s="29">
        <v>40605</v>
      </c>
      <c r="K3085" s="10">
        <v>66.17</v>
      </c>
      <c r="L3085" s="10">
        <v>66.37</v>
      </c>
      <c r="M3085" s="10">
        <v>65.7</v>
      </c>
      <c r="N3085" s="10">
        <v>66.37</v>
      </c>
      <c r="O3085" s="10">
        <v>67.540000000000006</v>
      </c>
      <c r="P3085" s="10">
        <v>64.290000000000006</v>
      </c>
      <c r="Q3085" s="10">
        <v>68.650000000000006</v>
      </c>
    </row>
    <row r="3086" spans="10:17">
      <c r="J3086" s="29">
        <v>40604</v>
      </c>
      <c r="K3086" s="10">
        <v>65.02</v>
      </c>
      <c r="L3086" s="10">
        <v>65.63</v>
      </c>
      <c r="M3086" s="10">
        <v>65.02</v>
      </c>
      <c r="N3086" s="10">
        <v>65.38</v>
      </c>
      <c r="O3086" s="10">
        <v>67.569999999999993</v>
      </c>
      <c r="P3086" s="10">
        <v>64.239999999999995</v>
      </c>
      <c r="Q3086" s="10">
        <v>68.66</v>
      </c>
    </row>
    <row r="3087" spans="10:17">
      <c r="J3087" s="29">
        <v>40603</v>
      </c>
      <c r="K3087" s="10">
        <v>65.400000000000006</v>
      </c>
      <c r="L3087" s="10">
        <v>65.489999999999995</v>
      </c>
      <c r="M3087" s="10">
        <v>64.64</v>
      </c>
      <c r="N3087" s="10">
        <v>64.64</v>
      </c>
      <c r="O3087" s="10">
        <v>67.650000000000006</v>
      </c>
      <c r="P3087" s="10">
        <v>64.19</v>
      </c>
      <c r="Q3087" s="10">
        <v>68.7</v>
      </c>
    </row>
    <row r="3088" spans="10:17">
      <c r="J3088" s="29">
        <v>40602</v>
      </c>
      <c r="K3088" s="10">
        <v>65.2</v>
      </c>
      <c r="L3088" s="10">
        <v>65.45</v>
      </c>
      <c r="M3088" s="10">
        <v>64.739999999999995</v>
      </c>
      <c r="N3088" s="10">
        <v>65.45</v>
      </c>
      <c r="O3088" s="10">
        <v>67.709999999999994</v>
      </c>
      <c r="P3088" s="10">
        <v>64.13</v>
      </c>
      <c r="Q3088" s="10">
        <v>68.72</v>
      </c>
    </row>
    <row r="3089" spans="10:17">
      <c r="J3089" s="29">
        <v>40599</v>
      </c>
      <c r="K3089" s="10">
        <v>65.02</v>
      </c>
      <c r="L3089" s="10">
        <v>66.5</v>
      </c>
      <c r="M3089" s="10">
        <v>64.3</v>
      </c>
      <c r="N3089" s="10">
        <v>64.3</v>
      </c>
      <c r="O3089" s="10">
        <v>67.78</v>
      </c>
      <c r="P3089" s="10">
        <v>64.069999999999993</v>
      </c>
      <c r="Q3089" s="10">
        <v>68.739999999999995</v>
      </c>
    </row>
    <row r="3090" spans="10:17">
      <c r="J3090" s="29">
        <v>40598</v>
      </c>
      <c r="K3090" s="10">
        <v>65.06</v>
      </c>
      <c r="L3090" s="10">
        <v>65.06</v>
      </c>
      <c r="M3090" s="10">
        <v>64.5</v>
      </c>
      <c r="N3090" s="10">
        <v>65.02</v>
      </c>
      <c r="O3090" s="10">
        <v>67.88</v>
      </c>
      <c r="P3090" s="10">
        <v>64.02</v>
      </c>
      <c r="Q3090" s="10">
        <v>68.75</v>
      </c>
    </row>
    <row r="3091" spans="10:17">
      <c r="J3091" s="29">
        <v>40597</v>
      </c>
      <c r="K3091" s="10">
        <v>65</v>
      </c>
      <c r="L3091" s="10">
        <v>65.45</v>
      </c>
      <c r="M3091" s="10">
        <v>64.3</v>
      </c>
      <c r="N3091" s="10">
        <v>64.3</v>
      </c>
      <c r="O3091" s="10">
        <v>67.959999999999994</v>
      </c>
      <c r="P3091" s="10">
        <v>63.98</v>
      </c>
      <c r="Q3091" s="10">
        <v>68.760000000000005</v>
      </c>
    </row>
    <row r="3092" spans="10:17">
      <c r="J3092" s="29">
        <v>40596</v>
      </c>
      <c r="K3092" s="10">
        <v>65.5</v>
      </c>
      <c r="L3092" s="10">
        <v>65.709999999999994</v>
      </c>
      <c r="M3092" s="10">
        <v>65</v>
      </c>
      <c r="N3092" s="10">
        <v>65</v>
      </c>
      <c r="O3092" s="10">
        <v>68.05</v>
      </c>
      <c r="P3092" s="10">
        <v>63.94</v>
      </c>
      <c r="Q3092" s="10">
        <v>68.78</v>
      </c>
    </row>
    <row r="3093" spans="10:17">
      <c r="J3093" s="29">
        <v>40595</v>
      </c>
      <c r="K3093" s="10">
        <v>66.599999999999994</v>
      </c>
      <c r="L3093" s="10">
        <v>66.599999999999994</v>
      </c>
      <c r="M3093" s="10">
        <v>66</v>
      </c>
      <c r="N3093" s="10">
        <v>66.150000000000006</v>
      </c>
      <c r="O3093" s="10">
        <v>68.12</v>
      </c>
      <c r="P3093" s="10">
        <v>63.9</v>
      </c>
      <c r="Q3093" s="10">
        <v>68.790000000000006</v>
      </c>
    </row>
    <row r="3094" spans="10:17">
      <c r="J3094" s="29">
        <v>40592</v>
      </c>
      <c r="K3094" s="10">
        <v>66.2</v>
      </c>
      <c r="L3094" s="10">
        <v>66.75</v>
      </c>
      <c r="M3094" s="10">
        <v>66.2</v>
      </c>
      <c r="N3094" s="10">
        <v>66.75</v>
      </c>
      <c r="O3094" s="10">
        <v>68.180000000000007</v>
      </c>
      <c r="P3094" s="10">
        <v>63.85</v>
      </c>
      <c r="Q3094" s="10">
        <v>68.78</v>
      </c>
    </row>
    <row r="3095" spans="10:17">
      <c r="J3095" s="29">
        <v>40591</v>
      </c>
      <c r="K3095" s="10">
        <v>65.97</v>
      </c>
      <c r="L3095" s="10">
        <v>66.260000000000005</v>
      </c>
      <c r="M3095" s="10">
        <v>65.92</v>
      </c>
      <c r="N3095" s="10">
        <v>66.17</v>
      </c>
      <c r="O3095" s="10">
        <v>68.25</v>
      </c>
      <c r="P3095" s="10">
        <v>63.79</v>
      </c>
      <c r="Q3095" s="10">
        <v>68.78</v>
      </c>
    </row>
    <row r="3096" spans="10:17">
      <c r="J3096" s="29">
        <v>40590</v>
      </c>
      <c r="K3096" s="10">
        <v>65.55</v>
      </c>
      <c r="L3096" s="10">
        <v>66.099999999999994</v>
      </c>
      <c r="M3096" s="10">
        <v>65.55</v>
      </c>
      <c r="N3096" s="10">
        <v>66</v>
      </c>
      <c r="O3096" s="10">
        <v>68.33</v>
      </c>
      <c r="P3096" s="10">
        <v>63.74</v>
      </c>
      <c r="Q3096" s="10">
        <v>68.77</v>
      </c>
    </row>
    <row r="3097" spans="10:17">
      <c r="J3097" s="29">
        <v>40589</v>
      </c>
      <c r="K3097" s="10">
        <v>65.069999999999993</v>
      </c>
      <c r="L3097" s="10">
        <v>65.989999999999995</v>
      </c>
      <c r="M3097" s="10">
        <v>65.069999999999993</v>
      </c>
      <c r="N3097" s="10">
        <v>65.989999999999995</v>
      </c>
      <c r="O3097" s="10">
        <v>68.42</v>
      </c>
      <c r="P3097" s="10">
        <v>63.7</v>
      </c>
      <c r="Q3097" s="10">
        <v>68.77</v>
      </c>
    </row>
    <row r="3098" spans="10:17">
      <c r="J3098" s="29">
        <v>40588</v>
      </c>
      <c r="K3098" s="10">
        <v>64.25</v>
      </c>
      <c r="L3098" s="10">
        <v>65.5</v>
      </c>
      <c r="M3098" s="10">
        <v>63.87</v>
      </c>
      <c r="N3098" s="10">
        <v>65.5</v>
      </c>
      <c r="O3098" s="10">
        <v>68.52</v>
      </c>
      <c r="P3098" s="10">
        <v>63.65</v>
      </c>
      <c r="Q3098" s="10">
        <v>68.78</v>
      </c>
    </row>
    <row r="3099" spans="10:17">
      <c r="J3099" s="29">
        <v>40585</v>
      </c>
      <c r="K3099" s="10">
        <v>62</v>
      </c>
      <c r="L3099" s="10">
        <v>64.25</v>
      </c>
      <c r="M3099" s="10">
        <v>61.9</v>
      </c>
      <c r="N3099" s="10">
        <v>64.25</v>
      </c>
      <c r="O3099" s="10">
        <v>68.62</v>
      </c>
      <c r="P3099" s="10">
        <v>63.61</v>
      </c>
      <c r="Q3099" s="10">
        <v>68.77</v>
      </c>
    </row>
    <row r="3100" spans="10:17">
      <c r="J3100" s="29">
        <v>40584</v>
      </c>
      <c r="K3100" s="10">
        <v>63.5</v>
      </c>
      <c r="L3100" s="10">
        <v>63.5</v>
      </c>
      <c r="M3100" s="10">
        <v>62.65</v>
      </c>
      <c r="N3100" s="10">
        <v>62.8</v>
      </c>
      <c r="O3100" s="10">
        <v>68.72</v>
      </c>
      <c r="P3100" s="10">
        <v>63.57</v>
      </c>
      <c r="Q3100" s="10">
        <v>68.790000000000006</v>
      </c>
    </row>
    <row r="3101" spans="10:17">
      <c r="J3101" s="29">
        <v>40583</v>
      </c>
      <c r="K3101" s="10">
        <v>63.85</v>
      </c>
      <c r="L3101" s="10">
        <v>63.85</v>
      </c>
      <c r="M3101" s="10">
        <v>63.26</v>
      </c>
      <c r="N3101" s="10">
        <v>63.5</v>
      </c>
      <c r="O3101" s="10">
        <v>68.84</v>
      </c>
      <c r="P3101" s="10">
        <v>63.54</v>
      </c>
      <c r="Q3101" s="10">
        <v>68.819999999999993</v>
      </c>
    </row>
    <row r="3102" spans="10:17">
      <c r="J3102" s="29">
        <v>40582</v>
      </c>
      <c r="K3102" s="10">
        <v>62.9</v>
      </c>
      <c r="L3102" s="10">
        <v>64.16</v>
      </c>
      <c r="M3102" s="10">
        <v>62.9</v>
      </c>
      <c r="N3102" s="10">
        <v>64.16</v>
      </c>
      <c r="O3102" s="10">
        <v>68.97</v>
      </c>
      <c r="P3102" s="10">
        <v>63.51</v>
      </c>
      <c r="Q3102" s="10">
        <v>68.84</v>
      </c>
    </row>
    <row r="3103" spans="10:17">
      <c r="J3103" s="29">
        <v>40581</v>
      </c>
      <c r="K3103" s="10">
        <v>63.13</v>
      </c>
      <c r="L3103" s="10">
        <v>63.84</v>
      </c>
      <c r="M3103" s="10">
        <v>63.01</v>
      </c>
      <c r="N3103" s="10">
        <v>63.01</v>
      </c>
      <c r="O3103" s="10">
        <v>69.09</v>
      </c>
      <c r="P3103" s="10">
        <v>63.47</v>
      </c>
      <c r="Q3103" s="10">
        <v>68.849999999999994</v>
      </c>
    </row>
    <row r="3104" spans="10:17">
      <c r="J3104" s="29">
        <v>40578</v>
      </c>
      <c r="K3104" s="10">
        <v>64.099999999999994</v>
      </c>
      <c r="L3104" s="10">
        <v>64.099999999999994</v>
      </c>
      <c r="M3104" s="10">
        <v>63.3</v>
      </c>
      <c r="N3104" s="10">
        <v>63.3</v>
      </c>
      <c r="O3104" s="10">
        <v>69.23</v>
      </c>
      <c r="P3104" s="10">
        <v>63.44</v>
      </c>
      <c r="Q3104" s="10">
        <v>68.86</v>
      </c>
    </row>
    <row r="3105" spans="10:17">
      <c r="J3105" s="29">
        <v>40577</v>
      </c>
      <c r="K3105" s="10">
        <v>66.47</v>
      </c>
      <c r="L3105" s="10">
        <v>66.47</v>
      </c>
      <c r="M3105" s="10">
        <v>64.099999999999994</v>
      </c>
      <c r="N3105" s="10">
        <v>64.53</v>
      </c>
      <c r="O3105" s="10">
        <v>69.34</v>
      </c>
      <c r="P3105" s="10">
        <v>63.41</v>
      </c>
      <c r="Q3105" s="10">
        <v>68.87</v>
      </c>
    </row>
    <row r="3106" spans="10:17">
      <c r="J3106" s="29">
        <v>40576</v>
      </c>
      <c r="K3106" s="10">
        <v>66.27</v>
      </c>
      <c r="L3106" s="10">
        <v>66.47</v>
      </c>
      <c r="M3106" s="10">
        <v>65.25</v>
      </c>
      <c r="N3106" s="10">
        <v>66.47</v>
      </c>
      <c r="O3106" s="10">
        <v>69.44</v>
      </c>
      <c r="P3106" s="10">
        <v>63.37</v>
      </c>
      <c r="Q3106" s="10">
        <v>68.86</v>
      </c>
    </row>
    <row r="3107" spans="10:17">
      <c r="J3107" s="29">
        <v>40575</v>
      </c>
      <c r="K3107" s="10">
        <v>65.05</v>
      </c>
      <c r="L3107" s="10">
        <v>66.099999999999994</v>
      </c>
      <c r="M3107" s="10">
        <v>65.05</v>
      </c>
      <c r="N3107" s="10">
        <v>66.099999999999994</v>
      </c>
      <c r="O3107" s="10">
        <v>69.52</v>
      </c>
      <c r="P3107" s="10">
        <v>63.33</v>
      </c>
      <c r="Q3107" s="10">
        <v>68.84</v>
      </c>
    </row>
    <row r="3108" spans="10:17">
      <c r="J3108" s="29">
        <v>40574</v>
      </c>
      <c r="K3108" s="10">
        <v>65.180000000000007</v>
      </c>
      <c r="L3108" s="10">
        <v>65.25</v>
      </c>
      <c r="M3108" s="10">
        <v>63.06</v>
      </c>
      <c r="N3108" s="10">
        <v>64.38</v>
      </c>
      <c r="O3108" s="10">
        <v>69.599999999999994</v>
      </c>
      <c r="P3108" s="10">
        <v>63.28</v>
      </c>
      <c r="Q3108" s="10">
        <v>68.819999999999993</v>
      </c>
    </row>
    <row r="3109" spans="10:17">
      <c r="J3109" s="29">
        <v>40571</v>
      </c>
      <c r="K3109" s="10">
        <v>67.3</v>
      </c>
      <c r="L3109" s="10">
        <v>67.3</v>
      </c>
      <c r="M3109" s="10">
        <v>64.650000000000006</v>
      </c>
      <c r="N3109" s="10">
        <v>64.650000000000006</v>
      </c>
      <c r="O3109" s="10">
        <v>69.7</v>
      </c>
      <c r="P3109" s="10">
        <v>63.24</v>
      </c>
      <c r="Q3109" s="10">
        <v>68.81</v>
      </c>
    </row>
    <row r="3110" spans="10:17">
      <c r="J3110" s="29">
        <v>40570</v>
      </c>
      <c r="K3110" s="10">
        <v>68.010000000000005</v>
      </c>
      <c r="L3110" s="10">
        <v>68.010000000000005</v>
      </c>
      <c r="M3110" s="10">
        <v>65.8</v>
      </c>
      <c r="N3110" s="10">
        <v>67.3</v>
      </c>
      <c r="O3110" s="10">
        <v>69.78</v>
      </c>
      <c r="P3110" s="10">
        <v>63.2</v>
      </c>
      <c r="Q3110" s="10">
        <v>68.8</v>
      </c>
    </row>
    <row r="3111" spans="10:17">
      <c r="J3111" s="29">
        <v>40569</v>
      </c>
      <c r="K3111" s="10">
        <v>69.89</v>
      </c>
      <c r="L3111" s="10">
        <v>69.89</v>
      </c>
      <c r="M3111" s="10">
        <v>68.42</v>
      </c>
      <c r="N3111" s="10">
        <v>68.66</v>
      </c>
      <c r="O3111" s="10">
        <v>69.83</v>
      </c>
      <c r="P3111" s="10">
        <v>63.15</v>
      </c>
      <c r="Q3111" s="10">
        <v>68.75</v>
      </c>
    </row>
    <row r="3112" spans="10:17">
      <c r="J3112" s="29">
        <v>40567</v>
      </c>
      <c r="K3112" s="10">
        <v>69.56</v>
      </c>
      <c r="L3112" s="10">
        <v>69.900000000000006</v>
      </c>
      <c r="M3112" s="10">
        <v>69.45</v>
      </c>
      <c r="N3112" s="10">
        <v>69.900000000000006</v>
      </c>
      <c r="O3112" s="10">
        <v>69.87</v>
      </c>
      <c r="P3112" s="10">
        <v>63.1</v>
      </c>
      <c r="Q3112" s="10">
        <v>68.69</v>
      </c>
    </row>
    <row r="3113" spans="10:17">
      <c r="J3113" s="29">
        <v>40564</v>
      </c>
      <c r="K3113" s="10">
        <v>70.099999999999994</v>
      </c>
      <c r="L3113" s="10">
        <v>70.099999999999994</v>
      </c>
      <c r="M3113" s="10">
        <v>69.55</v>
      </c>
      <c r="N3113" s="10">
        <v>69.55</v>
      </c>
      <c r="O3113" s="10">
        <v>69.88</v>
      </c>
      <c r="P3113" s="10">
        <v>63.03</v>
      </c>
      <c r="Q3113" s="10">
        <v>68.61</v>
      </c>
    </row>
    <row r="3114" spans="10:17">
      <c r="J3114" s="29">
        <v>40563</v>
      </c>
      <c r="K3114" s="10">
        <v>70.099999999999994</v>
      </c>
      <c r="L3114" s="10">
        <v>70.099999999999994</v>
      </c>
      <c r="M3114" s="10">
        <v>66.239999999999995</v>
      </c>
      <c r="N3114" s="10">
        <v>69.900000000000006</v>
      </c>
      <c r="O3114" s="10">
        <v>69.900000000000006</v>
      </c>
      <c r="P3114" s="10">
        <v>62.97</v>
      </c>
      <c r="Q3114" s="10">
        <v>68.55</v>
      </c>
    </row>
    <row r="3115" spans="10:17">
      <c r="J3115" s="29">
        <v>40562</v>
      </c>
      <c r="K3115" s="10">
        <v>71</v>
      </c>
      <c r="L3115" s="10">
        <v>71</v>
      </c>
      <c r="M3115" s="10">
        <v>70.09</v>
      </c>
      <c r="N3115" s="10">
        <v>70.2</v>
      </c>
      <c r="O3115" s="10">
        <v>69.95</v>
      </c>
      <c r="P3115" s="10">
        <v>62.9</v>
      </c>
      <c r="Q3115" s="10">
        <v>68.489999999999995</v>
      </c>
    </row>
    <row r="3116" spans="10:17">
      <c r="J3116" s="29">
        <v>40561</v>
      </c>
      <c r="K3116" s="10">
        <v>70.400000000000006</v>
      </c>
      <c r="L3116" s="10">
        <v>70.650000000000006</v>
      </c>
      <c r="M3116" s="10">
        <v>70.099999999999994</v>
      </c>
      <c r="N3116" s="10">
        <v>70.650000000000006</v>
      </c>
      <c r="O3116" s="10">
        <v>69.989999999999995</v>
      </c>
      <c r="P3116" s="10">
        <v>62.84</v>
      </c>
      <c r="Q3116" s="10">
        <v>68.42</v>
      </c>
    </row>
    <row r="3117" spans="10:17">
      <c r="J3117" s="29">
        <v>40560</v>
      </c>
      <c r="K3117" s="10">
        <v>70.8</v>
      </c>
      <c r="L3117" s="10">
        <v>71</v>
      </c>
      <c r="M3117" s="10">
        <v>70.099999999999994</v>
      </c>
      <c r="N3117" s="10">
        <v>71</v>
      </c>
      <c r="O3117" s="10">
        <v>70.03</v>
      </c>
      <c r="P3117" s="10">
        <v>62.77</v>
      </c>
      <c r="Q3117" s="10">
        <v>68.349999999999994</v>
      </c>
    </row>
    <row r="3118" spans="10:17">
      <c r="J3118" s="29">
        <v>40557</v>
      </c>
      <c r="K3118" s="10">
        <v>70.55</v>
      </c>
      <c r="L3118" s="10">
        <v>70.8</v>
      </c>
      <c r="M3118" s="10">
        <v>70.55</v>
      </c>
      <c r="N3118" s="10">
        <v>70.8</v>
      </c>
      <c r="O3118" s="10">
        <v>70.05</v>
      </c>
      <c r="P3118" s="10">
        <v>62.7</v>
      </c>
      <c r="Q3118" s="10">
        <v>68.25</v>
      </c>
    </row>
    <row r="3119" spans="10:17">
      <c r="J3119" s="29">
        <v>40556</v>
      </c>
      <c r="K3119" s="10">
        <v>71.39</v>
      </c>
      <c r="L3119" s="10">
        <v>71.45</v>
      </c>
      <c r="M3119" s="10">
        <v>71</v>
      </c>
      <c r="N3119" s="10">
        <v>71</v>
      </c>
      <c r="O3119" s="10">
        <v>70.05</v>
      </c>
      <c r="P3119" s="10">
        <v>62.63</v>
      </c>
      <c r="Q3119" s="10">
        <v>68.17</v>
      </c>
    </row>
    <row r="3120" spans="10:17">
      <c r="J3120" s="29">
        <v>40555</v>
      </c>
      <c r="K3120" s="10">
        <v>71.42</v>
      </c>
      <c r="L3120" s="10">
        <v>71.5</v>
      </c>
      <c r="M3120" s="10">
        <v>70.900000000000006</v>
      </c>
      <c r="N3120" s="10">
        <v>71.5</v>
      </c>
      <c r="O3120" s="10">
        <v>70.03</v>
      </c>
      <c r="P3120" s="10">
        <v>62.57</v>
      </c>
      <c r="Q3120" s="10">
        <v>68.09</v>
      </c>
    </row>
    <row r="3121" spans="10:17">
      <c r="J3121" s="29">
        <v>40554</v>
      </c>
      <c r="K3121" s="10">
        <v>70.77</v>
      </c>
      <c r="L3121" s="10">
        <v>71.2</v>
      </c>
      <c r="M3121" s="10">
        <v>70.67</v>
      </c>
      <c r="N3121" s="10">
        <v>71.2</v>
      </c>
      <c r="O3121" s="10">
        <v>69.989999999999995</v>
      </c>
      <c r="P3121" s="10">
        <v>62.5</v>
      </c>
      <c r="Q3121" s="10">
        <v>67.989999999999995</v>
      </c>
    </row>
    <row r="3122" spans="10:17">
      <c r="J3122" s="29">
        <v>40553</v>
      </c>
      <c r="K3122" s="10">
        <v>70.17</v>
      </c>
      <c r="L3122" s="10">
        <v>70.31</v>
      </c>
      <c r="M3122" s="10">
        <v>70.05</v>
      </c>
      <c r="N3122" s="10">
        <v>70.31</v>
      </c>
      <c r="O3122" s="10">
        <v>69.959999999999994</v>
      </c>
      <c r="P3122" s="10">
        <v>62.43</v>
      </c>
      <c r="Q3122" s="10">
        <v>67.89</v>
      </c>
    </row>
    <row r="3123" spans="10:17">
      <c r="J3123" s="29">
        <v>40550</v>
      </c>
      <c r="K3123" s="10">
        <v>70.569999999999993</v>
      </c>
      <c r="L3123" s="10">
        <v>70.59</v>
      </c>
      <c r="M3123" s="10">
        <v>69.81</v>
      </c>
      <c r="N3123" s="10">
        <v>69.81</v>
      </c>
      <c r="O3123" s="10">
        <v>69.95</v>
      </c>
      <c r="P3123" s="10">
        <v>62.37</v>
      </c>
      <c r="Q3123" s="10">
        <v>67.790000000000006</v>
      </c>
    </row>
    <row r="3124" spans="10:17">
      <c r="J3124" s="29">
        <v>40549</v>
      </c>
      <c r="K3124" s="10">
        <v>70.67</v>
      </c>
      <c r="L3124" s="10">
        <v>70.67</v>
      </c>
      <c r="M3124" s="10">
        <v>70.13</v>
      </c>
      <c r="N3124" s="10">
        <v>70.13</v>
      </c>
      <c r="O3124" s="10">
        <v>69.94</v>
      </c>
      <c r="P3124" s="10">
        <v>62.32</v>
      </c>
      <c r="Q3124" s="10">
        <v>67.7</v>
      </c>
    </row>
    <row r="3125" spans="10:17">
      <c r="J3125" s="29">
        <v>40548</v>
      </c>
      <c r="K3125" s="10">
        <v>71.040000000000006</v>
      </c>
      <c r="L3125" s="10">
        <v>71.040000000000006</v>
      </c>
      <c r="M3125" s="10">
        <v>70.41</v>
      </c>
      <c r="N3125" s="10">
        <v>70.92</v>
      </c>
      <c r="O3125" s="10">
        <v>69.91</v>
      </c>
      <c r="P3125" s="10">
        <v>62.26</v>
      </c>
      <c r="Q3125" s="10">
        <v>67.62</v>
      </c>
    </row>
    <row r="3126" spans="10:17">
      <c r="J3126" s="29">
        <v>40547</v>
      </c>
      <c r="K3126" s="10">
        <v>71.5</v>
      </c>
      <c r="L3126" s="10">
        <v>71.5</v>
      </c>
      <c r="M3126" s="10">
        <v>70.64</v>
      </c>
      <c r="N3126" s="10">
        <v>70.94</v>
      </c>
      <c r="O3126" s="10">
        <v>69.86</v>
      </c>
      <c r="P3126" s="10">
        <v>62.2</v>
      </c>
      <c r="Q3126" s="10">
        <v>67.52</v>
      </c>
    </row>
    <row r="3127" spans="10:17">
      <c r="J3127" s="29">
        <v>40546</v>
      </c>
      <c r="K3127" s="10">
        <v>71.78</v>
      </c>
      <c r="L3127" s="10">
        <v>71.78</v>
      </c>
      <c r="M3127" s="10">
        <v>71.47</v>
      </c>
      <c r="N3127" s="10">
        <v>71.47</v>
      </c>
      <c r="O3127" s="10">
        <v>69.81</v>
      </c>
      <c r="P3127" s="10">
        <v>62.13</v>
      </c>
      <c r="Q3127" s="10">
        <v>67.430000000000007</v>
      </c>
    </row>
    <row r="3128" spans="10:17">
      <c r="J3128" s="29">
        <v>40542</v>
      </c>
      <c r="K3128" s="10">
        <v>70.400000000000006</v>
      </c>
      <c r="L3128" s="10">
        <v>70.92</v>
      </c>
      <c r="M3128" s="10">
        <v>70.400000000000006</v>
      </c>
      <c r="N3128" s="10">
        <v>70.92</v>
      </c>
      <c r="O3128" s="10">
        <v>69.739999999999995</v>
      </c>
      <c r="P3128" s="10">
        <v>62.07</v>
      </c>
      <c r="Q3128" s="10">
        <v>67.34</v>
      </c>
    </row>
    <row r="3129" spans="10:17">
      <c r="J3129" s="29">
        <v>40541</v>
      </c>
      <c r="K3129" s="10">
        <v>69.989999999999995</v>
      </c>
      <c r="L3129" s="10">
        <v>70.010000000000005</v>
      </c>
      <c r="M3129" s="10">
        <v>69.400000000000006</v>
      </c>
      <c r="N3129" s="10">
        <v>69.680000000000007</v>
      </c>
      <c r="O3129" s="10">
        <v>69.73</v>
      </c>
      <c r="P3129" s="10">
        <v>62</v>
      </c>
      <c r="Q3129" s="10">
        <v>67.25</v>
      </c>
    </row>
    <row r="3130" spans="10:17">
      <c r="J3130" s="29">
        <v>40540</v>
      </c>
      <c r="K3130" s="10">
        <v>68.900000000000006</v>
      </c>
      <c r="L3130" s="10">
        <v>69.989999999999995</v>
      </c>
      <c r="M3130" s="10">
        <v>68.900000000000006</v>
      </c>
      <c r="N3130" s="10">
        <v>69.989999999999995</v>
      </c>
      <c r="O3130" s="10">
        <v>69.75</v>
      </c>
      <c r="P3130" s="10">
        <v>61.94</v>
      </c>
      <c r="Q3130" s="10">
        <v>67.17</v>
      </c>
    </row>
    <row r="3131" spans="10:17">
      <c r="J3131" s="29">
        <v>40539</v>
      </c>
      <c r="K3131" s="10">
        <v>68.760000000000005</v>
      </c>
      <c r="L3131" s="10">
        <v>68.81</v>
      </c>
      <c r="M3131" s="10">
        <v>68.599999999999994</v>
      </c>
      <c r="N3131" s="10">
        <v>68.81</v>
      </c>
      <c r="O3131" s="10">
        <v>69.760000000000005</v>
      </c>
      <c r="P3131" s="10">
        <v>61.89</v>
      </c>
      <c r="Q3131" s="10">
        <v>67.11</v>
      </c>
    </row>
    <row r="3132" spans="10:17">
      <c r="J3132" s="29">
        <v>40535</v>
      </c>
      <c r="K3132" s="10">
        <v>68.23</v>
      </c>
      <c r="L3132" s="10">
        <v>69.94</v>
      </c>
      <c r="M3132" s="10">
        <v>68.22</v>
      </c>
      <c r="N3132" s="10">
        <v>69.94</v>
      </c>
      <c r="O3132" s="10">
        <v>69.8</v>
      </c>
      <c r="P3132" s="10">
        <v>61.83</v>
      </c>
      <c r="Q3132" s="10">
        <v>67.040000000000006</v>
      </c>
    </row>
    <row r="3133" spans="10:17">
      <c r="J3133" s="29">
        <v>40534</v>
      </c>
      <c r="K3133" s="10">
        <v>69.14</v>
      </c>
      <c r="L3133" s="10">
        <v>69.14</v>
      </c>
      <c r="M3133" s="10">
        <v>68.400000000000006</v>
      </c>
      <c r="N3133" s="10">
        <v>68.510000000000005</v>
      </c>
      <c r="O3133" s="10">
        <v>69.78</v>
      </c>
      <c r="P3133" s="10">
        <v>61.77</v>
      </c>
      <c r="Q3133" s="10">
        <v>66.959999999999994</v>
      </c>
    </row>
    <row r="3134" spans="10:17">
      <c r="J3134" s="29">
        <v>40533</v>
      </c>
      <c r="K3134" s="10">
        <v>68.2</v>
      </c>
      <c r="L3134" s="10">
        <v>69.599999999999994</v>
      </c>
      <c r="M3134" s="10">
        <v>68.2</v>
      </c>
      <c r="N3134" s="10">
        <v>69.599999999999994</v>
      </c>
      <c r="O3134" s="10">
        <v>69.790000000000006</v>
      </c>
      <c r="P3134" s="10">
        <v>61.72</v>
      </c>
      <c r="Q3134" s="10">
        <v>66.89</v>
      </c>
    </row>
    <row r="3135" spans="10:17">
      <c r="J3135" s="29">
        <v>40532</v>
      </c>
      <c r="K3135" s="10">
        <v>68.400000000000006</v>
      </c>
      <c r="L3135" s="10">
        <v>68.400000000000006</v>
      </c>
      <c r="M3135" s="10">
        <v>68.2</v>
      </c>
      <c r="N3135" s="10">
        <v>68.2</v>
      </c>
      <c r="O3135" s="10">
        <v>69.760000000000005</v>
      </c>
      <c r="P3135" s="10">
        <v>61.66</v>
      </c>
      <c r="Q3135" s="10">
        <v>66.8</v>
      </c>
    </row>
    <row r="3136" spans="10:17">
      <c r="J3136" s="29">
        <v>40529</v>
      </c>
      <c r="K3136" s="10">
        <v>68.05</v>
      </c>
      <c r="L3136" s="10">
        <v>69</v>
      </c>
      <c r="M3136" s="10">
        <v>68.040000000000006</v>
      </c>
      <c r="N3136" s="10">
        <v>69</v>
      </c>
      <c r="O3136" s="10">
        <v>69.75</v>
      </c>
      <c r="P3136" s="10">
        <v>61.61</v>
      </c>
      <c r="Q3136" s="10">
        <v>66.73</v>
      </c>
    </row>
    <row r="3137" spans="10:17">
      <c r="J3137" s="29">
        <v>40528</v>
      </c>
      <c r="K3137" s="10">
        <v>68.95</v>
      </c>
      <c r="L3137" s="10">
        <v>68.95</v>
      </c>
      <c r="M3137" s="10">
        <v>67.94</v>
      </c>
      <c r="N3137" s="10">
        <v>67.989999999999995</v>
      </c>
      <c r="O3137" s="10">
        <v>69.739999999999995</v>
      </c>
      <c r="P3137" s="10">
        <v>61.54</v>
      </c>
      <c r="Q3137" s="10">
        <v>66.650000000000006</v>
      </c>
    </row>
    <row r="3138" spans="10:17">
      <c r="J3138" s="29">
        <v>40527</v>
      </c>
      <c r="K3138" s="10">
        <v>69.25</v>
      </c>
      <c r="L3138" s="10">
        <v>69.25</v>
      </c>
      <c r="M3138" s="10">
        <v>68.739999999999995</v>
      </c>
      <c r="N3138" s="10">
        <v>68.790000000000006</v>
      </c>
      <c r="O3138" s="10">
        <v>69.72</v>
      </c>
      <c r="P3138" s="10">
        <v>61.49</v>
      </c>
      <c r="Q3138" s="10">
        <v>66.58</v>
      </c>
    </row>
    <row r="3139" spans="10:17">
      <c r="J3139" s="29">
        <v>40526</v>
      </c>
      <c r="K3139" s="10">
        <v>69.02</v>
      </c>
      <c r="L3139" s="10">
        <v>69.31</v>
      </c>
      <c r="M3139" s="10">
        <v>69.010000000000005</v>
      </c>
      <c r="N3139" s="10">
        <v>69.31</v>
      </c>
      <c r="O3139" s="10">
        <v>69.69</v>
      </c>
      <c r="P3139" s="10">
        <v>61.43</v>
      </c>
      <c r="Q3139" s="10">
        <v>66.489999999999995</v>
      </c>
    </row>
    <row r="3140" spans="10:17">
      <c r="J3140" s="29">
        <v>40525</v>
      </c>
      <c r="K3140" s="10">
        <v>68.959999999999994</v>
      </c>
      <c r="L3140" s="10">
        <v>69.25</v>
      </c>
      <c r="M3140" s="10">
        <v>68.819999999999993</v>
      </c>
      <c r="N3140" s="10">
        <v>69.25</v>
      </c>
      <c r="O3140" s="10">
        <v>69.63</v>
      </c>
      <c r="P3140" s="10">
        <v>61.35</v>
      </c>
      <c r="Q3140" s="10">
        <v>66.38</v>
      </c>
    </row>
    <row r="3141" spans="10:17">
      <c r="J3141" s="29">
        <v>40522</v>
      </c>
      <c r="K3141" s="10">
        <v>68.91</v>
      </c>
      <c r="L3141" s="10">
        <v>68.91</v>
      </c>
      <c r="M3141" s="10">
        <v>68.13</v>
      </c>
      <c r="N3141" s="10">
        <v>68.61</v>
      </c>
      <c r="O3141" s="10">
        <v>69.56</v>
      </c>
      <c r="P3141" s="10">
        <v>61.26</v>
      </c>
      <c r="Q3141" s="10">
        <v>66.290000000000006</v>
      </c>
    </row>
    <row r="3142" spans="10:17">
      <c r="J3142" s="29">
        <v>40521</v>
      </c>
      <c r="K3142" s="10">
        <v>70.150000000000006</v>
      </c>
      <c r="L3142" s="10">
        <v>70.150000000000006</v>
      </c>
      <c r="M3142" s="10">
        <v>67.89</v>
      </c>
      <c r="N3142" s="10">
        <v>68.5</v>
      </c>
      <c r="O3142" s="10">
        <v>69.52</v>
      </c>
      <c r="P3142" s="10">
        <v>61.2</v>
      </c>
      <c r="Q3142" s="10">
        <v>66.2</v>
      </c>
    </row>
    <row r="3143" spans="10:17">
      <c r="J3143" s="29">
        <v>40520</v>
      </c>
      <c r="K3143" s="10">
        <v>70.3</v>
      </c>
      <c r="L3143" s="10">
        <v>70.3</v>
      </c>
      <c r="M3143" s="10">
        <v>68.849999999999994</v>
      </c>
      <c r="N3143" s="10">
        <v>69.180000000000007</v>
      </c>
      <c r="O3143" s="10">
        <v>69.459999999999994</v>
      </c>
      <c r="P3143" s="10">
        <v>61.14</v>
      </c>
      <c r="Q3143" s="10">
        <v>66.11</v>
      </c>
    </row>
    <row r="3144" spans="10:17">
      <c r="J3144" s="29">
        <v>40519</v>
      </c>
      <c r="K3144" s="10">
        <v>70.62</v>
      </c>
      <c r="L3144" s="10">
        <v>70.62</v>
      </c>
      <c r="M3144" s="10">
        <v>69.790000000000006</v>
      </c>
      <c r="N3144" s="10">
        <v>70.3</v>
      </c>
      <c r="O3144" s="10">
        <v>69.39</v>
      </c>
      <c r="P3144" s="10">
        <v>61.07</v>
      </c>
      <c r="Q3144" s="10">
        <v>66.02</v>
      </c>
    </row>
    <row r="3145" spans="10:17">
      <c r="J3145" s="29">
        <v>40518</v>
      </c>
      <c r="K3145" s="10">
        <v>71</v>
      </c>
      <c r="L3145" s="10">
        <v>71.2</v>
      </c>
      <c r="M3145" s="10">
        <v>69.84</v>
      </c>
      <c r="N3145" s="10">
        <v>70.09</v>
      </c>
      <c r="O3145" s="10">
        <v>69.3</v>
      </c>
      <c r="P3145" s="10">
        <v>61</v>
      </c>
      <c r="Q3145" s="10">
        <v>65.900000000000006</v>
      </c>
    </row>
    <row r="3146" spans="10:17">
      <c r="J3146" s="29">
        <v>40515</v>
      </c>
      <c r="K3146" s="10">
        <v>70.8</v>
      </c>
      <c r="L3146" s="10">
        <v>70.8</v>
      </c>
      <c r="M3146" s="10">
        <v>70.319999999999993</v>
      </c>
      <c r="N3146" s="10">
        <v>70.569999999999993</v>
      </c>
      <c r="O3146" s="10">
        <v>69.22</v>
      </c>
      <c r="P3146" s="10">
        <v>60.92</v>
      </c>
      <c r="Q3146" s="10">
        <v>65.78</v>
      </c>
    </row>
    <row r="3147" spans="10:17">
      <c r="J3147" s="29">
        <v>40514</v>
      </c>
      <c r="K3147" s="10">
        <v>70.59</v>
      </c>
      <c r="L3147" s="10">
        <v>71</v>
      </c>
      <c r="M3147" s="10">
        <v>70.25</v>
      </c>
      <c r="N3147" s="10">
        <v>71</v>
      </c>
      <c r="O3147" s="10">
        <v>69.13</v>
      </c>
      <c r="P3147" s="10">
        <v>60.85</v>
      </c>
      <c r="Q3147" s="10">
        <v>65.650000000000006</v>
      </c>
    </row>
    <row r="3148" spans="10:17">
      <c r="J3148" s="29">
        <v>40513</v>
      </c>
      <c r="K3148" s="10">
        <v>70.17</v>
      </c>
      <c r="L3148" s="10">
        <v>70.25</v>
      </c>
      <c r="M3148" s="10">
        <v>69.73</v>
      </c>
      <c r="N3148" s="10">
        <v>70.25</v>
      </c>
      <c r="O3148" s="10">
        <v>69.03</v>
      </c>
      <c r="P3148" s="10">
        <v>60.78</v>
      </c>
      <c r="Q3148" s="10">
        <v>65.52</v>
      </c>
    </row>
    <row r="3149" spans="10:17">
      <c r="J3149" s="29">
        <v>40512</v>
      </c>
      <c r="K3149" s="10">
        <v>68.52</v>
      </c>
      <c r="L3149" s="10">
        <v>69.55</v>
      </c>
      <c r="M3149" s="10">
        <v>68.52</v>
      </c>
      <c r="N3149" s="10">
        <v>69.55</v>
      </c>
      <c r="O3149" s="10">
        <v>68.930000000000007</v>
      </c>
      <c r="P3149" s="10">
        <v>60.71</v>
      </c>
      <c r="Q3149" s="10">
        <v>65.38</v>
      </c>
    </row>
    <row r="3150" spans="10:17">
      <c r="J3150" s="29">
        <v>40511</v>
      </c>
      <c r="K3150" s="10">
        <v>69.25</v>
      </c>
      <c r="L3150" s="10">
        <v>69.260000000000005</v>
      </c>
      <c r="M3150" s="10">
        <v>68.34</v>
      </c>
      <c r="N3150" s="10">
        <v>68.7</v>
      </c>
      <c r="O3150" s="10">
        <v>68.849999999999994</v>
      </c>
      <c r="P3150" s="10">
        <v>60.65</v>
      </c>
      <c r="Q3150" s="10">
        <v>65.25</v>
      </c>
    </row>
    <row r="3151" spans="10:17">
      <c r="J3151" s="29">
        <v>40508</v>
      </c>
      <c r="K3151" s="10">
        <v>69.98</v>
      </c>
      <c r="L3151" s="10">
        <v>70</v>
      </c>
      <c r="M3151" s="10">
        <v>69.099999999999994</v>
      </c>
      <c r="N3151" s="10">
        <v>70</v>
      </c>
      <c r="O3151" s="10">
        <v>68.8</v>
      </c>
      <c r="P3151" s="10">
        <v>60.6</v>
      </c>
      <c r="Q3151" s="10">
        <v>65.13</v>
      </c>
    </row>
    <row r="3152" spans="10:17">
      <c r="J3152" s="29">
        <v>40507</v>
      </c>
      <c r="K3152" s="10">
        <v>70.39</v>
      </c>
      <c r="L3152" s="10">
        <v>70.39</v>
      </c>
      <c r="M3152" s="10">
        <v>70</v>
      </c>
      <c r="N3152" s="10">
        <v>70.319999999999993</v>
      </c>
      <c r="O3152" s="10">
        <v>68.7</v>
      </c>
      <c r="P3152" s="10">
        <v>60.54</v>
      </c>
      <c r="Q3152" s="10">
        <v>65</v>
      </c>
    </row>
    <row r="3153" spans="10:17">
      <c r="J3153" s="29">
        <v>40506</v>
      </c>
      <c r="K3153" s="10">
        <v>69.459999999999994</v>
      </c>
      <c r="L3153" s="10">
        <v>70.010000000000005</v>
      </c>
      <c r="M3153" s="10">
        <v>69.459999999999994</v>
      </c>
      <c r="N3153" s="10">
        <v>70.010000000000005</v>
      </c>
      <c r="O3153" s="10">
        <v>68.599999999999994</v>
      </c>
      <c r="P3153" s="10">
        <v>60.49</v>
      </c>
      <c r="Q3153" s="10">
        <v>64.849999999999994</v>
      </c>
    </row>
    <row r="3154" spans="10:17">
      <c r="J3154" s="29">
        <v>40505</v>
      </c>
      <c r="K3154" s="10">
        <v>68.8</v>
      </c>
      <c r="L3154" s="10">
        <v>68.8</v>
      </c>
      <c r="M3154" s="10">
        <v>68.27</v>
      </c>
      <c r="N3154" s="10">
        <v>68.400000000000006</v>
      </c>
      <c r="O3154" s="10">
        <v>68.489999999999995</v>
      </c>
      <c r="P3154" s="10">
        <v>60.43</v>
      </c>
      <c r="Q3154" s="10">
        <v>64.709999999999994</v>
      </c>
    </row>
    <row r="3155" spans="10:17">
      <c r="J3155" s="29">
        <v>40504</v>
      </c>
      <c r="K3155" s="10">
        <v>70.430000000000007</v>
      </c>
      <c r="L3155" s="10">
        <v>70.44</v>
      </c>
      <c r="M3155" s="10">
        <v>69.86</v>
      </c>
      <c r="N3155" s="10">
        <v>69.86</v>
      </c>
      <c r="O3155" s="10">
        <v>68.400000000000006</v>
      </c>
      <c r="P3155" s="10">
        <v>60.39</v>
      </c>
      <c r="Q3155" s="10">
        <v>64.61</v>
      </c>
    </row>
    <row r="3156" spans="10:17">
      <c r="J3156" s="29">
        <v>40501</v>
      </c>
      <c r="K3156" s="10">
        <v>70.05</v>
      </c>
      <c r="L3156" s="10">
        <v>70.489999999999995</v>
      </c>
      <c r="M3156" s="10">
        <v>69.8</v>
      </c>
      <c r="N3156" s="10">
        <v>70.489999999999995</v>
      </c>
      <c r="O3156" s="10">
        <v>68.290000000000006</v>
      </c>
      <c r="P3156" s="10">
        <v>60.33</v>
      </c>
      <c r="Q3156" s="10">
        <v>64.489999999999995</v>
      </c>
    </row>
    <row r="3157" spans="10:17">
      <c r="J3157" s="29">
        <v>40500</v>
      </c>
      <c r="K3157" s="10">
        <v>70</v>
      </c>
      <c r="L3157" s="10">
        <v>70.3</v>
      </c>
      <c r="M3157" s="10">
        <v>70</v>
      </c>
      <c r="N3157" s="10">
        <v>70.08</v>
      </c>
      <c r="O3157" s="10">
        <v>68.16</v>
      </c>
      <c r="P3157" s="10">
        <v>60.28</v>
      </c>
      <c r="Q3157" s="10">
        <v>64.36</v>
      </c>
    </row>
    <row r="3158" spans="10:17">
      <c r="J3158" s="29">
        <v>40499</v>
      </c>
      <c r="K3158" s="10">
        <v>69</v>
      </c>
      <c r="L3158" s="10">
        <v>69.31</v>
      </c>
      <c r="M3158" s="10">
        <v>69</v>
      </c>
      <c r="N3158" s="10">
        <v>69.03</v>
      </c>
      <c r="O3158" s="10">
        <v>68.03</v>
      </c>
      <c r="P3158" s="10">
        <v>60.22</v>
      </c>
      <c r="Q3158" s="10">
        <v>64.23</v>
      </c>
    </row>
    <row r="3159" spans="10:17">
      <c r="J3159" s="29">
        <v>40498</v>
      </c>
      <c r="K3159" s="10">
        <v>69.650000000000006</v>
      </c>
      <c r="L3159" s="10">
        <v>69.650000000000006</v>
      </c>
      <c r="M3159" s="10">
        <v>68.650000000000006</v>
      </c>
      <c r="N3159" s="10">
        <v>68.78</v>
      </c>
      <c r="O3159" s="10">
        <v>67.930000000000007</v>
      </c>
      <c r="P3159" s="10">
        <v>60.17</v>
      </c>
      <c r="Q3159" s="10">
        <v>64.12</v>
      </c>
    </row>
    <row r="3160" spans="10:17">
      <c r="J3160" s="29">
        <v>40494</v>
      </c>
      <c r="K3160" s="10">
        <v>70.61</v>
      </c>
      <c r="L3160" s="10">
        <v>70.61</v>
      </c>
      <c r="M3160" s="10">
        <v>69.7</v>
      </c>
      <c r="N3160" s="10">
        <v>69.989999999999995</v>
      </c>
      <c r="O3160" s="10">
        <v>67.81</v>
      </c>
      <c r="P3160" s="10">
        <v>60.12</v>
      </c>
      <c r="Q3160" s="10">
        <v>64</v>
      </c>
    </row>
    <row r="3161" spans="10:17">
      <c r="J3161" s="29">
        <v>40493</v>
      </c>
      <c r="K3161" s="10">
        <v>70.45</v>
      </c>
      <c r="L3161" s="10">
        <v>70.61</v>
      </c>
      <c r="M3161" s="10">
        <v>70.09</v>
      </c>
      <c r="N3161" s="10">
        <v>70.61</v>
      </c>
      <c r="O3161" s="10">
        <v>67.66</v>
      </c>
      <c r="P3161" s="10">
        <v>60.07</v>
      </c>
      <c r="Q3161" s="10">
        <v>63.87</v>
      </c>
    </row>
    <row r="3162" spans="10:17">
      <c r="J3162" s="29">
        <v>40492</v>
      </c>
      <c r="K3162" s="10">
        <v>70.5</v>
      </c>
      <c r="L3162" s="10">
        <v>70.55</v>
      </c>
      <c r="M3162" s="10">
        <v>69.62</v>
      </c>
      <c r="N3162" s="10">
        <v>70.42</v>
      </c>
      <c r="O3162" s="10">
        <v>67.510000000000005</v>
      </c>
      <c r="P3162" s="10">
        <v>60</v>
      </c>
      <c r="Q3162" s="10">
        <v>63.73</v>
      </c>
    </row>
    <row r="3163" spans="10:17">
      <c r="J3163" s="29">
        <v>40491</v>
      </c>
      <c r="K3163" s="10">
        <v>72.77</v>
      </c>
      <c r="L3163" s="10">
        <v>72.77</v>
      </c>
      <c r="M3163" s="10">
        <v>70.52</v>
      </c>
      <c r="N3163" s="10">
        <v>70.52</v>
      </c>
      <c r="O3163" s="10">
        <v>67.33</v>
      </c>
      <c r="P3163" s="10">
        <v>59.94</v>
      </c>
      <c r="Q3163" s="10">
        <v>63.58</v>
      </c>
    </row>
    <row r="3164" spans="10:17">
      <c r="J3164" s="29">
        <v>40490</v>
      </c>
      <c r="K3164" s="10">
        <v>72</v>
      </c>
      <c r="L3164" s="10">
        <v>72.22</v>
      </c>
      <c r="M3164" s="10">
        <v>71.69</v>
      </c>
      <c r="N3164" s="10">
        <v>72.22</v>
      </c>
      <c r="O3164" s="10">
        <v>67.19</v>
      </c>
      <c r="P3164" s="10">
        <v>59.88</v>
      </c>
      <c r="Q3164" s="10">
        <v>63.43</v>
      </c>
    </row>
    <row r="3165" spans="10:17">
      <c r="J3165" s="29">
        <v>40487</v>
      </c>
      <c r="K3165" s="10">
        <v>72.63</v>
      </c>
      <c r="L3165" s="10">
        <v>72.63</v>
      </c>
      <c r="M3165" s="10">
        <v>71.760000000000005</v>
      </c>
      <c r="N3165" s="10">
        <v>72.45</v>
      </c>
      <c r="O3165" s="10">
        <v>67.03</v>
      </c>
      <c r="P3165" s="10">
        <v>59.78</v>
      </c>
      <c r="Q3165" s="10">
        <v>63.27</v>
      </c>
    </row>
    <row r="3166" spans="10:17">
      <c r="J3166" s="29">
        <v>40486</v>
      </c>
      <c r="K3166" s="10">
        <v>71.89</v>
      </c>
      <c r="L3166" s="10">
        <v>72.63</v>
      </c>
      <c r="M3166" s="10">
        <v>71.88</v>
      </c>
      <c r="N3166" s="10">
        <v>72.63</v>
      </c>
      <c r="O3166" s="10">
        <v>66.849999999999994</v>
      </c>
      <c r="P3166" s="10">
        <v>59.71</v>
      </c>
      <c r="Q3166" s="10">
        <v>63.1</v>
      </c>
    </row>
    <row r="3167" spans="10:17">
      <c r="J3167" s="29">
        <v>40485</v>
      </c>
      <c r="K3167" s="10">
        <v>70.900000000000006</v>
      </c>
      <c r="L3167" s="10">
        <v>71.760000000000005</v>
      </c>
      <c r="M3167" s="10">
        <v>70.900000000000006</v>
      </c>
      <c r="N3167" s="10">
        <v>71.760000000000005</v>
      </c>
      <c r="O3167" s="10">
        <v>66.67</v>
      </c>
      <c r="P3167" s="10">
        <v>59.63</v>
      </c>
      <c r="Q3167" s="10">
        <v>62.92</v>
      </c>
    </row>
    <row r="3168" spans="10:17">
      <c r="J3168" s="29">
        <v>40483</v>
      </c>
      <c r="K3168" s="10">
        <v>70.23</v>
      </c>
      <c r="L3168" s="10">
        <v>70.86</v>
      </c>
      <c r="M3168" s="10">
        <v>69.010000000000005</v>
      </c>
      <c r="N3168" s="10">
        <v>70.86</v>
      </c>
      <c r="O3168" s="10">
        <v>66.459999999999994</v>
      </c>
      <c r="P3168" s="10">
        <v>59.55</v>
      </c>
      <c r="Q3168" s="10">
        <v>62.74</v>
      </c>
    </row>
    <row r="3169" spans="10:17">
      <c r="J3169" s="29">
        <v>40480</v>
      </c>
      <c r="K3169" s="10">
        <v>69.42</v>
      </c>
      <c r="L3169" s="10">
        <v>70.05</v>
      </c>
      <c r="M3169" s="10">
        <v>69.41</v>
      </c>
      <c r="N3169" s="10">
        <v>70.05</v>
      </c>
      <c r="O3169" s="10">
        <v>66.3</v>
      </c>
      <c r="P3169" s="10">
        <v>59.48</v>
      </c>
      <c r="Q3169" s="10">
        <v>62.58</v>
      </c>
    </row>
    <row r="3170" spans="10:17">
      <c r="J3170" s="29">
        <v>40479</v>
      </c>
      <c r="K3170" s="10">
        <v>69.88</v>
      </c>
      <c r="L3170" s="10">
        <v>70.27</v>
      </c>
      <c r="M3170" s="10">
        <v>69.56</v>
      </c>
      <c r="N3170" s="10">
        <v>69.56</v>
      </c>
      <c r="O3170" s="10">
        <v>66.150000000000006</v>
      </c>
      <c r="P3170" s="10">
        <v>59.4</v>
      </c>
      <c r="Q3170" s="10">
        <v>62.42</v>
      </c>
    </row>
    <row r="3171" spans="10:17">
      <c r="J3171" s="29">
        <v>40478</v>
      </c>
      <c r="K3171" s="10">
        <v>69.790000000000006</v>
      </c>
      <c r="L3171" s="10">
        <v>69.819999999999993</v>
      </c>
      <c r="M3171" s="10">
        <v>69.52</v>
      </c>
      <c r="N3171" s="10">
        <v>69.680000000000007</v>
      </c>
      <c r="O3171" s="10">
        <v>65.989999999999995</v>
      </c>
      <c r="P3171" s="10">
        <v>59.33</v>
      </c>
      <c r="Q3171" s="10">
        <v>62.27</v>
      </c>
    </row>
    <row r="3172" spans="10:17">
      <c r="J3172" s="29">
        <v>40477</v>
      </c>
      <c r="K3172" s="10">
        <v>69.12</v>
      </c>
      <c r="L3172" s="10">
        <v>69.78</v>
      </c>
      <c r="M3172" s="10">
        <v>69.12</v>
      </c>
      <c r="N3172" s="10">
        <v>69.78</v>
      </c>
      <c r="O3172" s="10">
        <v>65.819999999999993</v>
      </c>
      <c r="P3172" s="10">
        <v>59.27</v>
      </c>
      <c r="Q3172" s="10">
        <v>62.11</v>
      </c>
    </row>
    <row r="3173" spans="10:17">
      <c r="J3173" s="29">
        <v>40476</v>
      </c>
      <c r="K3173" s="10">
        <v>69.2</v>
      </c>
      <c r="L3173" s="10">
        <v>69.2</v>
      </c>
      <c r="M3173" s="10">
        <v>68.75</v>
      </c>
      <c r="N3173" s="10">
        <v>69.12</v>
      </c>
      <c r="O3173" s="10">
        <v>65.63</v>
      </c>
      <c r="P3173" s="10">
        <v>59.2</v>
      </c>
      <c r="Q3173" s="10">
        <v>61.96</v>
      </c>
    </row>
    <row r="3174" spans="10:17">
      <c r="J3174" s="29">
        <v>40473</v>
      </c>
      <c r="K3174" s="10">
        <v>71</v>
      </c>
      <c r="L3174" s="10">
        <v>71</v>
      </c>
      <c r="M3174" s="10">
        <v>68.41</v>
      </c>
      <c r="N3174" s="10">
        <v>68.66</v>
      </c>
      <c r="O3174" s="10">
        <v>65.47</v>
      </c>
      <c r="P3174" s="10">
        <v>59.14</v>
      </c>
      <c r="Q3174" s="10">
        <v>61.81</v>
      </c>
    </row>
    <row r="3175" spans="10:17">
      <c r="J3175" s="29">
        <v>40472</v>
      </c>
      <c r="K3175" s="10">
        <v>70</v>
      </c>
      <c r="L3175" s="10">
        <v>70</v>
      </c>
      <c r="M3175" s="10">
        <v>68.3</v>
      </c>
      <c r="N3175" s="10">
        <v>68.680000000000007</v>
      </c>
      <c r="O3175" s="10">
        <v>65.33</v>
      </c>
      <c r="P3175" s="10">
        <v>59.08</v>
      </c>
      <c r="Q3175" s="10">
        <v>61.66</v>
      </c>
    </row>
    <row r="3176" spans="10:17">
      <c r="J3176" s="29">
        <v>40471</v>
      </c>
      <c r="K3176" s="10">
        <v>68.2</v>
      </c>
      <c r="L3176" s="10">
        <v>68.77</v>
      </c>
      <c r="M3176" s="10">
        <v>68.2</v>
      </c>
      <c r="N3176" s="10">
        <v>68.540000000000006</v>
      </c>
      <c r="O3176" s="10">
        <v>65.180000000000007</v>
      </c>
      <c r="P3176" s="10">
        <v>59.02</v>
      </c>
      <c r="Q3176" s="10">
        <v>61.49</v>
      </c>
    </row>
    <row r="3177" spans="10:17">
      <c r="J3177" s="29">
        <v>40470</v>
      </c>
      <c r="K3177" s="10">
        <v>70</v>
      </c>
      <c r="L3177" s="10">
        <v>70</v>
      </c>
      <c r="M3177" s="10">
        <v>68</v>
      </c>
      <c r="N3177" s="10">
        <v>68</v>
      </c>
      <c r="O3177" s="10">
        <v>65.040000000000006</v>
      </c>
      <c r="P3177" s="10">
        <v>58.96</v>
      </c>
      <c r="Q3177" s="10">
        <v>61.32</v>
      </c>
    </row>
    <row r="3178" spans="10:17">
      <c r="J3178" s="29">
        <v>40469</v>
      </c>
      <c r="K3178" s="10">
        <v>70.489999999999995</v>
      </c>
      <c r="L3178" s="10">
        <v>70.489999999999995</v>
      </c>
      <c r="M3178" s="10">
        <v>69.790000000000006</v>
      </c>
      <c r="N3178" s="10">
        <v>70</v>
      </c>
      <c r="O3178" s="10">
        <v>64.930000000000007</v>
      </c>
      <c r="P3178" s="10">
        <v>58.9</v>
      </c>
      <c r="Q3178" s="10">
        <v>61.15</v>
      </c>
    </row>
    <row r="3179" spans="10:17">
      <c r="J3179" s="29">
        <v>40466</v>
      </c>
      <c r="K3179" s="10">
        <v>70.48</v>
      </c>
      <c r="L3179" s="10">
        <v>71</v>
      </c>
      <c r="M3179" s="10">
        <v>70.099999999999994</v>
      </c>
      <c r="N3179" s="10">
        <v>71</v>
      </c>
      <c r="O3179" s="10">
        <v>64.78</v>
      </c>
      <c r="P3179" s="10">
        <v>58.83</v>
      </c>
      <c r="Q3179" s="10">
        <v>60.97</v>
      </c>
    </row>
    <row r="3180" spans="10:17">
      <c r="J3180" s="29">
        <v>40465</v>
      </c>
      <c r="K3180" s="10">
        <v>70.7</v>
      </c>
      <c r="L3180" s="10">
        <v>70.8</v>
      </c>
      <c r="M3180" s="10">
        <v>70.099999999999994</v>
      </c>
      <c r="N3180" s="10">
        <v>70.349999999999994</v>
      </c>
      <c r="O3180" s="10">
        <v>64.59</v>
      </c>
      <c r="P3180" s="10">
        <v>58.76</v>
      </c>
      <c r="Q3180" s="10">
        <v>60.77</v>
      </c>
    </row>
    <row r="3181" spans="10:17">
      <c r="J3181" s="29">
        <v>40464</v>
      </c>
      <c r="K3181" s="10">
        <v>69.95</v>
      </c>
      <c r="L3181" s="10">
        <v>70.819999999999993</v>
      </c>
      <c r="M3181" s="10">
        <v>69.95</v>
      </c>
      <c r="N3181" s="10">
        <v>70.7</v>
      </c>
      <c r="O3181" s="10">
        <v>64.459999999999994</v>
      </c>
      <c r="P3181" s="10">
        <v>58.69</v>
      </c>
      <c r="Q3181" s="10">
        <v>60.57</v>
      </c>
    </row>
    <row r="3182" spans="10:17">
      <c r="J3182" s="29">
        <v>40462</v>
      </c>
      <c r="K3182" s="10">
        <v>69.3</v>
      </c>
      <c r="L3182" s="10">
        <v>69.36</v>
      </c>
      <c r="M3182" s="10">
        <v>69.09</v>
      </c>
      <c r="N3182" s="10">
        <v>69.14</v>
      </c>
      <c r="O3182" s="10">
        <v>64.28</v>
      </c>
      <c r="P3182" s="10">
        <v>58.61</v>
      </c>
      <c r="Q3182" s="10">
        <v>60.38</v>
      </c>
    </row>
    <row r="3183" spans="10:17">
      <c r="J3183" s="29">
        <v>40459</v>
      </c>
      <c r="K3183" s="10">
        <v>68.3</v>
      </c>
      <c r="L3183" s="10">
        <v>68.849999999999994</v>
      </c>
      <c r="M3183" s="10">
        <v>68.28</v>
      </c>
      <c r="N3183" s="10">
        <v>68.790000000000006</v>
      </c>
      <c r="O3183" s="10">
        <v>64.13</v>
      </c>
      <c r="P3183" s="10">
        <v>58.54</v>
      </c>
      <c r="Q3183" s="10">
        <v>60.22</v>
      </c>
    </row>
    <row r="3184" spans="10:17">
      <c r="J3184" s="29">
        <v>40458</v>
      </c>
      <c r="K3184" s="10">
        <v>70</v>
      </c>
      <c r="L3184" s="10">
        <v>70</v>
      </c>
      <c r="M3184" s="10">
        <v>67.599999999999994</v>
      </c>
      <c r="N3184" s="10">
        <v>68</v>
      </c>
      <c r="O3184" s="10">
        <v>63.98</v>
      </c>
      <c r="P3184" s="10">
        <v>58.46</v>
      </c>
      <c r="Q3184" s="10">
        <v>60.07</v>
      </c>
    </row>
    <row r="3185" spans="10:17">
      <c r="J3185" s="29">
        <v>40457</v>
      </c>
      <c r="K3185" s="10">
        <v>68.430000000000007</v>
      </c>
      <c r="L3185" s="10">
        <v>68.430000000000007</v>
      </c>
      <c r="M3185" s="10">
        <v>67.84</v>
      </c>
      <c r="N3185" s="10">
        <v>68.150000000000006</v>
      </c>
      <c r="O3185" s="10">
        <v>63.85</v>
      </c>
      <c r="P3185" s="10">
        <v>58.39</v>
      </c>
      <c r="Q3185" s="10">
        <v>59.94</v>
      </c>
    </row>
    <row r="3186" spans="10:17">
      <c r="J3186" s="29">
        <v>40456</v>
      </c>
      <c r="K3186" s="10">
        <v>67.72</v>
      </c>
      <c r="L3186" s="10">
        <v>68.5</v>
      </c>
      <c r="M3186" s="10">
        <v>67.67</v>
      </c>
      <c r="N3186" s="10">
        <v>68.5</v>
      </c>
      <c r="O3186" s="10">
        <v>63.71</v>
      </c>
      <c r="P3186" s="10">
        <v>58.32</v>
      </c>
      <c r="Q3186" s="10">
        <v>59.81</v>
      </c>
    </row>
    <row r="3187" spans="10:17">
      <c r="J3187" s="29">
        <v>40455</v>
      </c>
      <c r="K3187" s="10">
        <v>67.010000000000005</v>
      </c>
      <c r="L3187" s="10">
        <v>67.38</v>
      </c>
      <c r="M3187" s="10">
        <v>67</v>
      </c>
      <c r="N3187" s="10">
        <v>67</v>
      </c>
      <c r="O3187" s="10">
        <v>63.56</v>
      </c>
      <c r="P3187" s="10">
        <v>58.25</v>
      </c>
      <c r="Q3187" s="10">
        <v>59.68</v>
      </c>
    </row>
    <row r="3188" spans="10:17">
      <c r="J3188" s="29">
        <v>40452</v>
      </c>
      <c r="K3188" s="10">
        <v>66.400000000000006</v>
      </c>
      <c r="L3188" s="10">
        <v>67.13</v>
      </c>
      <c r="M3188" s="10">
        <v>66.150000000000006</v>
      </c>
      <c r="N3188" s="10">
        <v>67.13</v>
      </c>
      <c r="O3188" s="10">
        <v>63.44</v>
      </c>
      <c r="P3188" s="10">
        <v>58.18</v>
      </c>
      <c r="Q3188" s="10">
        <v>59.53</v>
      </c>
    </row>
    <row r="3189" spans="10:17">
      <c r="J3189" s="29">
        <v>40451</v>
      </c>
      <c r="K3189" s="10">
        <v>66</v>
      </c>
      <c r="L3189" s="10">
        <v>66.099999999999994</v>
      </c>
      <c r="M3189" s="10">
        <v>65.489999999999995</v>
      </c>
      <c r="N3189" s="10">
        <v>66.099999999999994</v>
      </c>
      <c r="O3189" s="10">
        <v>63.29</v>
      </c>
      <c r="P3189" s="10">
        <v>58.12</v>
      </c>
      <c r="Q3189" s="10">
        <v>59.4</v>
      </c>
    </row>
    <row r="3190" spans="10:17">
      <c r="J3190" s="29">
        <v>40450</v>
      </c>
      <c r="K3190" s="10">
        <v>66.16</v>
      </c>
      <c r="L3190" s="10">
        <v>66.16</v>
      </c>
      <c r="M3190" s="10">
        <v>65.760000000000005</v>
      </c>
      <c r="N3190" s="10">
        <v>66</v>
      </c>
      <c r="O3190" s="10">
        <v>63.14</v>
      </c>
      <c r="P3190" s="10">
        <v>58.05</v>
      </c>
      <c r="Q3190" s="10">
        <v>59.3</v>
      </c>
    </row>
    <row r="3191" spans="10:17">
      <c r="J3191" s="29">
        <v>40449</v>
      </c>
      <c r="K3191" s="10">
        <v>65.91</v>
      </c>
      <c r="L3191" s="10">
        <v>66.400000000000006</v>
      </c>
      <c r="M3191" s="10">
        <v>65.91</v>
      </c>
      <c r="N3191" s="10">
        <v>66.400000000000006</v>
      </c>
      <c r="O3191" s="10">
        <v>63.01</v>
      </c>
      <c r="P3191" s="10">
        <v>57.99</v>
      </c>
      <c r="Q3191" s="10">
        <v>59.2</v>
      </c>
    </row>
    <row r="3192" spans="10:17">
      <c r="J3192" s="29">
        <v>40448</v>
      </c>
      <c r="K3192" s="10">
        <v>65.819999999999993</v>
      </c>
      <c r="L3192" s="10">
        <v>66</v>
      </c>
      <c r="M3192" s="10">
        <v>65.78</v>
      </c>
      <c r="N3192" s="10">
        <v>65.8</v>
      </c>
      <c r="O3192" s="10">
        <v>62.88</v>
      </c>
      <c r="P3192" s="10">
        <v>57.92</v>
      </c>
      <c r="Q3192" s="10">
        <v>59.1</v>
      </c>
    </row>
    <row r="3193" spans="10:17">
      <c r="J3193" s="29">
        <v>40445</v>
      </c>
      <c r="K3193" s="10">
        <v>65.819999999999993</v>
      </c>
      <c r="L3193" s="10">
        <v>66.150000000000006</v>
      </c>
      <c r="M3193" s="10">
        <v>64.5</v>
      </c>
      <c r="N3193" s="10">
        <v>65.37</v>
      </c>
      <c r="O3193" s="10">
        <v>62.76</v>
      </c>
      <c r="P3193" s="10">
        <v>57.85</v>
      </c>
      <c r="Q3193" s="10">
        <v>59.01</v>
      </c>
    </row>
    <row r="3194" spans="10:17">
      <c r="J3194" s="29">
        <v>40444</v>
      </c>
      <c r="K3194" s="10">
        <v>66.150000000000006</v>
      </c>
      <c r="L3194" s="10">
        <v>66.22</v>
      </c>
      <c r="M3194" s="10">
        <v>66.010000000000005</v>
      </c>
      <c r="N3194" s="10">
        <v>66.099999999999994</v>
      </c>
      <c r="O3194" s="10">
        <v>62.65</v>
      </c>
      <c r="P3194" s="10">
        <v>57.79</v>
      </c>
      <c r="Q3194" s="10">
        <v>58.91</v>
      </c>
    </row>
    <row r="3195" spans="10:17">
      <c r="J3195" s="29">
        <v>40443</v>
      </c>
      <c r="K3195" s="10">
        <v>65.5</v>
      </c>
      <c r="L3195" s="10">
        <v>66.09</v>
      </c>
      <c r="M3195" s="10">
        <v>65.5</v>
      </c>
      <c r="N3195" s="10">
        <v>65.69</v>
      </c>
      <c r="O3195" s="10">
        <v>62.5</v>
      </c>
      <c r="P3195" s="10">
        <v>57.72</v>
      </c>
      <c r="Q3195" s="10">
        <v>58.81</v>
      </c>
    </row>
    <row r="3196" spans="10:17">
      <c r="J3196" s="29">
        <v>40442</v>
      </c>
      <c r="K3196" s="10">
        <v>65.83</v>
      </c>
      <c r="L3196" s="10">
        <v>66.099999999999994</v>
      </c>
      <c r="M3196" s="10">
        <v>65.83</v>
      </c>
      <c r="N3196" s="10">
        <v>66.099999999999994</v>
      </c>
      <c r="O3196" s="10">
        <v>62.34</v>
      </c>
      <c r="P3196" s="10">
        <v>57.65</v>
      </c>
      <c r="Q3196" s="10">
        <v>58.71</v>
      </c>
    </row>
    <row r="3197" spans="10:17">
      <c r="J3197" s="29">
        <v>40441</v>
      </c>
      <c r="K3197" s="10">
        <v>66.010000000000005</v>
      </c>
      <c r="L3197" s="10">
        <v>66.14</v>
      </c>
      <c r="M3197" s="10">
        <v>66</v>
      </c>
      <c r="N3197" s="10">
        <v>66.099999999999994</v>
      </c>
      <c r="O3197" s="10">
        <v>62.18</v>
      </c>
      <c r="P3197" s="10">
        <v>57.57</v>
      </c>
      <c r="Q3197" s="10">
        <v>58.62</v>
      </c>
    </row>
    <row r="3198" spans="10:17">
      <c r="J3198" s="29">
        <v>40438</v>
      </c>
      <c r="K3198" s="10">
        <v>65.62</v>
      </c>
      <c r="L3198" s="10">
        <v>65.62</v>
      </c>
      <c r="M3198" s="10">
        <v>65.319999999999993</v>
      </c>
      <c r="N3198" s="10">
        <v>65.319999999999993</v>
      </c>
      <c r="O3198" s="10">
        <v>62.01</v>
      </c>
      <c r="P3198" s="10">
        <v>57.49</v>
      </c>
      <c r="Q3198" s="10">
        <v>58.53</v>
      </c>
    </row>
    <row r="3199" spans="10:17">
      <c r="J3199" s="29">
        <v>40437</v>
      </c>
      <c r="K3199" s="10">
        <v>66.09</v>
      </c>
      <c r="L3199" s="10">
        <v>66.11</v>
      </c>
      <c r="M3199" s="10">
        <v>65.599999999999994</v>
      </c>
      <c r="N3199" s="10">
        <v>65.69</v>
      </c>
      <c r="O3199" s="10">
        <v>61.84</v>
      </c>
      <c r="P3199" s="10">
        <v>57.42</v>
      </c>
      <c r="Q3199" s="10">
        <v>58.44</v>
      </c>
    </row>
    <row r="3200" spans="10:17">
      <c r="J3200" s="29">
        <v>40436</v>
      </c>
      <c r="K3200" s="10">
        <v>65.45</v>
      </c>
      <c r="L3200" s="10">
        <v>65.989999999999995</v>
      </c>
      <c r="M3200" s="10">
        <v>65.33</v>
      </c>
      <c r="N3200" s="10">
        <v>65.989999999999995</v>
      </c>
      <c r="O3200" s="10">
        <v>61.66</v>
      </c>
      <c r="P3200" s="10">
        <v>57.34</v>
      </c>
      <c r="Q3200" s="10">
        <v>58.35</v>
      </c>
    </row>
    <row r="3201" spans="10:17">
      <c r="J3201" s="29">
        <v>40435</v>
      </c>
      <c r="K3201" s="10">
        <v>65.2</v>
      </c>
      <c r="L3201" s="10">
        <v>65.52</v>
      </c>
      <c r="M3201" s="10">
        <v>65.2</v>
      </c>
      <c r="N3201" s="10">
        <v>65.290000000000006</v>
      </c>
      <c r="O3201" s="10">
        <v>61.47</v>
      </c>
      <c r="P3201" s="10">
        <v>57.25</v>
      </c>
      <c r="Q3201" s="10">
        <v>58.26</v>
      </c>
    </row>
    <row r="3202" spans="10:17">
      <c r="J3202" s="29">
        <v>40434</v>
      </c>
      <c r="K3202" s="10">
        <v>64.55</v>
      </c>
      <c r="L3202" s="10">
        <v>65</v>
      </c>
      <c r="M3202" s="10">
        <v>64.45</v>
      </c>
      <c r="N3202" s="10">
        <v>64.88</v>
      </c>
      <c r="O3202" s="10">
        <v>61.29</v>
      </c>
      <c r="P3202" s="10">
        <v>57.17</v>
      </c>
      <c r="Q3202" s="10">
        <v>58.17</v>
      </c>
    </row>
    <row r="3203" spans="10:17">
      <c r="J3203" s="29">
        <v>40431</v>
      </c>
      <c r="K3203" s="10">
        <v>64.19</v>
      </c>
      <c r="L3203" s="10">
        <v>64.569999999999993</v>
      </c>
      <c r="M3203" s="10">
        <v>64.19</v>
      </c>
      <c r="N3203" s="10">
        <v>64.569999999999993</v>
      </c>
      <c r="O3203" s="10">
        <v>61.11</v>
      </c>
      <c r="P3203" s="10">
        <v>57.09</v>
      </c>
      <c r="Q3203" s="10">
        <v>58.1</v>
      </c>
    </row>
    <row r="3204" spans="10:17">
      <c r="J3204" s="29">
        <v>40430</v>
      </c>
      <c r="K3204" s="10">
        <v>63.8</v>
      </c>
      <c r="L3204" s="10">
        <v>64.19</v>
      </c>
      <c r="M3204" s="10">
        <v>63.62</v>
      </c>
      <c r="N3204" s="10">
        <v>64.19</v>
      </c>
      <c r="O3204" s="10">
        <v>60.94</v>
      </c>
      <c r="P3204" s="10">
        <v>57.02</v>
      </c>
      <c r="Q3204" s="10">
        <v>58.03</v>
      </c>
    </row>
    <row r="3205" spans="10:17">
      <c r="J3205" s="29">
        <v>40429</v>
      </c>
      <c r="K3205" s="10">
        <v>63.38</v>
      </c>
      <c r="L3205" s="10">
        <v>64</v>
      </c>
      <c r="M3205" s="10">
        <v>63.06</v>
      </c>
      <c r="N3205" s="10">
        <v>64</v>
      </c>
      <c r="O3205" s="10">
        <v>60.82</v>
      </c>
      <c r="P3205" s="10">
        <v>56.95</v>
      </c>
      <c r="Q3205" s="10">
        <v>57.96</v>
      </c>
    </row>
    <row r="3206" spans="10:17">
      <c r="J3206" s="29">
        <v>40427</v>
      </c>
      <c r="K3206" s="10">
        <v>63.88</v>
      </c>
      <c r="L3206" s="10">
        <v>64</v>
      </c>
      <c r="M3206" s="10">
        <v>63.49</v>
      </c>
      <c r="N3206" s="10">
        <v>64</v>
      </c>
      <c r="O3206" s="10">
        <v>60.69</v>
      </c>
      <c r="P3206" s="10">
        <v>56.89</v>
      </c>
      <c r="Q3206" s="10">
        <v>57.88</v>
      </c>
    </row>
    <row r="3207" spans="10:17">
      <c r="J3207" s="29">
        <v>40424</v>
      </c>
      <c r="K3207" s="10">
        <v>63.99</v>
      </c>
      <c r="L3207" s="10">
        <v>64</v>
      </c>
      <c r="M3207" s="10">
        <v>63.42</v>
      </c>
      <c r="N3207" s="10">
        <v>64</v>
      </c>
      <c r="O3207" s="10">
        <v>60.56</v>
      </c>
      <c r="P3207" s="10">
        <v>56.83</v>
      </c>
      <c r="Q3207" s="10">
        <v>57.81</v>
      </c>
    </row>
    <row r="3208" spans="10:17">
      <c r="J3208" s="29">
        <v>40422</v>
      </c>
      <c r="K3208" s="10">
        <v>63.3</v>
      </c>
      <c r="L3208" s="10">
        <v>63.81</v>
      </c>
      <c r="M3208" s="10">
        <v>63.3</v>
      </c>
      <c r="N3208" s="10">
        <v>63.81</v>
      </c>
      <c r="O3208" s="10">
        <v>60.43</v>
      </c>
      <c r="P3208" s="10">
        <v>56.77</v>
      </c>
      <c r="Q3208" s="10">
        <v>57.74</v>
      </c>
    </row>
    <row r="3209" spans="10:17">
      <c r="J3209" s="29">
        <v>40421</v>
      </c>
      <c r="K3209" s="10">
        <v>63.25</v>
      </c>
      <c r="L3209" s="10">
        <v>63.25</v>
      </c>
      <c r="M3209" s="10">
        <v>62.9</v>
      </c>
      <c r="N3209" s="10">
        <v>62.93</v>
      </c>
      <c r="O3209" s="10">
        <v>60.3</v>
      </c>
      <c r="P3209" s="10">
        <v>56.72</v>
      </c>
      <c r="Q3209" s="10">
        <v>57.67</v>
      </c>
    </row>
    <row r="3210" spans="10:17">
      <c r="J3210" s="29">
        <v>40420</v>
      </c>
      <c r="K3210" s="10">
        <v>62.5</v>
      </c>
      <c r="L3210" s="10">
        <v>62.77</v>
      </c>
      <c r="M3210" s="10">
        <v>62.41</v>
      </c>
      <c r="N3210" s="10">
        <v>62.41</v>
      </c>
      <c r="O3210" s="10">
        <v>60.18</v>
      </c>
      <c r="P3210" s="10">
        <v>56.67</v>
      </c>
      <c r="Q3210" s="10">
        <v>57.61</v>
      </c>
    </row>
    <row r="3211" spans="10:17">
      <c r="J3211" s="29">
        <v>40417</v>
      </c>
      <c r="K3211" s="10">
        <v>62.35</v>
      </c>
      <c r="L3211" s="10">
        <v>62.83</v>
      </c>
      <c r="M3211" s="10">
        <v>62.28</v>
      </c>
      <c r="N3211" s="10">
        <v>62.83</v>
      </c>
      <c r="O3211" s="10">
        <v>60.08</v>
      </c>
      <c r="P3211" s="10">
        <v>56.62</v>
      </c>
      <c r="Q3211" s="10">
        <v>57.56</v>
      </c>
    </row>
    <row r="3212" spans="10:17">
      <c r="J3212" s="29">
        <v>40416</v>
      </c>
      <c r="K3212" s="10">
        <v>63.04</v>
      </c>
      <c r="L3212" s="10">
        <v>63.04</v>
      </c>
      <c r="M3212" s="10">
        <v>61.84</v>
      </c>
      <c r="N3212" s="10">
        <v>61.84</v>
      </c>
      <c r="O3212" s="10">
        <v>59.96</v>
      </c>
      <c r="P3212" s="10">
        <v>56.57</v>
      </c>
      <c r="Q3212" s="10">
        <v>57.5</v>
      </c>
    </row>
    <row r="3213" spans="10:17">
      <c r="J3213" s="29">
        <v>40415</v>
      </c>
      <c r="K3213" s="10">
        <v>62.64</v>
      </c>
      <c r="L3213" s="10">
        <v>63.53</v>
      </c>
      <c r="M3213" s="10">
        <v>62.25</v>
      </c>
      <c r="N3213" s="10">
        <v>63.53</v>
      </c>
      <c r="O3213" s="10">
        <v>59.83</v>
      </c>
      <c r="P3213" s="10">
        <v>56.52</v>
      </c>
      <c r="Q3213" s="10">
        <v>57.45</v>
      </c>
    </row>
    <row r="3214" spans="10:17">
      <c r="J3214" s="29">
        <v>40414</v>
      </c>
      <c r="K3214" s="10">
        <v>62.56</v>
      </c>
      <c r="L3214" s="10">
        <v>64</v>
      </c>
      <c r="M3214" s="10">
        <v>62.56</v>
      </c>
      <c r="N3214" s="10">
        <v>64</v>
      </c>
      <c r="O3214" s="10">
        <v>59.67</v>
      </c>
      <c r="P3214" s="10">
        <v>56.46</v>
      </c>
      <c r="Q3214" s="10">
        <v>57.38</v>
      </c>
    </row>
    <row r="3215" spans="10:17">
      <c r="J3215" s="29">
        <v>40413</v>
      </c>
      <c r="K3215" s="10">
        <v>64.02</v>
      </c>
      <c r="L3215" s="10">
        <v>64.02</v>
      </c>
      <c r="M3215" s="10">
        <v>63.28</v>
      </c>
      <c r="N3215" s="10">
        <v>63.5</v>
      </c>
      <c r="O3215" s="10">
        <v>59.5</v>
      </c>
      <c r="P3215" s="10">
        <v>56.4</v>
      </c>
      <c r="Q3215" s="10">
        <v>57.32</v>
      </c>
    </row>
    <row r="3216" spans="10:17">
      <c r="J3216" s="29">
        <v>40410</v>
      </c>
      <c r="K3216" s="10">
        <v>63</v>
      </c>
      <c r="L3216" s="10">
        <v>63.49</v>
      </c>
      <c r="M3216" s="10">
        <v>62.85</v>
      </c>
      <c r="N3216" s="10">
        <v>63.37</v>
      </c>
      <c r="O3216" s="10">
        <v>59.34</v>
      </c>
      <c r="P3216" s="10">
        <v>56.33</v>
      </c>
      <c r="Q3216" s="10">
        <v>57.25</v>
      </c>
    </row>
    <row r="3217" spans="10:17">
      <c r="J3217" s="29">
        <v>40409</v>
      </c>
      <c r="K3217" s="10">
        <v>63.02</v>
      </c>
      <c r="L3217" s="10">
        <v>63.18</v>
      </c>
      <c r="M3217" s="10">
        <v>61.37</v>
      </c>
      <c r="N3217" s="10">
        <v>61.37</v>
      </c>
      <c r="O3217" s="10">
        <v>59.17</v>
      </c>
      <c r="P3217" s="10">
        <v>56.27</v>
      </c>
      <c r="Q3217" s="10">
        <v>57.19</v>
      </c>
    </row>
    <row r="3218" spans="10:17">
      <c r="J3218" s="29">
        <v>40408</v>
      </c>
      <c r="K3218" s="10">
        <v>62.49</v>
      </c>
      <c r="L3218" s="10">
        <v>63.19</v>
      </c>
      <c r="M3218" s="10">
        <v>62.49</v>
      </c>
      <c r="N3218" s="10">
        <v>62.81</v>
      </c>
      <c r="O3218" s="10">
        <v>59.03</v>
      </c>
      <c r="P3218" s="10">
        <v>56.21</v>
      </c>
      <c r="Q3218" s="10">
        <v>57.15</v>
      </c>
    </row>
    <row r="3219" spans="10:17">
      <c r="J3219" s="29">
        <v>40407</v>
      </c>
      <c r="K3219" s="10">
        <v>61.8</v>
      </c>
      <c r="L3219" s="10">
        <v>62.71</v>
      </c>
      <c r="M3219" s="10">
        <v>61.36</v>
      </c>
      <c r="N3219" s="10">
        <v>62.71</v>
      </c>
      <c r="O3219" s="10">
        <v>58.85</v>
      </c>
      <c r="P3219" s="10">
        <v>56.14</v>
      </c>
      <c r="Q3219" s="10">
        <v>57.1</v>
      </c>
    </row>
    <row r="3220" spans="10:17">
      <c r="J3220" s="29">
        <v>40406</v>
      </c>
      <c r="K3220" s="10">
        <v>61.49</v>
      </c>
      <c r="L3220" s="10">
        <v>61.8</v>
      </c>
      <c r="M3220" s="10">
        <v>61.38</v>
      </c>
      <c r="N3220" s="10">
        <v>61.8</v>
      </c>
      <c r="O3220" s="10">
        <v>58.68</v>
      </c>
      <c r="P3220" s="10">
        <v>56.06</v>
      </c>
      <c r="Q3220" s="10">
        <v>57.05</v>
      </c>
    </row>
    <row r="3221" spans="10:17">
      <c r="J3221" s="29">
        <v>40403</v>
      </c>
      <c r="K3221" s="10">
        <v>60.64</v>
      </c>
      <c r="L3221" s="10">
        <v>61.11</v>
      </c>
      <c r="M3221" s="10">
        <v>60.64</v>
      </c>
      <c r="N3221" s="10">
        <v>61.11</v>
      </c>
      <c r="O3221" s="10">
        <v>58.54</v>
      </c>
      <c r="P3221" s="10">
        <v>55.99</v>
      </c>
      <c r="Q3221" s="10">
        <v>57.01</v>
      </c>
    </row>
    <row r="3222" spans="10:17">
      <c r="J3222" s="29">
        <v>40402</v>
      </c>
      <c r="K3222" s="10">
        <v>60</v>
      </c>
      <c r="L3222" s="10">
        <v>60.65</v>
      </c>
      <c r="M3222" s="10">
        <v>60</v>
      </c>
      <c r="N3222" s="10">
        <v>60</v>
      </c>
      <c r="O3222" s="10">
        <v>58.4</v>
      </c>
      <c r="P3222" s="10">
        <v>55.93</v>
      </c>
      <c r="Q3222" s="10">
        <v>56.98</v>
      </c>
    </row>
    <row r="3223" spans="10:17">
      <c r="J3223" s="29">
        <v>40401</v>
      </c>
      <c r="K3223" s="10">
        <v>60.73</v>
      </c>
      <c r="L3223" s="10">
        <v>61.41</v>
      </c>
      <c r="M3223" s="10">
        <v>60.47</v>
      </c>
      <c r="N3223" s="10">
        <v>61.41</v>
      </c>
      <c r="O3223" s="10">
        <v>58.29</v>
      </c>
      <c r="P3223" s="10">
        <v>55.87</v>
      </c>
      <c r="Q3223" s="10">
        <v>56.96</v>
      </c>
    </row>
    <row r="3224" spans="10:17">
      <c r="J3224" s="29">
        <v>40400</v>
      </c>
      <c r="K3224" s="10">
        <v>61.3</v>
      </c>
      <c r="L3224" s="10">
        <v>61.35</v>
      </c>
      <c r="M3224" s="10">
        <v>61.08</v>
      </c>
      <c r="N3224" s="10">
        <v>61.35</v>
      </c>
      <c r="O3224" s="10">
        <v>58.14</v>
      </c>
      <c r="P3224" s="10">
        <v>55.79</v>
      </c>
      <c r="Q3224" s="10">
        <v>56.93</v>
      </c>
    </row>
    <row r="3225" spans="10:17">
      <c r="J3225" s="29">
        <v>40399</v>
      </c>
      <c r="K3225" s="10">
        <v>61.79</v>
      </c>
      <c r="L3225" s="10">
        <v>61.79</v>
      </c>
      <c r="M3225" s="10">
        <v>61.41</v>
      </c>
      <c r="N3225" s="10">
        <v>61.41</v>
      </c>
      <c r="O3225" s="10">
        <v>57.99</v>
      </c>
      <c r="P3225" s="10">
        <v>55.73</v>
      </c>
      <c r="Q3225" s="10">
        <v>56.9</v>
      </c>
    </row>
    <row r="3226" spans="10:17">
      <c r="J3226" s="29">
        <v>40396</v>
      </c>
      <c r="K3226" s="10">
        <v>61.85</v>
      </c>
      <c r="L3226" s="10">
        <v>61.85</v>
      </c>
      <c r="M3226" s="10">
        <v>61.55</v>
      </c>
      <c r="N3226" s="10">
        <v>61.55</v>
      </c>
      <c r="O3226" s="10">
        <v>57.8</v>
      </c>
      <c r="P3226" s="10">
        <v>55.66</v>
      </c>
      <c r="Q3226" s="10">
        <v>56.87</v>
      </c>
    </row>
    <row r="3227" spans="10:17">
      <c r="J3227" s="29">
        <v>40395</v>
      </c>
      <c r="K3227" s="10">
        <v>62.21</v>
      </c>
      <c r="L3227" s="10">
        <v>62.35</v>
      </c>
      <c r="M3227" s="10">
        <v>62.02</v>
      </c>
      <c r="N3227" s="10">
        <v>62.35</v>
      </c>
      <c r="O3227" s="10">
        <v>57.59</v>
      </c>
      <c r="P3227" s="10">
        <v>55.59</v>
      </c>
      <c r="Q3227" s="10">
        <v>56.83</v>
      </c>
    </row>
    <row r="3228" spans="10:17">
      <c r="J3228" s="29">
        <v>40394</v>
      </c>
      <c r="K3228" s="10">
        <v>61.91</v>
      </c>
      <c r="L3228" s="10">
        <v>62.39</v>
      </c>
      <c r="M3228" s="10">
        <v>61.9</v>
      </c>
      <c r="N3228" s="10">
        <v>62.39</v>
      </c>
      <c r="O3228" s="10">
        <v>57.38</v>
      </c>
      <c r="P3228" s="10">
        <v>55.52</v>
      </c>
      <c r="Q3228" s="10">
        <v>56.8</v>
      </c>
    </row>
    <row r="3229" spans="10:17">
      <c r="J3229" s="29">
        <v>40393</v>
      </c>
      <c r="K3229" s="10">
        <v>63.1</v>
      </c>
      <c r="L3229" s="10">
        <v>63.1</v>
      </c>
      <c r="M3229" s="10">
        <v>61.91</v>
      </c>
      <c r="N3229" s="10">
        <v>61.91</v>
      </c>
      <c r="O3229" s="10">
        <v>57.17</v>
      </c>
      <c r="P3229" s="10">
        <v>55.45</v>
      </c>
      <c r="Q3229" s="10">
        <v>56.75</v>
      </c>
    </row>
    <row r="3230" spans="10:17">
      <c r="J3230" s="29">
        <v>40392</v>
      </c>
      <c r="K3230" s="10">
        <v>62.47</v>
      </c>
      <c r="L3230" s="10">
        <v>63.64</v>
      </c>
      <c r="M3230" s="10">
        <v>62.47</v>
      </c>
      <c r="N3230" s="10">
        <v>63.38</v>
      </c>
      <c r="O3230" s="10">
        <v>56.95</v>
      </c>
      <c r="P3230" s="10">
        <v>55.38</v>
      </c>
      <c r="Q3230" s="10">
        <v>56.71</v>
      </c>
    </row>
    <row r="3231" spans="10:17">
      <c r="J3231" s="29">
        <v>40389</v>
      </c>
      <c r="K3231" s="10">
        <v>61.66</v>
      </c>
      <c r="L3231" s="10">
        <v>62.81</v>
      </c>
      <c r="M3231" s="10">
        <v>61.66</v>
      </c>
      <c r="N3231" s="10">
        <v>61.99</v>
      </c>
      <c r="O3231" s="10">
        <v>56.68</v>
      </c>
      <c r="P3231" s="10">
        <v>55.29</v>
      </c>
      <c r="Q3231" s="10">
        <v>56.66</v>
      </c>
    </row>
    <row r="3232" spans="10:17">
      <c r="J3232" s="29">
        <v>40388</v>
      </c>
      <c r="K3232" s="10">
        <v>61.83</v>
      </c>
      <c r="L3232" s="10">
        <v>61.83</v>
      </c>
      <c r="M3232" s="10">
        <v>61.52</v>
      </c>
      <c r="N3232" s="10">
        <v>61.66</v>
      </c>
      <c r="O3232" s="10">
        <v>56.48</v>
      </c>
      <c r="P3232" s="10">
        <v>55.22</v>
      </c>
      <c r="Q3232" s="10">
        <v>56.62</v>
      </c>
    </row>
    <row r="3233" spans="10:17">
      <c r="J3233" s="29">
        <v>40387</v>
      </c>
      <c r="K3233" s="10">
        <v>61.3</v>
      </c>
      <c r="L3233" s="10">
        <v>61.37</v>
      </c>
      <c r="M3233" s="10">
        <v>60.97</v>
      </c>
      <c r="N3233" s="10">
        <v>61.37</v>
      </c>
      <c r="O3233" s="10">
        <v>56.3</v>
      </c>
      <c r="P3233" s="10">
        <v>55.14</v>
      </c>
      <c r="Q3233" s="10">
        <v>56.58</v>
      </c>
    </row>
    <row r="3234" spans="10:17">
      <c r="J3234" s="29">
        <v>40386</v>
      </c>
      <c r="K3234" s="10">
        <v>61.81</v>
      </c>
      <c r="L3234" s="10">
        <v>61.81</v>
      </c>
      <c r="M3234" s="10">
        <v>61.22</v>
      </c>
      <c r="N3234" s="10">
        <v>61.41</v>
      </c>
      <c r="O3234" s="10">
        <v>56.16</v>
      </c>
      <c r="P3234" s="10">
        <v>55.07</v>
      </c>
      <c r="Q3234" s="10">
        <v>56.55</v>
      </c>
    </row>
    <row r="3235" spans="10:17">
      <c r="J3235" s="29">
        <v>40385</v>
      </c>
      <c r="K3235" s="10">
        <v>61.45</v>
      </c>
      <c r="L3235" s="10">
        <v>61.47</v>
      </c>
      <c r="M3235" s="10">
        <v>61.22</v>
      </c>
      <c r="N3235" s="10">
        <v>61.22</v>
      </c>
      <c r="O3235" s="10">
        <v>56.03</v>
      </c>
      <c r="P3235" s="10">
        <v>55</v>
      </c>
      <c r="Q3235" s="10">
        <v>56.51</v>
      </c>
    </row>
    <row r="3236" spans="10:17">
      <c r="J3236" s="29">
        <v>40382</v>
      </c>
      <c r="K3236" s="10">
        <v>60.47</v>
      </c>
      <c r="L3236" s="10">
        <v>61.09</v>
      </c>
      <c r="M3236" s="10">
        <v>60.38</v>
      </c>
      <c r="N3236" s="10">
        <v>61</v>
      </c>
      <c r="O3236" s="10">
        <v>55.91</v>
      </c>
      <c r="P3236" s="10">
        <v>54.91</v>
      </c>
      <c r="Q3236" s="10">
        <v>56.48</v>
      </c>
    </row>
    <row r="3237" spans="10:17">
      <c r="J3237" s="29">
        <v>40381</v>
      </c>
      <c r="K3237" s="10">
        <v>60.33</v>
      </c>
      <c r="L3237" s="10">
        <v>60.89</v>
      </c>
      <c r="M3237" s="10">
        <v>60.05</v>
      </c>
      <c r="N3237" s="10">
        <v>60.89</v>
      </c>
      <c r="O3237" s="10">
        <v>55.8</v>
      </c>
      <c r="P3237" s="10">
        <v>54.83</v>
      </c>
      <c r="Q3237" s="10">
        <v>56.44</v>
      </c>
    </row>
    <row r="3238" spans="10:17">
      <c r="J3238" s="29">
        <v>40380</v>
      </c>
      <c r="K3238" s="10">
        <v>59.94</v>
      </c>
      <c r="L3238" s="10">
        <v>59.94</v>
      </c>
      <c r="M3238" s="10">
        <v>59.23</v>
      </c>
      <c r="N3238" s="10">
        <v>59.38</v>
      </c>
      <c r="O3238" s="10">
        <v>55.63</v>
      </c>
      <c r="P3238" s="10">
        <v>54.74</v>
      </c>
      <c r="Q3238" s="10">
        <v>56.4</v>
      </c>
    </row>
    <row r="3239" spans="10:17">
      <c r="J3239" s="29">
        <v>40379</v>
      </c>
      <c r="K3239" s="10">
        <v>59.29</v>
      </c>
      <c r="L3239" s="10">
        <v>59.58</v>
      </c>
      <c r="M3239" s="10">
        <v>58.7</v>
      </c>
      <c r="N3239" s="10">
        <v>58.7</v>
      </c>
      <c r="O3239" s="10">
        <v>55.52</v>
      </c>
      <c r="P3239" s="10">
        <v>54.67</v>
      </c>
      <c r="Q3239" s="10">
        <v>56.36</v>
      </c>
    </row>
    <row r="3240" spans="10:17">
      <c r="J3240" s="29">
        <v>40378</v>
      </c>
      <c r="K3240" s="10">
        <v>59.39</v>
      </c>
      <c r="L3240" s="10">
        <v>59.58</v>
      </c>
      <c r="M3240" s="10">
        <v>59.29</v>
      </c>
      <c r="N3240" s="10">
        <v>59.57</v>
      </c>
      <c r="O3240" s="10">
        <v>55.45</v>
      </c>
      <c r="P3240" s="10">
        <v>54.6</v>
      </c>
      <c r="Q3240" s="10">
        <v>56.31</v>
      </c>
    </row>
    <row r="3241" spans="10:17">
      <c r="J3241" s="29">
        <v>40375</v>
      </c>
      <c r="K3241" s="10">
        <v>58.84</v>
      </c>
      <c r="L3241" s="10">
        <v>60</v>
      </c>
      <c r="M3241" s="10">
        <v>58.84</v>
      </c>
      <c r="N3241" s="10">
        <v>60</v>
      </c>
      <c r="O3241" s="10">
        <v>55.38</v>
      </c>
      <c r="P3241" s="10">
        <v>54.52</v>
      </c>
      <c r="Q3241" s="10">
        <v>56.24</v>
      </c>
    </row>
    <row r="3242" spans="10:17">
      <c r="J3242" s="29">
        <v>40374</v>
      </c>
      <c r="K3242" s="10">
        <v>59.47</v>
      </c>
      <c r="L3242" s="10">
        <v>60</v>
      </c>
      <c r="M3242" s="10">
        <v>59.24</v>
      </c>
      <c r="N3242" s="10">
        <v>60</v>
      </c>
      <c r="O3242" s="10">
        <v>55.32</v>
      </c>
      <c r="P3242" s="10">
        <v>54.45</v>
      </c>
      <c r="Q3242" s="10">
        <v>56.19</v>
      </c>
    </row>
    <row r="3243" spans="10:17">
      <c r="J3243" s="29">
        <v>40373</v>
      </c>
      <c r="K3243" s="10">
        <v>58.1</v>
      </c>
      <c r="L3243" s="10">
        <v>59.4</v>
      </c>
      <c r="M3243" s="10">
        <v>58.1</v>
      </c>
      <c r="N3243" s="10">
        <v>59.4</v>
      </c>
      <c r="O3243" s="10">
        <v>55.25</v>
      </c>
      <c r="P3243" s="10">
        <v>54.37</v>
      </c>
      <c r="Q3243" s="10">
        <v>56.16</v>
      </c>
    </row>
    <row r="3244" spans="10:17">
      <c r="J3244" s="29">
        <v>40372</v>
      </c>
      <c r="K3244" s="10">
        <v>58.5</v>
      </c>
      <c r="L3244" s="10">
        <v>58.75</v>
      </c>
      <c r="M3244" s="10">
        <v>58.33</v>
      </c>
      <c r="N3244" s="10">
        <v>58.75</v>
      </c>
      <c r="O3244" s="10">
        <v>55.18</v>
      </c>
      <c r="P3244" s="10">
        <v>54.29</v>
      </c>
      <c r="Q3244" s="10">
        <v>56.13</v>
      </c>
    </row>
    <row r="3245" spans="10:17">
      <c r="J3245" s="29">
        <v>40371</v>
      </c>
      <c r="K3245" s="10">
        <v>58.45</v>
      </c>
      <c r="L3245" s="10">
        <v>58.45</v>
      </c>
      <c r="M3245" s="10">
        <v>57.83</v>
      </c>
      <c r="N3245" s="10">
        <v>57.93</v>
      </c>
      <c r="O3245" s="10">
        <v>55.12</v>
      </c>
      <c r="P3245" s="10">
        <v>54.21</v>
      </c>
      <c r="Q3245" s="10">
        <v>56.1</v>
      </c>
    </row>
    <row r="3246" spans="10:17">
      <c r="J3246" s="29">
        <v>40367</v>
      </c>
      <c r="K3246" s="10">
        <v>58.15</v>
      </c>
      <c r="L3246" s="10">
        <v>58.15</v>
      </c>
      <c r="M3246" s="10">
        <v>57.31</v>
      </c>
      <c r="N3246" s="10">
        <v>57.9</v>
      </c>
      <c r="O3246" s="10">
        <v>55.07</v>
      </c>
      <c r="P3246" s="10">
        <v>54.13</v>
      </c>
      <c r="Q3246" s="10">
        <v>56.07</v>
      </c>
    </row>
    <row r="3247" spans="10:17">
      <c r="J3247" s="29">
        <v>40366</v>
      </c>
      <c r="K3247" s="10">
        <v>57.49</v>
      </c>
      <c r="L3247" s="10">
        <v>57.94</v>
      </c>
      <c r="M3247" s="10">
        <v>56.5</v>
      </c>
      <c r="N3247" s="10">
        <v>57.5</v>
      </c>
      <c r="O3247" s="10">
        <v>55.05</v>
      </c>
      <c r="P3247" s="10">
        <v>54.06</v>
      </c>
      <c r="Q3247" s="10">
        <v>56.05</v>
      </c>
    </row>
    <row r="3248" spans="10:17">
      <c r="J3248" s="29">
        <v>40365</v>
      </c>
      <c r="K3248" s="10">
        <v>57.31</v>
      </c>
      <c r="L3248" s="10">
        <v>57.35</v>
      </c>
      <c r="M3248" s="10">
        <v>56.75</v>
      </c>
      <c r="N3248" s="10">
        <v>56.95</v>
      </c>
      <c r="O3248" s="10">
        <v>55.05</v>
      </c>
      <c r="P3248" s="10">
        <v>53.99</v>
      </c>
      <c r="Q3248" s="10">
        <v>56.04</v>
      </c>
    </row>
    <row r="3249" spans="10:17">
      <c r="J3249" s="29">
        <v>40364</v>
      </c>
      <c r="K3249" s="10">
        <v>56.44</v>
      </c>
      <c r="L3249" s="10">
        <v>56.44</v>
      </c>
      <c r="M3249" s="10">
        <v>56.44</v>
      </c>
      <c r="N3249" s="10">
        <v>56.44</v>
      </c>
      <c r="O3249" s="10">
        <v>55.04</v>
      </c>
      <c r="P3249" s="10">
        <v>53.92</v>
      </c>
      <c r="Q3249" s="10">
        <v>56.04</v>
      </c>
    </row>
    <row r="3250" spans="10:17">
      <c r="J3250" s="29">
        <v>40361</v>
      </c>
      <c r="K3250" s="10">
        <v>56.4</v>
      </c>
      <c r="L3250" s="10">
        <v>56.81</v>
      </c>
      <c r="M3250" s="10">
        <v>56.4</v>
      </c>
      <c r="N3250" s="10">
        <v>56.8</v>
      </c>
      <c r="O3250" s="10">
        <v>55.04</v>
      </c>
      <c r="P3250" s="10">
        <v>53.85</v>
      </c>
      <c r="Q3250" s="10">
        <v>56.04</v>
      </c>
    </row>
    <row r="3251" spans="10:17">
      <c r="J3251" s="29">
        <v>40360</v>
      </c>
      <c r="K3251" s="10">
        <v>56.01</v>
      </c>
      <c r="L3251" s="10">
        <v>56.06</v>
      </c>
      <c r="M3251" s="10">
        <v>55.36</v>
      </c>
      <c r="N3251" s="10">
        <v>56.05</v>
      </c>
      <c r="O3251" s="10">
        <v>55.04</v>
      </c>
      <c r="P3251" s="10">
        <v>53.78</v>
      </c>
      <c r="Q3251" s="10">
        <v>56.06</v>
      </c>
    </row>
    <row r="3252" spans="10:17">
      <c r="J3252" s="29">
        <v>40359</v>
      </c>
      <c r="K3252" s="10">
        <v>56.74</v>
      </c>
      <c r="L3252" s="10">
        <v>56.89</v>
      </c>
      <c r="M3252" s="10">
        <v>56.01</v>
      </c>
      <c r="N3252" s="10">
        <v>56.01</v>
      </c>
      <c r="O3252" s="10">
        <v>55.06</v>
      </c>
      <c r="P3252" s="10">
        <v>53.71</v>
      </c>
      <c r="Q3252" s="10">
        <v>56.09</v>
      </c>
    </row>
    <row r="3253" spans="10:17">
      <c r="J3253" s="29">
        <v>40358</v>
      </c>
      <c r="K3253" s="10">
        <v>56.82</v>
      </c>
      <c r="L3253" s="10">
        <v>56.82</v>
      </c>
      <c r="M3253" s="10">
        <v>56.12</v>
      </c>
      <c r="N3253" s="10">
        <v>56.12</v>
      </c>
      <c r="O3253" s="10">
        <v>55.09</v>
      </c>
      <c r="P3253" s="10">
        <v>53.64</v>
      </c>
      <c r="Q3253" s="10">
        <v>56.12</v>
      </c>
    </row>
    <row r="3254" spans="10:17">
      <c r="J3254" s="29">
        <v>40357</v>
      </c>
      <c r="K3254" s="10">
        <v>57.96</v>
      </c>
      <c r="L3254" s="10">
        <v>58.01</v>
      </c>
      <c r="M3254" s="10">
        <v>57.85</v>
      </c>
      <c r="N3254" s="10">
        <v>58.01</v>
      </c>
      <c r="O3254" s="10">
        <v>55.12</v>
      </c>
      <c r="P3254" s="10">
        <v>53.56</v>
      </c>
      <c r="Q3254" s="10">
        <v>56.15</v>
      </c>
    </row>
    <row r="3255" spans="10:17">
      <c r="J3255" s="29">
        <v>40354</v>
      </c>
      <c r="K3255" s="10">
        <v>57.22</v>
      </c>
      <c r="L3255" s="10">
        <v>57.82</v>
      </c>
      <c r="M3255" s="10">
        <v>57.22</v>
      </c>
      <c r="N3255" s="10">
        <v>57.82</v>
      </c>
      <c r="O3255" s="10">
        <v>55.09</v>
      </c>
      <c r="P3255" s="10">
        <v>53.47</v>
      </c>
      <c r="Q3255" s="10">
        <v>56.16</v>
      </c>
    </row>
    <row r="3256" spans="10:17">
      <c r="J3256" s="29">
        <v>40353</v>
      </c>
      <c r="K3256" s="10">
        <v>57.02</v>
      </c>
      <c r="L3256" s="10">
        <v>57.13</v>
      </c>
      <c r="M3256" s="10">
        <v>57.01</v>
      </c>
      <c r="N3256" s="10">
        <v>57.13</v>
      </c>
      <c r="O3256" s="10">
        <v>55.07</v>
      </c>
      <c r="P3256" s="10">
        <v>53.38</v>
      </c>
      <c r="Q3256" s="10">
        <v>56.18</v>
      </c>
    </row>
    <row r="3257" spans="10:17">
      <c r="J3257" s="29">
        <v>40352</v>
      </c>
      <c r="K3257" s="10">
        <v>56.95</v>
      </c>
      <c r="L3257" s="10">
        <v>57.77</v>
      </c>
      <c r="M3257" s="10">
        <v>56.95</v>
      </c>
      <c r="N3257" s="10">
        <v>57.77</v>
      </c>
      <c r="O3257" s="10">
        <v>55.07</v>
      </c>
      <c r="P3257" s="10">
        <v>53.28</v>
      </c>
      <c r="Q3257" s="10">
        <v>56.2</v>
      </c>
    </row>
    <row r="3258" spans="10:17">
      <c r="J3258" s="29">
        <v>40351</v>
      </c>
      <c r="K3258" s="10">
        <v>57.24</v>
      </c>
      <c r="L3258" s="10">
        <v>57.88</v>
      </c>
      <c r="M3258" s="10">
        <v>57.24</v>
      </c>
      <c r="N3258" s="10">
        <v>57.5</v>
      </c>
      <c r="O3258" s="10">
        <v>55.05</v>
      </c>
      <c r="P3258" s="10">
        <v>53.17</v>
      </c>
      <c r="Q3258" s="10">
        <v>56.22</v>
      </c>
    </row>
    <row r="3259" spans="10:17">
      <c r="J3259" s="29">
        <v>40350</v>
      </c>
      <c r="K3259" s="10">
        <v>57</v>
      </c>
      <c r="L3259" s="10">
        <v>57.58</v>
      </c>
      <c r="M3259" s="10">
        <v>56.93</v>
      </c>
      <c r="N3259" s="10">
        <v>56.93</v>
      </c>
      <c r="O3259" s="10">
        <v>55.04</v>
      </c>
      <c r="P3259" s="10">
        <v>53.07</v>
      </c>
      <c r="Q3259" s="10">
        <v>56.23</v>
      </c>
    </row>
    <row r="3260" spans="10:17">
      <c r="J3260" s="29">
        <v>40347</v>
      </c>
      <c r="K3260" s="10">
        <v>57.3</v>
      </c>
      <c r="L3260" s="10">
        <v>57.3</v>
      </c>
      <c r="M3260" s="10">
        <v>57.01</v>
      </c>
      <c r="N3260" s="10">
        <v>57.01</v>
      </c>
      <c r="O3260" s="10">
        <v>55.04</v>
      </c>
      <c r="P3260" s="10">
        <v>52.96</v>
      </c>
      <c r="Q3260" s="10">
        <v>56.25</v>
      </c>
    </row>
    <row r="3261" spans="10:17">
      <c r="J3261" s="29">
        <v>40346</v>
      </c>
      <c r="K3261" s="10">
        <v>56.45</v>
      </c>
      <c r="L3261" s="10">
        <v>56.79</v>
      </c>
      <c r="M3261" s="10">
        <v>56.45</v>
      </c>
      <c r="N3261" s="10">
        <v>56.79</v>
      </c>
      <c r="O3261" s="10">
        <v>55.05</v>
      </c>
      <c r="P3261" s="10">
        <v>52.85</v>
      </c>
      <c r="Q3261" s="10">
        <v>56.26</v>
      </c>
    </row>
    <row r="3262" spans="10:17">
      <c r="J3262" s="29">
        <v>40345</v>
      </c>
      <c r="K3262" s="10">
        <v>56.41</v>
      </c>
      <c r="L3262" s="10">
        <v>56.8</v>
      </c>
      <c r="M3262" s="10">
        <v>55.6</v>
      </c>
      <c r="N3262" s="10">
        <v>55.6</v>
      </c>
      <c r="O3262" s="10">
        <v>55.05</v>
      </c>
      <c r="P3262" s="10">
        <v>52.75</v>
      </c>
      <c r="Q3262" s="10">
        <v>56.28</v>
      </c>
    </row>
    <row r="3263" spans="10:17">
      <c r="J3263" s="29">
        <v>40344</v>
      </c>
      <c r="K3263" s="10">
        <v>55.92</v>
      </c>
      <c r="L3263" s="10">
        <v>56.39</v>
      </c>
      <c r="M3263" s="10">
        <v>55.6</v>
      </c>
      <c r="N3263" s="10">
        <v>55.6</v>
      </c>
      <c r="O3263" s="10">
        <v>55.08</v>
      </c>
      <c r="P3263" s="10">
        <v>52.65</v>
      </c>
      <c r="Q3263" s="10">
        <v>56.31</v>
      </c>
    </row>
    <row r="3264" spans="10:17">
      <c r="J3264" s="29">
        <v>40343</v>
      </c>
      <c r="K3264" s="10">
        <v>55.85</v>
      </c>
      <c r="L3264" s="10">
        <v>56.2</v>
      </c>
      <c r="M3264" s="10">
        <v>55.48</v>
      </c>
      <c r="N3264" s="10">
        <v>55.48</v>
      </c>
      <c r="O3264" s="10">
        <v>55.1</v>
      </c>
      <c r="P3264" s="10">
        <v>52.55</v>
      </c>
      <c r="Q3264" s="10">
        <v>56.33</v>
      </c>
    </row>
    <row r="3265" spans="10:17">
      <c r="J3265" s="29">
        <v>40340</v>
      </c>
      <c r="K3265" s="10">
        <v>54.91</v>
      </c>
      <c r="L3265" s="10">
        <v>55.47</v>
      </c>
      <c r="M3265" s="10">
        <v>54.91</v>
      </c>
      <c r="N3265" s="10">
        <v>55.47</v>
      </c>
      <c r="O3265" s="10">
        <v>55.13</v>
      </c>
      <c r="P3265" s="10">
        <v>52.45</v>
      </c>
      <c r="Q3265" s="10">
        <v>56.3</v>
      </c>
    </row>
    <row r="3266" spans="10:17">
      <c r="J3266" s="29">
        <v>40339</v>
      </c>
      <c r="K3266" s="10">
        <v>54.49</v>
      </c>
      <c r="L3266" s="10">
        <v>54.91</v>
      </c>
      <c r="M3266" s="10">
        <v>54.32</v>
      </c>
      <c r="N3266" s="10">
        <v>54.91</v>
      </c>
      <c r="O3266" s="10">
        <v>55.16</v>
      </c>
      <c r="P3266" s="10">
        <v>52.36</v>
      </c>
      <c r="Q3266" s="10">
        <v>56.32</v>
      </c>
    </row>
    <row r="3267" spans="10:17">
      <c r="J3267" s="29">
        <v>40338</v>
      </c>
      <c r="K3267" s="10">
        <v>54.35</v>
      </c>
      <c r="L3267" s="10">
        <v>54.35</v>
      </c>
      <c r="M3267" s="10">
        <v>54.35</v>
      </c>
      <c r="N3267" s="10">
        <v>54.35</v>
      </c>
      <c r="O3267" s="10">
        <v>55.2</v>
      </c>
      <c r="P3267" s="10">
        <v>52.26</v>
      </c>
      <c r="Q3267" s="10">
        <v>56.34</v>
      </c>
    </row>
    <row r="3268" spans="10:17">
      <c r="J3268" s="29">
        <v>40337</v>
      </c>
      <c r="K3268" s="10">
        <v>53.81</v>
      </c>
      <c r="L3268" s="10">
        <v>53.96</v>
      </c>
      <c r="M3268" s="10">
        <v>53.81</v>
      </c>
      <c r="N3268" s="10">
        <v>53.96</v>
      </c>
      <c r="O3268" s="10">
        <v>55.26</v>
      </c>
      <c r="P3268" s="10">
        <v>52.16</v>
      </c>
      <c r="Q3268" s="10">
        <v>56.36</v>
      </c>
    </row>
    <row r="3269" spans="10:17">
      <c r="J3269" s="29">
        <v>40333</v>
      </c>
      <c r="K3269" s="10">
        <v>53.5</v>
      </c>
      <c r="L3269" s="10">
        <v>54.15</v>
      </c>
      <c r="M3269" s="10">
        <v>53.5</v>
      </c>
      <c r="N3269" s="10">
        <v>54.05</v>
      </c>
      <c r="O3269" s="10">
        <v>55.34</v>
      </c>
      <c r="P3269" s="10">
        <v>52.06</v>
      </c>
      <c r="Q3269" s="10">
        <v>56.38</v>
      </c>
    </row>
    <row r="3270" spans="10:17">
      <c r="J3270" s="29">
        <v>40331</v>
      </c>
      <c r="K3270" s="10">
        <v>54</v>
      </c>
      <c r="L3270" s="10">
        <v>54.69</v>
      </c>
      <c r="M3270" s="10">
        <v>54</v>
      </c>
      <c r="N3270" s="10">
        <v>54.69</v>
      </c>
      <c r="O3270" s="10">
        <v>55.42</v>
      </c>
      <c r="P3270" s="10">
        <v>51.96</v>
      </c>
      <c r="Q3270" s="10">
        <v>56.39</v>
      </c>
    </row>
    <row r="3271" spans="10:17">
      <c r="J3271" s="29">
        <v>40330</v>
      </c>
      <c r="K3271" s="10">
        <v>54.32</v>
      </c>
      <c r="L3271" s="10">
        <v>54.34</v>
      </c>
      <c r="M3271" s="10">
        <v>54.32</v>
      </c>
      <c r="N3271" s="10">
        <v>54.34</v>
      </c>
      <c r="O3271" s="10">
        <v>55.48</v>
      </c>
      <c r="P3271" s="10">
        <v>51.86</v>
      </c>
      <c r="Q3271" s="10">
        <v>56.4</v>
      </c>
    </row>
    <row r="3272" spans="10:17">
      <c r="J3272" s="29">
        <v>40329</v>
      </c>
      <c r="K3272" s="10">
        <v>54.34</v>
      </c>
      <c r="L3272" s="10">
        <v>54.34</v>
      </c>
      <c r="M3272" s="10">
        <v>54.21</v>
      </c>
      <c r="N3272" s="10">
        <v>54.21</v>
      </c>
      <c r="O3272" s="10">
        <v>55.55</v>
      </c>
      <c r="P3272" s="10">
        <v>51.76</v>
      </c>
      <c r="Q3272" s="10">
        <v>56.42</v>
      </c>
    </row>
    <row r="3273" spans="10:17">
      <c r="J3273" s="29">
        <v>40326</v>
      </c>
      <c r="K3273" s="10">
        <v>53.82</v>
      </c>
      <c r="L3273" s="10">
        <v>53.86</v>
      </c>
      <c r="M3273" s="10">
        <v>53.77</v>
      </c>
      <c r="N3273" s="10">
        <v>53.86</v>
      </c>
      <c r="O3273" s="10">
        <v>55.63</v>
      </c>
      <c r="P3273" s="10">
        <v>51.67</v>
      </c>
      <c r="Q3273" s="10">
        <v>56.44</v>
      </c>
    </row>
    <row r="3274" spans="10:17">
      <c r="J3274" s="29">
        <v>40325</v>
      </c>
      <c r="K3274" s="10">
        <v>53.28</v>
      </c>
      <c r="L3274" s="10">
        <v>54.06</v>
      </c>
      <c r="M3274" s="10">
        <v>53.28</v>
      </c>
      <c r="N3274" s="10">
        <v>54.06</v>
      </c>
      <c r="O3274" s="10">
        <v>55.72</v>
      </c>
      <c r="P3274" s="10">
        <v>51.57</v>
      </c>
      <c r="Q3274" s="10">
        <v>56.47</v>
      </c>
    </row>
    <row r="3275" spans="10:17">
      <c r="J3275" s="29">
        <v>40324</v>
      </c>
      <c r="K3275" s="10">
        <v>51.8</v>
      </c>
      <c r="L3275" s="10">
        <v>52.01</v>
      </c>
      <c r="M3275" s="10">
        <v>51.8</v>
      </c>
      <c r="N3275" s="10">
        <v>52.01</v>
      </c>
      <c r="O3275" s="10">
        <v>55.81</v>
      </c>
      <c r="P3275" s="10">
        <v>51.48</v>
      </c>
      <c r="Q3275" s="10">
        <v>56.5</v>
      </c>
    </row>
    <row r="3276" spans="10:17">
      <c r="J3276" s="29">
        <v>40323</v>
      </c>
      <c r="K3276" s="10">
        <v>51.1</v>
      </c>
      <c r="L3276" s="10">
        <v>51.1</v>
      </c>
      <c r="M3276" s="10">
        <v>51.1</v>
      </c>
      <c r="N3276" s="10">
        <v>51.1</v>
      </c>
      <c r="O3276" s="10">
        <v>55.94</v>
      </c>
      <c r="P3276" s="10">
        <v>51.39</v>
      </c>
      <c r="Q3276" s="10">
        <v>56.54</v>
      </c>
    </row>
    <row r="3277" spans="10:17">
      <c r="J3277" s="29">
        <v>40322</v>
      </c>
      <c r="K3277" s="10">
        <v>51.8</v>
      </c>
      <c r="L3277" s="10">
        <v>51.8</v>
      </c>
      <c r="M3277" s="10">
        <v>51.68</v>
      </c>
      <c r="N3277" s="10">
        <v>51.68</v>
      </c>
      <c r="O3277" s="10">
        <v>56.08</v>
      </c>
      <c r="P3277" s="10">
        <v>51.31</v>
      </c>
      <c r="Q3277" s="10">
        <v>56.59</v>
      </c>
    </row>
    <row r="3278" spans="10:17">
      <c r="J3278" s="29">
        <v>40319</v>
      </c>
      <c r="K3278" s="10">
        <v>50.89</v>
      </c>
      <c r="L3278" s="10">
        <v>51.98</v>
      </c>
      <c r="M3278" s="10">
        <v>50.89</v>
      </c>
      <c r="N3278" s="10">
        <v>51.98</v>
      </c>
      <c r="O3278" s="10">
        <v>56.21</v>
      </c>
      <c r="P3278" s="10">
        <v>51.23</v>
      </c>
      <c r="Q3278" s="10">
        <v>56.64</v>
      </c>
    </row>
    <row r="3279" spans="10:17">
      <c r="J3279" s="29">
        <v>40318</v>
      </c>
      <c r="K3279" s="10">
        <v>49</v>
      </c>
      <c r="L3279" s="10">
        <v>50.58</v>
      </c>
      <c r="M3279" s="10">
        <v>48.6</v>
      </c>
      <c r="N3279" s="10">
        <v>50.58</v>
      </c>
      <c r="O3279" s="10">
        <v>56.33</v>
      </c>
      <c r="P3279" s="10">
        <v>51.15</v>
      </c>
      <c r="Q3279" s="10">
        <v>56.69</v>
      </c>
    </row>
    <row r="3280" spans="10:17">
      <c r="J3280" s="29">
        <v>40317</v>
      </c>
      <c r="K3280" s="10">
        <v>50.32</v>
      </c>
      <c r="L3280" s="10">
        <v>50.32</v>
      </c>
      <c r="M3280" s="10">
        <v>49.59</v>
      </c>
      <c r="N3280" s="10">
        <v>50.26</v>
      </c>
      <c r="O3280" s="10">
        <v>56.48</v>
      </c>
      <c r="P3280" s="10">
        <v>51.08</v>
      </c>
      <c r="Q3280" s="10">
        <v>56.75</v>
      </c>
    </row>
    <row r="3281" spans="10:17">
      <c r="J3281" s="29">
        <v>40316</v>
      </c>
      <c r="K3281" s="10">
        <v>53.48</v>
      </c>
      <c r="L3281" s="10">
        <v>53.48</v>
      </c>
      <c r="M3281" s="10">
        <v>51.7</v>
      </c>
      <c r="N3281" s="10">
        <v>51.7</v>
      </c>
      <c r="O3281" s="10">
        <v>56.64</v>
      </c>
      <c r="P3281" s="10">
        <v>51</v>
      </c>
      <c r="Q3281" s="10">
        <v>56.81</v>
      </c>
    </row>
    <row r="3282" spans="10:17">
      <c r="J3282" s="29">
        <v>40315</v>
      </c>
      <c r="K3282" s="10">
        <v>53</v>
      </c>
      <c r="L3282" s="10">
        <v>53</v>
      </c>
      <c r="M3282" s="10">
        <v>53</v>
      </c>
      <c r="N3282" s="10">
        <v>53</v>
      </c>
      <c r="O3282" s="10">
        <v>56.77</v>
      </c>
      <c r="P3282" s="10">
        <v>50.91</v>
      </c>
      <c r="Q3282" s="10">
        <v>56.85</v>
      </c>
    </row>
    <row r="3283" spans="10:17">
      <c r="J3283" s="29">
        <v>40312</v>
      </c>
      <c r="K3283" s="10">
        <v>55</v>
      </c>
      <c r="L3283" s="10">
        <v>55</v>
      </c>
      <c r="M3283" s="10">
        <v>54</v>
      </c>
      <c r="N3283" s="10">
        <v>54</v>
      </c>
      <c r="O3283" s="10">
        <v>56.86</v>
      </c>
      <c r="P3283" s="10">
        <v>50.82</v>
      </c>
      <c r="Q3283" s="10">
        <v>56.86</v>
      </c>
    </row>
    <row r="3284" spans="10:17">
      <c r="J3284" s="29">
        <v>40311</v>
      </c>
      <c r="K3284" s="10">
        <v>55.15</v>
      </c>
      <c r="L3284" s="10">
        <v>55.15</v>
      </c>
      <c r="M3284" s="10">
        <v>55.15</v>
      </c>
      <c r="N3284" s="10">
        <v>55.15</v>
      </c>
      <c r="O3284" s="10">
        <v>56.93</v>
      </c>
      <c r="P3284" s="10">
        <v>50.72</v>
      </c>
      <c r="Q3284" s="10">
        <v>56.86</v>
      </c>
    </row>
    <row r="3285" spans="10:17">
      <c r="J3285" s="29">
        <v>40310</v>
      </c>
      <c r="K3285" s="10">
        <v>55.13</v>
      </c>
      <c r="L3285" s="10">
        <v>55.57</v>
      </c>
      <c r="M3285" s="10">
        <v>55.13</v>
      </c>
      <c r="N3285" s="10">
        <v>55.27</v>
      </c>
      <c r="O3285" s="10">
        <v>56.99</v>
      </c>
      <c r="P3285" s="10">
        <v>50.62</v>
      </c>
      <c r="Q3285" s="10">
        <v>56.84</v>
      </c>
    </row>
    <row r="3286" spans="10:17">
      <c r="J3286" s="29">
        <v>40308</v>
      </c>
      <c r="K3286" s="10">
        <v>55.14</v>
      </c>
      <c r="L3286" s="10">
        <v>55.14</v>
      </c>
      <c r="M3286" s="10">
        <v>55.14</v>
      </c>
      <c r="N3286" s="10">
        <v>55.14</v>
      </c>
      <c r="O3286" s="10">
        <v>57.04</v>
      </c>
      <c r="P3286" s="10">
        <v>50.51</v>
      </c>
      <c r="Q3286" s="10">
        <v>56.83</v>
      </c>
    </row>
    <row r="3287" spans="10:17">
      <c r="J3287" s="29">
        <v>40305</v>
      </c>
      <c r="K3287" s="10">
        <v>51.83</v>
      </c>
      <c r="L3287" s="10">
        <v>53.77</v>
      </c>
      <c r="M3287" s="10">
        <v>51.83</v>
      </c>
      <c r="N3287" s="10">
        <v>52.55</v>
      </c>
      <c r="O3287" s="10">
        <v>57.07</v>
      </c>
      <c r="P3287" s="10">
        <v>50.41</v>
      </c>
      <c r="Q3287" s="10">
        <v>56.82</v>
      </c>
    </row>
    <row r="3288" spans="10:17">
      <c r="J3288" s="29">
        <v>40304</v>
      </c>
      <c r="K3288" s="10">
        <v>55.38</v>
      </c>
      <c r="L3288" s="10">
        <v>55.38</v>
      </c>
      <c r="M3288" s="10">
        <v>53.21</v>
      </c>
      <c r="N3288" s="10">
        <v>53.86</v>
      </c>
      <c r="O3288" s="10">
        <v>57.16</v>
      </c>
      <c r="P3288" s="10">
        <v>50.31</v>
      </c>
      <c r="Q3288" s="10">
        <v>56.83</v>
      </c>
    </row>
    <row r="3289" spans="10:17">
      <c r="J3289" s="29">
        <v>40303</v>
      </c>
      <c r="K3289" s="10">
        <v>54.84</v>
      </c>
      <c r="L3289" s="10">
        <v>55.66</v>
      </c>
      <c r="M3289" s="10">
        <v>54.84</v>
      </c>
      <c r="N3289" s="10">
        <v>55.38</v>
      </c>
      <c r="O3289" s="10">
        <v>57.21</v>
      </c>
      <c r="P3289" s="10">
        <v>50.2</v>
      </c>
      <c r="Q3289" s="10">
        <v>56.83</v>
      </c>
    </row>
    <row r="3290" spans="10:17">
      <c r="J3290" s="29">
        <v>40302</v>
      </c>
      <c r="K3290" s="10">
        <v>56.53</v>
      </c>
      <c r="L3290" s="10">
        <v>56.53</v>
      </c>
      <c r="M3290" s="10">
        <v>55.43</v>
      </c>
      <c r="N3290" s="10">
        <v>56</v>
      </c>
      <c r="O3290" s="10">
        <v>57.16</v>
      </c>
      <c r="P3290" s="10">
        <v>50.09</v>
      </c>
      <c r="Q3290" s="10">
        <v>56.81</v>
      </c>
    </row>
    <row r="3291" spans="10:17">
      <c r="J3291" s="29">
        <v>40301</v>
      </c>
      <c r="K3291" s="10">
        <v>56</v>
      </c>
      <c r="L3291" s="10">
        <v>57.2</v>
      </c>
      <c r="M3291" s="10">
        <v>56</v>
      </c>
      <c r="N3291" s="10">
        <v>57</v>
      </c>
      <c r="O3291" s="10">
        <v>57.11</v>
      </c>
      <c r="P3291" s="10">
        <v>49.98</v>
      </c>
      <c r="Q3291" s="10">
        <v>56.78</v>
      </c>
    </row>
    <row r="3292" spans="10:17">
      <c r="J3292" s="29">
        <v>40298</v>
      </c>
      <c r="K3292" s="10">
        <v>56.16</v>
      </c>
      <c r="L3292" s="10">
        <v>56.37</v>
      </c>
      <c r="M3292" s="10">
        <v>56.16</v>
      </c>
      <c r="N3292" s="10">
        <v>56.37</v>
      </c>
      <c r="O3292" s="10">
        <v>57.07</v>
      </c>
      <c r="P3292" s="10">
        <v>49.86</v>
      </c>
      <c r="Q3292" s="10">
        <v>56.74</v>
      </c>
    </row>
    <row r="3293" spans="10:17">
      <c r="J3293" s="29">
        <v>40297</v>
      </c>
      <c r="K3293" s="10">
        <v>56.14</v>
      </c>
      <c r="L3293" s="10">
        <v>56.14</v>
      </c>
      <c r="M3293" s="10">
        <v>56.14</v>
      </c>
      <c r="N3293" s="10">
        <v>56.14</v>
      </c>
      <c r="O3293" s="10">
        <v>57.08</v>
      </c>
      <c r="P3293" s="10">
        <v>49.75</v>
      </c>
      <c r="Q3293" s="10">
        <v>56.69</v>
      </c>
    </row>
    <row r="3294" spans="10:17">
      <c r="J3294" s="29">
        <v>40296</v>
      </c>
      <c r="K3294" s="10">
        <v>55.7</v>
      </c>
      <c r="L3294" s="10">
        <v>55.7</v>
      </c>
      <c r="M3294" s="10">
        <v>55.53</v>
      </c>
      <c r="N3294" s="10">
        <v>55.53</v>
      </c>
      <c r="O3294" s="10">
        <v>57.08</v>
      </c>
      <c r="P3294" s="10">
        <v>49.64</v>
      </c>
      <c r="Q3294" s="10">
        <v>56.66</v>
      </c>
    </row>
    <row r="3295" spans="10:17">
      <c r="J3295" s="29">
        <v>40295</v>
      </c>
      <c r="K3295" s="10">
        <v>55.71</v>
      </c>
      <c r="L3295" s="10">
        <v>55.71</v>
      </c>
      <c r="M3295" s="10">
        <v>55.71</v>
      </c>
      <c r="N3295" s="10">
        <v>55.71</v>
      </c>
      <c r="O3295" s="10">
        <v>57.08</v>
      </c>
      <c r="P3295" s="10">
        <v>49.52</v>
      </c>
      <c r="Q3295" s="10">
        <v>56.62</v>
      </c>
    </row>
    <row r="3296" spans="10:17">
      <c r="J3296" s="29">
        <v>40294</v>
      </c>
      <c r="K3296" s="10">
        <v>56.89</v>
      </c>
      <c r="L3296" s="10">
        <v>56.89</v>
      </c>
      <c r="M3296" s="10">
        <v>56.89</v>
      </c>
      <c r="N3296" s="10">
        <v>56.89</v>
      </c>
      <c r="O3296" s="10">
        <v>57.06</v>
      </c>
      <c r="P3296" s="10">
        <v>49.4</v>
      </c>
      <c r="Q3296" s="10">
        <v>56.59</v>
      </c>
    </row>
    <row r="3297" spans="10:17">
      <c r="J3297" s="29">
        <v>40291</v>
      </c>
      <c r="K3297" s="10">
        <v>57.04</v>
      </c>
      <c r="L3297" s="10">
        <v>57.04</v>
      </c>
      <c r="M3297" s="10">
        <v>57.04</v>
      </c>
      <c r="N3297" s="10">
        <v>57.04</v>
      </c>
      <c r="O3297" s="10">
        <v>57.04</v>
      </c>
      <c r="P3297" s="10">
        <v>49.26</v>
      </c>
      <c r="Q3297" s="10">
        <v>56.53</v>
      </c>
    </row>
    <row r="3298" spans="10:17">
      <c r="J3298" s="29">
        <v>40290</v>
      </c>
      <c r="K3298" s="10">
        <v>56.48</v>
      </c>
      <c r="L3298" s="10">
        <v>56.7</v>
      </c>
      <c r="M3298" s="10">
        <v>56.48</v>
      </c>
      <c r="N3298" s="10">
        <v>56.7</v>
      </c>
      <c r="O3298" s="10">
        <v>57.03</v>
      </c>
      <c r="P3298" s="10">
        <v>49.12</v>
      </c>
      <c r="Q3298" s="10">
        <v>56.46</v>
      </c>
    </row>
    <row r="3299" spans="10:17">
      <c r="J3299" s="29">
        <v>40288</v>
      </c>
      <c r="K3299" s="10">
        <v>56.7</v>
      </c>
      <c r="L3299" s="10">
        <v>56.7</v>
      </c>
      <c r="M3299" s="10">
        <v>56.5</v>
      </c>
      <c r="N3299" s="10">
        <v>56.65</v>
      </c>
      <c r="O3299" s="10">
        <v>57.04</v>
      </c>
      <c r="P3299" s="10">
        <v>48.98</v>
      </c>
      <c r="Q3299" s="10">
        <v>56.4</v>
      </c>
    </row>
    <row r="3300" spans="10:17">
      <c r="J3300" s="29">
        <v>40287</v>
      </c>
      <c r="K3300" s="10">
        <v>56.12</v>
      </c>
      <c r="L3300" s="10">
        <v>56.63</v>
      </c>
      <c r="M3300" s="10">
        <v>56.12</v>
      </c>
      <c r="N3300" s="10">
        <v>56.59</v>
      </c>
      <c r="O3300" s="10">
        <v>57.04</v>
      </c>
      <c r="P3300" s="10">
        <v>48.83</v>
      </c>
      <c r="Q3300" s="10">
        <v>56.32</v>
      </c>
    </row>
    <row r="3301" spans="10:17">
      <c r="J3301" s="29">
        <v>40284</v>
      </c>
      <c r="K3301" s="10">
        <v>56.88</v>
      </c>
      <c r="L3301" s="10">
        <v>57.11</v>
      </c>
      <c r="M3301" s="10">
        <v>56.6</v>
      </c>
      <c r="N3301" s="10">
        <v>57.11</v>
      </c>
      <c r="O3301" s="10">
        <v>57.08</v>
      </c>
      <c r="P3301" s="10">
        <v>48.68</v>
      </c>
      <c r="Q3301" s="10">
        <v>56.24</v>
      </c>
    </row>
    <row r="3302" spans="10:17">
      <c r="J3302" s="29">
        <v>40283</v>
      </c>
      <c r="K3302" s="10">
        <v>57.6</v>
      </c>
      <c r="L3302" s="10">
        <v>57.69</v>
      </c>
      <c r="M3302" s="10">
        <v>57.34</v>
      </c>
      <c r="N3302" s="10">
        <v>57.34</v>
      </c>
      <c r="O3302" s="10">
        <v>57.12</v>
      </c>
      <c r="P3302" s="10">
        <v>48.53</v>
      </c>
      <c r="Q3302" s="10">
        <v>56.17</v>
      </c>
    </row>
    <row r="3303" spans="10:17">
      <c r="J3303" s="29">
        <v>40282</v>
      </c>
      <c r="K3303" s="10">
        <v>57.1</v>
      </c>
      <c r="L3303" s="10">
        <v>57.54</v>
      </c>
      <c r="M3303" s="10">
        <v>57.1</v>
      </c>
      <c r="N3303" s="10">
        <v>57.54</v>
      </c>
      <c r="O3303" s="10">
        <v>57.16</v>
      </c>
      <c r="P3303" s="10">
        <v>48.36</v>
      </c>
      <c r="Q3303" s="10">
        <v>56.08</v>
      </c>
    </row>
    <row r="3304" spans="10:17">
      <c r="J3304" s="29">
        <v>40281</v>
      </c>
      <c r="K3304" s="10">
        <v>56.76</v>
      </c>
      <c r="L3304" s="10">
        <v>56.94</v>
      </c>
      <c r="M3304" s="10">
        <v>56.76</v>
      </c>
      <c r="N3304" s="10">
        <v>56.94</v>
      </c>
      <c r="O3304" s="10">
        <v>57.18</v>
      </c>
      <c r="P3304" s="10">
        <v>48.19</v>
      </c>
      <c r="Q3304" s="10">
        <v>56.01</v>
      </c>
    </row>
    <row r="3305" spans="10:17">
      <c r="J3305" s="29">
        <v>40280</v>
      </c>
      <c r="K3305" s="10">
        <v>56.98</v>
      </c>
      <c r="L3305" s="10">
        <v>56.98</v>
      </c>
      <c r="M3305" s="10">
        <v>56.8</v>
      </c>
      <c r="N3305" s="10">
        <v>56.8</v>
      </c>
      <c r="O3305" s="10">
        <v>57.23</v>
      </c>
      <c r="P3305" s="10">
        <v>48.02</v>
      </c>
      <c r="Q3305" s="10">
        <v>55.95</v>
      </c>
    </row>
    <row r="3306" spans="10:17">
      <c r="J3306" s="29">
        <v>40277</v>
      </c>
      <c r="K3306" s="10">
        <v>56.73</v>
      </c>
      <c r="L3306" s="10">
        <v>56.73</v>
      </c>
      <c r="M3306" s="10">
        <v>56.73</v>
      </c>
      <c r="N3306" s="10">
        <v>56.73</v>
      </c>
      <c r="O3306" s="10">
        <v>57.28</v>
      </c>
      <c r="P3306" s="10">
        <v>47.85</v>
      </c>
      <c r="Q3306" s="10">
        <v>55.9</v>
      </c>
    </row>
    <row r="3307" spans="10:17">
      <c r="J3307" s="29">
        <v>40276</v>
      </c>
      <c r="K3307" s="10">
        <v>57</v>
      </c>
      <c r="L3307" s="10">
        <v>57.12</v>
      </c>
      <c r="M3307" s="10">
        <v>56.77</v>
      </c>
      <c r="N3307" s="10">
        <v>57.12</v>
      </c>
      <c r="O3307" s="10">
        <v>57.34</v>
      </c>
      <c r="P3307" s="10">
        <v>47.68</v>
      </c>
      <c r="Q3307" s="10">
        <v>55.85</v>
      </c>
    </row>
    <row r="3308" spans="10:17">
      <c r="J3308" s="29">
        <v>40275</v>
      </c>
      <c r="K3308" s="10">
        <v>56.49</v>
      </c>
      <c r="L3308" s="10">
        <v>57</v>
      </c>
      <c r="M3308" s="10">
        <v>56.49</v>
      </c>
      <c r="N3308" s="10">
        <v>57</v>
      </c>
      <c r="O3308" s="10">
        <v>57.38</v>
      </c>
      <c r="P3308" s="10">
        <v>47.5</v>
      </c>
      <c r="Q3308" s="10">
        <v>55.81</v>
      </c>
    </row>
    <row r="3309" spans="10:17">
      <c r="J3309" s="29">
        <v>40274</v>
      </c>
      <c r="K3309" s="10">
        <v>56.89</v>
      </c>
      <c r="L3309" s="10">
        <v>56.93</v>
      </c>
      <c r="M3309" s="10">
        <v>56.78</v>
      </c>
      <c r="N3309" s="10">
        <v>56.78</v>
      </c>
      <c r="O3309" s="10">
        <v>57.42</v>
      </c>
      <c r="P3309" s="10">
        <v>47.34</v>
      </c>
      <c r="Q3309" s="10">
        <v>55.76</v>
      </c>
    </row>
    <row r="3310" spans="10:17">
      <c r="J3310" s="29">
        <v>40273</v>
      </c>
      <c r="K3310" s="10">
        <v>57.41</v>
      </c>
      <c r="L3310" s="10">
        <v>57.41</v>
      </c>
      <c r="M3310" s="10">
        <v>57.26</v>
      </c>
      <c r="N3310" s="10">
        <v>57.26</v>
      </c>
      <c r="O3310" s="10">
        <v>57.46</v>
      </c>
      <c r="P3310" s="10">
        <v>47.17</v>
      </c>
      <c r="Q3310" s="10">
        <v>55.72</v>
      </c>
    </row>
    <row r="3311" spans="10:17">
      <c r="J3311" s="29">
        <v>40269</v>
      </c>
      <c r="K3311" s="10">
        <v>57.36</v>
      </c>
      <c r="L3311" s="10">
        <v>57.36</v>
      </c>
      <c r="M3311" s="10">
        <v>57.2</v>
      </c>
      <c r="N3311" s="10">
        <v>57.2</v>
      </c>
      <c r="O3311" s="10">
        <v>57.48</v>
      </c>
      <c r="P3311" s="10">
        <v>47.01</v>
      </c>
      <c r="Q3311" s="10">
        <v>55.68</v>
      </c>
    </row>
    <row r="3312" spans="10:17">
      <c r="J3312" s="29">
        <v>40266</v>
      </c>
      <c r="K3312" s="10">
        <v>57.11</v>
      </c>
      <c r="L3312" s="10">
        <v>57.11</v>
      </c>
      <c r="M3312" s="10">
        <v>56.77</v>
      </c>
      <c r="N3312" s="10">
        <v>56.77</v>
      </c>
      <c r="O3312" s="10">
        <v>57.5</v>
      </c>
      <c r="P3312" s="10">
        <v>46.85</v>
      </c>
      <c r="Q3312" s="10">
        <v>55.63</v>
      </c>
    </row>
    <row r="3313" spans="10:17">
      <c r="J3313" s="29">
        <v>40263</v>
      </c>
      <c r="K3313" s="10">
        <v>56.9</v>
      </c>
      <c r="L3313" s="10">
        <v>56.9</v>
      </c>
      <c r="M3313" s="10">
        <v>56.52</v>
      </c>
      <c r="N3313" s="10">
        <v>56.52</v>
      </c>
      <c r="O3313" s="10">
        <v>57.53</v>
      </c>
      <c r="P3313" s="10">
        <v>46.69</v>
      </c>
      <c r="Q3313" s="10">
        <v>55.59</v>
      </c>
    </row>
    <row r="3314" spans="10:17">
      <c r="J3314" s="29">
        <v>40262</v>
      </c>
      <c r="K3314" s="10">
        <v>57.18</v>
      </c>
      <c r="L3314" s="10">
        <v>57.18</v>
      </c>
      <c r="M3314" s="10">
        <v>57.18</v>
      </c>
      <c r="N3314" s="10">
        <v>57.18</v>
      </c>
      <c r="O3314" s="10">
        <v>57.56</v>
      </c>
      <c r="P3314" s="10">
        <v>46.52</v>
      </c>
      <c r="Q3314" s="10">
        <v>55.54</v>
      </c>
    </row>
    <row r="3315" spans="10:17">
      <c r="J3315" s="29">
        <v>40261</v>
      </c>
      <c r="K3315" s="10">
        <v>57.1</v>
      </c>
      <c r="L3315" s="10">
        <v>57.1</v>
      </c>
      <c r="M3315" s="10">
        <v>56.81</v>
      </c>
      <c r="N3315" s="10">
        <v>56.81</v>
      </c>
      <c r="O3315" s="10">
        <v>57.48</v>
      </c>
      <c r="P3315" s="10">
        <v>46.36</v>
      </c>
      <c r="Q3315" s="10">
        <v>55.48</v>
      </c>
    </row>
    <row r="3316" spans="10:17">
      <c r="J3316" s="29">
        <v>40260</v>
      </c>
      <c r="K3316" s="10">
        <v>57.25</v>
      </c>
      <c r="L3316" s="10">
        <v>57.25</v>
      </c>
      <c r="M3316" s="10">
        <v>57.25</v>
      </c>
      <c r="N3316" s="10">
        <v>57.25</v>
      </c>
      <c r="O3316" s="10">
        <v>57.49</v>
      </c>
      <c r="P3316" s="10">
        <v>46.2</v>
      </c>
      <c r="Q3316" s="10">
        <v>55.42</v>
      </c>
    </row>
    <row r="3317" spans="10:17">
      <c r="J3317" s="29">
        <v>40259</v>
      </c>
      <c r="K3317" s="10">
        <v>57</v>
      </c>
      <c r="L3317" s="10">
        <v>57.28</v>
      </c>
      <c r="M3317" s="10">
        <v>57</v>
      </c>
      <c r="N3317" s="10">
        <v>57.28</v>
      </c>
      <c r="O3317" s="10">
        <v>57.48</v>
      </c>
      <c r="P3317" s="10">
        <v>46.04</v>
      </c>
      <c r="Q3317" s="10">
        <v>55.35</v>
      </c>
    </row>
    <row r="3318" spans="10:17">
      <c r="J3318" s="29">
        <v>40256</v>
      </c>
      <c r="K3318" s="10">
        <v>57.79</v>
      </c>
      <c r="L3318" s="10">
        <v>57.79</v>
      </c>
      <c r="M3318" s="10">
        <v>57.79</v>
      </c>
      <c r="N3318" s="10">
        <v>57.79</v>
      </c>
      <c r="O3318" s="10">
        <v>57.45</v>
      </c>
      <c r="P3318" s="10">
        <v>45.88</v>
      </c>
      <c r="Q3318" s="10">
        <v>55.27</v>
      </c>
    </row>
    <row r="3319" spans="10:17">
      <c r="J3319" s="29">
        <v>40255</v>
      </c>
      <c r="K3319" s="10">
        <v>57.96</v>
      </c>
      <c r="L3319" s="10">
        <v>57.96</v>
      </c>
      <c r="M3319" s="10">
        <v>57.96</v>
      </c>
      <c r="N3319" s="10">
        <v>57.96</v>
      </c>
      <c r="O3319" s="10">
        <v>57.41</v>
      </c>
      <c r="P3319" s="10">
        <v>45.71</v>
      </c>
      <c r="Q3319" s="10">
        <v>55.18</v>
      </c>
    </row>
    <row r="3320" spans="10:17">
      <c r="J3320" s="29">
        <v>40254</v>
      </c>
      <c r="K3320" s="10">
        <v>57.82</v>
      </c>
      <c r="L3320" s="10">
        <v>57.82</v>
      </c>
      <c r="M3320" s="10">
        <v>57.81</v>
      </c>
      <c r="N3320" s="10">
        <v>57.81</v>
      </c>
      <c r="O3320" s="10">
        <v>57.37</v>
      </c>
      <c r="P3320" s="10">
        <v>45.54</v>
      </c>
      <c r="Q3320" s="10">
        <v>55.07</v>
      </c>
    </row>
    <row r="3321" spans="10:17">
      <c r="J3321" s="29">
        <v>40253</v>
      </c>
      <c r="K3321" s="10">
        <v>57.82</v>
      </c>
      <c r="L3321" s="10">
        <v>57.82</v>
      </c>
      <c r="M3321" s="10">
        <v>57.82</v>
      </c>
      <c r="N3321" s="10">
        <v>57.82</v>
      </c>
      <c r="O3321" s="10">
        <v>57.32</v>
      </c>
      <c r="P3321" s="10">
        <v>45.37</v>
      </c>
      <c r="Q3321" s="10">
        <v>54.97</v>
      </c>
    </row>
    <row r="3322" spans="10:17">
      <c r="J3322" s="29">
        <v>40249</v>
      </c>
      <c r="K3322" s="10">
        <v>59.12</v>
      </c>
      <c r="L3322" s="10">
        <v>59.12</v>
      </c>
      <c r="M3322" s="10">
        <v>58.3</v>
      </c>
      <c r="N3322" s="10">
        <v>58.3</v>
      </c>
      <c r="O3322" s="10">
        <v>57.3</v>
      </c>
      <c r="P3322" s="10">
        <v>45.2</v>
      </c>
      <c r="Q3322" s="10">
        <v>54.87</v>
      </c>
    </row>
    <row r="3323" spans="10:17">
      <c r="J3323" s="29">
        <v>40248</v>
      </c>
      <c r="K3323" s="10">
        <v>58.6</v>
      </c>
      <c r="L3323" s="10">
        <v>58.6</v>
      </c>
      <c r="M3323" s="10">
        <v>58.56</v>
      </c>
      <c r="N3323" s="10">
        <v>58.56</v>
      </c>
      <c r="O3323" s="10">
        <v>57.26</v>
      </c>
      <c r="P3323" s="10">
        <v>45.02</v>
      </c>
      <c r="Q3323" s="10">
        <v>54.77</v>
      </c>
    </row>
    <row r="3324" spans="10:17">
      <c r="J3324" s="29">
        <v>40247</v>
      </c>
      <c r="K3324" s="10">
        <v>58.65</v>
      </c>
      <c r="L3324" s="10">
        <v>58.72</v>
      </c>
      <c r="M3324" s="10">
        <v>58.53</v>
      </c>
      <c r="N3324" s="10">
        <v>58.53</v>
      </c>
      <c r="O3324" s="10">
        <v>57.23</v>
      </c>
      <c r="P3324" s="10">
        <v>44.84</v>
      </c>
      <c r="Q3324" s="10">
        <v>54.66</v>
      </c>
    </row>
    <row r="3325" spans="10:17">
      <c r="J3325" s="29">
        <v>40246</v>
      </c>
      <c r="K3325" s="10">
        <v>57.47</v>
      </c>
      <c r="L3325" s="10">
        <v>58.38</v>
      </c>
      <c r="M3325" s="10">
        <v>57.47</v>
      </c>
      <c r="N3325" s="10">
        <v>58.38</v>
      </c>
      <c r="O3325" s="10">
        <v>57.19</v>
      </c>
      <c r="Q3325" s="10">
        <v>54.55</v>
      </c>
    </row>
    <row r="3326" spans="10:17">
      <c r="J3326" s="29">
        <v>40245</v>
      </c>
      <c r="K3326" s="10">
        <v>58.3</v>
      </c>
      <c r="L3326" s="10">
        <v>58.3</v>
      </c>
      <c r="M3326" s="10">
        <v>57.8</v>
      </c>
      <c r="N3326" s="10">
        <v>57.8</v>
      </c>
      <c r="O3326" s="10">
        <v>57.14</v>
      </c>
      <c r="Q3326" s="10">
        <v>54.45</v>
      </c>
    </row>
    <row r="3327" spans="10:17">
      <c r="J3327" s="29">
        <v>40242</v>
      </c>
      <c r="K3327" s="10">
        <v>58.41</v>
      </c>
      <c r="L3327" s="10">
        <v>58.41</v>
      </c>
      <c r="M3327" s="10">
        <v>58.41</v>
      </c>
      <c r="N3327" s="10">
        <v>58.41</v>
      </c>
      <c r="O3327" s="10">
        <v>57.11</v>
      </c>
      <c r="Q3327" s="10">
        <v>54.35</v>
      </c>
    </row>
    <row r="3328" spans="10:17">
      <c r="J3328" s="29">
        <v>40241</v>
      </c>
      <c r="K3328" s="10">
        <v>57.39</v>
      </c>
      <c r="L3328" s="10">
        <v>57.89</v>
      </c>
      <c r="M3328" s="10">
        <v>57.39</v>
      </c>
      <c r="N3328" s="10">
        <v>57.89</v>
      </c>
      <c r="O3328" s="10">
        <v>57.07</v>
      </c>
      <c r="Q3328" s="10">
        <v>54.25</v>
      </c>
    </row>
    <row r="3329" spans="10:17">
      <c r="J3329" s="29">
        <v>40240</v>
      </c>
      <c r="K3329" s="10">
        <v>58.5</v>
      </c>
      <c r="L3329" s="10">
        <v>58.5</v>
      </c>
      <c r="M3329" s="10">
        <v>57.84</v>
      </c>
      <c r="N3329" s="10">
        <v>58.05</v>
      </c>
      <c r="O3329" s="10">
        <v>57.05</v>
      </c>
      <c r="Q3329" s="10">
        <v>54.15</v>
      </c>
    </row>
    <row r="3330" spans="10:17">
      <c r="J3330" s="29">
        <v>40239</v>
      </c>
      <c r="K3330" s="10">
        <v>58.6</v>
      </c>
      <c r="L3330" s="10">
        <v>58.6</v>
      </c>
      <c r="M3330" s="10">
        <v>58.12</v>
      </c>
      <c r="N3330" s="10">
        <v>58.5</v>
      </c>
      <c r="O3330" s="10">
        <v>57.02</v>
      </c>
      <c r="Q3330" s="10">
        <v>54.05</v>
      </c>
    </row>
    <row r="3331" spans="10:17">
      <c r="J3331" s="29">
        <v>40238</v>
      </c>
      <c r="K3331" s="10">
        <v>57.3</v>
      </c>
      <c r="L3331" s="10">
        <v>58.17</v>
      </c>
      <c r="M3331" s="10">
        <v>57.3</v>
      </c>
      <c r="N3331" s="10">
        <v>58.06</v>
      </c>
      <c r="O3331" s="10">
        <v>56.98</v>
      </c>
      <c r="Q3331" s="10">
        <v>53.92</v>
      </c>
    </row>
    <row r="3332" spans="10:17">
      <c r="J3332" s="29">
        <v>40235</v>
      </c>
      <c r="K3332" s="10">
        <v>56.63</v>
      </c>
      <c r="L3332" s="10">
        <v>57.3</v>
      </c>
      <c r="M3332" s="10">
        <v>56.63</v>
      </c>
      <c r="N3332" s="10">
        <v>57.3</v>
      </c>
      <c r="O3332" s="10">
        <v>56.92</v>
      </c>
      <c r="Q3332" s="10">
        <v>53.81</v>
      </c>
    </row>
    <row r="3333" spans="10:17">
      <c r="J3333" s="29">
        <v>40232</v>
      </c>
      <c r="K3333" s="10">
        <v>58.11</v>
      </c>
      <c r="L3333" s="10">
        <v>58.11</v>
      </c>
      <c r="M3333" s="10">
        <v>57.9</v>
      </c>
      <c r="N3333" s="10">
        <v>57.9</v>
      </c>
      <c r="O3333" s="10">
        <v>56.87</v>
      </c>
      <c r="Q3333" s="10">
        <v>53.71</v>
      </c>
    </row>
    <row r="3334" spans="10:17">
      <c r="J3334" s="29">
        <v>40231</v>
      </c>
      <c r="K3334" s="10">
        <v>57.75</v>
      </c>
      <c r="L3334" s="10">
        <v>58.26</v>
      </c>
      <c r="M3334" s="10">
        <v>57.75</v>
      </c>
      <c r="N3334" s="10">
        <v>58.11</v>
      </c>
      <c r="O3334" s="10">
        <v>56.78</v>
      </c>
      <c r="Q3334" s="10">
        <v>53.59</v>
      </c>
    </row>
    <row r="3335" spans="10:17">
      <c r="J3335" s="29">
        <v>40226</v>
      </c>
      <c r="K3335" s="10">
        <v>57.3</v>
      </c>
      <c r="L3335" s="10">
        <v>57.71</v>
      </c>
      <c r="M3335" s="10">
        <v>57.3</v>
      </c>
      <c r="N3335" s="10">
        <v>57.71</v>
      </c>
      <c r="O3335" s="10">
        <v>56.69</v>
      </c>
      <c r="Q3335" s="10">
        <v>53.48</v>
      </c>
    </row>
    <row r="3336" spans="10:17">
      <c r="J3336" s="29">
        <v>40221</v>
      </c>
      <c r="K3336" s="10">
        <v>56.9</v>
      </c>
      <c r="L3336" s="10">
        <v>56.9</v>
      </c>
      <c r="M3336" s="10">
        <v>56.6</v>
      </c>
      <c r="N3336" s="10">
        <v>56.81</v>
      </c>
      <c r="O3336" s="10">
        <v>56.63</v>
      </c>
      <c r="Q3336" s="10">
        <v>53.35</v>
      </c>
    </row>
    <row r="3337" spans="10:17">
      <c r="J3337" s="29">
        <v>40220</v>
      </c>
      <c r="K3337" s="10">
        <v>56.72</v>
      </c>
      <c r="L3337" s="10">
        <v>57.11</v>
      </c>
      <c r="M3337" s="10">
        <v>56.72</v>
      </c>
      <c r="N3337" s="10">
        <v>56.95</v>
      </c>
      <c r="O3337" s="10">
        <v>56.56</v>
      </c>
      <c r="Q3337" s="10">
        <v>53.22</v>
      </c>
    </row>
    <row r="3338" spans="10:17">
      <c r="J3338" s="29">
        <v>40219</v>
      </c>
      <c r="K3338" s="10">
        <v>56.07</v>
      </c>
      <c r="L3338" s="10">
        <v>56.07</v>
      </c>
      <c r="M3338" s="10">
        <v>56.07</v>
      </c>
      <c r="N3338" s="10">
        <v>56.07</v>
      </c>
      <c r="O3338" s="10">
        <v>56.5</v>
      </c>
      <c r="Q3338" s="10">
        <v>53.09</v>
      </c>
    </row>
    <row r="3339" spans="10:17">
      <c r="J3339" s="29">
        <v>40218</v>
      </c>
      <c r="K3339" s="10">
        <v>53.2</v>
      </c>
      <c r="L3339" s="10">
        <v>53.2</v>
      </c>
      <c r="M3339" s="10">
        <v>53.2</v>
      </c>
      <c r="N3339" s="10">
        <v>53.2</v>
      </c>
      <c r="O3339" s="10">
        <v>56.46</v>
      </c>
      <c r="Q3339" s="10">
        <v>52.97</v>
      </c>
    </row>
    <row r="3340" spans="10:17">
      <c r="J3340" s="29">
        <v>40214</v>
      </c>
      <c r="K3340" s="10">
        <v>54</v>
      </c>
      <c r="L3340" s="10">
        <v>54.3</v>
      </c>
      <c r="M3340" s="10">
        <v>53.2</v>
      </c>
      <c r="N3340" s="10">
        <v>53.2</v>
      </c>
      <c r="O3340" s="10">
        <v>56.47</v>
      </c>
      <c r="Q3340" s="10">
        <v>52.88</v>
      </c>
    </row>
    <row r="3341" spans="10:17">
      <c r="J3341" s="29">
        <v>40213</v>
      </c>
      <c r="K3341" s="10">
        <v>57</v>
      </c>
      <c r="L3341" s="10">
        <v>57</v>
      </c>
      <c r="M3341" s="10">
        <v>55</v>
      </c>
      <c r="N3341" s="10">
        <v>55</v>
      </c>
      <c r="O3341" s="10">
        <v>56.46</v>
      </c>
      <c r="Q3341" s="10">
        <v>52.8</v>
      </c>
    </row>
    <row r="3342" spans="10:17">
      <c r="J3342" s="29">
        <v>40211</v>
      </c>
      <c r="K3342" s="10">
        <v>57</v>
      </c>
      <c r="L3342" s="10">
        <v>57.02</v>
      </c>
      <c r="M3342" s="10">
        <v>56.49</v>
      </c>
      <c r="N3342" s="10">
        <v>57</v>
      </c>
      <c r="O3342" s="10">
        <v>56.41</v>
      </c>
      <c r="Q3342" s="10">
        <v>52.7</v>
      </c>
    </row>
    <row r="3343" spans="10:17">
      <c r="J3343" s="29">
        <v>40210</v>
      </c>
      <c r="K3343" s="10">
        <v>56.01</v>
      </c>
      <c r="L3343" s="10">
        <v>56.03</v>
      </c>
      <c r="M3343" s="10">
        <v>56.01</v>
      </c>
      <c r="N3343" s="10">
        <v>56.03</v>
      </c>
      <c r="O3343" s="10">
        <v>56.31</v>
      </c>
      <c r="Q3343" s="10">
        <v>52.58</v>
      </c>
    </row>
    <row r="3344" spans="10:17">
      <c r="J3344" s="29">
        <v>40207</v>
      </c>
      <c r="K3344" s="10">
        <v>55.5</v>
      </c>
      <c r="L3344" s="10">
        <v>56</v>
      </c>
      <c r="M3344" s="10">
        <v>55.5</v>
      </c>
      <c r="N3344" s="10">
        <v>55.5</v>
      </c>
      <c r="O3344" s="10">
        <v>56.24</v>
      </c>
      <c r="Q3344" s="10">
        <v>52.46</v>
      </c>
    </row>
    <row r="3345" spans="10:17">
      <c r="J3345" s="29">
        <v>40206</v>
      </c>
      <c r="K3345" s="10">
        <v>56.01</v>
      </c>
      <c r="L3345" s="10">
        <v>56.01</v>
      </c>
      <c r="M3345" s="10">
        <v>55.05</v>
      </c>
      <c r="N3345" s="10">
        <v>55.05</v>
      </c>
      <c r="O3345" s="10">
        <v>56.17</v>
      </c>
      <c r="Q3345" s="10">
        <v>52.31</v>
      </c>
    </row>
    <row r="3346" spans="10:17">
      <c r="J3346" s="29">
        <v>40205</v>
      </c>
      <c r="K3346" s="10">
        <v>56.05</v>
      </c>
      <c r="L3346" s="10">
        <v>56.05</v>
      </c>
      <c r="M3346" s="10">
        <v>55.74</v>
      </c>
      <c r="N3346" s="10">
        <v>55.84</v>
      </c>
      <c r="O3346" s="10">
        <v>56.12</v>
      </c>
      <c r="Q3346" s="10">
        <v>52.19</v>
      </c>
    </row>
    <row r="3347" spans="10:17">
      <c r="J3347" s="29">
        <v>40204</v>
      </c>
      <c r="K3347" s="10">
        <v>56.51</v>
      </c>
      <c r="L3347" s="10">
        <v>56.53</v>
      </c>
      <c r="M3347" s="10">
        <v>55.59</v>
      </c>
      <c r="N3347" s="10">
        <v>56.53</v>
      </c>
      <c r="O3347" s="10">
        <v>56.01</v>
      </c>
      <c r="Q3347" s="10">
        <v>52.07</v>
      </c>
    </row>
    <row r="3348" spans="10:17">
      <c r="J3348" s="29">
        <v>40200</v>
      </c>
      <c r="K3348" s="10">
        <v>56.74</v>
      </c>
      <c r="L3348" s="10">
        <v>57.08</v>
      </c>
      <c r="M3348" s="10">
        <v>56.74</v>
      </c>
      <c r="N3348" s="10">
        <v>57.08</v>
      </c>
      <c r="O3348" s="10">
        <v>55.89</v>
      </c>
      <c r="Q3348" s="10">
        <v>51.93</v>
      </c>
    </row>
    <row r="3349" spans="10:17">
      <c r="J3349" s="29">
        <v>40199</v>
      </c>
      <c r="K3349" s="10">
        <v>58.25</v>
      </c>
      <c r="L3349" s="10">
        <v>58.25</v>
      </c>
      <c r="M3349" s="10">
        <v>56.85</v>
      </c>
      <c r="N3349" s="10">
        <v>56.85</v>
      </c>
      <c r="O3349" s="10">
        <v>55.76</v>
      </c>
      <c r="Q3349" s="10">
        <v>51.79</v>
      </c>
    </row>
    <row r="3350" spans="10:17">
      <c r="J3350" s="29">
        <v>40198</v>
      </c>
      <c r="K3350" s="10">
        <v>58.8</v>
      </c>
      <c r="L3350" s="10">
        <v>58.8</v>
      </c>
      <c r="M3350" s="10">
        <v>58.23</v>
      </c>
      <c r="N3350" s="10">
        <v>58.25</v>
      </c>
      <c r="O3350" s="10">
        <v>55.6</v>
      </c>
      <c r="Q3350" s="10">
        <v>51.66</v>
      </c>
    </row>
    <row r="3351" spans="10:17">
      <c r="J3351" s="29">
        <v>40197</v>
      </c>
      <c r="K3351" s="10">
        <v>59.2</v>
      </c>
      <c r="L3351" s="10">
        <v>59.2</v>
      </c>
      <c r="M3351" s="10">
        <v>59.2</v>
      </c>
      <c r="N3351" s="10">
        <v>59.2</v>
      </c>
      <c r="O3351" s="10">
        <v>55.41</v>
      </c>
      <c r="Q3351" s="10">
        <v>51.5</v>
      </c>
    </row>
    <row r="3352" spans="10:17">
      <c r="J3352" s="29">
        <v>40196</v>
      </c>
      <c r="K3352" s="10">
        <v>58.56</v>
      </c>
      <c r="L3352" s="10">
        <v>59.2</v>
      </c>
      <c r="M3352" s="10">
        <v>58.56</v>
      </c>
      <c r="N3352" s="10">
        <v>59.2</v>
      </c>
      <c r="O3352" s="10">
        <v>55.23</v>
      </c>
      <c r="Q3352" s="10">
        <v>51.33</v>
      </c>
    </row>
    <row r="3353" spans="10:17">
      <c r="J3353" s="29">
        <v>40193</v>
      </c>
      <c r="K3353" s="10">
        <v>59</v>
      </c>
      <c r="L3353" s="10">
        <v>59</v>
      </c>
      <c r="M3353" s="10">
        <v>58.58</v>
      </c>
      <c r="N3353" s="10">
        <v>58.58</v>
      </c>
      <c r="O3353" s="10">
        <v>55.01</v>
      </c>
      <c r="Q3353" s="10">
        <v>51.15</v>
      </c>
    </row>
    <row r="3354" spans="10:17">
      <c r="J3354" s="29">
        <v>40192</v>
      </c>
      <c r="K3354" s="10">
        <v>59.81</v>
      </c>
      <c r="L3354" s="10">
        <v>59.81</v>
      </c>
      <c r="M3354" s="10">
        <v>59.38</v>
      </c>
      <c r="N3354" s="10">
        <v>59.41</v>
      </c>
      <c r="O3354" s="10">
        <v>54.84</v>
      </c>
      <c r="Q3354" s="10">
        <v>50.97</v>
      </c>
    </row>
    <row r="3355" spans="10:17">
      <c r="J3355" s="29">
        <v>40191</v>
      </c>
      <c r="K3355" s="10">
        <v>59.3</v>
      </c>
      <c r="L3355" s="10">
        <v>59.67</v>
      </c>
      <c r="M3355" s="10">
        <v>59.3</v>
      </c>
      <c r="N3355" s="10">
        <v>59.67</v>
      </c>
      <c r="O3355" s="10">
        <v>54.68</v>
      </c>
      <c r="Q3355" s="10">
        <v>50.78</v>
      </c>
    </row>
    <row r="3356" spans="10:17">
      <c r="J3356" s="29">
        <v>40190</v>
      </c>
      <c r="K3356" s="10">
        <v>59.2</v>
      </c>
      <c r="L3356" s="10">
        <v>59.36</v>
      </c>
      <c r="M3356" s="10">
        <v>58.92</v>
      </c>
      <c r="N3356" s="10">
        <v>59.3</v>
      </c>
      <c r="O3356" s="10">
        <v>54.52</v>
      </c>
      <c r="Q3356" s="10">
        <v>50.58</v>
      </c>
    </row>
    <row r="3357" spans="10:17">
      <c r="J3357" s="29">
        <v>40189</v>
      </c>
      <c r="K3357" s="10">
        <v>59.11</v>
      </c>
      <c r="L3357" s="10">
        <v>59.2</v>
      </c>
      <c r="M3357" s="10">
        <v>59.11</v>
      </c>
      <c r="N3357" s="10">
        <v>59.2</v>
      </c>
      <c r="O3357" s="10">
        <v>54.37</v>
      </c>
      <c r="Q3357" s="10">
        <v>50.36</v>
      </c>
    </row>
    <row r="3358" spans="10:17">
      <c r="J3358" s="29">
        <v>40186</v>
      </c>
      <c r="K3358" s="10">
        <v>59</v>
      </c>
      <c r="L3358" s="10">
        <v>59</v>
      </c>
      <c r="M3358" s="10">
        <v>58.98</v>
      </c>
      <c r="N3358" s="10">
        <v>58.98</v>
      </c>
      <c r="O3358" s="10">
        <v>54.24</v>
      </c>
      <c r="Q3358" s="10">
        <v>50.13</v>
      </c>
    </row>
    <row r="3359" spans="10:17">
      <c r="J3359" s="29">
        <v>40185</v>
      </c>
      <c r="K3359" s="10">
        <v>58.4</v>
      </c>
      <c r="L3359" s="10">
        <v>58.9</v>
      </c>
      <c r="M3359" s="10">
        <v>58.4</v>
      </c>
      <c r="N3359" s="10">
        <v>58.9</v>
      </c>
      <c r="O3359" s="10">
        <v>54.1</v>
      </c>
      <c r="Q3359" s="10">
        <v>49.9</v>
      </c>
    </row>
    <row r="3360" spans="10:17">
      <c r="J3360" s="29">
        <v>40184</v>
      </c>
      <c r="K3360" s="10">
        <v>58.4</v>
      </c>
      <c r="L3360" s="10">
        <v>58.4</v>
      </c>
      <c r="M3360" s="10">
        <v>58.4</v>
      </c>
      <c r="N3360" s="10">
        <v>58.4</v>
      </c>
      <c r="O3360" s="10">
        <v>53.98</v>
      </c>
      <c r="Q3360" s="10">
        <v>49.67</v>
      </c>
    </row>
    <row r="3361" spans="10:17">
      <c r="J3361" s="29">
        <v>40183</v>
      </c>
      <c r="K3361" s="10">
        <v>58.15</v>
      </c>
      <c r="L3361" s="10">
        <v>58.15</v>
      </c>
      <c r="M3361" s="10">
        <v>58.15</v>
      </c>
      <c r="N3361" s="10">
        <v>58.15</v>
      </c>
      <c r="O3361" s="10">
        <v>53.87</v>
      </c>
      <c r="Q3361" s="10">
        <v>49.44</v>
      </c>
    </row>
    <row r="3362" spans="10:17">
      <c r="J3362" s="29">
        <v>40182</v>
      </c>
      <c r="K3362" s="10">
        <v>58.48</v>
      </c>
      <c r="L3362" s="10">
        <v>58.48</v>
      </c>
      <c r="M3362" s="10">
        <v>58.44</v>
      </c>
      <c r="N3362" s="10">
        <v>58.44</v>
      </c>
      <c r="O3362" s="10">
        <v>53.76</v>
      </c>
      <c r="Q3362" s="10">
        <v>49.22</v>
      </c>
    </row>
    <row r="3363" spans="10:17">
      <c r="J3363" s="29">
        <v>40177</v>
      </c>
      <c r="K3363" s="10">
        <v>56.84</v>
      </c>
      <c r="L3363" s="10">
        <v>57.91</v>
      </c>
      <c r="M3363" s="10">
        <v>56.84</v>
      </c>
      <c r="N3363" s="10">
        <v>57.91</v>
      </c>
      <c r="O3363" s="10">
        <v>53.65</v>
      </c>
      <c r="Q3363" s="10">
        <v>49</v>
      </c>
    </row>
    <row r="3364" spans="10:17">
      <c r="J3364" s="29">
        <v>40176</v>
      </c>
      <c r="K3364" s="10">
        <v>53.01</v>
      </c>
      <c r="L3364" s="10">
        <v>53.01</v>
      </c>
      <c r="M3364" s="10">
        <v>53.01</v>
      </c>
      <c r="N3364" s="10">
        <v>53.01</v>
      </c>
      <c r="O3364" s="10">
        <v>53.52</v>
      </c>
      <c r="Q3364" s="10">
        <v>48.78</v>
      </c>
    </row>
    <row r="3365" spans="10:17">
      <c r="J3365" s="29">
        <v>40175</v>
      </c>
      <c r="K3365" s="10">
        <v>57.27</v>
      </c>
      <c r="L3365" s="10">
        <v>57.36</v>
      </c>
      <c r="M3365" s="10">
        <v>57.19</v>
      </c>
      <c r="N3365" s="10">
        <v>57.19</v>
      </c>
      <c r="O3365" s="10">
        <v>53.48</v>
      </c>
      <c r="Q3365" s="10">
        <v>48.6</v>
      </c>
    </row>
    <row r="3366" spans="10:17">
      <c r="J3366" s="29">
        <v>40170</v>
      </c>
      <c r="K3366" s="10">
        <v>56.17</v>
      </c>
      <c r="L3366" s="10">
        <v>56.78</v>
      </c>
      <c r="M3366" s="10">
        <v>56.17</v>
      </c>
      <c r="N3366" s="10">
        <v>56.78</v>
      </c>
      <c r="O3366" s="10">
        <v>53.35</v>
      </c>
      <c r="Q3366" s="10">
        <v>48.39</v>
      </c>
    </row>
    <row r="3367" spans="10:17">
      <c r="J3367" s="29">
        <v>40169</v>
      </c>
      <c r="K3367" s="10">
        <v>56.21</v>
      </c>
      <c r="L3367" s="10">
        <v>56.21</v>
      </c>
      <c r="M3367" s="10">
        <v>56.04</v>
      </c>
      <c r="N3367" s="10">
        <v>56.04</v>
      </c>
      <c r="O3367" s="10">
        <v>53.22</v>
      </c>
      <c r="Q3367" s="10">
        <v>48.17</v>
      </c>
    </row>
    <row r="3368" spans="10:17">
      <c r="J3368" s="29">
        <v>40168</v>
      </c>
      <c r="K3368" s="10">
        <v>55.89</v>
      </c>
      <c r="L3368" s="10">
        <v>56.11</v>
      </c>
      <c r="M3368" s="10">
        <v>55.8</v>
      </c>
      <c r="N3368" s="10">
        <v>55.8</v>
      </c>
      <c r="O3368" s="10">
        <v>53.08</v>
      </c>
      <c r="Q3368" s="10">
        <v>47.96</v>
      </c>
    </row>
    <row r="3369" spans="10:17">
      <c r="J3369" s="29">
        <v>40165</v>
      </c>
      <c r="K3369" s="10">
        <v>55.9</v>
      </c>
      <c r="L3369" s="10">
        <v>55.9</v>
      </c>
      <c r="M3369" s="10">
        <v>55.7</v>
      </c>
      <c r="N3369" s="10">
        <v>55.7</v>
      </c>
      <c r="O3369" s="10">
        <v>52.94</v>
      </c>
      <c r="Q3369" s="10">
        <v>47.75</v>
      </c>
    </row>
    <row r="3370" spans="10:17">
      <c r="J3370" s="29">
        <v>40164</v>
      </c>
      <c r="K3370" s="10">
        <v>55.91</v>
      </c>
      <c r="L3370" s="10">
        <v>55.91</v>
      </c>
      <c r="M3370" s="10">
        <v>55.63</v>
      </c>
      <c r="N3370" s="10">
        <v>55.63</v>
      </c>
      <c r="O3370" s="10">
        <v>52.78</v>
      </c>
      <c r="Q3370" s="10">
        <v>47.53</v>
      </c>
    </row>
    <row r="3371" spans="10:17">
      <c r="J3371" s="29">
        <v>40163</v>
      </c>
      <c r="K3371" s="10">
        <v>56.91</v>
      </c>
      <c r="L3371" s="10">
        <v>56.91</v>
      </c>
      <c r="M3371" s="10">
        <v>56.7</v>
      </c>
      <c r="N3371" s="10">
        <v>56.7</v>
      </c>
      <c r="O3371" s="10">
        <v>52.62</v>
      </c>
      <c r="Q3371" s="10">
        <v>47.32</v>
      </c>
    </row>
    <row r="3372" spans="10:17">
      <c r="J3372" s="29">
        <v>40162</v>
      </c>
      <c r="K3372" s="10">
        <v>56.3</v>
      </c>
      <c r="L3372" s="10">
        <v>56.3</v>
      </c>
      <c r="M3372" s="10">
        <v>56.01</v>
      </c>
      <c r="N3372" s="10">
        <v>56.01</v>
      </c>
      <c r="O3372" s="10">
        <v>52.45</v>
      </c>
      <c r="Q3372" s="10">
        <v>47.1</v>
      </c>
    </row>
    <row r="3373" spans="10:17">
      <c r="J3373" s="29">
        <v>40158</v>
      </c>
      <c r="K3373" s="10">
        <v>56.9</v>
      </c>
      <c r="L3373" s="10">
        <v>57.08</v>
      </c>
      <c r="M3373" s="10">
        <v>56.9</v>
      </c>
      <c r="N3373" s="10">
        <v>57.05</v>
      </c>
      <c r="O3373" s="10">
        <v>52.29</v>
      </c>
      <c r="Q3373" s="10">
        <v>46.89</v>
      </c>
    </row>
    <row r="3374" spans="10:17">
      <c r="J3374" s="29">
        <v>40157</v>
      </c>
      <c r="K3374" s="10">
        <v>56.56</v>
      </c>
      <c r="L3374" s="10">
        <v>56.56</v>
      </c>
      <c r="M3374" s="10">
        <v>56.55</v>
      </c>
      <c r="N3374" s="10">
        <v>56.55</v>
      </c>
      <c r="O3374" s="10">
        <v>52.09</v>
      </c>
      <c r="Q3374" s="10">
        <v>46.68</v>
      </c>
    </row>
    <row r="3375" spans="10:17">
      <c r="J3375" s="29">
        <v>40156</v>
      </c>
      <c r="K3375" s="10">
        <v>56.59</v>
      </c>
      <c r="L3375" s="10">
        <v>56.59</v>
      </c>
      <c r="M3375" s="10">
        <v>55.97</v>
      </c>
      <c r="N3375" s="10">
        <v>55.97</v>
      </c>
      <c r="O3375" s="10">
        <v>51.91</v>
      </c>
      <c r="Q3375" s="10">
        <v>46.46</v>
      </c>
    </row>
    <row r="3376" spans="10:17">
      <c r="J3376" s="29">
        <v>40155</v>
      </c>
      <c r="K3376" s="10">
        <v>55.96</v>
      </c>
      <c r="L3376" s="10">
        <v>56.59</v>
      </c>
      <c r="M3376" s="10">
        <v>55.94</v>
      </c>
      <c r="N3376" s="10">
        <v>56.59</v>
      </c>
      <c r="O3376" s="10">
        <v>51.77</v>
      </c>
      <c r="Q3376" s="10">
        <v>46.25</v>
      </c>
    </row>
    <row r="3377" spans="10:17">
      <c r="J3377" s="29">
        <v>40154</v>
      </c>
      <c r="K3377" s="10">
        <v>56.42</v>
      </c>
      <c r="L3377" s="10">
        <v>56.42</v>
      </c>
      <c r="M3377" s="10">
        <v>56.3</v>
      </c>
      <c r="N3377" s="10">
        <v>56.35</v>
      </c>
      <c r="O3377" s="10">
        <v>51.59</v>
      </c>
      <c r="Q3377" s="10">
        <v>46.03</v>
      </c>
    </row>
    <row r="3378" spans="10:17">
      <c r="J3378" s="29">
        <v>40151</v>
      </c>
      <c r="K3378" s="10">
        <v>56.88</v>
      </c>
      <c r="L3378" s="10">
        <v>56.88</v>
      </c>
      <c r="M3378" s="10">
        <v>56.85</v>
      </c>
      <c r="N3378" s="10">
        <v>56.87</v>
      </c>
      <c r="O3378" s="10">
        <v>51.43</v>
      </c>
      <c r="Q3378" s="10">
        <v>45.82</v>
      </c>
    </row>
    <row r="3379" spans="10:17">
      <c r="J3379" s="29">
        <v>40150</v>
      </c>
      <c r="K3379" s="10">
        <v>56.71</v>
      </c>
      <c r="L3379" s="10">
        <v>56.71</v>
      </c>
      <c r="M3379" s="10">
        <v>56.6</v>
      </c>
      <c r="N3379" s="10">
        <v>56.6</v>
      </c>
      <c r="O3379" s="10">
        <v>51.25</v>
      </c>
      <c r="Q3379" s="10">
        <v>45.61</v>
      </c>
    </row>
    <row r="3380" spans="10:17">
      <c r="J3380" s="29">
        <v>40149</v>
      </c>
      <c r="K3380" s="10">
        <v>56.71</v>
      </c>
      <c r="L3380" s="10">
        <v>56.71</v>
      </c>
      <c r="M3380" s="10">
        <v>56</v>
      </c>
      <c r="N3380" s="10">
        <v>56.15</v>
      </c>
      <c r="O3380" s="10">
        <v>51.08</v>
      </c>
      <c r="Q3380" s="10">
        <v>45.4</v>
      </c>
    </row>
    <row r="3381" spans="10:17">
      <c r="J3381" s="29">
        <v>40148</v>
      </c>
      <c r="K3381" s="10">
        <v>55.8</v>
      </c>
      <c r="L3381" s="10">
        <v>56.01</v>
      </c>
      <c r="M3381" s="10">
        <v>55.52</v>
      </c>
      <c r="N3381" s="10">
        <v>55.52</v>
      </c>
      <c r="O3381" s="10">
        <v>50.87</v>
      </c>
      <c r="Q3381" s="10">
        <v>45.18</v>
      </c>
    </row>
    <row r="3382" spans="10:17">
      <c r="J3382" s="29">
        <v>40147</v>
      </c>
      <c r="K3382" s="10">
        <v>54.69</v>
      </c>
      <c r="L3382" s="10">
        <v>54.69</v>
      </c>
      <c r="M3382" s="10">
        <v>54.49</v>
      </c>
      <c r="N3382" s="10">
        <v>54.49</v>
      </c>
      <c r="O3382" s="10">
        <v>50.7</v>
      </c>
      <c r="Q3382" s="10">
        <v>44.97</v>
      </c>
    </row>
    <row r="3383" spans="10:17">
      <c r="J3383" s="29">
        <v>40144</v>
      </c>
      <c r="K3383" s="10">
        <v>53.25</v>
      </c>
      <c r="L3383" s="10">
        <v>53.67</v>
      </c>
      <c r="M3383" s="10">
        <v>53.25</v>
      </c>
      <c r="N3383" s="10">
        <v>53.67</v>
      </c>
      <c r="O3383" s="10">
        <v>50.55</v>
      </c>
      <c r="Q3383" s="10">
        <v>44.77</v>
      </c>
    </row>
    <row r="3384" spans="10:17">
      <c r="J3384" s="29">
        <v>40143</v>
      </c>
      <c r="K3384" s="10">
        <v>54</v>
      </c>
      <c r="L3384" s="10">
        <v>54</v>
      </c>
      <c r="M3384" s="10">
        <v>53.46</v>
      </c>
      <c r="N3384" s="10">
        <v>53.47</v>
      </c>
      <c r="O3384" s="10">
        <v>50.41</v>
      </c>
      <c r="Q3384" s="10">
        <v>44.58</v>
      </c>
    </row>
    <row r="3385" spans="10:17">
      <c r="J3385" s="29">
        <v>40142</v>
      </c>
      <c r="K3385" s="10">
        <v>54.51</v>
      </c>
      <c r="L3385" s="10">
        <v>54.51</v>
      </c>
      <c r="M3385" s="10">
        <v>54.51</v>
      </c>
      <c r="N3385" s="10">
        <v>54.51</v>
      </c>
      <c r="O3385" s="10">
        <v>50.27</v>
      </c>
      <c r="Q3385" s="10">
        <v>44.4</v>
      </c>
    </row>
    <row r="3386" spans="10:17">
      <c r="J3386" s="29">
        <v>40141</v>
      </c>
      <c r="K3386" s="10">
        <v>53.21</v>
      </c>
      <c r="L3386" s="10">
        <v>53.3</v>
      </c>
      <c r="M3386" s="10">
        <v>53.19</v>
      </c>
      <c r="N3386" s="10">
        <v>53.3</v>
      </c>
      <c r="O3386" s="10">
        <v>50.07</v>
      </c>
      <c r="Q3386" s="10">
        <v>44.19</v>
      </c>
    </row>
    <row r="3387" spans="10:17">
      <c r="J3387" s="29">
        <v>40140</v>
      </c>
      <c r="K3387" s="10">
        <v>54.14</v>
      </c>
      <c r="L3387" s="10">
        <v>54.14</v>
      </c>
      <c r="M3387" s="10">
        <v>54.11</v>
      </c>
      <c r="N3387" s="10">
        <v>54.11</v>
      </c>
      <c r="O3387" s="10">
        <v>49.88</v>
      </c>
      <c r="Q3387" s="10">
        <v>44</v>
      </c>
    </row>
    <row r="3388" spans="10:17">
      <c r="J3388" s="29">
        <v>40135</v>
      </c>
      <c r="K3388" s="10">
        <v>53.9</v>
      </c>
      <c r="L3388" s="10">
        <v>53.9</v>
      </c>
      <c r="M3388" s="10">
        <v>53.82</v>
      </c>
      <c r="N3388" s="10">
        <v>53.83</v>
      </c>
      <c r="O3388" s="10">
        <v>49.68</v>
      </c>
      <c r="Q3388" s="10">
        <v>43.79</v>
      </c>
    </row>
    <row r="3389" spans="10:17">
      <c r="J3389" s="29">
        <v>40134</v>
      </c>
      <c r="K3389" s="10">
        <v>53.77</v>
      </c>
      <c r="L3389" s="10">
        <v>53.77</v>
      </c>
      <c r="M3389" s="10">
        <v>53.77</v>
      </c>
      <c r="N3389" s="10">
        <v>53.77</v>
      </c>
      <c r="O3389" s="10">
        <v>49.49</v>
      </c>
      <c r="Q3389" s="10">
        <v>43.57</v>
      </c>
    </row>
    <row r="3390" spans="10:17">
      <c r="J3390" s="29">
        <v>40133</v>
      </c>
      <c r="K3390" s="10">
        <v>52.92</v>
      </c>
      <c r="L3390" s="10">
        <v>53</v>
      </c>
      <c r="M3390" s="10">
        <v>52.92</v>
      </c>
      <c r="N3390" s="10">
        <v>53</v>
      </c>
      <c r="O3390" s="10">
        <v>49.3</v>
      </c>
      <c r="Q3390" s="10">
        <v>43.37</v>
      </c>
    </row>
    <row r="3391" spans="10:17">
      <c r="J3391" s="29">
        <v>40130</v>
      </c>
      <c r="K3391" s="10">
        <v>52.12</v>
      </c>
      <c r="L3391" s="10">
        <v>52.62</v>
      </c>
      <c r="M3391" s="10">
        <v>51.7</v>
      </c>
      <c r="N3391" s="10">
        <v>52.32</v>
      </c>
      <c r="O3391" s="10">
        <v>49.14</v>
      </c>
      <c r="Q3391" s="10">
        <v>43.18</v>
      </c>
    </row>
    <row r="3392" spans="10:17">
      <c r="J3392" s="29">
        <v>40129</v>
      </c>
      <c r="K3392" s="10">
        <v>52</v>
      </c>
      <c r="L3392" s="10">
        <v>52</v>
      </c>
      <c r="M3392" s="10">
        <v>52</v>
      </c>
      <c r="N3392" s="10">
        <v>52</v>
      </c>
      <c r="O3392" s="10">
        <v>48.99</v>
      </c>
      <c r="Q3392" s="10">
        <v>42.99</v>
      </c>
    </row>
    <row r="3393" spans="10:17">
      <c r="J3393" s="29">
        <v>40128</v>
      </c>
      <c r="K3393" s="10">
        <v>52.34</v>
      </c>
      <c r="L3393" s="10">
        <v>52.34</v>
      </c>
      <c r="M3393" s="10">
        <v>52.34</v>
      </c>
      <c r="N3393" s="10">
        <v>52.34</v>
      </c>
      <c r="O3393" s="10">
        <v>48.86</v>
      </c>
      <c r="Q3393" s="10">
        <v>42.81</v>
      </c>
    </row>
    <row r="3394" spans="10:17">
      <c r="J3394" s="29">
        <v>40127</v>
      </c>
      <c r="K3394" s="10">
        <v>52.59</v>
      </c>
      <c r="L3394" s="10">
        <v>52.63</v>
      </c>
      <c r="M3394" s="10">
        <v>52.34</v>
      </c>
      <c r="N3394" s="10">
        <v>52.34</v>
      </c>
      <c r="O3394" s="10">
        <v>48.68</v>
      </c>
      <c r="Q3394" s="10">
        <v>42.62</v>
      </c>
    </row>
    <row r="3395" spans="10:17">
      <c r="J3395" s="29">
        <v>40126</v>
      </c>
      <c r="K3395" s="10">
        <v>52.23</v>
      </c>
      <c r="L3395" s="10">
        <v>52.23</v>
      </c>
      <c r="M3395" s="10">
        <v>52.2</v>
      </c>
      <c r="N3395" s="10">
        <v>52.2</v>
      </c>
      <c r="O3395" s="10">
        <v>48.46</v>
      </c>
      <c r="Q3395" s="10">
        <v>42.42</v>
      </c>
    </row>
    <row r="3396" spans="10:17">
      <c r="J3396" s="29">
        <v>40123</v>
      </c>
      <c r="K3396" s="10">
        <v>50.61</v>
      </c>
      <c r="L3396" s="10">
        <v>50.61</v>
      </c>
      <c r="M3396" s="10">
        <v>50.61</v>
      </c>
      <c r="N3396" s="10">
        <v>50.61</v>
      </c>
      <c r="O3396" s="10">
        <v>48.27</v>
      </c>
      <c r="Q3396" s="10">
        <v>42.21</v>
      </c>
    </row>
    <row r="3397" spans="10:17">
      <c r="J3397" s="29">
        <v>40122</v>
      </c>
      <c r="K3397" s="10">
        <v>50.86</v>
      </c>
      <c r="L3397" s="10">
        <v>50.86</v>
      </c>
      <c r="M3397" s="10">
        <v>50.75</v>
      </c>
      <c r="N3397" s="10">
        <v>50.75</v>
      </c>
      <c r="O3397" s="10">
        <v>48.12</v>
      </c>
      <c r="Q3397" s="10">
        <v>42</v>
      </c>
    </row>
    <row r="3398" spans="10:17">
      <c r="J3398" s="29">
        <v>40121</v>
      </c>
      <c r="K3398" s="10">
        <v>50</v>
      </c>
      <c r="L3398" s="10">
        <v>50.09</v>
      </c>
      <c r="M3398" s="10">
        <v>50</v>
      </c>
      <c r="N3398" s="10">
        <v>50.09</v>
      </c>
      <c r="O3398" s="10">
        <v>47.97</v>
      </c>
      <c r="Q3398" s="10">
        <v>41.78</v>
      </c>
    </row>
    <row r="3399" spans="10:17">
      <c r="J3399" s="29">
        <v>40120</v>
      </c>
      <c r="K3399" s="10">
        <v>48.96</v>
      </c>
      <c r="L3399" s="10">
        <v>48.96</v>
      </c>
      <c r="M3399" s="10">
        <v>48.96</v>
      </c>
      <c r="N3399" s="10">
        <v>48.96</v>
      </c>
      <c r="O3399" s="10">
        <v>47.83</v>
      </c>
      <c r="Q3399" s="10">
        <v>41.56</v>
      </c>
    </row>
    <row r="3400" spans="10:17">
      <c r="J3400" s="29">
        <v>40116</v>
      </c>
      <c r="K3400" s="10">
        <v>50.1</v>
      </c>
      <c r="L3400" s="10">
        <v>50.1</v>
      </c>
      <c r="M3400" s="10">
        <v>48.78</v>
      </c>
      <c r="N3400" s="10">
        <v>48.78</v>
      </c>
      <c r="O3400" s="10">
        <v>47.72</v>
      </c>
      <c r="Q3400" s="10">
        <v>41.35</v>
      </c>
    </row>
    <row r="3401" spans="10:17">
      <c r="J3401" s="29">
        <v>40115</v>
      </c>
      <c r="K3401" s="10">
        <v>48.55</v>
      </c>
      <c r="L3401" s="10">
        <v>50.28</v>
      </c>
      <c r="M3401" s="10">
        <v>48.55</v>
      </c>
      <c r="N3401" s="10">
        <v>50.28</v>
      </c>
      <c r="O3401" s="10">
        <v>47.59</v>
      </c>
      <c r="Q3401" s="10">
        <v>41.12</v>
      </c>
    </row>
    <row r="3402" spans="10:17">
      <c r="J3402" s="29">
        <v>40114</v>
      </c>
      <c r="K3402" s="10">
        <v>50.3</v>
      </c>
      <c r="L3402" s="10">
        <v>50.3</v>
      </c>
      <c r="M3402" s="10">
        <v>47.75</v>
      </c>
      <c r="N3402" s="10">
        <v>48.29</v>
      </c>
      <c r="O3402" s="10">
        <v>47.43</v>
      </c>
      <c r="Q3402" s="10">
        <v>40.880000000000003</v>
      </c>
    </row>
    <row r="3403" spans="10:17">
      <c r="J3403" s="29">
        <v>40113</v>
      </c>
      <c r="K3403" s="10">
        <v>51.31</v>
      </c>
      <c r="L3403" s="10">
        <v>51.31</v>
      </c>
      <c r="M3403" s="10">
        <v>50.2</v>
      </c>
      <c r="N3403" s="10">
        <v>50.2</v>
      </c>
      <c r="O3403" s="10">
        <v>47.29</v>
      </c>
      <c r="Q3403" s="10">
        <v>40.64</v>
      </c>
    </row>
    <row r="3404" spans="10:17">
      <c r="J3404" s="29">
        <v>40112</v>
      </c>
      <c r="K3404" s="10">
        <v>51.5</v>
      </c>
      <c r="L3404" s="10">
        <v>51.5</v>
      </c>
      <c r="M3404" s="10">
        <v>51.33</v>
      </c>
      <c r="N3404" s="10">
        <v>51.33</v>
      </c>
      <c r="O3404" s="10">
        <v>47.1</v>
      </c>
      <c r="Q3404" s="10">
        <v>40.369999999999997</v>
      </c>
    </row>
    <row r="3405" spans="10:17">
      <c r="J3405" s="29">
        <v>40109</v>
      </c>
      <c r="K3405" s="10">
        <v>52.37</v>
      </c>
      <c r="L3405" s="10">
        <v>52.37</v>
      </c>
      <c r="M3405" s="10">
        <v>51.63</v>
      </c>
      <c r="N3405" s="10">
        <v>51.63</v>
      </c>
      <c r="O3405" s="10">
        <v>46.88</v>
      </c>
      <c r="Q3405" s="10">
        <v>40.090000000000003</v>
      </c>
    </row>
    <row r="3406" spans="10:17">
      <c r="J3406" s="29">
        <v>40108</v>
      </c>
      <c r="K3406" s="10">
        <v>52</v>
      </c>
      <c r="L3406" s="10">
        <v>52.16</v>
      </c>
      <c r="M3406" s="10">
        <v>51.82</v>
      </c>
      <c r="N3406" s="10">
        <v>51.82</v>
      </c>
      <c r="O3406" s="10">
        <v>46.63</v>
      </c>
      <c r="Q3406" s="10">
        <v>39.79</v>
      </c>
    </row>
    <row r="3407" spans="10:17">
      <c r="J3407" s="29">
        <v>40107</v>
      </c>
      <c r="K3407" s="10">
        <v>52.32</v>
      </c>
      <c r="L3407" s="10">
        <v>52.81</v>
      </c>
      <c r="M3407" s="10">
        <v>52.32</v>
      </c>
      <c r="N3407" s="10">
        <v>52.49</v>
      </c>
      <c r="O3407" s="10">
        <v>46.34</v>
      </c>
      <c r="Q3407" s="10">
        <v>39.5</v>
      </c>
    </row>
    <row r="3408" spans="10:17">
      <c r="J3408" s="29">
        <v>40106</v>
      </c>
      <c r="K3408" s="10">
        <v>52.17</v>
      </c>
      <c r="L3408" s="10">
        <v>52.17</v>
      </c>
      <c r="M3408" s="10">
        <v>51.04</v>
      </c>
      <c r="N3408" s="10">
        <v>51.95</v>
      </c>
      <c r="O3408" s="10">
        <v>46.02</v>
      </c>
      <c r="Q3408" s="10">
        <v>39.200000000000003</v>
      </c>
    </row>
    <row r="3409" spans="10:17">
      <c r="J3409" s="29">
        <v>40105</v>
      </c>
      <c r="K3409" s="10">
        <v>53.12</v>
      </c>
      <c r="L3409" s="10">
        <v>53.49</v>
      </c>
      <c r="M3409" s="10">
        <v>53.12</v>
      </c>
      <c r="N3409" s="10">
        <v>53.17</v>
      </c>
      <c r="O3409" s="10">
        <v>45.71</v>
      </c>
      <c r="Q3409" s="10">
        <v>38.909999999999997</v>
      </c>
    </row>
    <row r="3410" spans="10:17">
      <c r="J3410" s="29">
        <v>40102</v>
      </c>
      <c r="K3410" s="10">
        <v>52.2</v>
      </c>
      <c r="L3410" s="10">
        <v>52.85</v>
      </c>
      <c r="M3410" s="10">
        <v>52.2</v>
      </c>
      <c r="N3410" s="10">
        <v>52.81</v>
      </c>
      <c r="O3410" s="10">
        <v>45.36</v>
      </c>
      <c r="Q3410" s="10">
        <v>38.619999999999997</v>
      </c>
    </row>
    <row r="3411" spans="10:17">
      <c r="J3411" s="29">
        <v>40101</v>
      </c>
      <c r="K3411" s="10">
        <v>52.86</v>
      </c>
      <c r="L3411" s="10">
        <v>52.86</v>
      </c>
      <c r="M3411" s="10">
        <v>52.51</v>
      </c>
      <c r="N3411" s="10">
        <v>52.83</v>
      </c>
      <c r="O3411" s="10">
        <v>45.02</v>
      </c>
      <c r="Q3411" s="10">
        <v>38.35</v>
      </c>
    </row>
    <row r="3412" spans="10:17">
      <c r="J3412" s="29">
        <v>40100</v>
      </c>
      <c r="K3412" s="10">
        <v>52.79</v>
      </c>
      <c r="L3412" s="10">
        <v>52.85</v>
      </c>
      <c r="M3412" s="10">
        <v>52.35</v>
      </c>
      <c r="N3412" s="10">
        <v>52.85</v>
      </c>
      <c r="O3412" s="10">
        <v>44.68</v>
      </c>
      <c r="Q3412" s="10">
        <v>38.06</v>
      </c>
    </row>
    <row r="3413" spans="10:17">
      <c r="J3413" s="29">
        <v>40099</v>
      </c>
      <c r="K3413" s="10">
        <v>51.9</v>
      </c>
      <c r="L3413" s="10">
        <v>51.9</v>
      </c>
      <c r="M3413" s="10">
        <v>51.38</v>
      </c>
      <c r="N3413" s="10">
        <v>51.38</v>
      </c>
      <c r="O3413" s="10">
        <v>44.34</v>
      </c>
      <c r="Q3413" s="10">
        <v>37.78</v>
      </c>
    </row>
    <row r="3414" spans="10:17">
      <c r="J3414" s="29">
        <v>40095</v>
      </c>
      <c r="K3414" s="10">
        <v>50.98</v>
      </c>
      <c r="L3414" s="10">
        <v>51.04</v>
      </c>
      <c r="M3414" s="10">
        <v>50.96</v>
      </c>
      <c r="N3414" s="10">
        <v>51.04</v>
      </c>
      <c r="O3414" s="10">
        <v>44.03</v>
      </c>
      <c r="Q3414" s="10">
        <v>37.5</v>
      </c>
    </row>
    <row r="3415" spans="10:17">
      <c r="J3415" s="29">
        <v>40094</v>
      </c>
      <c r="K3415" s="10">
        <v>50.39</v>
      </c>
      <c r="L3415" s="10">
        <v>50.67</v>
      </c>
      <c r="M3415" s="10">
        <v>50.25</v>
      </c>
      <c r="N3415" s="10">
        <v>50.61</v>
      </c>
      <c r="O3415" s="10">
        <v>43.72</v>
      </c>
      <c r="Q3415" s="10">
        <v>37.25</v>
      </c>
    </row>
    <row r="3416" spans="10:17">
      <c r="J3416" s="29">
        <v>40093</v>
      </c>
      <c r="K3416" s="10">
        <v>50.19</v>
      </c>
      <c r="L3416" s="10">
        <v>50.2</v>
      </c>
      <c r="M3416" s="10">
        <v>50.05</v>
      </c>
      <c r="N3416" s="10">
        <v>50.15</v>
      </c>
      <c r="O3416" s="10">
        <v>43.43</v>
      </c>
      <c r="Q3416" s="10">
        <v>36.979999999999997</v>
      </c>
    </row>
    <row r="3417" spans="10:17">
      <c r="J3417" s="29">
        <v>40092</v>
      </c>
      <c r="K3417" s="10">
        <v>49.44</v>
      </c>
      <c r="L3417" s="10">
        <v>49.45</v>
      </c>
      <c r="M3417" s="10">
        <v>49.3</v>
      </c>
      <c r="N3417" s="10">
        <v>49.37</v>
      </c>
      <c r="O3417" s="10">
        <v>43.13</v>
      </c>
      <c r="Q3417" s="10">
        <v>36.729999999999997</v>
      </c>
    </row>
    <row r="3418" spans="10:17">
      <c r="J3418" s="29">
        <v>40091</v>
      </c>
      <c r="K3418" s="10">
        <v>48.39</v>
      </c>
      <c r="L3418" s="10">
        <v>48.8</v>
      </c>
      <c r="M3418" s="10">
        <v>48.39</v>
      </c>
      <c r="N3418" s="10">
        <v>48.79</v>
      </c>
      <c r="O3418" s="10">
        <v>42.84</v>
      </c>
      <c r="Q3418" s="10">
        <v>36.479999999999997</v>
      </c>
    </row>
    <row r="3419" spans="10:17">
      <c r="J3419" s="29">
        <v>40088</v>
      </c>
      <c r="K3419" s="10">
        <v>47.01</v>
      </c>
      <c r="L3419" s="10">
        <v>47.93</v>
      </c>
      <c r="M3419" s="10">
        <v>47.01</v>
      </c>
      <c r="N3419" s="10">
        <v>47.59</v>
      </c>
      <c r="O3419" s="10">
        <v>42.55</v>
      </c>
      <c r="Q3419" s="10">
        <v>36.24</v>
      </c>
    </row>
    <row r="3420" spans="10:17">
      <c r="J3420" s="29">
        <v>40087</v>
      </c>
      <c r="K3420" s="10">
        <v>47.8</v>
      </c>
      <c r="L3420" s="10">
        <v>47.8</v>
      </c>
      <c r="M3420" s="10">
        <v>47.42</v>
      </c>
      <c r="N3420" s="10">
        <v>47.49</v>
      </c>
      <c r="O3420" s="10">
        <v>42.28</v>
      </c>
      <c r="Q3420" s="10">
        <v>36</v>
      </c>
    </row>
    <row r="3421" spans="10:17">
      <c r="J3421" s="29">
        <v>40086</v>
      </c>
      <c r="K3421" s="10">
        <v>48.02</v>
      </c>
      <c r="L3421" s="10">
        <v>48.08</v>
      </c>
      <c r="M3421" s="10">
        <v>47.49</v>
      </c>
      <c r="N3421" s="10">
        <v>48.08</v>
      </c>
      <c r="O3421" s="10">
        <v>42.03</v>
      </c>
      <c r="Q3421" s="10">
        <v>35.770000000000003</v>
      </c>
    </row>
    <row r="3422" spans="10:17">
      <c r="J3422" s="29">
        <v>40085</v>
      </c>
      <c r="K3422" s="10">
        <v>48.2</v>
      </c>
      <c r="L3422" s="10">
        <v>48.2</v>
      </c>
      <c r="M3422" s="10">
        <v>48.01</v>
      </c>
      <c r="N3422" s="10">
        <v>48.01</v>
      </c>
      <c r="O3422" s="10">
        <v>41.76</v>
      </c>
      <c r="Q3422" s="10">
        <v>35.520000000000003</v>
      </c>
    </row>
    <row r="3423" spans="10:17">
      <c r="J3423" s="29">
        <v>40080</v>
      </c>
      <c r="K3423" s="10">
        <v>47.5</v>
      </c>
      <c r="L3423" s="10">
        <v>47.5</v>
      </c>
      <c r="M3423" s="10">
        <v>47.12</v>
      </c>
      <c r="N3423" s="10">
        <v>47.12</v>
      </c>
      <c r="O3423" s="10">
        <v>41.5</v>
      </c>
      <c r="Q3423" s="10">
        <v>35.270000000000003</v>
      </c>
    </row>
    <row r="3424" spans="10:17">
      <c r="J3424" s="29">
        <v>40079</v>
      </c>
      <c r="K3424" s="10">
        <v>48.55</v>
      </c>
      <c r="L3424" s="10">
        <v>48.55</v>
      </c>
      <c r="M3424" s="10">
        <v>47.85</v>
      </c>
      <c r="N3424" s="10">
        <v>47.85</v>
      </c>
      <c r="O3424" s="10">
        <v>41.26</v>
      </c>
      <c r="Q3424" s="10">
        <v>35.020000000000003</v>
      </c>
    </row>
    <row r="3425" spans="10:15">
      <c r="J3425" s="29">
        <v>40078</v>
      </c>
      <c r="K3425" s="10">
        <v>48.55</v>
      </c>
      <c r="L3425" s="10">
        <v>48.77</v>
      </c>
      <c r="M3425" s="10">
        <v>48.55</v>
      </c>
      <c r="N3425" s="10">
        <v>48.76</v>
      </c>
      <c r="O3425" s="10">
        <v>41.01</v>
      </c>
    </row>
    <row r="3426" spans="10:15">
      <c r="J3426" s="29">
        <v>40074</v>
      </c>
      <c r="K3426" s="10">
        <v>47.8</v>
      </c>
      <c r="L3426" s="10">
        <v>47.99</v>
      </c>
      <c r="M3426" s="10">
        <v>47.68</v>
      </c>
      <c r="N3426" s="10">
        <v>47.74</v>
      </c>
      <c r="O3426" s="10">
        <v>40.729999999999997</v>
      </c>
    </row>
    <row r="3427" spans="10:15">
      <c r="J3427" s="29">
        <v>40073</v>
      </c>
      <c r="K3427" s="10">
        <v>48.48</v>
      </c>
      <c r="L3427" s="10">
        <v>48.48</v>
      </c>
      <c r="M3427" s="10">
        <v>48.01</v>
      </c>
      <c r="N3427" s="10">
        <v>48.01</v>
      </c>
      <c r="O3427" s="10">
        <v>40.46</v>
      </c>
    </row>
    <row r="3428" spans="10:15">
      <c r="J3428" s="29">
        <v>40072</v>
      </c>
      <c r="K3428" s="10">
        <v>48.23</v>
      </c>
      <c r="L3428" s="10">
        <v>48.23</v>
      </c>
      <c r="M3428" s="10">
        <v>48.23</v>
      </c>
      <c r="N3428" s="10">
        <v>48.23</v>
      </c>
      <c r="O3428" s="10">
        <v>40.22</v>
      </c>
    </row>
    <row r="3429" spans="10:15">
      <c r="J3429" s="29">
        <v>40071</v>
      </c>
      <c r="K3429" s="10">
        <v>47.44</v>
      </c>
      <c r="L3429" s="10">
        <v>47.9</v>
      </c>
      <c r="M3429" s="10">
        <v>47.44</v>
      </c>
      <c r="N3429" s="10">
        <v>47.82</v>
      </c>
      <c r="O3429" s="10">
        <v>39.97</v>
      </c>
    </row>
    <row r="3430" spans="10:15">
      <c r="J3430" s="29">
        <v>40070</v>
      </c>
      <c r="K3430" s="10">
        <v>45.82</v>
      </c>
      <c r="L3430" s="10">
        <v>45.82</v>
      </c>
      <c r="M3430" s="10">
        <v>45.82</v>
      </c>
      <c r="N3430" s="10">
        <v>45.82</v>
      </c>
      <c r="O3430" s="10">
        <v>39.729999999999997</v>
      </c>
    </row>
    <row r="3431" spans="10:15">
      <c r="J3431" s="29">
        <v>40067</v>
      </c>
      <c r="K3431" s="10">
        <v>46.7</v>
      </c>
      <c r="L3431" s="10">
        <v>48.2</v>
      </c>
      <c r="M3431" s="10">
        <v>46.7</v>
      </c>
      <c r="N3431" s="10">
        <v>46.95</v>
      </c>
      <c r="O3431" s="10">
        <v>39.5</v>
      </c>
    </row>
    <row r="3432" spans="10:15">
      <c r="J3432" s="29">
        <v>40066</v>
      </c>
      <c r="K3432" s="10">
        <v>46.5</v>
      </c>
      <c r="L3432" s="10">
        <v>46.81</v>
      </c>
      <c r="M3432" s="10">
        <v>46.5</v>
      </c>
      <c r="N3432" s="10">
        <v>46.81</v>
      </c>
      <c r="O3432" s="10">
        <v>39.25</v>
      </c>
    </row>
    <row r="3433" spans="10:15">
      <c r="J3433" s="29">
        <v>40065</v>
      </c>
      <c r="K3433" s="10">
        <v>46.17</v>
      </c>
      <c r="L3433" s="10">
        <v>46.79</v>
      </c>
      <c r="M3433" s="10">
        <v>46.17</v>
      </c>
      <c r="N3433" s="10">
        <v>46.6</v>
      </c>
      <c r="O3433" s="10">
        <v>39</v>
      </c>
    </row>
    <row r="3434" spans="10:15">
      <c r="J3434" s="29">
        <v>40064</v>
      </c>
      <c r="K3434" s="10">
        <v>45.79</v>
      </c>
      <c r="L3434" s="10">
        <v>46.5</v>
      </c>
      <c r="M3434" s="10">
        <v>45.79</v>
      </c>
      <c r="N3434" s="10">
        <v>46.5</v>
      </c>
      <c r="O3434" s="10">
        <v>38.75</v>
      </c>
    </row>
    <row r="3435" spans="10:15">
      <c r="J3435" s="29">
        <v>40060</v>
      </c>
      <c r="K3435" s="10">
        <v>44.48</v>
      </c>
      <c r="L3435" s="10">
        <v>44.48</v>
      </c>
      <c r="M3435" s="10">
        <v>44.48</v>
      </c>
      <c r="N3435" s="10">
        <v>44.48</v>
      </c>
      <c r="O3435" s="10">
        <v>38.53</v>
      </c>
    </row>
    <row r="3436" spans="10:15">
      <c r="J3436" s="29">
        <v>40059</v>
      </c>
      <c r="K3436" s="10">
        <v>44.1</v>
      </c>
      <c r="L3436" s="10">
        <v>44.15</v>
      </c>
      <c r="M3436" s="10">
        <v>44.1</v>
      </c>
      <c r="N3436" s="10">
        <v>44.15</v>
      </c>
      <c r="O3436" s="10">
        <v>38.32</v>
      </c>
    </row>
    <row r="3437" spans="10:15">
      <c r="J3437" s="29">
        <v>40058</v>
      </c>
      <c r="K3437" s="10">
        <v>44</v>
      </c>
      <c r="L3437" s="10">
        <v>44</v>
      </c>
      <c r="M3437" s="10">
        <v>43.66</v>
      </c>
      <c r="N3437" s="10">
        <v>44</v>
      </c>
      <c r="O3437" s="10">
        <v>38.11</v>
      </c>
    </row>
    <row r="3438" spans="10:15">
      <c r="J3438" s="29">
        <v>40057</v>
      </c>
      <c r="K3438" s="10">
        <v>44.79</v>
      </c>
      <c r="L3438" s="10">
        <v>44.86</v>
      </c>
      <c r="M3438" s="10">
        <v>44.1</v>
      </c>
      <c r="N3438" s="10">
        <v>44.1</v>
      </c>
      <c r="O3438" s="10">
        <v>37.89</v>
      </c>
    </row>
    <row r="3439" spans="10:15">
      <c r="J3439" s="29">
        <v>40056</v>
      </c>
      <c r="K3439" s="10">
        <v>44.54</v>
      </c>
      <c r="L3439" s="10">
        <v>44.56</v>
      </c>
      <c r="M3439" s="10">
        <v>44.48</v>
      </c>
      <c r="N3439" s="10">
        <v>44.48</v>
      </c>
      <c r="O3439" s="10">
        <v>37.659999999999997</v>
      </c>
    </row>
    <row r="3440" spans="10:15">
      <c r="J3440" s="29">
        <v>40052</v>
      </c>
      <c r="K3440" s="10">
        <v>45</v>
      </c>
      <c r="L3440" s="10">
        <v>45.03</v>
      </c>
      <c r="M3440" s="10">
        <v>45</v>
      </c>
      <c r="N3440" s="10">
        <v>45.03</v>
      </c>
      <c r="O3440" s="10">
        <v>37.44</v>
      </c>
    </row>
    <row r="3441" spans="10:15">
      <c r="J3441" s="29">
        <v>40051</v>
      </c>
      <c r="K3441" s="10">
        <v>45.1</v>
      </c>
      <c r="L3441" s="10">
        <v>45.1</v>
      </c>
      <c r="M3441" s="10">
        <v>45.04</v>
      </c>
      <c r="N3441" s="10">
        <v>45.05</v>
      </c>
      <c r="O3441" s="10">
        <v>37.21</v>
      </c>
    </row>
    <row r="3442" spans="10:15">
      <c r="J3442" s="29">
        <v>40050</v>
      </c>
      <c r="K3442" s="10">
        <v>45.09</v>
      </c>
      <c r="L3442" s="10">
        <v>45.09</v>
      </c>
      <c r="M3442" s="10">
        <v>45.09</v>
      </c>
      <c r="N3442" s="10">
        <v>45.09</v>
      </c>
      <c r="O3442" s="10">
        <v>36.99</v>
      </c>
    </row>
    <row r="3443" spans="10:15">
      <c r="J3443" s="29">
        <v>40045</v>
      </c>
      <c r="K3443" s="10">
        <v>43.5</v>
      </c>
      <c r="L3443" s="10">
        <v>43.55</v>
      </c>
      <c r="M3443" s="10">
        <v>43.5</v>
      </c>
      <c r="N3443" s="10">
        <v>43.55</v>
      </c>
      <c r="O3443" s="10">
        <v>36.76</v>
      </c>
    </row>
    <row r="3444" spans="10:15">
      <c r="J3444" s="29">
        <v>40042</v>
      </c>
      <c r="K3444" s="10">
        <v>42</v>
      </c>
      <c r="L3444" s="10">
        <v>42</v>
      </c>
      <c r="M3444" s="10">
        <v>41.2</v>
      </c>
      <c r="N3444" s="10">
        <v>41.2</v>
      </c>
      <c r="O3444" s="10">
        <v>36.549999999999997</v>
      </c>
    </row>
    <row r="3445" spans="10:15">
      <c r="J3445" s="29">
        <v>40039</v>
      </c>
      <c r="K3445" s="10">
        <v>43.05</v>
      </c>
      <c r="L3445" s="10">
        <v>43.05</v>
      </c>
      <c r="M3445" s="10">
        <v>42.62</v>
      </c>
      <c r="N3445" s="10">
        <v>42.62</v>
      </c>
      <c r="O3445" s="10">
        <v>36.369999999999997</v>
      </c>
    </row>
    <row r="3446" spans="10:15">
      <c r="J3446" s="29">
        <v>40038</v>
      </c>
      <c r="K3446" s="10">
        <v>43.49</v>
      </c>
      <c r="L3446" s="10">
        <v>43.49</v>
      </c>
      <c r="M3446" s="10">
        <v>43.25</v>
      </c>
      <c r="N3446" s="10">
        <v>43.42</v>
      </c>
      <c r="O3446" s="10">
        <v>36.15</v>
      </c>
    </row>
    <row r="3447" spans="10:15">
      <c r="J3447" s="29">
        <v>40037</v>
      </c>
      <c r="K3447" s="10">
        <v>43.37</v>
      </c>
      <c r="L3447" s="10">
        <v>43.37</v>
      </c>
      <c r="M3447" s="10">
        <v>43.37</v>
      </c>
      <c r="N3447" s="10">
        <v>43.37</v>
      </c>
      <c r="O3447" s="10">
        <v>35.869999999999997</v>
      </c>
    </row>
    <row r="3448" spans="10:15">
      <c r="J3448" s="29">
        <v>40036</v>
      </c>
      <c r="K3448" s="10">
        <v>43.23</v>
      </c>
      <c r="L3448" s="10">
        <v>43.23</v>
      </c>
      <c r="M3448" s="10">
        <v>42.95</v>
      </c>
      <c r="N3448" s="10">
        <v>42.95</v>
      </c>
      <c r="O3448" s="10">
        <v>35.590000000000003</v>
      </c>
    </row>
    <row r="3449" spans="10:15">
      <c r="J3449" s="29">
        <v>40032</v>
      </c>
      <c r="K3449" s="10">
        <v>43.13</v>
      </c>
      <c r="L3449" s="10">
        <v>43.3</v>
      </c>
      <c r="M3449" s="10">
        <v>43.11</v>
      </c>
      <c r="N3449" s="10">
        <v>43.11</v>
      </c>
      <c r="O3449" s="10">
        <v>35.28</v>
      </c>
    </row>
    <row r="3450" spans="10:15">
      <c r="J3450" s="29">
        <v>40031</v>
      </c>
      <c r="K3450" s="10">
        <v>43.65</v>
      </c>
      <c r="L3450" s="10">
        <v>43.65</v>
      </c>
      <c r="M3450" s="10">
        <v>42.57</v>
      </c>
      <c r="N3450" s="10">
        <v>42.57</v>
      </c>
      <c r="O3450" s="10">
        <v>34.979999999999997</v>
      </c>
    </row>
    <row r="3451" spans="10:15">
      <c r="J3451" s="29">
        <v>40028</v>
      </c>
      <c r="K3451" s="10">
        <v>42.41</v>
      </c>
      <c r="L3451" s="10">
        <v>42.41</v>
      </c>
      <c r="M3451" s="10">
        <v>42.41</v>
      </c>
      <c r="N3451" s="10">
        <v>42.41</v>
      </c>
      <c r="O3451" s="10">
        <v>34.65</v>
      </c>
    </row>
    <row r="3452" spans="10:15">
      <c r="J3452" s="29">
        <v>40025</v>
      </c>
      <c r="K3452" s="10">
        <v>41.02</v>
      </c>
      <c r="L3452" s="10">
        <v>41.02</v>
      </c>
      <c r="M3452" s="10">
        <v>41.02</v>
      </c>
      <c r="N3452" s="10">
        <v>41.02</v>
      </c>
      <c r="O3452" s="10">
        <v>34.32</v>
      </c>
    </row>
    <row r="3453" spans="10:15">
      <c r="J3453" s="29">
        <v>40024</v>
      </c>
      <c r="K3453" s="10">
        <v>40.92</v>
      </c>
      <c r="L3453" s="10">
        <v>41</v>
      </c>
      <c r="M3453" s="10">
        <v>40.92</v>
      </c>
      <c r="N3453" s="10">
        <v>41</v>
      </c>
      <c r="O3453" s="10">
        <v>33.979999999999997</v>
      </c>
    </row>
    <row r="3454" spans="10:15">
      <c r="J3454" s="29">
        <v>40022</v>
      </c>
      <c r="K3454" s="10">
        <v>40.159999999999997</v>
      </c>
      <c r="L3454" s="10">
        <v>40.159999999999997</v>
      </c>
      <c r="M3454" s="10">
        <v>40.159999999999997</v>
      </c>
      <c r="N3454" s="10">
        <v>40.159999999999997</v>
      </c>
      <c r="O3454" s="10">
        <v>33.64</v>
      </c>
    </row>
    <row r="3455" spans="10:15">
      <c r="J3455" s="29">
        <v>40017</v>
      </c>
      <c r="K3455" s="10">
        <v>39.24</v>
      </c>
      <c r="L3455" s="10">
        <v>39.24</v>
      </c>
      <c r="M3455" s="10">
        <v>39.24</v>
      </c>
      <c r="N3455" s="10">
        <v>39.24</v>
      </c>
      <c r="O3455" s="10">
        <v>33.29</v>
      </c>
    </row>
    <row r="3456" spans="10:15">
      <c r="J3456" s="29">
        <v>40009</v>
      </c>
      <c r="K3456" s="10">
        <v>37.18</v>
      </c>
      <c r="L3456" s="10">
        <v>37.18</v>
      </c>
      <c r="M3456" s="10">
        <v>37.18</v>
      </c>
      <c r="N3456" s="10">
        <v>37.18</v>
      </c>
      <c r="O3456" s="10">
        <v>32.950000000000003</v>
      </c>
    </row>
    <row r="3457" spans="10:15">
      <c r="J3457" s="29">
        <v>40008</v>
      </c>
      <c r="K3457" s="10">
        <v>36.35</v>
      </c>
      <c r="L3457" s="10">
        <v>36.35</v>
      </c>
      <c r="M3457" s="10">
        <v>36.35</v>
      </c>
      <c r="N3457" s="10">
        <v>36.35</v>
      </c>
      <c r="O3457" s="10">
        <v>32.659999999999997</v>
      </c>
    </row>
    <row r="3458" spans="10:15">
      <c r="J3458" s="29">
        <v>40007</v>
      </c>
      <c r="K3458" s="10">
        <v>36.06</v>
      </c>
      <c r="L3458" s="10">
        <v>36.46</v>
      </c>
      <c r="M3458" s="10">
        <v>36.06</v>
      </c>
      <c r="N3458" s="10">
        <v>36.46</v>
      </c>
      <c r="O3458" s="10">
        <v>32.380000000000003</v>
      </c>
    </row>
    <row r="3459" spans="10:15">
      <c r="J3459" s="29">
        <v>40004</v>
      </c>
      <c r="K3459" s="10">
        <v>35.659999999999997</v>
      </c>
      <c r="L3459" s="10">
        <v>35.659999999999997</v>
      </c>
      <c r="M3459" s="10">
        <v>35.659999999999997</v>
      </c>
      <c r="N3459" s="10">
        <v>35.659999999999997</v>
      </c>
      <c r="O3459" s="10">
        <v>32.119999999999997</v>
      </c>
    </row>
    <row r="3460" spans="10:15">
      <c r="J3460" s="29">
        <v>40002</v>
      </c>
      <c r="K3460" s="10">
        <v>35.9</v>
      </c>
      <c r="L3460" s="10">
        <v>35.9</v>
      </c>
      <c r="M3460" s="10">
        <v>35.9</v>
      </c>
      <c r="N3460" s="10">
        <v>35.9</v>
      </c>
      <c r="O3460" s="10">
        <v>31.89</v>
      </c>
    </row>
    <row r="3461" spans="10:15">
      <c r="J3461" s="29">
        <v>40000</v>
      </c>
      <c r="K3461" s="10">
        <v>36</v>
      </c>
      <c r="L3461" s="10">
        <v>36</v>
      </c>
      <c r="M3461" s="10">
        <v>36</v>
      </c>
      <c r="N3461" s="10">
        <v>36</v>
      </c>
      <c r="O3461" s="10">
        <v>31.67</v>
      </c>
    </row>
    <row r="3462" spans="10:15">
      <c r="J3462" s="29">
        <v>39995</v>
      </c>
      <c r="K3462" s="10">
        <v>35.9</v>
      </c>
      <c r="L3462" s="10">
        <v>35.9</v>
      </c>
      <c r="M3462" s="10">
        <v>35.9</v>
      </c>
      <c r="N3462" s="10">
        <v>35.9</v>
      </c>
      <c r="O3462" s="10">
        <v>31.44</v>
      </c>
    </row>
    <row r="3463" spans="10:15">
      <c r="J3463" s="29">
        <v>39994</v>
      </c>
      <c r="K3463" s="10">
        <v>35.799999999999997</v>
      </c>
      <c r="L3463" s="10">
        <v>35.799999999999997</v>
      </c>
      <c r="M3463" s="10">
        <v>35.799999999999997</v>
      </c>
      <c r="N3463" s="10">
        <v>35.799999999999997</v>
      </c>
      <c r="O3463" s="10">
        <v>31.22</v>
      </c>
    </row>
    <row r="3464" spans="10:15">
      <c r="J3464" s="29">
        <v>39993</v>
      </c>
      <c r="K3464" s="10">
        <v>35.68</v>
      </c>
      <c r="L3464" s="10">
        <v>35.68</v>
      </c>
      <c r="M3464" s="10">
        <v>35.68</v>
      </c>
      <c r="N3464" s="10">
        <v>35.68</v>
      </c>
      <c r="O3464" s="10">
        <v>30.98</v>
      </c>
    </row>
    <row r="3465" spans="10:15">
      <c r="J3465" s="29">
        <v>39990</v>
      </c>
      <c r="K3465" s="10">
        <v>35.4</v>
      </c>
      <c r="L3465" s="10">
        <v>35.78</v>
      </c>
      <c r="M3465" s="10">
        <v>35.4</v>
      </c>
      <c r="N3465" s="10">
        <v>35.78</v>
      </c>
      <c r="O3465" s="10">
        <v>30.77</v>
      </c>
    </row>
    <row r="3466" spans="10:15">
      <c r="J3466" s="29">
        <v>39989</v>
      </c>
      <c r="K3466" s="10">
        <v>35.03</v>
      </c>
      <c r="L3466" s="10">
        <v>35.03</v>
      </c>
      <c r="M3466" s="10">
        <v>35.03</v>
      </c>
      <c r="N3466" s="10">
        <v>35.03</v>
      </c>
      <c r="O3466" s="10">
        <v>30.54</v>
      </c>
    </row>
    <row r="3467" spans="10:15">
      <c r="J3467" s="29">
        <v>39988</v>
      </c>
      <c r="K3467" s="10">
        <v>34.94</v>
      </c>
      <c r="L3467" s="10">
        <v>34.94</v>
      </c>
      <c r="M3467" s="10">
        <v>34.94</v>
      </c>
      <c r="N3467" s="10">
        <v>34.94</v>
      </c>
      <c r="O3467" s="10">
        <v>30.34</v>
      </c>
    </row>
    <row r="3468" spans="10:15">
      <c r="J3468" s="29">
        <v>39987</v>
      </c>
      <c r="K3468" s="10">
        <v>34.520000000000003</v>
      </c>
      <c r="L3468" s="10">
        <v>34.520000000000003</v>
      </c>
      <c r="M3468" s="10">
        <v>34.520000000000003</v>
      </c>
      <c r="N3468" s="10">
        <v>34.520000000000003</v>
      </c>
      <c r="O3468" s="10">
        <v>30.13</v>
      </c>
    </row>
    <row r="3469" spans="10:15">
      <c r="J3469" s="29">
        <v>39986</v>
      </c>
      <c r="K3469" s="10">
        <v>34.14</v>
      </c>
      <c r="L3469" s="10">
        <v>34.14</v>
      </c>
      <c r="M3469" s="10">
        <v>34.14</v>
      </c>
      <c r="N3469" s="10">
        <v>34.14</v>
      </c>
      <c r="O3469" s="10">
        <v>29.93</v>
      </c>
    </row>
    <row r="3470" spans="10:15">
      <c r="J3470" s="29">
        <v>39982</v>
      </c>
      <c r="K3470" s="10">
        <v>34.619999999999997</v>
      </c>
      <c r="L3470" s="10">
        <v>34.619999999999997</v>
      </c>
      <c r="M3470" s="10">
        <v>34.619999999999997</v>
      </c>
      <c r="N3470" s="10">
        <v>34.619999999999997</v>
      </c>
      <c r="O3470" s="10">
        <v>29.73</v>
      </c>
    </row>
    <row r="3471" spans="10:15">
      <c r="J3471" s="29">
        <v>39980</v>
      </c>
      <c r="K3471" s="10">
        <v>34.729999999999997</v>
      </c>
      <c r="L3471" s="10">
        <v>34.729999999999997</v>
      </c>
      <c r="M3471" s="10">
        <v>34.71</v>
      </c>
      <c r="N3471" s="10">
        <v>34.71</v>
      </c>
      <c r="O3471" s="10">
        <v>29.51</v>
      </c>
    </row>
    <row r="3472" spans="10:15">
      <c r="J3472" s="29">
        <v>39979</v>
      </c>
      <c r="K3472" s="10">
        <v>35.200000000000003</v>
      </c>
      <c r="L3472" s="10">
        <v>35.200000000000003</v>
      </c>
      <c r="M3472" s="10">
        <v>34.89</v>
      </c>
      <c r="N3472" s="10">
        <v>34.89</v>
      </c>
      <c r="O3472" s="10">
        <v>29.28</v>
      </c>
    </row>
    <row r="3473" spans="10:15">
      <c r="J3473" s="29">
        <v>39974</v>
      </c>
      <c r="K3473" s="10">
        <v>35.6</v>
      </c>
      <c r="L3473" s="10">
        <v>35.6</v>
      </c>
      <c r="M3473" s="10">
        <v>35.450000000000003</v>
      </c>
      <c r="N3473" s="10">
        <v>35.450000000000003</v>
      </c>
      <c r="O3473" s="10">
        <v>29.04</v>
      </c>
    </row>
    <row r="3474" spans="10:15">
      <c r="J3474" s="29">
        <v>39969</v>
      </c>
      <c r="K3474" s="10">
        <v>35.06</v>
      </c>
      <c r="L3474" s="10">
        <v>35.06</v>
      </c>
      <c r="M3474" s="10">
        <v>35.06</v>
      </c>
      <c r="N3474" s="10">
        <v>35.06</v>
      </c>
      <c r="O3474" s="10">
        <v>28.78</v>
      </c>
    </row>
    <row r="3475" spans="10:15">
      <c r="J3475" s="29">
        <v>39968</v>
      </c>
      <c r="K3475" s="10">
        <v>34.869999999999997</v>
      </c>
      <c r="L3475" s="10">
        <v>34.869999999999997</v>
      </c>
      <c r="M3475" s="10">
        <v>34.770000000000003</v>
      </c>
      <c r="N3475" s="10">
        <v>34.770000000000003</v>
      </c>
    </row>
    <row r="3476" spans="10:15">
      <c r="J3476" s="29">
        <v>39967</v>
      </c>
      <c r="K3476" s="10">
        <v>35.25</v>
      </c>
      <c r="L3476" s="10">
        <v>35.25</v>
      </c>
      <c r="M3476" s="10">
        <v>34.479999999999997</v>
      </c>
      <c r="N3476" s="10">
        <v>34.479999999999997</v>
      </c>
    </row>
    <row r="3477" spans="10:15">
      <c r="J3477" s="29">
        <v>39966</v>
      </c>
      <c r="K3477" s="10">
        <v>35.85</v>
      </c>
      <c r="L3477" s="10">
        <v>36.01</v>
      </c>
      <c r="M3477" s="10">
        <v>35.85</v>
      </c>
      <c r="N3477" s="10">
        <v>36.01</v>
      </c>
    </row>
    <row r="3478" spans="10:15">
      <c r="J3478" s="29">
        <v>39965</v>
      </c>
      <c r="K3478" s="10">
        <v>36</v>
      </c>
      <c r="L3478" s="10">
        <v>36</v>
      </c>
      <c r="M3478" s="10">
        <v>35.75</v>
      </c>
      <c r="N3478" s="10">
        <v>35.75</v>
      </c>
    </row>
    <row r="3479" spans="10:15">
      <c r="J3479" s="29">
        <v>39962</v>
      </c>
      <c r="K3479" s="10">
        <v>35.56</v>
      </c>
      <c r="L3479" s="10">
        <v>35.69</v>
      </c>
      <c r="M3479" s="10">
        <v>35.56</v>
      </c>
      <c r="N3479" s="10">
        <v>35.69</v>
      </c>
    </row>
    <row r="3480" spans="10:15">
      <c r="J3480" s="29">
        <v>39959</v>
      </c>
      <c r="K3480" s="10">
        <v>34.29</v>
      </c>
      <c r="L3480" s="10">
        <v>34.29</v>
      </c>
      <c r="M3480" s="10">
        <v>34.29</v>
      </c>
      <c r="N3480" s="10">
        <v>34.29</v>
      </c>
    </row>
    <row r="3481" spans="10:15">
      <c r="J3481" s="29">
        <v>39958</v>
      </c>
      <c r="K3481" s="10">
        <v>34.5</v>
      </c>
      <c r="L3481" s="10">
        <v>34.5</v>
      </c>
      <c r="M3481" s="10">
        <v>34.5</v>
      </c>
      <c r="N3481" s="10">
        <v>34.5</v>
      </c>
    </row>
    <row r="3482" spans="10:15">
      <c r="J3482" s="29">
        <v>39955</v>
      </c>
      <c r="K3482" s="10">
        <v>34.28</v>
      </c>
      <c r="L3482" s="10">
        <v>34.29</v>
      </c>
      <c r="M3482" s="10">
        <v>34.28</v>
      </c>
      <c r="N3482" s="10">
        <v>34.29</v>
      </c>
    </row>
    <row r="3483" spans="10:15">
      <c r="J3483" s="29">
        <v>39954</v>
      </c>
      <c r="K3483" s="10">
        <v>35.450000000000003</v>
      </c>
      <c r="L3483" s="10">
        <v>35.450000000000003</v>
      </c>
      <c r="M3483" s="10">
        <v>34.159999999999997</v>
      </c>
      <c r="N3483" s="10">
        <v>34.200000000000003</v>
      </c>
    </row>
    <row r="3484" spans="10:15">
      <c r="J3484" s="29">
        <v>39953</v>
      </c>
      <c r="K3484" s="10">
        <v>35.549999999999997</v>
      </c>
      <c r="L3484" s="10">
        <v>35.549999999999997</v>
      </c>
      <c r="M3484" s="10">
        <v>35.340000000000003</v>
      </c>
      <c r="N3484" s="10">
        <v>35.340000000000003</v>
      </c>
    </row>
    <row r="3485" spans="10:15">
      <c r="J3485" s="29">
        <v>39951</v>
      </c>
      <c r="K3485" s="10">
        <v>34.159999999999997</v>
      </c>
      <c r="L3485" s="10">
        <v>34.159999999999997</v>
      </c>
      <c r="M3485" s="10">
        <v>34.159999999999997</v>
      </c>
      <c r="N3485" s="10">
        <v>34.159999999999997</v>
      </c>
    </row>
    <row r="3486" spans="10:15">
      <c r="J3486" s="29">
        <v>39948</v>
      </c>
      <c r="K3486" s="10">
        <v>33.549999999999997</v>
      </c>
      <c r="L3486" s="10">
        <v>33.549999999999997</v>
      </c>
      <c r="M3486" s="10">
        <v>33.549999999999997</v>
      </c>
      <c r="N3486" s="10">
        <v>33.549999999999997</v>
      </c>
    </row>
    <row r="3487" spans="10:15">
      <c r="J3487" s="29">
        <v>39947</v>
      </c>
      <c r="K3487" s="10">
        <v>32.979999999999997</v>
      </c>
      <c r="L3487" s="10">
        <v>33.270000000000003</v>
      </c>
      <c r="M3487" s="10">
        <v>32.979999999999997</v>
      </c>
      <c r="N3487" s="10">
        <v>33.270000000000003</v>
      </c>
    </row>
    <row r="3488" spans="10:15">
      <c r="J3488" s="29">
        <v>39946</v>
      </c>
      <c r="K3488" s="10">
        <v>32.86</v>
      </c>
      <c r="L3488" s="10">
        <v>32.86</v>
      </c>
      <c r="M3488" s="10">
        <v>32.5</v>
      </c>
      <c r="N3488" s="10">
        <v>32.5</v>
      </c>
    </row>
    <row r="3489" spans="10:14">
      <c r="J3489" s="29">
        <v>39945</v>
      </c>
      <c r="K3489" s="10">
        <v>33.5</v>
      </c>
      <c r="L3489" s="10">
        <v>33.5</v>
      </c>
      <c r="M3489" s="10">
        <v>33.21</v>
      </c>
      <c r="N3489" s="10">
        <v>33.21</v>
      </c>
    </row>
    <row r="3490" spans="10:14">
      <c r="J3490" s="29">
        <v>39944</v>
      </c>
      <c r="K3490" s="10">
        <v>33.82</v>
      </c>
      <c r="L3490" s="10">
        <v>33.82</v>
      </c>
      <c r="M3490" s="10">
        <v>33.82</v>
      </c>
      <c r="N3490" s="10">
        <v>33.82</v>
      </c>
    </row>
    <row r="3491" spans="10:14">
      <c r="J3491" s="29">
        <v>39941</v>
      </c>
      <c r="K3491" s="10">
        <v>34.18</v>
      </c>
      <c r="L3491" s="10">
        <v>34.18</v>
      </c>
      <c r="M3491" s="10">
        <v>33.799999999999997</v>
      </c>
      <c r="N3491" s="10">
        <v>33.799999999999997</v>
      </c>
    </row>
    <row r="3492" spans="10:14">
      <c r="J3492" s="29">
        <v>39939</v>
      </c>
      <c r="K3492" s="10">
        <v>33.93</v>
      </c>
      <c r="L3492" s="10">
        <v>33.93</v>
      </c>
      <c r="M3492" s="10">
        <v>33.72</v>
      </c>
      <c r="N3492" s="10">
        <v>33.72</v>
      </c>
    </row>
    <row r="3493" spans="10:14">
      <c r="J3493" s="29">
        <v>39938</v>
      </c>
      <c r="K3493" s="10">
        <v>33.86</v>
      </c>
      <c r="L3493" s="10">
        <v>33.86</v>
      </c>
      <c r="M3493" s="10">
        <v>33.07</v>
      </c>
      <c r="N3493" s="10">
        <v>33.07</v>
      </c>
    </row>
    <row r="3494" spans="10:14">
      <c r="J3494" s="29">
        <v>39933</v>
      </c>
      <c r="K3494" s="10">
        <v>32.299999999999997</v>
      </c>
      <c r="L3494" s="10">
        <v>32.299999999999997</v>
      </c>
      <c r="M3494" s="10">
        <v>32.299999999999997</v>
      </c>
      <c r="N3494" s="10">
        <v>32.299999999999997</v>
      </c>
    </row>
    <row r="3495" spans="10:14">
      <c r="J3495" s="29">
        <v>39932</v>
      </c>
      <c r="K3495" s="10">
        <v>31.49</v>
      </c>
      <c r="L3495" s="10">
        <v>31.49</v>
      </c>
      <c r="M3495" s="10">
        <v>31.49</v>
      </c>
      <c r="N3495" s="10">
        <v>31.49</v>
      </c>
    </row>
    <row r="3496" spans="10:14">
      <c r="J3496" s="29">
        <v>39927</v>
      </c>
      <c r="K3496" s="10">
        <v>29.57</v>
      </c>
      <c r="L3496" s="10">
        <v>29.57</v>
      </c>
      <c r="M3496" s="10">
        <v>29.57</v>
      </c>
      <c r="N3496" s="10">
        <v>29.57</v>
      </c>
    </row>
    <row r="3497" spans="10:14">
      <c r="J3497" s="29">
        <v>39926</v>
      </c>
      <c r="K3497" s="10">
        <v>29.01</v>
      </c>
      <c r="L3497" s="10">
        <v>29.01</v>
      </c>
      <c r="M3497" s="10">
        <v>29.01</v>
      </c>
      <c r="N3497" s="10">
        <v>29.01</v>
      </c>
    </row>
    <row r="3498" spans="10:14">
      <c r="J3498" s="29">
        <v>39923</v>
      </c>
      <c r="K3498" s="10">
        <v>27.95</v>
      </c>
      <c r="L3498" s="10">
        <v>27.95</v>
      </c>
      <c r="M3498" s="10">
        <v>27.67</v>
      </c>
      <c r="N3498" s="10">
        <v>27.75</v>
      </c>
    </row>
    <row r="3499" spans="10:14">
      <c r="J3499" s="29">
        <v>39917</v>
      </c>
      <c r="K3499" s="10">
        <v>28.11</v>
      </c>
      <c r="L3499" s="10">
        <v>28.11</v>
      </c>
      <c r="M3499" s="10">
        <v>28.11</v>
      </c>
      <c r="N3499" s="10">
        <v>28.11</v>
      </c>
    </row>
    <row r="3500" spans="10:14">
      <c r="J3500" s="29">
        <v>39910</v>
      </c>
      <c r="K3500" s="10">
        <v>26.1</v>
      </c>
      <c r="L3500" s="10">
        <v>26.1</v>
      </c>
      <c r="M3500" s="10">
        <v>26.1</v>
      </c>
      <c r="N3500" s="10">
        <v>26.1</v>
      </c>
    </row>
    <row r="3501" spans="10:14">
      <c r="J3501" s="29">
        <v>39906</v>
      </c>
      <c r="K3501" s="10">
        <v>25.89</v>
      </c>
      <c r="L3501" s="10">
        <v>25.89</v>
      </c>
      <c r="M3501" s="10">
        <v>25.89</v>
      </c>
      <c r="N3501" s="10">
        <v>25.89</v>
      </c>
    </row>
    <row r="3502" spans="10:14">
      <c r="J3502" s="29">
        <v>39904</v>
      </c>
      <c r="K3502" s="10">
        <v>24.03</v>
      </c>
      <c r="L3502" s="10">
        <v>24.03</v>
      </c>
      <c r="M3502" s="10">
        <v>24.03</v>
      </c>
      <c r="N3502" s="10">
        <v>24.03</v>
      </c>
    </row>
    <row r="3503" spans="10:14">
      <c r="J3503" s="29">
        <v>39902</v>
      </c>
      <c r="K3503" s="10">
        <v>24.08</v>
      </c>
      <c r="L3503" s="10">
        <v>24.08</v>
      </c>
      <c r="M3503" s="10">
        <v>24.03</v>
      </c>
      <c r="N3503" s="10">
        <v>24.03</v>
      </c>
    </row>
    <row r="3504" spans="10:14">
      <c r="J3504" s="29">
        <v>39885</v>
      </c>
      <c r="K3504" s="10">
        <v>22.6</v>
      </c>
      <c r="L3504" s="10">
        <v>22.6</v>
      </c>
      <c r="M3504" s="10">
        <v>22.6</v>
      </c>
      <c r="N3504" s="10">
        <v>22.6</v>
      </c>
    </row>
    <row r="3505" spans="10:14">
      <c r="J3505" s="29">
        <v>39877</v>
      </c>
      <c r="K3505" s="10">
        <v>22.5</v>
      </c>
      <c r="L3505" s="10">
        <v>22.5</v>
      </c>
      <c r="M3505" s="10">
        <v>22.34</v>
      </c>
      <c r="N3505" s="10">
        <v>22.34</v>
      </c>
    </row>
    <row r="3506" spans="10:14">
      <c r="J3506" s="29">
        <v>39876</v>
      </c>
      <c r="K3506" s="10">
        <v>22.51</v>
      </c>
      <c r="L3506" s="10">
        <v>22.51</v>
      </c>
      <c r="M3506" s="10">
        <v>22.51</v>
      </c>
      <c r="N3506" s="10">
        <v>22.51</v>
      </c>
    </row>
    <row r="3507" spans="10:14">
      <c r="J3507" s="29">
        <v>39874</v>
      </c>
      <c r="K3507" s="10">
        <v>23.49</v>
      </c>
      <c r="L3507" s="10">
        <v>23.49</v>
      </c>
      <c r="M3507" s="10">
        <v>22.4</v>
      </c>
      <c r="N3507" s="10">
        <v>22.4</v>
      </c>
    </row>
    <row r="3508" spans="10:14">
      <c r="J3508" s="29">
        <v>39869</v>
      </c>
      <c r="K3508" s="10">
        <v>23.9</v>
      </c>
      <c r="L3508" s="10">
        <v>23.9</v>
      </c>
      <c r="M3508" s="10">
        <v>23.49</v>
      </c>
      <c r="N3508" s="10">
        <v>23.49</v>
      </c>
    </row>
    <row r="3509" spans="10:14">
      <c r="J3509" s="29">
        <v>39864</v>
      </c>
      <c r="K3509" s="10">
        <v>23.83</v>
      </c>
      <c r="L3509" s="10">
        <v>23.94</v>
      </c>
      <c r="M3509" s="10">
        <v>23.83</v>
      </c>
      <c r="N3509" s="10">
        <v>23.94</v>
      </c>
    </row>
    <row r="3510" spans="10:14">
      <c r="J3510" s="29">
        <v>39860</v>
      </c>
      <c r="K3510" s="10">
        <v>25.12</v>
      </c>
      <c r="L3510" s="10">
        <v>25.12</v>
      </c>
      <c r="M3510" s="10">
        <v>25.12</v>
      </c>
      <c r="N3510" s="10">
        <v>25.12</v>
      </c>
    </row>
    <row r="3511" spans="10:14">
      <c r="J3511" s="29">
        <v>39855</v>
      </c>
      <c r="K3511" s="10">
        <v>24.52</v>
      </c>
      <c r="L3511" s="10">
        <v>24.52</v>
      </c>
      <c r="M3511" s="10">
        <v>24.52</v>
      </c>
      <c r="N3511" s="10">
        <v>24.52</v>
      </c>
    </row>
    <row r="3512" spans="10:14">
      <c r="J3512" s="29">
        <v>39847</v>
      </c>
      <c r="K3512" s="10">
        <v>24.76</v>
      </c>
      <c r="L3512" s="10">
        <v>24.76</v>
      </c>
      <c r="M3512" s="10">
        <v>24.76</v>
      </c>
      <c r="N3512" s="10">
        <v>24.76</v>
      </c>
    </row>
    <row r="3513" spans="10:14">
      <c r="J3513" s="29">
        <v>39836</v>
      </c>
      <c r="K3513" s="10">
        <v>23.6</v>
      </c>
      <c r="L3513" s="10">
        <v>23.6</v>
      </c>
      <c r="M3513" s="10">
        <v>23.6</v>
      </c>
      <c r="N3513" s="10">
        <v>23.6</v>
      </c>
    </row>
    <row r="3514" spans="10:14">
      <c r="J3514" s="29">
        <v>39818</v>
      </c>
      <c r="K3514" s="10">
        <v>25.22</v>
      </c>
      <c r="L3514" s="10">
        <v>25.22</v>
      </c>
      <c r="M3514" s="10">
        <v>25.22</v>
      </c>
      <c r="N3514" s="10">
        <v>25.22</v>
      </c>
    </row>
    <row r="3515" spans="10:14">
      <c r="J3515" s="29">
        <v>39808</v>
      </c>
      <c r="K3515" s="10">
        <v>24.58</v>
      </c>
      <c r="L3515" s="10">
        <v>24.58</v>
      </c>
      <c r="M3515" s="10">
        <v>24.53</v>
      </c>
      <c r="N3515" s="10">
        <v>24.53</v>
      </c>
    </row>
    <row r="3516" spans="10:14">
      <c r="J3516" s="29">
        <v>39805</v>
      </c>
      <c r="K3516" s="10">
        <v>24.82</v>
      </c>
      <c r="L3516" s="10">
        <v>24.82</v>
      </c>
      <c r="M3516" s="10">
        <v>24.82</v>
      </c>
      <c r="N3516" s="10">
        <v>24.82</v>
      </c>
    </row>
    <row r="3517" spans="10:14">
      <c r="J3517" s="29">
        <v>39799</v>
      </c>
      <c r="K3517" s="10">
        <v>24.8</v>
      </c>
      <c r="L3517" s="10">
        <v>24.8</v>
      </c>
      <c r="M3517" s="10">
        <v>24.44</v>
      </c>
      <c r="N3517" s="10">
        <v>24.44</v>
      </c>
    </row>
    <row r="3518" spans="10:14">
      <c r="J3518" s="29">
        <v>39798</v>
      </c>
      <c r="K3518" s="10">
        <v>24.42</v>
      </c>
      <c r="L3518" s="10">
        <v>24.42</v>
      </c>
      <c r="M3518" s="10">
        <v>24.42</v>
      </c>
      <c r="N3518" s="10">
        <v>24.42</v>
      </c>
    </row>
    <row r="3519" spans="10:14">
      <c r="J3519" s="29">
        <v>39797</v>
      </c>
      <c r="K3519" s="10">
        <v>24.17</v>
      </c>
      <c r="L3519" s="10">
        <v>24.17</v>
      </c>
      <c r="M3519" s="10">
        <v>24.17</v>
      </c>
      <c r="N3519" s="10">
        <v>24.17</v>
      </c>
    </row>
    <row r="3520" spans="10:14">
      <c r="J3520" s="29">
        <v>39794</v>
      </c>
      <c r="K3520" s="10">
        <v>23.75</v>
      </c>
      <c r="L3520" s="10">
        <v>23.75</v>
      </c>
      <c r="M3520" s="10">
        <v>23.75</v>
      </c>
      <c r="N3520" s="10">
        <v>23.75</v>
      </c>
    </row>
    <row r="3521" spans="10:14">
      <c r="J3521" s="29">
        <v>39793</v>
      </c>
      <c r="K3521" s="10">
        <v>23.3</v>
      </c>
      <c r="L3521" s="10">
        <v>23.3</v>
      </c>
      <c r="M3521" s="10">
        <v>23.3</v>
      </c>
      <c r="N3521" s="10">
        <v>23.3</v>
      </c>
    </row>
    <row r="3522" spans="10:14">
      <c r="J3522" s="29">
        <v>39786</v>
      </c>
      <c r="K3522" s="10">
        <v>22.76</v>
      </c>
      <c r="L3522" s="10">
        <v>22.76</v>
      </c>
      <c r="M3522" s="10">
        <v>22.76</v>
      </c>
      <c r="N3522" s="10">
        <v>22.76</v>
      </c>
    </row>
    <row r="3523" spans="10:14">
      <c r="J3523" s="29">
        <v>39784</v>
      </c>
      <c r="K3523" s="10">
        <v>22.71</v>
      </c>
      <c r="L3523" s="10">
        <v>22.71</v>
      </c>
      <c r="M3523" s="10">
        <v>22.71</v>
      </c>
      <c r="N3523" s="10">
        <v>22.71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A76A2-CC50-44ED-9B71-1F67A126A047}">
  <dimension ref="A1:B289"/>
  <sheetViews>
    <sheetView showGridLines="0" workbookViewId="0">
      <pane xSplit="1" ySplit="1" topLeftCell="B248" activePane="bottomRight" state="frozen"/>
      <selection pane="topRight" activeCell="B1" sqref="B1"/>
      <selection pane="bottomLeft" activeCell="A2" sqref="A2"/>
      <selection pane="bottomRight" activeCell="B148" sqref="B148:B289"/>
    </sheetView>
  </sheetViews>
  <sheetFormatPr defaultRowHeight="12.75"/>
  <cols>
    <col min="1" max="1" width="10.7109375" style="53" bestFit="1" customWidth="1"/>
    <col min="2" max="2" width="14.42578125" style="14" customWidth="1"/>
    <col min="3" max="16384" width="9.140625" style="14"/>
  </cols>
  <sheetData>
    <row r="1" spans="1:2" ht="30" customHeight="1">
      <c r="A1" s="11" t="s">
        <v>2</v>
      </c>
      <c r="B1" s="10" t="s">
        <v>107</v>
      </c>
    </row>
    <row r="2" spans="1:2">
      <c r="A2" s="53">
        <v>36526</v>
      </c>
      <c r="B2" s="14">
        <v>0</v>
      </c>
    </row>
    <row r="3" spans="1:2">
      <c r="A3" s="53">
        <v>36557</v>
      </c>
      <c r="B3" s="14">
        <v>0</v>
      </c>
    </row>
    <row r="4" spans="1:2">
      <c r="A4" s="53">
        <v>36586</v>
      </c>
      <c r="B4" s="14">
        <v>0</v>
      </c>
    </row>
    <row r="5" spans="1:2">
      <c r="A5" s="53">
        <v>36617</v>
      </c>
      <c r="B5" s="14">
        <v>0</v>
      </c>
    </row>
    <row r="6" spans="1:2">
      <c r="A6" s="53">
        <v>36647</v>
      </c>
      <c r="B6" s="14">
        <v>0</v>
      </c>
    </row>
    <row r="7" spans="1:2">
      <c r="A7" s="53">
        <v>36678</v>
      </c>
      <c r="B7" s="14">
        <v>0</v>
      </c>
    </row>
    <row r="8" spans="1:2">
      <c r="A8" s="53">
        <v>36708</v>
      </c>
      <c r="B8" s="14">
        <v>0</v>
      </c>
    </row>
    <row r="9" spans="1:2">
      <c r="A9" s="53">
        <v>36739</v>
      </c>
      <c r="B9" s="14">
        <v>0</v>
      </c>
    </row>
    <row r="10" spans="1:2">
      <c r="A10" s="53">
        <v>36770</v>
      </c>
      <c r="B10" s="14">
        <v>0</v>
      </c>
    </row>
    <row r="11" spans="1:2">
      <c r="A11" s="53">
        <v>36800</v>
      </c>
      <c r="B11" s="14">
        <v>0</v>
      </c>
    </row>
    <row r="12" spans="1:2">
      <c r="A12" s="53">
        <v>36831</v>
      </c>
      <c r="B12" s="14">
        <v>0</v>
      </c>
    </row>
    <row r="13" spans="1:2">
      <c r="A13" s="53">
        <v>36861</v>
      </c>
      <c r="B13" s="14">
        <v>0</v>
      </c>
    </row>
    <row r="14" spans="1:2">
      <c r="A14" s="53">
        <v>36892</v>
      </c>
      <c r="B14" s="14">
        <v>0</v>
      </c>
    </row>
    <row r="15" spans="1:2">
      <c r="A15" s="53">
        <v>36923</v>
      </c>
      <c r="B15" s="14">
        <v>0</v>
      </c>
    </row>
    <row r="16" spans="1:2">
      <c r="A16" s="53">
        <v>36951</v>
      </c>
      <c r="B16" s="14">
        <v>0</v>
      </c>
    </row>
    <row r="17" spans="1:2">
      <c r="A17" s="53">
        <v>36982</v>
      </c>
      <c r="B17" s="14">
        <v>0</v>
      </c>
    </row>
    <row r="18" spans="1:2">
      <c r="A18" s="53">
        <v>37012</v>
      </c>
      <c r="B18" s="14">
        <v>0</v>
      </c>
    </row>
    <row r="19" spans="1:2">
      <c r="A19" s="53">
        <v>37043</v>
      </c>
      <c r="B19" s="14">
        <v>0</v>
      </c>
    </row>
    <row r="20" spans="1:2">
      <c r="A20" s="53">
        <v>37073</v>
      </c>
      <c r="B20" s="14">
        <v>0</v>
      </c>
    </row>
    <row r="21" spans="1:2">
      <c r="A21" s="53">
        <v>37104</v>
      </c>
      <c r="B21" s="14">
        <v>0</v>
      </c>
    </row>
    <row r="22" spans="1:2">
      <c r="A22" s="53">
        <v>37135</v>
      </c>
      <c r="B22" s="14">
        <v>0</v>
      </c>
    </row>
    <row r="23" spans="1:2">
      <c r="A23" s="53">
        <v>37165</v>
      </c>
      <c r="B23" s="14">
        <v>0</v>
      </c>
    </row>
    <row r="24" spans="1:2">
      <c r="A24" s="53">
        <v>37196</v>
      </c>
      <c r="B24" s="14">
        <v>0</v>
      </c>
    </row>
    <row r="25" spans="1:2">
      <c r="A25" s="53">
        <v>37226</v>
      </c>
      <c r="B25" s="14">
        <v>0</v>
      </c>
    </row>
    <row r="26" spans="1:2">
      <c r="A26" s="53">
        <v>37257</v>
      </c>
      <c r="B26" s="14">
        <v>0</v>
      </c>
    </row>
    <row r="27" spans="1:2">
      <c r="A27" s="53">
        <v>37288</v>
      </c>
      <c r="B27" s="14">
        <v>0</v>
      </c>
    </row>
    <row r="28" spans="1:2">
      <c r="A28" s="53">
        <v>37316</v>
      </c>
      <c r="B28" s="14">
        <v>0</v>
      </c>
    </row>
    <row r="29" spans="1:2">
      <c r="A29" s="53">
        <v>37347</v>
      </c>
      <c r="B29" s="14">
        <v>0</v>
      </c>
    </row>
    <row r="30" spans="1:2">
      <c r="A30" s="53">
        <v>37377</v>
      </c>
      <c r="B30" s="14">
        <v>0</v>
      </c>
    </row>
    <row r="31" spans="1:2">
      <c r="A31" s="53">
        <v>37408</v>
      </c>
      <c r="B31" s="14">
        <v>0</v>
      </c>
    </row>
    <row r="32" spans="1:2">
      <c r="A32" s="53">
        <v>37438</v>
      </c>
      <c r="B32" s="14">
        <v>0</v>
      </c>
    </row>
    <row r="33" spans="1:2">
      <c r="A33" s="53">
        <v>37469</v>
      </c>
      <c r="B33" s="14">
        <v>0</v>
      </c>
    </row>
    <row r="34" spans="1:2">
      <c r="A34" s="53">
        <v>37500</v>
      </c>
      <c r="B34" s="14">
        <v>0</v>
      </c>
    </row>
    <row r="35" spans="1:2">
      <c r="A35" s="53">
        <v>37530</v>
      </c>
      <c r="B35" s="14">
        <v>0</v>
      </c>
    </row>
    <row r="36" spans="1:2">
      <c r="A36" s="53">
        <v>37561</v>
      </c>
      <c r="B36" s="14">
        <v>0</v>
      </c>
    </row>
    <row r="37" spans="1:2">
      <c r="A37" s="53">
        <v>37591</v>
      </c>
      <c r="B37" s="14">
        <v>0</v>
      </c>
    </row>
    <row r="38" spans="1:2">
      <c r="A38" s="53">
        <v>37622</v>
      </c>
      <c r="B38" s="14">
        <v>0</v>
      </c>
    </row>
    <row r="39" spans="1:2">
      <c r="A39" s="53">
        <v>37653</v>
      </c>
      <c r="B39" s="14">
        <v>0</v>
      </c>
    </row>
    <row r="40" spans="1:2">
      <c r="A40" s="53">
        <v>37681</v>
      </c>
      <c r="B40" s="14">
        <v>0</v>
      </c>
    </row>
    <row r="41" spans="1:2">
      <c r="A41" s="53">
        <v>37712</v>
      </c>
      <c r="B41" s="14">
        <v>0</v>
      </c>
    </row>
    <row r="42" spans="1:2">
      <c r="A42" s="53">
        <v>37742</v>
      </c>
      <c r="B42" s="14">
        <v>0</v>
      </c>
    </row>
    <row r="43" spans="1:2">
      <c r="A43" s="53">
        <v>37773</v>
      </c>
      <c r="B43" s="14">
        <v>0</v>
      </c>
    </row>
    <row r="44" spans="1:2">
      <c r="A44" s="53">
        <v>37803</v>
      </c>
      <c r="B44" s="14">
        <v>0</v>
      </c>
    </row>
    <row r="45" spans="1:2">
      <c r="A45" s="53">
        <v>37834</v>
      </c>
      <c r="B45" s="14">
        <v>0</v>
      </c>
    </row>
    <row r="46" spans="1:2">
      <c r="A46" s="53">
        <v>37865</v>
      </c>
      <c r="B46" s="14">
        <v>0</v>
      </c>
    </row>
    <row r="47" spans="1:2">
      <c r="A47" s="53">
        <v>37895</v>
      </c>
      <c r="B47" s="14">
        <v>0</v>
      </c>
    </row>
    <row r="48" spans="1:2">
      <c r="A48" s="53">
        <v>37926</v>
      </c>
      <c r="B48" s="14">
        <v>0</v>
      </c>
    </row>
    <row r="49" spans="1:2">
      <c r="A49" s="53">
        <v>37956</v>
      </c>
      <c r="B49" s="14">
        <v>0</v>
      </c>
    </row>
    <row r="50" spans="1:2">
      <c r="A50" s="53">
        <v>37987</v>
      </c>
      <c r="B50" s="14">
        <v>0</v>
      </c>
    </row>
    <row r="51" spans="1:2">
      <c r="A51" s="53">
        <v>38018</v>
      </c>
      <c r="B51" s="14">
        <v>0</v>
      </c>
    </row>
    <row r="52" spans="1:2">
      <c r="A52" s="53">
        <v>38047</v>
      </c>
      <c r="B52" s="14">
        <v>0</v>
      </c>
    </row>
    <row r="53" spans="1:2">
      <c r="A53" s="53">
        <v>38078</v>
      </c>
      <c r="B53" s="14">
        <v>0</v>
      </c>
    </row>
    <row r="54" spans="1:2">
      <c r="A54" s="53">
        <v>38108</v>
      </c>
      <c r="B54" s="14">
        <v>0</v>
      </c>
    </row>
    <row r="55" spans="1:2">
      <c r="A55" s="53">
        <v>38139</v>
      </c>
      <c r="B55" s="14">
        <v>0</v>
      </c>
    </row>
    <row r="56" spans="1:2">
      <c r="A56" s="53">
        <v>38169</v>
      </c>
      <c r="B56" s="14">
        <v>0</v>
      </c>
    </row>
    <row r="57" spans="1:2">
      <c r="A57" s="53">
        <v>38200</v>
      </c>
      <c r="B57" s="14">
        <v>0</v>
      </c>
    </row>
    <row r="58" spans="1:2">
      <c r="A58" s="53">
        <v>38231</v>
      </c>
      <c r="B58" s="14">
        <v>0</v>
      </c>
    </row>
    <row r="59" spans="1:2">
      <c r="A59" s="53">
        <v>38261</v>
      </c>
      <c r="B59" s="14">
        <v>0</v>
      </c>
    </row>
    <row r="60" spans="1:2">
      <c r="A60" s="53">
        <v>38292</v>
      </c>
      <c r="B60" s="14">
        <v>0</v>
      </c>
    </row>
    <row r="61" spans="1:2">
      <c r="A61" s="53">
        <v>38322</v>
      </c>
      <c r="B61" s="14">
        <v>0</v>
      </c>
    </row>
    <row r="62" spans="1:2">
      <c r="A62" s="53">
        <v>38353</v>
      </c>
      <c r="B62" s="14">
        <v>0</v>
      </c>
    </row>
    <row r="63" spans="1:2">
      <c r="A63" s="53">
        <v>38384</v>
      </c>
      <c r="B63" s="14">
        <v>0</v>
      </c>
    </row>
    <row r="64" spans="1:2">
      <c r="A64" s="53">
        <v>38412</v>
      </c>
      <c r="B64" s="14">
        <v>0</v>
      </c>
    </row>
    <row r="65" spans="1:2">
      <c r="A65" s="53">
        <v>38443</v>
      </c>
      <c r="B65" s="14">
        <v>0</v>
      </c>
    </row>
    <row r="66" spans="1:2">
      <c r="A66" s="53">
        <v>38473</v>
      </c>
      <c r="B66" s="14">
        <v>0</v>
      </c>
    </row>
    <row r="67" spans="1:2">
      <c r="A67" s="53">
        <v>38504</v>
      </c>
      <c r="B67" s="14">
        <v>0</v>
      </c>
    </row>
    <row r="68" spans="1:2">
      <c r="A68" s="53">
        <v>38534</v>
      </c>
      <c r="B68" s="14">
        <v>0</v>
      </c>
    </row>
    <row r="69" spans="1:2">
      <c r="A69" s="53">
        <v>38565</v>
      </c>
      <c r="B69" s="14">
        <v>0</v>
      </c>
    </row>
    <row r="70" spans="1:2">
      <c r="A70" s="53">
        <v>38596</v>
      </c>
      <c r="B70" s="14">
        <v>0</v>
      </c>
    </row>
    <row r="71" spans="1:2">
      <c r="A71" s="53">
        <v>38626</v>
      </c>
      <c r="B71" s="14">
        <v>0</v>
      </c>
    </row>
    <row r="72" spans="1:2">
      <c r="A72" s="53">
        <v>38657</v>
      </c>
      <c r="B72" s="14">
        <v>0</v>
      </c>
    </row>
    <row r="73" spans="1:2">
      <c r="A73" s="53">
        <v>38687</v>
      </c>
      <c r="B73" s="14">
        <v>0</v>
      </c>
    </row>
    <row r="74" spans="1:2">
      <c r="A74" s="53">
        <v>38718</v>
      </c>
      <c r="B74" s="14">
        <v>0</v>
      </c>
    </row>
    <row r="75" spans="1:2">
      <c r="A75" s="53">
        <v>38749</v>
      </c>
      <c r="B75" s="14">
        <v>0</v>
      </c>
    </row>
    <row r="76" spans="1:2">
      <c r="A76" s="53">
        <v>38777</v>
      </c>
      <c r="B76" s="14">
        <v>0</v>
      </c>
    </row>
    <row r="77" spans="1:2">
      <c r="A77" s="53">
        <v>38808</v>
      </c>
      <c r="B77" s="14">
        <v>0</v>
      </c>
    </row>
    <row r="78" spans="1:2">
      <c r="A78" s="53">
        <v>38838</v>
      </c>
      <c r="B78" s="14">
        <v>0</v>
      </c>
    </row>
    <row r="79" spans="1:2">
      <c r="A79" s="53">
        <v>38869</v>
      </c>
      <c r="B79" s="14">
        <v>0</v>
      </c>
    </row>
    <row r="80" spans="1:2">
      <c r="A80" s="53">
        <v>38899</v>
      </c>
      <c r="B80" s="14">
        <v>0</v>
      </c>
    </row>
    <row r="81" spans="1:2">
      <c r="A81" s="53">
        <v>38930</v>
      </c>
      <c r="B81" s="14">
        <v>0</v>
      </c>
    </row>
    <row r="82" spans="1:2">
      <c r="A82" s="53">
        <v>38961</v>
      </c>
      <c r="B82" s="14">
        <v>0</v>
      </c>
    </row>
    <row r="83" spans="1:2">
      <c r="A83" s="53">
        <v>38991</v>
      </c>
      <c r="B83" s="14">
        <v>0</v>
      </c>
    </row>
    <row r="84" spans="1:2">
      <c r="A84" s="53">
        <v>39022</v>
      </c>
      <c r="B84" s="14">
        <v>0</v>
      </c>
    </row>
    <row r="85" spans="1:2">
      <c r="A85" s="53">
        <v>39052</v>
      </c>
      <c r="B85" s="14">
        <v>0</v>
      </c>
    </row>
    <row r="86" spans="1:2">
      <c r="A86" s="53">
        <v>39083</v>
      </c>
      <c r="B86" s="14">
        <v>0</v>
      </c>
    </row>
    <row r="87" spans="1:2">
      <c r="A87" s="53">
        <v>39114</v>
      </c>
      <c r="B87" s="14">
        <v>0</v>
      </c>
    </row>
    <row r="88" spans="1:2">
      <c r="A88" s="53">
        <v>39142</v>
      </c>
      <c r="B88" s="14">
        <v>0</v>
      </c>
    </row>
    <row r="89" spans="1:2">
      <c r="A89" s="53">
        <v>39173</v>
      </c>
      <c r="B89" s="14">
        <v>0</v>
      </c>
    </row>
    <row r="90" spans="1:2">
      <c r="A90" s="53">
        <v>39203</v>
      </c>
      <c r="B90" s="14">
        <v>0</v>
      </c>
    </row>
    <row r="91" spans="1:2">
      <c r="A91" s="53">
        <v>39234</v>
      </c>
      <c r="B91" s="14">
        <v>0</v>
      </c>
    </row>
    <row r="92" spans="1:2">
      <c r="A92" s="53">
        <v>39264</v>
      </c>
      <c r="B92" s="14">
        <v>0</v>
      </c>
    </row>
    <row r="93" spans="1:2">
      <c r="A93" s="53">
        <v>39295</v>
      </c>
      <c r="B93" s="14">
        <v>0</v>
      </c>
    </row>
    <row r="94" spans="1:2">
      <c r="A94" s="53">
        <v>39326</v>
      </c>
      <c r="B94" s="14">
        <v>0</v>
      </c>
    </row>
    <row r="95" spans="1:2">
      <c r="A95" s="53">
        <v>39356</v>
      </c>
      <c r="B95" s="14">
        <v>0</v>
      </c>
    </row>
    <row r="96" spans="1:2">
      <c r="A96" s="53">
        <v>39387</v>
      </c>
      <c r="B96" s="14">
        <v>0</v>
      </c>
    </row>
    <row r="97" spans="1:2">
      <c r="A97" s="53">
        <v>39417</v>
      </c>
      <c r="B97" s="14">
        <v>1</v>
      </c>
    </row>
    <row r="98" spans="1:2">
      <c r="A98" s="53">
        <v>39448</v>
      </c>
      <c r="B98" s="14">
        <v>1</v>
      </c>
    </row>
    <row r="99" spans="1:2">
      <c r="A99" s="53">
        <v>39479</v>
      </c>
      <c r="B99" s="14">
        <v>1</v>
      </c>
    </row>
    <row r="100" spans="1:2">
      <c r="A100" s="53">
        <v>39508</v>
      </c>
      <c r="B100" s="14">
        <v>1</v>
      </c>
    </row>
    <row r="101" spans="1:2">
      <c r="A101" s="53">
        <v>39539</v>
      </c>
      <c r="B101" s="14">
        <v>1</v>
      </c>
    </row>
    <row r="102" spans="1:2">
      <c r="A102" s="53">
        <v>39569</v>
      </c>
      <c r="B102" s="14">
        <v>1</v>
      </c>
    </row>
    <row r="103" spans="1:2">
      <c r="A103" s="53">
        <v>39600</v>
      </c>
      <c r="B103" s="14">
        <v>1</v>
      </c>
    </row>
    <row r="104" spans="1:2">
      <c r="A104" s="53">
        <v>39630</v>
      </c>
      <c r="B104" s="14">
        <v>0</v>
      </c>
    </row>
    <row r="105" spans="1:2">
      <c r="A105" s="53">
        <v>39661</v>
      </c>
      <c r="B105" s="14">
        <v>0</v>
      </c>
    </row>
    <row r="106" spans="1:2">
      <c r="A106" s="53">
        <v>39692</v>
      </c>
      <c r="B106" s="14">
        <v>0</v>
      </c>
    </row>
    <row r="107" spans="1:2">
      <c r="A107" s="53">
        <v>39722</v>
      </c>
      <c r="B107" s="14">
        <v>0</v>
      </c>
    </row>
    <row r="108" spans="1:2">
      <c r="A108" s="53">
        <v>39753</v>
      </c>
      <c r="B108" s="14">
        <v>0</v>
      </c>
    </row>
    <row r="109" spans="1:2">
      <c r="A109" s="53">
        <v>39783</v>
      </c>
      <c r="B109" s="14">
        <v>0</v>
      </c>
    </row>
    <row r="110" spans="1:2">
      <c r="A110" s="53">
        <v>39814</v>
      </c>
      <c r="B110" s="14">
        <v>0</v>
      </c>
    </row>
    <row r="111" spans="1:2">
      <c r="A111" s="53">
        <v>39845</v>
      </c>
      <c r="B111" s="14">
        <v>0</v>
      </c>
    </row>
    <row r="112" spans="1:2">
      <c r="A112" s="53">
        <v>39873</v>
      </c>
      <c r="B112" s="14">
        <v>0</v>
      </c>
    </row>
    <row r="113" spans="1:2">
      <c r="A113" s="53">
        <v>39904</v>
      </c>
      <c r="B113" s="14">
        <v>0</v>
      </c>
    </row>
    <row r="114" spans="1:2">
      <c r="A114" s="53">
        <v>39934</v>
      </c>
      <c r="B114" s="14">
        <v>0</v>
      </c>
    </row>
    <row r="115" spans="1:2">
      <c r="A115" s="53">
        <v>39965</v>
      </c>
      <c r="B115" s="14">
        <v>0</v>
      </c>
    </row>
    <row r="116" spans="1:2">
      <c r="A116" s="53">
        <v>39995</v>
      </c>
      <c r="B116" s="14">
        <v>0</v>
      </c>
    </row>
    <row r="117" spans="1:2">
      <c r="A117" s="53">
        <v>40026</v>
      </c>
      <c r="B117" s="14">
        <v>0</v>
      </c>
    </row>
    <row r="118" spans="1:2">
      <c r="A118" s="53">
        <v>40057</v>
      </c>
      <c r="B118" s="14">
        <v>0</v>
      </c>
    </row>
    <row r="119" spans="1:2">
      <c r="A119" s="53">
        <v>40087</v>
      </c>
      <c r="B119" s="14">
        <v>0</v>
      </c>
    </row>
    <row r="120" spans="1:2">
      <c r="A120" s="53">
        <v>40118</v>
      </c>
      <c r="B120" s="14">
        <v>0</v>
      </c>
    </row>
    <row r="121" spans="1:2">
      <c r="A121" s="53">
        <v>40148</v>
      </c>
      <c r="B121" s="14">
        <v>0</v>
      </c>
    </row>
    <row r="122" spans="1:2">
      <c r="A122" s="53">
        <v>40179</v>
      </c>
      <c r="B122" s="14">
        <v>0</v>
      </c>
    </row>
    <row r="123" spans="1:2">
      <c r="A123" s="53">
        <v>40210</v>
      </c>
      <c r="B123" s="14">
        <v>0</v>
      </c>
    </row>
    <row r="124" spans="1:2">
      <c r="A124" s="53">
        <v>40238</v>
      </c>
      <c r="B124" s="14">
        <v>0</v>
      </c>
    </row>
    <row r="125" spans="1:2">
      <c r="A125" s="53">
        <v>40269</v>
      </c>
      <c r="B125" s="14">
        <v>0</v>
      </c>
    </row>
    <row r="126" spans="1:2">
      <c r="A126" s="53">
        <v>40299</v>
      </c>
      <c r="B126" s="14">
        <v>0</v>
      </c>
    </row>
    <row r="127" spans="1:2">
      <c r="A127" s="53">
        <v>40330</v>
      </c>
      <c r="B127" s="14">
        <v>0</v>
      </c>
    </row>
    <row r="128" spans="1:2">
      <c r="A128" s="53">
        <v>40360</v>
      </c>
      <c r="B128" s="14">
        <v>0</v>
      </c>
    </row>
    <row r="129" spans="1:2">
      <c r="A129" s="53">
        <v>40391</v>
      </c>
      <c r="B129" s="14">
        <v>0</v>
      </c>
    </row>
    <row r="130" spans="1:2">
      <c r="A130" s="53">
        <v>40422</v>
      </c>
      <c r="B130" s="14">
        <v>0</v>
      </c>
    </row>
    <row r="131" spans="1:2">
      <c r="A131" s="53">
        <v>40452</v>
      </c>
      <c r="B131" s="14">
        <v>0</v>
      </c>
    </row>
    <row r="132" spans="1:2">
      <c r="A132" s="53">
        <v>40483</v>
      </c>
      <c r="B132" s="14">
        <v>0</v>
      </c>
    </row>
    <row r="133" spans="1:2">
      <c r="A133" s="53">
        <v>40513</v>
      </c>
      <c r="B133" s="14">
        <v>0</v>
      </c>
    </row>
    <row r="134" spans="1:2">
      <c r="A134" s="53">
        <v>40544</v>
      </c>
      <c r="B134" s="14">
        <v>0</v>
      </c>
    </row>
    <row r="135" spans="1:2">
      <c r="A135" s="53">
        <v>40575</v>
      </c>
      <c r="B135" s="14">
        <v>0</v>
      </c>
    </row>
    <row r="136" spans="1:2">
      <c r="A136" s="53">
        <v>40603</v>
      </c>
      <c r="B136" s="14">
        <v>0</v>
      </c>
    </row>
    <row r="137" spans="1:2">
      <c r="A137" s="53">
        <v>40634</v>
      </c>
      <c r="B137" s="14">
        <v>0</v>
      </c>
    </row>
    <row r="138" spans="1:2">
      <c r="A138" s="53">
        <v>40664</v>
      </c>
      <c r="B138" s="14">
        <v>0</v>
      </c>
    </row>
    <row r="139" spans="1:2">
      <c r="A139" s="53">
        <v>40695</v>
      </c>
      <c r="B139" s="14">
        <v>0</v>
      </c>
    </row>
    <row r="140" spans="1:2">
      <c r="A140" s="53">
        <v>40725</v>
      </c>
      <c r="B140" s="14">
        <v>0</v>
      </c>
    </row>
    <row r="141" spans="1:2">
      <c r="A141" s="53">
        <v>40756</v>
      </c>
      <c r="B141" s="14">
        <v>0</v>
      </c>
    </row>
    <row r="142" spans="1:2">
      <c r="A142" s="53">
        <v>40787</v>
      </c>
      <c r="B142" s="14">
        <v>0</v>
      </c>
    </row>
    <row r="143" spans="1:2">
      <c r="A143" s="53">
        <v>40817</v>
      </c>
      <c r="B143" s="14">
        <v>0</v>
      </c>
    </row>
    <row r="144" spans="1:2">
      <c r="A144" s="53">
        <v>40848</v>
      </c>
      <c r="B144" s="14">
        <v>0</v>
      </c>
    </row>
    <row r="145" spans="1:2">
      <c r="A145" s="53">
        <v>40878</v>
      </c>
      <c r="B145" s="14">
        <v>0</v>
      </c>
    </row>
    <row r="146" spans="1:2">
      <c r="A146" s="53">
        <v>40909</v>
      </c>
      <c r="B146" s="14">
        <v>0</v>
      </c>
    </row>
    <row r="147" spans="1:2">
      <c r="A147" s="53">
        <v>40940</v>
      </c>
      <c r="B147" s="14">
        <v>0</v>
      </c>
    </row>
    <row r="148" spans="1:2">
      <c r="A148" s="53">
        <v>40969</v>
      </c>
      <c r="B148" s="14">
        <v>0</v>
      </c>
    </row>
    <row r="149" spans="1:2">
      <c r="A149" s="53">
        <v>41000</v>
      </c>
      <c r="B149" s="14">
        <v>0</v>
      </c>
    </row>
    <row r="150" spans="1:2">
      <c r="A150" s="53">
        <v>41030</v>
      </c>
      <c r="B150" s="14">
        <v>0</v>
      </c>
    </row>
    <row r="151" spans="1:2">
      <c r="A151" s="53">
        <v>41061</v>
      </c>
      <c r="B151" s="14">
        <v>0</v>
      </c>
    </row>
    <row r="152" spans="1:2">
      <c r="A152" s="53">
        <v>41091</v>
      </c>
      <c r="B152" s="14">
        <v>0</v>
      </c>
    </row>
    <row r="153" spans="1:2">
      <c r="A153" s="53">
        <v>41122</v>
      </c>
      <c r="B153" s="14">
        <v>0</v>
      </c>
    </row>
    <row r="154" spans="1:2">
      <c r="A154" s="53">
        <v>41153</v>
      </c>
      <c r="B154" s="14">
        <v>0</v>
      </c>
    </row>
    <row r="155" spans="1:2">
      <c r="A155" s="53">
        <v>41183</v>
      </c>
      <c r="B155" s="14">
        <v>0</v>
      </c>
    </row>
    <row r="156" spans="1:2">
      <c r="A156" s="53">
        <v>41214</v>
      </c>
      <c r="B156" s="14">
        <v>0</v>
      </c>
    </row>
    <row r="157" spans="1:2">
      <c r="A157" s="53">
        <v>41244</v>
      </c>
      <c r="B157" s="14">
        <v>0</v>
      </c>
    </row>
    <row r="158" spans="1:2">
      <c r="A158" s="53">
        <v>41275</v>
      </c>
      <c r="B158" s="14">
        <v>0</v>
      </c>
    </row>
    <row r="159" spans="1:2">
      <c r="A159" s="53">
        <v>41306</v>
      </c>
      <c r="B159" s="14">
        <v>0</v>
      </c>
    </row>
    <row r="160" spans="1:2">
      <c r="A160" s="53">
        <v>41334</v>
      </c>
      <c r="B160" s="14">
        <v>0</v>
      </c>
    </row>
    <row r="161" spans="1:2">
      <c r="A161" s="53">
        <v>41365</v>
      </c>
      <c r="B161" s="14">
        <v>0</v>
      </c>
    </row>
    <row r="162" spans="1:2">
      <c r="A162" s="53">
        <v>41395</v>
      </c>
      <c r="B162" s="14">
        <v>0</v>
      </c>
    </row>
    <row r="163" spans="1:2">
      <c r="A163" s="53">
        <v>41426</v>
      </c>
      <c r="B163" s="14">
        <v>0</v>
      </c>
    </row>
    <row r="164" spans="1:2">
      <c r="A164" s="53">
        <v>41456</v>
      </c>
      <c r="B164" s="14">
        <v>0</v>
      </c>
    </row>
    <row r="165" spans="1:2">
      <c r="A165" s="53">
        <v>41487</v>
      </c>
      <c r="B165" s="14">
        <v>0</v>
      </c>
    </row>
    <row r="166" spans="1:2">
      <c r="A166" s="53">
        <v>41518</v>
      </c>
      <c r="B166" s="14">
        <v>0</v>
      </c>
    </row>
    <row r="167" spans="1:2">
      <c r="A167" s="53">
        <v>41548</v>
      </c>
      <c r="B167" s="14">
        <v>0</v>
      </c>
    </row>
    <row r="168" spans="1:2">
      <c r="A168" s="53">
        <v>41579</v>
      </c>
      <c r="B168" s="14">
        <v>0</v>
      </c>
    </row>
    <row r="169" spans="1:2">
      <c r="A169" s="53">
        <v>41609</v>
      </c>
      <c r="B169" s="14">
        <v>0</v>
      </c>
    </row>
    <row r="170" spans="1:2">
      <c r="A170" s="53">
        <v>41640</v>
      </c>
      <c r="B170" s="14">
        <v>0</v>
      </c>
    </row>
    <row r="171" spans="1:2">
      <c r="A171" s="53">
        <v>41671</v>
      </c>
      <c r="B171" s="14">
        <v>0</v>
      </c>
    </row>
    <row r="172" spans="1:2">
      <c r="A172" s="53">
        <v>41699</v>
      </c>
      <c r="B172" s="14">
        <v>1</v>
      </c>
    </row>
    <row r="173" spans="1:2">
      <c r="A173" s="53">
        <v>41730</v>
      </c>
      <c r="B173" s="14">
        <v>1</v>
      </c>
    </row>
    <row r="174" spans="1:2">
      <c r="A174" s="53">
        <v>41760</v>
      </c>
      <c r="B174" s="14">
        <v>1</v>
      </c>
    </row>
    <row r="175" spans="1:2">
      <c r="A175" s="53">
        <v>41791</v>
      </c>
      <c r="B175" s="14">
        <v>1</v>
      </c>
    </row>
    <row r="176" spans="1:2">
      <c r="A176" s="53">
        <v>41821</v>
      </c>
      <c r="B176" s="14">
        <v>1</v>
      </c>
    </row>
    <row r="177" spans="1:2">
      <c r="A177" s="53">
        <v>41852</v>
      </c>
      <c r="B177" s="14">
        <v>1</v>
      </c>
    </row>
    <row r="178" spans="1:2">
      <c r="A178" s="53">
        <v>41883</v>
      </c>
      <c r="B178" s="14">
        <v>1</v>
      </c>
    </row>
    <row r="179" spans="1:2">
      <c r="A179" s="53">
        <v>41913</v>
      </c>
      <c r="B179" s="14">
        <v>1</v>
      </c>
    </row>
    <row r="180" spans="1:2">
      <c r="A180" s="53">
        <v>41944</v>
      </c>
      <c r="B180" s="14">
        <v>1</v>
      </c>
    </row>
    <row r="181" spans="1:2">
      <c r="A181" s="53">
        <v>41974</v>
      </c>
      <c r="B181" s="14">
        <v>1</v>
      </c>
    </row>
    <row r="182" spans="1:2">
      <c r="A182" s="53">
        <v>42005</v>
      </c>
      <c r="B182" s="14">
        <v>1</v>
      </c>
    </row>
    <row r="183" spans="1:2">
      <c r="A183" s="53">
        <v>42036</v>
      </c>
      <c r="B183" s="14">
        <v>1</v>
      </c>
    </row>
    <row r="184" spans="1:2">
      <c r="A184" s="53">
        <v>42064</v>
      </c>
      <c r="B184" s="14">
        <v>1</v>
      </c>
    </row>
    <row r="185" spans="1:2">
      <c r="A185" s="53">
        <v>42095</v>
      </c>
      <c r="B185" s="14">
        <v>1</v>
      </c>
    </row>
    <row r="186" spans="1:2">
      <c r="A186" s="53">
        <v>42125</v>
      </c>
      <c r="B186" s="14">
        <v>1</v>
      </c>
    </row>
    <row r="187" spans="1:2">
      <c r="A187" s="53">
        <v>42156</v>
      </c>
      <c r="B187" s="14">
        <v>1</v>
      </c>
    </row>
    <row r="188" spans="1:2">
      <c r="A188" s="53">
        <v>42186</v>
      </c>
      <c r="B188" s="14">
        <v>1</v>
      </c>
    </row>
    <row r="189" spans="1:2">
      <c r="A189" s="53">
        <v>42217</v>
      </c>
      <c r="B189" s="14">
        <v>1</v>
      </c>
    </row>
    <row r="190" spans="1:2">
      <c r="A190" s="53">
        <v>42248</v>
      </c>
      <c r="B190" s="14">
        <v>1</v>
      </c>
    </row>
    <row r="191" spans="1:2">
      <c r="A191" s="53">
        <v>42278</v>
      </c>
      <c r="B191" s="14">
        <v>1</v>
      </c>
    </row>
    <row r="192" spans="1:2">
      <c r="A192" s="53">
        <v>42309</v>
      </c>
      <c r="B192" s="14">
        <v>1</v>
      </c>
    </row>
    <row r="193" spans="1:2">
      <c r="A193" s="53">
        <v>42339</v>
      </c>
      <c r="B193" s="14">
        <v>1</v>
      </c>
    </row>
    <row r="194" spans="1:2">
      <c r="A194" s="53">
        <v>42370</v>
      </c>
      <c r="B194" s="14">
        <v>1</v>
      </c>
    </row>
    <row r="195" spans="1:2">
      <c r="A195" s="53">
        <v>42401</v>
      </c>
      <c r="B195" s="14">
        <v>1</v>
      </c>
    </row>
    <row r="196" spans="1:2">
      <c r="A196" s="53">
        <v>42430</v>
      </c>
      <c r="B196" s="14">
        <v>1</v>
      </c>
    </row>
    <row r="197" spans="1:2">
      <c r="A197" s="53">
        <v>42461</v>
      </c>
      <c r="B197" s="14">
        <v>1</v>
      </c>
    </row>
    <row r="198" spans="1:2">
      <c r="A198" s="53">
        <v>42491</v>
      </c>
      <c r="B198" s="14">
        <v>1</v>
      </c>
    </row>
    <row r="199" spans="1:2">
      <c r="A199" s="53">
        <v>42522</v>
      </c>
      <c r="B199" s="14">
        <v>1</v>
      </c>
    </row>
    <row r="200" spans="1:2">
      <c r="A200" s="53">
        <v>42552</v>
      </c>
      <c r="B200" s="14">
        <v>1</v>
      </c>
    </row>
    <row r="201" spans="1:2">
      <c r="A201" s="53">
        <v>42583</v>
      </c>
      <c r="B201" s="14">
        <v>1</v>
      </c>
    </row>
    <row r="202" spans="1:2">
      <c r="A202" s="53">
        <v>42614</v>
      </c>
      <c r="B202" s="14">
        <v>0</v>
      </c>
    </row>
    <row r="203" spans="1:2">
      <c r="A203" s="53">
        <v>42644</v>
      </c>
      <c r="B203" s="14">
        <v>0</v>
      </c>
    </row>
    <row r="204" spans="1:2">
      <c r="A204" s="53">
        <v>42675</v>
      </c>
      <c r="B204" s="14">
        <v>0</v>
      </c>
    </row>
    <row r="205" spans="1:2">
      <c r="A205" s="53">
        <v>42705</v>
      </c>
      <c r="B205" s="14">
        <v>0</v>
      </c>
    </row>
    <row r="206" spans="1:2">
      <c r="A206" s="53">
        <v>42736</v>
      </c>
      <c r="B206" s="14">
        <v>0</v>
      </c>
    </row>
    <row r="207" spans="1:2">
      <c r="A207" s="53">
        <v>42767</v>
      </c>
      <c r="B207" s="14">
        <v>0</v>
      </c>
    </row>
    <row r="208" spans="1:2">
      <c r="A208" s="53">
        <v>42795</v>
      </c>
      <c r="B208" s="14">
        <v>0</v>
      </c>
    </row>
    <row r="209" spans="1:2">
      <c r="A209" s="53">
        <v>42826</v>
      </c>
      <c r="B209" s="14">
        <v>0</v>
      </c>
    </row>
    <row r="210" spans="1:2">
      <c r="A210" s="53">
        <v>42856</v>
      </c>
      <c r="B210" s="14">
        <v>0</v>
      </c>
    </row>
    <row r="211" spans="1:2">
      <c r="A211" s="53">
        <v>42887</v>
      </c>
      <c r="B211" s="14">
        <v>0</v>
      </c>
    </row>
    <row r="212" spans="1:2">
      <c r="A212" s="53">
        <v>42917</v>
      </c>
      <c r="B212" s="14">
        <v>0</v>
      </c>
    </row>
    <row r="213" spans="1:2">
      <c r="A213" s="53">
        <v>42948</v>
      </c>
      <c r="B213" s="14">
        <v>0</v>
      </c>
    </row>
    <row r="214" spans="1:2">
      <c r="A214" s="53">
        <v>42979</v>
      </c>
      <c r="B214" s="14">
        <v>0</v>
      </c>
    </row>
    <row r="215" spans="1:2">
      <c r="A215" s="53">
        <v>43009</v>
      </c>
      <c r="B215" s="14">
        <v>0</v>
      </c>
    </row>
    <row r="216" spans="1:2">
      <c r="A216" s="53">
        <v>43040</v>
      </c>
      <c r="B216" s="14">
        <v>0</v>
      </c>
    </row>
    <row r="217" spans="1:2">
      <c r="A217" s="53">
        <v>43070</v>
      </c>
      <c r="B217" s="14">
        <v>0</v>
      </c>
    </row>
    <row r="218" spans="1:2">
      <c r="A218" s="53">
        <v>43101</v>
      </c>
      <c r="B218" s="14">
        <v>0</v>
      </c>
    </row>
    <row r="219" spans="1:2">
      <c r="A219" s="53">
        <v>43132</v>
      </c>
      <c r="B219" s="14">
        <v>0</v>
      </c>
    </row>
    <row r="220" spans="1:2">
      <c r="A220" s="53">
        <v>43160</v>
      </c>
      <c r="B220" s="14">
        <v>0</v>
      </c>
    </row>
    <row r="221" spans="1:2">
      <c r="A221" s="53">
        <v>43191</v>
      </c>
      <c r="B221" s="14">
        <v>0</v>
      </c>
    </row>
    <row r="222" spans="1:2">
      <c r="A222" s="53">
        <v>43221</v>
      </c>
      <c r="B222" s="14">
        <v>0</v>
      </c>
    </row>
    <row r="223" spans="1:2">
      <c r="A223" s="53">
        <v>43252</v>
      </c>
      <c r="B223" s="14">
        <v>0</v>
      </c>
    </row>
    <row r="224" spans="1:2">
      <c r="A224" s="53">
        <v>43282</v>
      </c>
      <c r="B224" s="14">
        <v>0</v>
      </c>
    </row>
    <row r="225" spans="1:2">
      <c r="A225" s="53">
        <v>43313</v>
      </c>
      <c r="B225" s="14">
        <v>0</v>
      </c>
    </row>
    <row r="226" spans="1:2">
      <c r="A226" s="53">
        <v>43344</v>
      </c>
      <c r="B226" s="14">
        <v>0</v>
      </c>
    </row>
    <row r="227" spans="1:2">
      <c r="A227" s="53">
        <v>43374</v>
      </c>
      <c r="B227" s="14">
        <v>0</v>
      </c>
    </row>
    <row r="228" spans="1:2">
      <c r="A228" s="53">
        <v>43405</v>
      </c>
      <c r="B228" s="14">
        <v>0</v>
      </c>
    </row>
    <row r="229" spans="1:2">
      <c r="A229" s="53">
        <v>43435</v>
      </c>
      <c r="B229" s="14">
        <v>0</v>
      </c>
    </row>
    <row r="230" spans="1:2">
      <c r="A230" s="53">
        <v>43466</v>
      </c>
      <c r="B230" s="14">
        <v>0</v>
      </c>
    </row>
    <row r="231" spans="1:2">
      <c r="A231" s="53">
        <v>43497</v>
      </c>
      <c r="B231" s="14">
        <v>0</v>
      </c>
    </row>
    <row r="232" spans="1:2">
      <c r="A232" s="53">
        <v>43525</v>
      </c>
      <c r="B232" s="14">
        <v>0</v>
      </c>
    </row>
    <row r="233" spans="1:2">
      <c r="A233" s="53">
        <v>43556</v>
      </c>
      <c r="B233" s="14">
        <v>0</v>
      </c>
    </row>
    <row r="234" spans="1:2">
      <c r="A234" s="53">
        <v>43586</v>
      </c>
      <c r="B234" s="14">
        <v>0</v>
      </c>
    </row>
    <row r="235" spans="1:2">
      <c r="A235" s="53">
        <v>43617</v>
      </c>
      <c r="B235" s="14">
        <v>0</v>
      </c>
    </row>
    <row r="236" spans="1:2">
      <c r="A236" s="53">
        <v>43647</v>
      </c>
      <c r="B236" s="14">
        <v>0</v>
      </c>
    </row>
    <row r="237" spans="1:2">
      <c r="A237" s="53">
        <v>43678</v>
      </c>
      <c r="B237" s="14">
        <v>0</v>
      </c>
    </row>
    <row r="238" spans="1:2">
      <c r="A238" s="53">
        <v>43709</v>
      </c>
      <c r="B238" s="14">
        <v>0</v>
      </c>
    </row>
    <row r="239" spans="1:2">
      <c r="A239" s="53">
        <v>43739</v>
      </c>
      <c r="B239" s="14">
        <v>0</v>
      </c>
    </row>
    <row r="240" spans="1:2">
      <c r="A240" s="53">
        <v>43770</v>
      </c>
      <c r="B240" s="14">
        <v>0</v>
      </c>
    </row>
    <row r="241" spans="1:2">
      <c r="A241" s="53">
        <v>43800</v>
      </c>
      <c r="B241" s="14">
        <v>0</v>
      </c>
    </row>
    <row r="242" spans="1:2">
      <c r="A242" s="53">
        <v>43831</v>
      </c>
      <c r="B242" s="14">
        <v>0</v>
      </c>
    </row>
    <row r="243" spans="1:2">
      <c r="A243" s="53">
        <v>43862</v>
      </c>
      <c r="B243" s="14">
        <v>0</v>
      </c>
    </row>
    <row r="244" spans="1:2">
      <c r="A244" s="53">
        <v>43891</v>
      </c>
      <c r="B244" s="14">
        <v>1</v>
      </c>
    </row>
    <row r="245" spans="1:2">
      <c r="A245" s="53">
        <v>43922</v>
      </c>
      <c r="B245" s="14">
        <v>1</v>
      </c>
    </row>
    <row r="246" spans="1:2">
      <c r="A246" s="53">
        <v>43952</v>
      </c>
      <c r="B246" s="14">
        <v>1</v>
      </c>
    </row>
    <row r="247" spans="1:2">
      <c r="A247" s="53">
        <v>43983</v>
      </c>
      <c r="B247" s="14">
        <v>1</v>
      </c>
    </row>
    <row r="248" spans="1:2">
      <c r="A248" s="53">
        <v>44013</v>
      </c>
      <c r="B248" s="14">
        <v>1</v>
      </c>
    </row>
    <row r="249" spans="1:2">
      <c r="A249" s="53">
        <v>44044</v>
      </c>
      <c r="B249" s="14">
        <v>0</v>
      </c>
    </row>
    <row r="250" spans="1:2">
      <c r="A250" s="53">
        <v>44075</v>
      </c>
      <c r="B250" s="14">
        <v>0</v>
      </c>
    </row>
    <row r="251" spans="1:2">
      <c r="A251" s="53">
        <v>44105</v>
      </c>
      <c r="B251" s="14">
        <v>0</v>
      </c>
    </row>
    <row r="252" spans="1:2">
      <c r="A252" s="53">
        <v>44136</v>
      </c>
      <c r="B252" s="14">
        <v>0</v>
      </c>
    </row>
    <row r="253" spans="1:2">
      <c r="A253" s="53">
        <v>44166</v>
      </c>
      <c r="B253" s="14">
        <v>0</v>
      </c>
    </row>
    <row r="254" spans="1:2">
      <c r="A254" s="53">
        <v>44197</v>
      </c>
      <c r="B254" s="14">
        <v>0</v>
      </c>
    </row>
    <row r="255" spans="1:2">
      <c r="A255" s="53">
        <v>44228</v>
      </c>
      <c r="B255" s="14">
        <v>0</v>
      </c>
    </row>
    <row r="256" spans="1:2">
      <c r="A256" s="53">
        <v>44256</v>
      </c>
      <c r="B256" s="14">
        <v>0</v>
      </c>
    </row>
    <row r="257" spans="1:2">
      <c r="A257" s="53">
        <v>44287</v>
      </c>
      <c r="B257" s="14">
        <v>0</v>
      </c>
    </row>
    <row r="258" spans="1:2">
      <c r="A258" s="53">
        <v>44317</v>
      </c>
      <c r="B258" s="14">
        <v>0</v>
      </c>
    </row>
    <row r="259" spans="1:2">
      <c r="A259" s="53">
        <v>44348</v>
      </c>
      <c r="B259" s="14">
        <v>0</v>
      </c>
    </row>
    <row r="260" spans="1:2">
      <c r="A260" s="53">
        <v>44378</v>
      </c>
      <c r="B260" s="14">
        <v>0</v>
      </c>
    </row>
    <row r="261" spans="1:2">
      <c r="A261" s="53">
        <v>44409</v>
      </c>
      <c r="B261" s="14">
        <v>0</v>
      </c>
    </row>
    <row r="262" spans="1:2">
      <c r="A262" s="53">
        <v>44440</v>
      </c>
      <c r="B262" s="14">
        <v>0</v>
      </c>
    </row>
    <row r="263" spans="1:2">
      <c r="A263" s="53">
        <v>44470</v>
      </c>
      <c r="B263" s="14">
        <v>0</v>
      </c>
    </row>
    <row r="264" spans="1:2">
      <c r="A264" s="53">
        <v>44501</v>
      </c>
      <c r="B264" s="14">
        <v>0</v>
      </c>
    </row>
    <row r="265" spans="1:2">
      <c r="A265" s="53">
        <v>44531</v>
      </c>
      <c r="B265" s="14">
        <v>0</v>
      </c>
    </row>
    <row r="266" spans="1:2">
      <c r="A266" s="53">
        <v>44562</v>
      </c>
      <c r="B266" s="14">
        <v>0</v>
      </c>
    </row>
    <row r="267" spans="1:2">
      <c r="A267" s="53">
        <v>44593</v>
      </c>
      <c r="B267" s="14">
        <v>0</v>
      </c>
    </row>
    <row r="268" spans="1:2">
      <c r="A268" s="53">
        <v>44621</v>
      </c>
      <c r="B268" s="14">
        <v>0</v>
      </c>
    </row>
    <row r="269" spans="1:2">
      <c r="A269" s="53">
        <v>44652</v>
      </c>
      <c r="B269" s="14">
        <v>0</v>
      </c>
    </row>
    <row r="270" spans="1:2">
      <c r="A270" s="53">
        <v>44682</v>
      </c>
      <c r="B270" s="14">
        <v>0</v>
      </c>
    </row>
    <row r="271" spans="1:2">
      <c r="A271" s="53">
        <v>44713</v>
      </c>
      <c r="B271" s="14">
        <v>0</v>
      </c>
    </row>
    <row r="272" spans="1:2">
      <c r="A272" s="53">
        <v>44743</v>
      </c>
      <c r="B272" s="14">
        <v>0</v>
      </c>
    </row>
    <row r="273" spans="1:2">
      <c r="A273" s="53">
        <v>44774</v>
      </c>
      <c r="B273" s="14">
        <v>0</v>
      </c>
    </row>
    <row r="274" spans="1:2">
      <c r="A274" s="53">
        <v>44805</v>
      </c>
      <c r="B274" s="14">
        <v>0</v>
      </c>
    </row>
    <row r="275" spans="1:2">
      <c r="A275" s="53">
        <v>44835</v>
      </c>
      <c r="B275" s="14">
        <v>0</v>
      </c>
    </row>
    <row r="276" spans="1:2">
      <c r="A276" s="53">
        <v>44866</v>
      </c>
      <c r="B276" s="14">
        <v>0</v>
      </c>
    </row>
    <row r="277" spans="1:2">
      <c r="A277" s="53">
        <v>44896</v>
      </c>
      <c r="B277" s="14">
        <v>0</v>
      </c>
    </row>
    <row r="278" spans="1:2">
      <c r="A278" s="53">
        <v>44927</v>
      </c>
      <c r="B278" s="14">
        <v>0</v>
      </c>
    </row>
    <row r="279" spans="1:2">
      <c r="A279" s="53">
        <v>44958</v>
      </c>
      <c r="B279" s="14">
        <v>0</v>
      </c>
    </row>
    <row r="280" spans="1:2">
      <c r="A280" s="53">
        <v>44986</v>
      </c>
      <c r="B280" s="14">
        <v>0</v>
      </c>
    </row>
    <row r="281" spans="1:2">
      <c r="A281" s="53">
        <v>45017</v>
      </c>
      <c r="B281" s="14">
        <v>0</v>
      </c>
    </row>
    <row r="282" spans="1:2">
      <c r="A282" s="53">
        <v>45047</v>
      </c>
      <c r="B282" s="14">
        <v>0</v>
      </c>
    </row>
    <row r="283" spans="1:2">
      <c r="A283" s="53">
        <v>45078</v>
      </c>
      <c r="B283" s="14">
        <v>0</v>
      </c>
    </row>
    <row r="284" spans="1:2">
      <c r="A284" s="53">
        <v>45108</v>
      </c>
      <c r="B284" s="14">
        <v>0</v>
      </c>
    </row>
    <row r="285" spans="1:2">
      <c r="A285" s="53">
        <v>45139</v>
      </c>
      <c r="B285" s="14">
        <v>0</v>
      </c>
    </row>
    <row r="286" spans="1:2">
      <c r="A286" s="53">
        <v>45170</v>
      </c>
      <c r="B286" s="14">
        <v>0</v>
      </c>
    </row>
    <row r="287" spans="1:2">
      <c r="A287" s="53">
        <v>45200</v>
      </c>
      <c r="B287" s="14">
        <v>0</v>
      </c>
    </row>
    <row r="288" spans="1:2">
      <c r="A288" s="53">
        <v>45231</v>
      </c>
      <c r="B288" s="14">
        <v>0</v>
      </c>
    </row>
    <row r="289" spans="1:2">
      <c r="A289" s="53">
        <v>45261</v>
      </c>
      <c r="B289" s="14">
        <v>0</v>
      </c>
    </row>
  </sheetData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2A7AC-DB2D-47BF-8B28-F7A76A46D65C}">
  <dimension ref="A1:E300"/>
  <sheetViews>
    <sheetView showGridLines="0" zoomScaleNormal="100" workbookViewId="0">
      <pane xSplit="1" ySplit="2" topLeftCell="B263" activePane="bottomRight" state="frozen"/>
      <selection pane="topRight" activeCell="B1" sqref="B1"/>
      <selection pane="bottomLeft" activeCell="A2" sqref="A2"/>
      <selection pane="bottomRight" activeCell="D272" sqref="D272"/>
    </sheetView>
  </sheetViews>
  <sheetFormatPr defaultColWidth="37.85546875" defaultRowHeight="12.75"/>
  <cols>
    <col min="1" max="1" width="6.7109375" style="10" bestFit="1" customWidth="1"/>
    <col min="2" max="2" width="18.5703125" style="10" bestFit="1" customWidth="1"/>
    <col min="3" max="3" width="23.85546875" style="10" bestFit="1" customWidth="1"/>
    <col min="4" max="4" width="17" style="10" bestFit="1" customWidth="1"/>
    <col min="5" max="5" width="11.28515625" style="10" customWidth="1"/>
    <col min="6" max="16384" width="37.85546875" style="10"/>
  </cols>
  <sheetData>
    <row r="1" spans="1:5">
      <c r="B1" s="10">
        <v>4393</v>
      </c>
      <c r="C1" s="10">
        <v>4394</v>
      </c>
      <c r="D1" s="10">
        <v>4395</v>
      </c>
    </row>
    <row r="2" spans="1:5" ht="30" customHeight="1">
      <c r="A2" s="15" t="s">
        <v>0</v>
      </c>
      <c r="B2" s="15" t="s">
        <v>83</v>
      </c>
      <c r="C2" s="15" t="s">
        <v>84</v>
      </c>
      <c r="D2" s="15" t="s">
        <v>85</v>
      </c>
      <c r="E2" s="15" t="s">
        <v>33</v>
      </c>
    </row>
    <row r="3" spans="1:5">
      <c r="A3" s="11">
        <v>36220</v>
      </c>
      <c r="B3" s="10">
        <v>75.72</v>
      </c>
      <c r="C3" s="10">
        <v>52.27</v>
      </c>
      <c r="D3" s="10">
        <v>91.36</v>
      </c>
      <c r="E3" s="10">
        <f>IF(Tabela16[[#This Row],[Expectativas Futuras (Fecomercio)]]="",#N/A,Tabela16[[#This Row],[Expectativas Futuras (Fecomercio)]]-Tabela16[[#This Row],[Condições Econômicas Atuais (Fecomercio)]])</f>
        <v>39.089999999999996</v>
      </c>
    </row>
    <row r="4" spans="1:5">
      <c r="A4" s="11">
        <v>36251</v>
      </c>
      <c r="B4" s="10">
        <v>75.86</v>
      </c>
      <c r="C4" s="10">
        <v>49.01</v>
      </c>
      <c r="D4" s="10">
        <v>93.76</v>
      </c>
      <c r="E4" s="10">
        <f>IF(Tabela16[[#This Row],[Expectativas Futuras (Fecomercio)]]="",#N/A,Tabela16[[#This Row],[Expectativas Futuras (Fecomercio)]]-Tabela16[[#This Row],[Condições Econômicas Atuais (Fecomercio)]])</f>
        <v>44.750000000000007</v>
      </c>
    </row>
    <row r="5" spans="1:5">
      <c r="A5" s="11">
        <v>36281</v>
      </c>
      <c r="B5" s="10">
        <v>77.290000000000006</v>
      </c>
      <c r="C5" s="10">
        <v>50.86</v>
      </c>
      <c r="D5" s="10">
        <v>94.91</v>
      </c>
      <c r="E5" s="10">
        <f>IF(Tabela16[[#This Row],[Expectativas Futuras (Fecomercio)]]="",#N/A,Tabela16[[#This Row],[Expectativas Futuras (Fecomercio)]]-Tabela16[[#This Row],[Condições Econômicas Atuais (Fecomercio)]])</f>
        <v>44.05</v>
      </c>
    </row>
    <row r="6" spans="1:5">
      <c r="A6" s="11">
        <v>36312</v>
      </c>
      <c r="B6" s="10">
        <v>91.51</v>
      </c>
      <c r="C6" s="10">
        <v>60.45</v>
      </c>
      <c r="D6" s="10">
        <v>112.22</v>
      </c>
      <c r="E6" s="10">
        <f>IF(Tabela16[[#This Row],[Expectativas Futuras (Fecomercio)]]="",#N/A,Tabela16[[#This Row],[Expectativas Futuras (Fecomercio)]]-Tabela16[[#This Row],[Condições Econômicas Atuais (Fecomercio)]])</f>
        <v>51.769999999999996</v>
      </c>
    </row>
    <row r="7" spans="1:5">
      <c r="A7" s="11">
        <v>36342</v>
      </c>
      <c r="B7" s="10">
        <v>99.11</v>
      </c>
      <c r="C7" s="10">
        <v>66.069999999999993</v>
      </c>
      <c r="D7" s="10">
        <v>121.14</v>
      </c>
      <c r="E7" s="10">
        <f>IF(Tabela16[[#This Row],[Expectativas Futuras (Fecomercio)]]="",#N/A,Tabela16[[#This Row],[Expectativas Futuras (Fecomercio)]]-Tabela16[[#This Row],[Condições Econômicas Atuais (Fecomercio)]])</f>
        <v>55.070000000000007</v>
      </c>
    </row>
    <row r="8" spans="1:5">
      <c r="A8" s="11">
        <v>36373</v>
      </c>
      <c r="B8" s="10">
        <v>98.17</v>
      </c>
      <c r="C8" s="10">
        <v>64.59</v>
      </c>
      <c r="D8" s="10">
        <v>120.56</v>
      </c>
      <c r="E8" s="10">
        <f>IF(Tabela16[[#This Row],[Expectativas Futuras (Fecomercio)]]="",#N/A,Tabela16[[#This Row],[Expectativas Futuras (Fecomercio)]]-Tabela16[[#This Row],[Condições Econômicas Atuais (Fecomercio)]])</f>
        <v>55.97</v>
      </c>
    </row>
    <row r="9" spans="1:5">
      <c r="A9" s="11">
        <v>36404</v>
      </c>
      <c r="B9" s="10">
        <v>99.03</v>
      </c>
      <c r="C9" s="10">
        <v>64.569999999999993</v>
      </c>
      <c r="D9" s="10">
        <v>122</v>
      </c>
      <c r="E9" s="10">
        <f>IF(Tabela16[[#This Row],[Expectativas Futuras (Fecomercio)]]="",#N/A,Tabela16[[#This Row],[Expectativas Futuras (Fecomercio)]]-Tabela16[[#This Row],[Condições Econômicas Atuais (Fecomercio)]])</f>
        <v>57.430000000000007</v>
      </c>
    </row>
    <row r="10" spans="1:5">
      <c r="A10" s="11">
        <v>36434</v>
      </c>
      <c r="B10" s="10">
        <v>95.52</v>
      </c>
      <c r="C10" s="10">
        <v>61.94</v>
      </c>
      <c r="D10" s="10">
        <v>117.91</v>
      </c>
      <c r="E10" s="10">
        <f>IF(Tabela16[[#This Row],[Expectativas Futuras (Fecomercio)]]="",#N/A,Tabela16[[#This Row],[Expectativas Futuras (Fecomercio)]]-Tabela16[[#This Row],[Condições Econômicas Atuais (Fecomercio)]])</f>
        <v>55.97</v>
      </c>
    </row>
    <row r="11" spans="1:5">
      <c r="A11" s="11">
        <v>36465</v>
      </c>
      <c r="B11" s="10">
        <v>93.87</v>
      </c>
      <c r="C11" s="10">
        <v>64.52</v>
      </c>
      <c r="D11" s="10">
        <v>113.43</v>
      </c>
      <c r="E11" s="10">
        <f>IF(Tabela16[[#This Row],[Expectativas Futuras (Fecomercio)]]="",#N/A,Tabela16[[#This Row],[Expectativas Futuras (Fecomercio)]]-Tabela16[[#This Row],[Condições Econômicas Atuais (Fecomercio)]])</f>
        <v>48.910000000000011</v>
      </c>
    </row>
    <row r="12" spans="1:5">
      <c r="A12" s="11">
        <v>36495</v>
      </c>
      <c r="B12" s="10">
        <v>94.62</v>
      </c>
      <c r="C12" s="10">
        <v>64.17</v>
      </c>
      <c r="D12" s="10">
        <v>114.92</v>
      </c>
      <c r="E12" s="10">
        <f>IF(Tabela16[[#This Row],[Expectativas Futuras (Fecomercio)]]="",#N/A,Tabela16[[#This Row],[Expectativas Futuras (Fecomercio)]]-Tabela16[[#This Row],[Condições Econômicas Atuais (Fecomercio)]])</f>
        <v>50.75</v>
      </c>
    </row>
    <row r="13" spans="1:5">
      <c r="A13" s="11">
        <v>36526</v>
      </c>
      <c r="B13" s="10">
        <v>100.91</v>
      </c>
      <c r="C13" s="10">
        <v>71.17</v>
      </c>
      <c r="D13" s="10">
        <v>120.73</v>
      </c>
      <c r="E13" s="10">
        <f>IF(Tabela16[[#This Row],[Expectativas Futuras (Fecomercio)]]="",#N/A,Tabela16[[#This Row],[Expectativas Futuras (Fecomercio)]]-Tabela16[[#This Row],[Condições Econômicas Atuais (Fecomercio)]])</f>
        <v>49.56</v>
      </c>
    </row>
    <row r="14" spans="1:5">
      <c r="A14" s="11">
        <v>36557</v>
      </c>
      <c r="B14" s="10">
        <v>107.34</v>
      </c>
      <c r="C14" s="10">
        <v>86.37</v>
      </c>
      <c r="D14" s="10">
        <v>121.31</v>
      </c>
      <c r="E14" s="10">
        <f>IF(Tabela16[[#This Row],[Expectativas Futuras (Fecomercio)]]="",#N/A,Tabela16[[#This Row],[Expectativas Futuras (Fecomercio)]]-Tabela16[[#This Row],[Condições Econômicas Atuais (Fecomercio)]])</f>
        <v>34.94</v>
      </c>
    </row>
    <row r="15" spans="1:5">
      <c r="A15" s="11">
        <v>36586</v>
      </c>
      <c r="B15" s="10">
        <v>100.09</v>
      </c>
      <c r="C15" s="10">
        <v>79.930000000000007</v>
      </c>
      <c r="D15" s="10">
        <v>113.53</v>
      </c>
      <c r="E15" s="10">
        <f>IF(Tabela16[[#This Row],[Expectativas Futuras (Fecomercio)]]="",#N/A,Tabela16[[#This Row],[Expectativas Futuras (Fecomercio)]]-Tabela16[[#This Row],[Condições Econômicas Atuais (Fecomercio)]])</f>
        <v>33.599999999999994</v>
      </c>
    </row>
    <row r="16" spans="1:5">
      <c r="A16" s="11">
        <v>36617</v>
      </c>
      <c r="B16" s="10">
        <v>93.93</v>
      </c>
      <c r="C16" s="10">
        <v>70.42</v>
      </c>
      <c r="D16" s="10">
        <v>109.61</v>
      </c>
      <c r="E16" s="10">
        <f>IF(Tabela16[[#This Row],[Expectativas Futuras (Fecomercio)]]="",#N/A,Tabela16[[#This Row],[Expectativas Futuras (Fecomercio)]]-Tabela16[[#This Row],[Condições Econômicas Atuais (Fecomercio)]])</f>
        <v>39.19</v>
      </c>
    </row>
    <row r="17" spans="1:5">
      <c r="A17" s="11">
        <v>36647</v>
      </c>
      <c r="B17" s="10">
        <v>89.44</v>
      </c>
      <c r="C17" s="10">
        <v>69.290000000000006</v>
      </c>
      <c r="D17" s="10">
        <v>102.87</v>
      </c>
      <c r="E17" s="10">
        <f>IF(Tabela16[[#This Row],[Expectativas Futuras (Fecomercio)]]="",#N/A,Tabela16[[#This Row],[Expectativas Futuras (Fecomercio)]]-Tabela16[[#This Row],[Condições Econômicas Atuais (Fecomercio)]])</f>
        <v>33.58</v>
      </c>
    </row>
    <row r="18" spans="1:5">
      <c r="A18" s="11">
        <v>36678</v>
      </c>
      <c r="B18" s="10">
        <v>94.54</v>
      </c>
      <c r="C18" s="10">
        <v>74.58</v>
      </c>
      <c r="D18" s="10">
        <v>107.86</v>
      </c>
      <c r="E18" s="10">
        <f>IF(Tabela16[[#This Row],[Expectativas Futuras (Fecomercio)]]="",#N/A,Tabela16[[#This Row],[Expectativas Futuras (Fecomercio)]]-Tabela16[[#This Row],[Condições Econômicas Atuais (Fecomercio)]])</f>
        <v>33.28</v>
      </c>
    </row>
    <row r="19" spans="1:5">
      <c r="A19" s="11">
        <v>36708</v>
      </c>
      <c r="B19" s="10">
        <v>98.31</v>
      </c>
      <c r="C19" s="10">
        <v>74.010000000000005</v>
      </c>
      <c r="D19" s="10">
        <v>114.5</v>
      </c>
      <c r="E19" s="10">
        <f>IF(Tabela16[[#This Row],[Expectativas Futuras (Fecomercio)]]="",#N/A,Tabela16[[#This Row],[Expectativas Futuras (Fecomercio)]]-Tabela16[[#This Row],[Condições Econômicas Atuais (Fecomercio)]])</f>
        <v>40.489999999999995</v>
      </c>
    </row>
    <row r="20" spans="1:5">
      <c r="A20" s="11">
        <v>36739</v>
      </c>
      <c r="B20" s="10">
        <v>91.2</v>
      </c>
      <c r="C20" s="10">
        <v>68.83</v>
      </c>
      <c r="D20" s="10">
        <v>106.11</v>
      </c>
      <c r="E20" s="10">
        <f>IF(Tabela16[[#This Row],[Expectativas Futuras (Fecomercio)]]="",#N/A,Tabela16[[#This Row],[Expectativas Futuras (Fecomercio)]]-Tabela16[[#This Row],[Condições Econômicas Atuais (Fecomercio)]])</f>
        <v>37.28</v>
      </c>
    </row>
    <row r="21" spans="1:5">
      <c r="A21" s="11">
        <v>36770</v>
      </c>
      <c r="B21" s="10">
        <v>92.02</v>
      </c>
      <c r="C21" s="10">
        <v>72.959999999999994</v>
      </c>
      <c r="D21" s="10">
        <v>104.73</v>
      </c>
      <c r="E21" s="10">
        <f>IF(Tabela16[[#This Row],[Expectativas Futuras (Fecomercio)]]="",#N/A,Tabela16[[#This Row],[Expectativas Futuras (Fecomercio)]]-Tabela16[[#This Row],[Condições Econômicas Atuais (Fecomercio)]])</f>
        <v>31.77000000000001</v>
      </c>
    </row>
    <row r="22" spans="1:5">
      <c r="A22" s="11">
        <v>36800</v>
      </c>
      <c r="B22" s="10">
        <v>98.51</v>
      </c>
      <c r="C22" s="10">
        <v>79.11</v>
      </c>
      <c r="D22" s="10">
        <v>111.45</v>
      </c>
      <c r="E22" s="10">
        <f>IF(Tabela16[[#This Row],[Expectativas Futuras (Fecomercio)]]="",#N/A,Tabela16[[#This Row],[Expectativas Futuras (Fecomercio)]]-Tabela16[[#This Row],[Condições Econômicas Atuais (Fecomercio)]])</f>
        <v>32.340000000000003</v>
      </c>
    </row>
    <row r="23" spans="1:5">
      <c r="A23" s="11">
        <v>36831</v>
      </c>
      <c r="B23" s="10">
        <v>99.37</v>
      </c>
      <c r="C23" s="10">
        <v>73.14</v>
      </c>
      <c r="D23" s="10">
        <v>116.86</v>
      </c>
      <c r="E23" s="10">
        <f>IF(Tabela16[[#This Row],[Expectativas Futuras (Fecomercio)]]="",#N/A,Tabela16[[#This Row],[Expectativas Futuras (Fecomercio)]]-Tabela16[[#This Row],[Condições Econômicas Atuais (Fecomercio)]])</f>
        <v>43.72</v>
      </c>
    </row>
    <row r="24" spans="1:5">
      <c r="A24" s="11">
        <v>36861</v>
      </c>
      <c r="B24" s="10">
        <v>100.82</v>
      </c>
      <c r="C24" s="10">
        <v>77.349999999999994</v>
      </c>
      <c r="D24" s="10">
        <v>116.47</v>
      </c>
      <c r="E24" s="10">
        <f>IF(Tabela16[[#This Row],[Expectativas Futuras (Fecomercio)]]="",#N/A,Tabela16[[#This Row],[Expectativas Futuras (Fecomercio)]]-Tabela16[[#This Row],[Condições Econômicas Atuais (Fecomercio)]])</f>
        <v>39.120000000000005</v>
      </c>
    </row>
    <row r="25" spans="1:5">
      <c r="A25" s="11">
        <v>36892</v>
      </c>
      <c r="B25" s="10">
        <v>111.34</v>
      </c>
      <c r="C25" s="10">
        <v>104.53</v>
      </c>
      <c r="D25" s="10">
        <v>115.88</v>
      </c>
      <c r="E25" s="10">
        <f>IF(Tabela16[[#This Row],[Expectativas Futuras (Fecomercio)]]="",#N/A,Tabela16[[#This Row],[Expectativas Futuras (Fecomercio)]]-Tabela16[[#This Row],[Condições Econômicas Atuais (Fecomercio)]])</f>
        <v>11.349999999999994</v>
      </c>
    </row>
    <row r="26" spans="1:5">
      <c r="A26" s="11">
        <v>36923</v>
      </c>
      <c r="B26" s="10">
        <v>113.47</v>
      </c>
      <c r="C26" s="10">
        <v>104.07</v>
      </c>
      <c r="D26" s="10">
        <v>119.74</v>
      </c>
      <c r="E26" s="10">
        <f>IF(Tabela16[[#This Row],[Expectativas Futuras (Fecomercio)]]="",#N/A,Tabela16[[#This Row],[Expectativas Futuras (Fecomercio)]]-Tabela16[[#This Row],[Condições Econômicas Atuais (Fecomercio)]])</f>
        <v>15.670000000000002</v>
      </c>
    </row>
    <row r="27" spans="1:5">
      <c r="A27" s="11">
        <v>36951</v>
      </c>
      <c r="B27" s="10">
        <v>108.55</v>
      </c>
      <c r="C27" s="10">
        <v>90.6</v>
      </c>
      <c r="D27" s="10">
        <v>120.51</v>
      </c>
      <c r="E27" s="10">
        <f>IF(Tabela16[[#This Row],[Expectativas Futuras (Fecomercio)]]="",#N/A,Tabela16[[#This Row],[Expectativas Futuras (Fecomercio)]]-Tabela16[[#This Row],[Condições Econômicas Atuais (Fecomercio)]])</f>
        <v>29.910000000000011</v>
      </c>
    </row>
    <row r="28" spans="1:5">
      <c r="A28" s="11">
        <v>36982</v>
      </c>
      <c r="B28" s="10">
        <v>105.22</v>
      </c>
      <c r="C28" s="10">
        <v>88.88</v>
      </c>
      <c r="D28" s="10">
        <v>116.11</v>
      </c>
      <c r="E28" s="10">
        <f>IF(Tabela16[[#This Row],[Expectativas Futuras (Fecomercio)]]="",#N/A,Tabela16[[#This Row],[Expectativas Futuras (Fecomercio)]]-Tabela16[[#This Row],[Condições Econômicas Atuais (Fecomercio)]])</f>
        <v>27.230000000000004</v>
      </c>
    </row>
    <row r="29" spans="1:5">
      <c r="A29" s="11">
        <v>37012</v>
      </c>
      <c r="B29" s="10">
        <v>102.4</v>
      </c>
      <c r="C29" s="10">
        <v>83.55</v>
      </c>
      <c r="D29" s="10">
        <v>114.97</v>
      </c>
      <c r="E29" s="10">
        <f>IF(Tabela16[[#This Row],[Expectativas Futuras (Fecomercio)]]="",#N/A,Tabela16[[#This Row],[Expectativas Futuras (Fecomercio)]]-Tabela16[[#This Row],[Condições Econômicas Atuais (Fecomercio)]])</f>
        <v>31.42</v>
      </c>
    </row>
    <row r="30" spans="1:5">
      <c r="A30" s="11">
        <v>37043</v>
      </c>
      <c r="B30" s="10">
        <v>79.44</v>
      </c>
      <c r="C30" s="10">
        <v>64.819999999999993</v>
      </c>
      <c r="D30" s="10">
        <v>89.18</v>
      </c>
      <c r="E30" s="10">
        <f>IF(Tabela16[[#This Row],[Expectativas Futuras (Fecomercio)]]="",#N/A,Tabela16[[#This Row],[Expectativas Futuras (Fecomercio)]]-Tabela16[[#This Row],[Condições Econômicas Atuais (Fecomercio)]])</f>
        <v>24.360000000000014</v>
      </c>
    </row>
    <row r="31" spans="1:5">
      <c r="A31" s="11">
        <v>37073</v>
      </c>
      <c r="B31" s="10">
        <v>87.2</v>
      </c>
      <c r="C31" s="10">
        <v>68.72</v>
      </c>
      <c r="D31" s="10">
        <v>99.52</v>
      </c>
      <c r="E31" s="10">
        <f>IF(Tabela16[[#This Row],[Expectativas Futuras (Fecomercio)]]="",#N/A,Tabela16[[#This Row],[Expectativas Futuras (Fecomercio)]]-Tabela16[[#This Row],[Condições Econômicas Atuais (Fecomercio)]])</f>
        <v>30.799999999999997</v>
      </c>
    </row>
    <row r="32" spans="1:5">
      <c r="A32" s="11">
        <v>37104</v>
      </c>
      <c r="B32" s="10">
        <v>86.38</v>
      </c>
      <c r="C32" s="10">
        <v>68.8</v>
      </c>
      <c r="D32" s="10">
        <v>98.1</v>
      </c>
      <c r="E32" s="10">
        <f>IF(Tabela16[[#This Row],[Expectativas Futuras (Fecomercio)]]="",#N/A,Tabela16[[#This Row],[Expectativas Futuras (Fecomercio)]]-Tabela16[[#This Row],[Condições Econômicas Atuais (Fecomercio)]])</f>
        <v>29.299999999999997</v>
      </c>
    </row>
    <row r="33" spans="1:5">
      <c r="A33" s="11">
        <v>37135</v>
      </c>
      <c r="B33" s="10">
        <v>90.74</v>
      </c>
      <c r="C33" s="10">
        <v>70.180000000000007</v>
      </c>
      <c r="D33" s="10">
        <v>104.44</v>
      </c>
      <c r="E33" s="10">
        <f>IF(Tabela16[[#This Row],[Expectativas Futuras (Fecomercio)]]="",#N/A,Tabela16[[#This Row],[Expectativas Futuras (Fecomercio)]]-Tabela16[[#This Row],[Condições Econômicas Atuais (Fecomercio)]])</f>
        <v>34.259999999999991</v>
      </c>
    </row>
    <row r="34" spans="1:5">
      <c r="A34" s="11">
        <v>37165</v>
      </c>
      <c r="B34" s="10">
        <v>80.650000000000006</v>
      </c>
      <c r="C34" s="10">
        <v>62.66</v>
      </c>
      <c r="D34" s="10">
        <v>92.65</v>
      </c>
      <c r="E34" s="10">
        <f>IF(Tabela16[[#This Row],[Expectativas Futuras (Fecomercio)]]="",#N/A,Tabela16[[#This Row],[Expectativas Futuras (Fecomercio)]]-Tabela16[[#This Row],[Condições Econômicas Atuais (Fecomercio)]])</f>
        <v>29.990000000000009</v>
      </c>
    </row>
    <row r="35" spans="1:5">
      <c r="A35" s="11">
        <v>37196</v>
      </c>
      <c r="B35" s="10">
        <v>78.31</v>
      </c>
      <c r="C35" s="10">
        <v>65.5</v>
      </c>
      <c r="D35" s="10">
        <v>86.86</v>
      </c>
      <c r="E35" s="10">
        <f>IF(Tabela16[[#This Row],[Expectativas Futuras (Fecomercio)]]="",#N/A,Tabela16[[#This Row],[Expectativas Futuras (Fecomercio)]]-Tabela16[[#This Row],[Condições Econômicas Atuais (Fecomercio)]])</f>
        <v>21.36</v>
      </c>
    </row>
    <row r="36" spans="1:5">
      <c r="A36" s="11">
        <v>37226</v>
      </c>
      <c r="B36" s="10">
        <v>86.28</v>
      </c>
      <c r="C36" s="10">
        <v>71.36</v>
      </c>
      <c r="D36" s="10">
        <v>96.22</v>
      </c>
      <c r="E36" s="10">
        <f>IF(Tabela16[[#This Row],[Expectativas Futuras (Fecomercio)]]="",#N/A,Tabela16[[#This Row],[Expectativas Futuras (Fecomercio)]]-Tabela16[[#This Row],[Condições Econômicas Atuais (Fecomercio)]])</f>
        <v>24.86</v>
      </c>
    </row>
    <row r="37" spans="1:5">
      <c r="A37" s="11">
        <v>37257</v>
      </c>
      <c r="B37" s="10">
        <v>87.04</v>
      </c>
      <c r="C37" s="10">
        <v>70.7</v>
      </c>
      <c r="D37" s="10">
        <v>97.93</v>
      </c>
      <c r="E37" s="10">
        <f>IF(Tabela16[[#This Row],[Expectativas Futuras (Fecomercio)]]="",#N/A,Tabela16[[#This Row],[Expectativas Futuras (Fecomercio)]]-Tabela16[[#This Row],[Condições Econômicas Atuais (Fecomercio)]])</f>
        <v>27.230000000000004</v>
      </c>
    </row>
    <row r="38" spans="1:5">
      <c r="A38" s="11">
        <v>37288</v>
      </c>
      <c r="B38" s="10">
        <v>90.66</v>
      </c>
      <c r="C38" s="10">
        <v>74.34</v>
      </c>
      <c r="D38" s="10">
        <v>101.54</v>
      </c>
      <c r="E38" s="10">
        <f>IF(Tabela16[[#This Row],[Expectativas Futuras (Fecomercio)]]="",#N/A,Tabela16[[#This Row],[Expectativas Futuras (Fecomercio)]]-Tabela16[[#This Row],[Condições Econômicas Atuais (Fecomercio)]])</f>
        <v>27.200000000000003</v>
      </c>
    </row>
    <row r="39" spans="1:5">
      <c r="A39" s="11">
        <v>37316</v>
      </c>
      <c r="B39" s="10">
        <v>91.3</v>
      </c>
      <c r="C39" s="10">
        <v>77.69</v>
      </c>
      <c r="D39" s="10">
        <v>100.37</v>
      </c>
      <c r="E39" s="10">
        <f>IF(Tabela16[[#This Row],[Expectativas Futuras (Fecomercio)]]="",#N/A,Tabela16[[#This Row],[Expectativas Futuras (Fecomercio)]]-Tabela16[[#This Row],[Condições Econômicas Atuais (Fecomercio)]])</f>
        <v>22.680000000000007</v>
      </c>
    </row>
    <row r="40" spans="1:5">
      <c r="A40" s="11">
        <v>37347</v>
      </c>
      <c r="B40" s="10">
        <v>96</v>
      </c>
      <c r="C40" s="10">
        <v>74.39</v>
      </c>
      <c r="D40" s="10">
        <v>110.41</v>
      </c>
      <c r="E40" s="10">
        <f>IF(Tabela16[[#This Row],[Expectativas Futuras (Fecomercio)]]="",#N/A,Tabela16[[#This Row],[Expectativas Futuras (Fecomercio)]]-Tabela16[[#This Row],[Condições Econômicas Atuais (Fecomercio)]])</f>
        <v>36.019999999999996</v>
      </c>
    </row>
    <row r="41" spans="1:5">
      <c r="A41" s="11">
        <v>37377</v>
      </c>
      <c r="B41" s="10">
        <v>96.15</v>
      </c>
      <c r="C41" s="10">
        <v>74.989999999999995</v>
      </c>
      <c r="D41" s="10">
        <v>110.25</v>
      </c>
      <c r="E41" s="10">
        <f>IF(Tabela16[[#This Row],[Expectativas Futuras (Fecomercio)]]="",#N/A,Tabela16[[#This Row],[Expectativas Futuras (Fecomercio)]]-Tabela16[[#This Row],[Condições Econômicas Atuais (Fecomercio)]])</f>
        <v>35.260000000000005</v>
      </c>
    </row>
    <row r="42" spans="1:5">
      <c r="A42" s="11">
        <v>37408</v>
      </c>
      <c r="B42" s="10">
        <v>84.4</v>
      </c>
      <c r="C42" s="10">
        <v>66.599999999999994</v>
      </c>
      <c r="D42" s="10">
        <v>96.27</v>
      </c>
      <c r="E42" s="10">
        <f>IF(Tabela16[[#This Row],[Expectativas Futuras (Fecomercio)]]="",#N/A,Tabela16[[#This Row],[Expectativas Futuras (Fecomercio)]]-Tabela16[[#This Row],[Condições Econômicas Atuais (Fecomercio)]])</f>
        <v>29.67</v>
      </c>
    </row>
    <row r="43" spans="1:5">
      <c r="A43" s="11">
        <v>37438</v>
      </c>
      <c r="B43" s="10">
        <v>93.81</v>
      </c>
      <c r="C43" s="10">
        <v>77.16</v>
      </c>
      <c r="D43" s="10">
        <v>104.91</v>
      </c>
      <c r="E43" s="10">
        <f>IF(Tabela16[[#This Row],[Expectativas Futuras (Fecomercio)]]="",#N/A,Tabela16[[#This Row],[Expectativas Futuras (Fecomercio)]]-Tabela16[[#This Row],[Condições Econômicas Atuais (Fecomercio)]])</f>
        <v>27.75</v>
      </c>
    </row>
    <row r="44" spans="1:5">
      <c r="A44" s="11">
        <v>37469</v>
      </c>
      <c r="B44" s="10">
        <v>89.8</v>
      </c>
      <c r="C44" s="10">
        <v>69.760000000000005</v>
      </c>
      <c r="D44" s="10">
        <v>103.16</v>
      </c>
      <c r="E44" s="10">
        <f>IF(Tabela16[[#This Row],[Expectativas Futuras (Fecomercio)]]="",#N/A,Tabela16[[#This Row],[Expectativas Futuras (Fecomercio)]]-Tabela16[[#This Row],[Condições Econômicas Atuais (Fecomercio)]])</f>
        <v>33.399999999999991</v>
      </c>
    </row>
    <row r="45" spans="1:5">
      <c r="A45" s="11">
        <v>37500</v>
      </c>
      <c r="B45" s="10">
        <v>99.22</v>
      </c>
      <c r="C45" s="10">
        <v>76.92</v>
      </c>
      <c r="D45" s="10">
        <v>114.09</v>
      </c>
      <c r="E45" s="10">
        <f>IF(Tabela16[[#This Row],[Expectativas Futuras (Fecomercio)]]="",#N/A,Tabela16[[#This Row],[Expectativas Futuras (Fecomercio)]]-Tabela16[[#This Row],[Condições Econômicas Atuais (Fecomercio)]])</f>
        <v>37.17</v>
      </c>
    </row>
    <row r="46" spans="1:5">
      <c r="A46" s="11">
        <v>37530</v>
      </c>
      <c r="B46" s="10">
        <v>94.91</v>
      </c>
      <c r="C46" s="10">
        <v>70.849999999999994</v>
      </c>
      <c r="D46" s="10">
        <v>110.95</v>
      </c>
      <c r="E46" s="10">
        <f>IF(Tabela16[[#This Row],[Expectativas Futuras (Fecomercio)]]="",#N/A,Tabela16[[#This Row],[Expectativas Futuras (Fecomercio)]]-Tabela16[[#This Row],[Condições Econômicas Atuais (Fecomercio)]])</f>
        <v>40.100000000000009</v>
      </c>
    </row>
    <row r="47" spans="1:5">
      <c r="A47" s="11">
        <v>37561</v>
      </c>
      <c r="B47" s="10">
        <v>98.68</v>
      </c>
      <c r="C47" s="10">
        <v>69.209999999999994</v>
      </c>
      <c r="D47" s="10">
        <v>118.33</v>
      </c>
      <c r="E47" s="10">
        <f>IF(Tabela16[[#This Row],[Expectativas Futuras (Fecomercio)]]="",#N/A,Tabela16[[#This Row],[Expectativas Futuras (Fecomercio)]]-Tabela16[[#This Row],[Condições Econômicas Atuais (Fecomercio)]])</f>
        <v>49.120000000000005</v>
      </c>
    </row>
    <row r="48" spans="1:5">
      <c r="A48" s="11">
        <v>37591</v>
      </c>
      <c r="B48" s="10">
        <v>102.92</v>
      </c>
      <c r="C48" s="10">
        <v>74.45</v>
      </c>
      <c r="D48" s="10">
        <v>121.89</v>
      </c>
      <c r="E48" s="10">
        <f>IF(Tabela16[[#This Row],[Expectativas Futuras (Fecomercio)]]="",#N/A,Tabela16[[#This Row],[Expectativas Futuras (Fecomercio)]]-Tabela16[[#This Row],[Condições Econômicas Atuais (Fecomercio)]])</f>
        <v>47.44</v>
      </c>
    </row>
    <row r="49" spans="1:5">
      <c r="A49" s="11">
        <v>37622</v>
      </c>
      <c r="B49" s="10">
        <v>102.97</v>
      </c>
      <c r="C49" s="10">
        <v>74.59</v>
      </c>
      <c r="D49" s="10">
        <v>121.88</v>
      </c>
      <c r="E49" s="10">
        <f>IF(Tabela16[[#This Row],[Expectativas Futuras (Fecomercio)]]="",#N/A,Tabela16[[#This Row],[Expectativas Futuras (Fecomercio)]]-Tabela16[[#This Row],[Condições Econômicas Atuais (Fecomercio)]])</f>
        <v>47.289999999999992</v>
      </c>
    </row>
    <row r="50" spans="1:5">
      <c r="A50" s="11">
        <v>37653</v>
      </c>
      <c r="B50" s="10">
        <v>103.53</v>
      </c>
      <c r="C50" s="10">
        <v>75.489999999999995</v>
      </c>
      <c r="D50" s="10">
        <v>122.22</v>
      </c>
      <c r="E50" s="10">
        <f>IF(Tabela16[[#This Row],[Expectativas Futuras (Fecomercio)]]="",#N/A,Tabela16[[#This Row],[Expectativas Futuras (Fecomercio)]]-Tabela16[[#This Row],[Condições Econômicas Atuais (Fecomercio)]])</f>
        <v>46.730000000000004</v>
      </c>
    </row>
    <row r="51" spans="1:5">
      <c r="A51" s="11">
        <v>37681</v>
      </c>
      <c r="B51" s="10">
        <v>101.89</v>
      </c>
      <c r="C51" s="10">
        <v>71.92</v>
      </c>
      <c r="D51" s="10">
        <v>121.87</v>
      </c>
      <c r="E51" s="10">
        <f>IF(Tabela16[[#This Row],[Expectativas Futuras (Fecomercio)]]="",#N/A,Tabela16[[#This Row],[Expectativas Futuras (Fecomercio)]]-Tabela16[[#This Row],[Condições Econômicas Atuais (Fecomercio)]])</f>
        <v>49.95</v>
      </c>
    </row>
    <row r="52" spans="1:5">
      <c r="A52" s="11">
        <v>37712</v>
      </c>
      <c r="B52" s="10">
        <v>107.66</v>
      </c>
      <c r="C52" s="10">
        <v>78.81</v>
      </c>
      <c r="D52" s="10">
        <v>126.89</v>
      </c>
      <c r="E52" s="10">
        <f>IF(Tabela16[[#This Row],[Expectativas Futuras (Fecomercio)]]="",#N/A,Tabela16[[#This Row],[Expectativas Futuras (Fecomercio)]]-Tabela16[[#This Row],[Condições Econômicas Atuais (Fecomercio)]])</f>
        <v>48.08</v>
      </c>
    </row>
    <row r="53" spans="1:5">
      <c r="A53" s="11">
        <v>37742</v>
      </c>
      <c r="B53" s="10">
        <v>112.04</v>
      </c>
      <c r="C53" s="10">
        <v>79.290000000000006</v>
      </c>
      <c r="D53" s="10">
        <v>133.87</v>
      </c>
      <c r="E53" s="10">
        <f>IF(Tabela16[[#This Row],[Expectativas Futuras (Fecomercio)]]="",#N/A,Tabela16[[#This Row],[Expectativas Futuras (Fecomercio)]]-Tabela16[[#This Row],[Condições Econômicas Atuais (Fecomercio)]])</f>
        <v>54.58</v>
      </c>
    </row>
    <row r="54" spans="1:5">
      <c r="A54" s="11">
        <v>37773</v>
      </c>
      <c r="B54" s="10">
        <v>116.81</v>
      </c>
      <c r="C54" s="10">
        <v>82.37</v>
      </c>
      <c r="D54" s="10">
        <v>139.77000000000001</v>
      </c>
      <c r="E54" s="10">
        <f>IF(Tabela16[[#This Row],[Expectativas Futuras (Fecomercio)]]="",#N/A,Tabela16[[#This Row],[Expectativas Futuras (Fecomercio)]]-Tabela16[[#This Row],[Condições Econômicas Atuais (Fecomercio)]])</f>
        <v>57.400000000000006</v>
      </c>
    </row>
    <row r="55" spans="1:5">
      <c r="A55" s="11">
        <v>37803</v>
      </c>
      <c r="B55" s="10">
        <v>111.47</v>
      </c>
      <c r="C55" s="10">
        <v>75.02</v>
      </c>
      <c r="D55" s="10">
        <v>135.77000000000001</v>
      </c>
      <c r="E55" s="10">
        <f>IF(Tabela16[[#This Row],[Expectativas Futuras (Fecomercio)]]="",#N/A,Tabela16[[#This Row],[Expectativas Futuras (Fecomercio)]]-Tabela16[[#This Row],[Condições Econômicas Atuais (Fecomercio)]])</f>
        <v>60.750000000000014</v>
      </c>
    </row>
    <row r="56" spans="1:5">
      <c r="A56" s="11">
        <v>37834</v>
      </c>
      <c r="B56" s="10">
        <v>109.37</v>
      </c>
      <c r="C56" s="10">
        <v>74.55</v>
      </c>
      <c r="D56" s="10">
        <v>132.59</v>
      </c>
      <c r="E56" s="10">
        <f>IF(Tabela16[[#This Row],[Expectativas Futuras (Fecomercio)]]="",#N/A,Tabela16[[#This Row],[Expectativas Futuras (Fecomercio)]]-Tabela16[[#This Row],[Condições Econômicas Atuais (Fecomercio)]])</f>
        <v>58.040000000000006</v>
      </c>
    </row>
    <row r="57" spans="1:5">
      <c r="A57" s="11">
        <v>37865</v>
      </c>
      <c r="B57" s="10">
        <v>106.41</v>
      </c>
      <c r="C57" s="10">
        <v>75.489999999999995</v>
      </c>
      <c r="D57" s="10">
        <v>127.03</v>
      </c>
      <c r="E57" s="10">
        <f>IF(Tabela16[[#This Row],[Expectativas Futuras (Fecomercio)]]="",#N/A,Tabela16[[#This Row],[Expectativas Futuras (Fecomercio)]]-Tabela16[[#This Row],[Condições Econômicas Atuais (Fecomercio)]])</f>
        <v>51.540000000000006</v>
      </c>
    </row>
    <row r="58" spans="1:5">
      <c r="A58" s="11">
        <v>37895</v>
      </c>
      <c r="B58" s="10">
        <v>104.72</v>
      </c>
      <c r="C58" s="10">
        <v>76.84</v>
      </c>
      <c r="D58" s="10">
        <v>123.31</v>
      </c>
      <c r="E58" s="10">
        <f>IF(Tabela16[[#This Row],[Expectativas Futuras (Fecomercio)]]="",#N/A,Tabela16[[#This Row],[Expectativas Futuras (Fecomercio)]]-Tabela16[[#This Row],[Condições Econômicas Atuais (Fecomercio)]])</f>
        <v>46.47</v>
      </c>
    </row>
    <row r="59" spans="1:5">
      <c r="A59" s="11">
        <v>37926</v>
      </c>
      <c r="B59" s="10">
        <v>108.68</v>
      </c>
      <c r="C59" s="10">
        <v>79.680000000000007</v>
      </c>
      <c r="D59" s="10">
        <v>128.02000000000001</v>
      </c>
      <c r="E59" s="10">
        <f>IF(Tabela16[[#This Row],[Expectativas Futuras (Fecomercio)]]="",#N/A,Tabela16[[#This Row],[Expectativas Futuras (Fecomercio)]]-Tabela16[[#This Row],[Condições Econômicas Atuais (Fecomercio)]])</f>
        <v>48.34</v>
      </c>
    </row>
    <row r="60" spans="1:5">
      <c r="A60" s="11">
        <v>37956</v>
      </c>
      <c r="B60" s="10">
        <v>115.33</v>
      </c>
      <c r="C60" s="10">
        <v>85.59</v>
      </c>
      <c r="D60" s="10">
        <v>135.15</v>
      </c>
      <c r="E60" s="10">
        <f>IF(Tabela16[[#This Row],[Expectativas Futuras (Fecomercio)]]="",#N/A,Tabela16[[#This Row],[Expectativas Futuras (Fecomercio)]]-Tabela16[[#This Row],[Condições Econômicas Atuais (Fecomercio)]])</f>
        <v>49.56</v>
      </c>
    </row>
    <row r="61" spans="1:5">
      <c r="A61" s="11">
        <v>37987</v>
      </c>
      <c r="B61" s="10">
        <v>124.16</v>
      </c>
      <c r="C61" s="10">
        <v>95.66</v>
      </c>
      <c r="D61" s="10">
        <v>143.15</v>
      </c>
      <c r="E61" s="10">
        <f>IF(Tabela16[[#This Row],[Expectativas Futuras (Fecomercio)]]="",#N/A,Tabela16[[#This Row],[Expectativas Futuras (Fecomercio)]]-Tabela16[[#This Row],[Condições Econômicas Atuais (Fecomercio)]])</f>
        <v>47.490000000000009</v>
      </c>
    </row>
    <row r="62" spans="1:5">
      <c r="A62" s="11">
        <v>38018</v>
      </c>
      <c r="B62" s="10">
        <v>123.4</v>
      </c>
      <c r="C62" s="10">
        <v>93.94</v>
      </c>
      <c r="D62" s="10">
        <v>143.04</v>
      </c>
      <c r="E62" s="10">
        <f>IF(Tabela16[[#This Row],[Expectativas Futuras (Fecomercio)]]="",#N/A,Tabela16[[#This Row],[Expectativas Futuras (Fecomercio)]]-Tabela16[[#This Row],[Condições Econômicas Atuais (Fecomercio)]])</f>
        <v>49.099999999999994</v>
      </c>
    </row>
    <row r="63" spans="1:5">
      <c r="A63" s="11">
        <v>38047</v>
      </c>
      <c r="B63" s="10">
        <v>113.29</v>
      </c>
      <c r="C63" s="10">
        <v>85.92</v>
      </c>
      <c r="D63" s="10">
        <v>131.54</v>
      </c>
      <c r="E63" s="10">
        <f>IF(Tabela16[[#This Row],[Expectativas Futuras (Fecomercio)]]="",#N/A,Tabela16[[#This Row],[Expectativas Futuras (Fecomercio)]]-Tabela16[[#This Row],[Condições Econômicas Atuais (Fecomercio)]])</f>
        <v>45.61999999999999</v>
      </c>
    </row>
    <row r="64" spans="1:5">
      <c r="A64" s="11">
        <v>38078</v>
      </c>
      <c r="B64" s="10">
        <v>108.01</v>
      </c>
      <c r="C64" s="10">
        <v>82.9</v>
      </c>
      <c r="D64" s="10">
        <v>124.76</v>
      </c>
      <c r="E64" s="10">
        <f>IF(Tabela16[[#This Row],[Expectativas Futuras (Fecomercio)]]="",#N/A,Tabela16[[#This Row],[Expectativas Futuras (Fecomercio)]]-Tabela16[[#This Row],[Condições Econômicas Atuais (Fecomercio)]])</f>
        <v>41.86</v>
      </c>
    </row>
    <row r="65" spans="1:5">
      <c r="A65" s="11">
        <v>38108</v>
      </c>
      <c r="B65" s="10">
        <v>124.23</v>
      </c>
      <c r="C65" s="10">
        <v>100.38</v>
      </c>
      <c r="D65" s="10">
        <v>140.13999999999999</v>
      </c>
      <c r="E65" s="10">
        <f>IF(Tabela16[[#This Row],[Expectativas Futuras (Fecomercio)]]="",#N/A,Tabela16[[#This Row],[Expectativas Futuras (Fecomercio)]]-Tabela16[[#This Row],[Condições Econômicas Atuais (Fecomercio)]])</f>
        <v>39.759999999999991</v>
      </c>
    </row>
    <row r="66" spans="1:5">
      <c r="A66" s="11">
        <v>38139</v>
      </c>
      <c r="B66" s="10">
        <v>117.07</v>
      </c>
      <c r="C66" s="10">
        <v>93.86</v>
      </c>
      <c r="D66" s="10">
        <v>132.55000000000001</v>
      </c>
      <c r="E66" s="10">
        <f>IF(Tabela16[[#This Row],[Expectativas Futuras (Fecomercio)]]="",#N/A,Tabela16[[#This Row],[Expectativas Futuras (Fecomercio)]]-Tabela16[[#This Row],[Condições Econômicas Atuais (Fecomercio)]])</f>
        <v>38.690000000000012</v>
      </c>
    </row>
    <row r="67" spans="1:5">
      <c r="A67" s="11">
        <v>38169</v>
      </c>
      <c r="B67" s="10">
        <v>118.5</v>
      </c>
      <c r="C67" s="10">
        <v>98</v>
      </c>
      <c r="D67" s="10">
        <v>132.16999999999999</v>
      </c>
      <c r="E67" s="10">
        <f>IF(Tabela16[[#This Row],[Expectativas Futuras (Fecomercio)]]="",#N/A,Tabela16[[#This Row],[Expectativas Futuras (Fecomercio)]]-Tabela16[[#This Row],[Condições Econômicas Atuais (Fecomercio)]])</f>
        <v>34.169999999999987</v>
      </c>
    </row>
    <row r="68" spans="1:5">
      <c r="A68" s="11">
        <v>38200</v>
      </c>
      <c r="B68" s="10">
        <v>120.72</v>
      </c>
      <c r="C68" s="10">
        <v>94.22</v>
      </c>
      <c r="D68" s="10">
        <v>138.38999999999999</v>
      </c>
      <c r="E68" s="10">
        <f>IF(Tabela16[[#This Row],[Expectativas Futuras (Fecomercio)]]="",#N/A,Tabela16[[#This Row],[Expectativas Futuras (Fecomercio)]]-Tabela16[[#This Row],[Condições Econômicas Atuais (Fecomercio)]])</f>
        <v>44.169999999999987</v>
      </c>
    </row>
    <row r="69" spans="1:5">
      <c r="A69" s="11">
        <v>38231</v>
      </c>
      <c r="B69" s="10">
        <v>128.43</v>
      </c>
      <c r="C69" s="10">
        <v>95.3</v>
      </c>
      <c r="D69" s="10">
        <v>150.52000000000001</v>
      </c>
      <c r="E69" s="10">
        <f>IF(Tabela16[[#This Row],[Expectativas Futuras (Fecomercio)]]="",#N/A,Tabela16[[#This Row],[Expectativas Futuras (Fecomercio)]]-Tabela16[[#This Row],[Condições Econômicas Atuais (Fecomercio)]])</f>
        <v>55.220000000000013</v>
      </c>
    </row>
    <row r="70" spans="1:5">
      <c r="A70" s="11">
        <v>38261</v>
      </c>
      <c r="B70" s="10">
        <v>141.91999999999999</v>
      </c>
      <c r="C70" s="10">
        <v>112.37</v>
      </c>
      <c r="D70" s="10">
        <v>161.62</v>
      </c>
      <c r="E70" s="10">
        <f>IF(Tabela16[[#This Row],[Expectativas Futuras (Fecomercio)]]="",#N/A,Tabela16[[#This Row],[Expectativas Futuras (Fecomercio)]]-Tabela16[[#This Row],[Condições Econômicas Atuais (Fecomercio)]])</f>
        <v>49.25</v>
      </c>
    </row>
    <row r="71" spans="1:5">
      <c r="A71" s="11">
        <v>38292</v>
      </c>
      <c r="B71" s="10">
        <v>144.96</v>
      </c>
      <c r="C71" s="10">
        <v>112.38</v>
      </c>
      <c r="D71" s="10">
        <v>166.68</v>
      </c>
      <c r="E71" s="10">
        <f>IF(Tabela16[[#This Row],[Expectativas Futuras (Fecomercio)]]="",#N/A,Tabela16[[#This Row],[Expectativas Futuras (Fecomercio)]]-Tabela16[[#This Row],[Condições Econômicas Atuais (Fecomercio)]])</f>
        <v>54.300000000000011</v>
      </c>
    </row>
    <row r="72" spans="1:5">
      <c r="A72" s="11">
        <v>38322</v>
      </c>
      <c r="B72" s="10">
        <v>140.41</v>
      </c>
      <c r="C72" s="10">
        <v>120.05</v>
      </c>
      <c r="D72" s="10">
        <v>153.99</v>
      </c>
      <c r="E72" s="10">
        <f>IF(Tabela16[[#This Row],[Expectativas Futuras (Fecomercio)]]="",#N/A,Tabela16[[#This Row],[Expectativas Futuras (Fecomercio)]]-Tabela16[[#This Row],[Condições Econômicas Atuais (Fecomercio)]])</f>
        <v>33.940000000000012</v>
      </c>
    </row>
    <row r="73" spans="1:5">
      <c r="A73" s="11">
        <v>38353</v>
      </c>
      <c r="B73" s="10">
        <v>145.02000000000001</v>
      </c>
      <c r="C73" s="10">
        <v>124.12</v>
      </c>
      <c r="D73" s="10">
        <v>158.94999999999999</v>
      </c>
      <c r="E73" s="10">
        <f>IF(Tabela16[[#This Row],[Expectativas Futuras (Fecomercio)]]="",#N/A,Tabela16[[#This Row],[Expectativas Futuras (Fecomercio)]]-Tabela16[[#This Row],[Condições Econômicas Atuais (Fecomercio)]])</f>
        <v>34.829999999999984</v>
      </c>
    </row>
    <row r="74" spans="1:5">
      <c r="A74" s="11">
        <v>38384</v>
      </c>
      <c r="B74" s="10">
        <v>146.47999999999999</v>
      </c>
      <c r="C74" s="10">
        <v>124.11</v>
      </c>
      <c r="D74" s="10">
        <v>161.38999999999999</v>
      </c>
      <c r="E74" s="10">
        <f>IF(Tabela16[[#This Row],[Expectativas Futuras (Fecomercio)]]="",#N/A,Tabela16[[#This Row],[Expectativas Futuras (Fecomercio)]]-Tabela16[[#This Row],[Condições Econômicas Atuais (Fecomercio)]])</f>
        <v>37.279999999999987</v>
      </c>
    </row>
    <row r="75" spans="1:5">
      <c r="A75" s="11">
        <v>38412</v>
      </c>
      <c r="B75" s="10">
        <v>144.94999999999999</v>
      </c>
      <c r="C75" s="10">
        <v>124.81</v>
      </c>
      <c r="D75" s="10">
        <v>158.37</v>
      </c>
      <c r="E75" s="10">
        <f>IF(Tabela16[[#This Row],[Expectativas Futuras (Fecomercio)]]="",#N/A,Tabela16[[#This Row],[Expectativas Futuras (Fecomercio)]]-Tabela16[[#This Row],[Condições Econômicas Atuais (Fecomercio)]])</f>
        <v>33.56</v>
      </c>
    </row>
    <row r="76" spans="1:5">
      <c r="A76" s="11">
        <v>38443</v>
      </c>
      <c r="B76" s="10">
        <v>141.75</v>
      </c>
      <c r="C76" s="10">
        <v>121.18</v>
      </c>
      <c r="D76" s="10">
        <v>155.46</v>
      </c>
      <c r="E76" s="10">
        <f>IF(Tabela16[[#This Row],[Expectativas Futuras (Fecomercio)]]="",#N/A,Tabela16[[#This Row],[Expectativas Futuras (Fecomercio)]]-Tabela16[[#This Row],[Condições Econômicas Atuais (Fecomercio)]])</f>
        <v>34.28</v>
      </c>
    </row>
    <row r="77" spans="1:5">
      <c r="A77" s="11">
        <v>38473</v>
      </c>
      <c r="B77" s="10">
        <v>133.62</v>
      </c>
      <c r="C77" s="10">
        <v>115.2</v>
      </c>
      <c r="D77" s="10">
        <v>145.9</v>
      </c>
      <c r="E77" s="10">
        <f>IF(Tabela16[[#This Row],[Expectativas Futuras (Fecomercio)]]="",#N/A,Tabela16[[#This Row],[Expectativas Futuras (Fecomercio)]]-Tabela16[[#This Row],[Condições Econômicas Atuais (Fecomercio)]])</f>
        <v>30.700000000000003</v>
      </c>
    </row>
    <row r="78" spans="1:5">
      <c r="A78" s="11">
        <v>38504</v>
      </c>
      <c r="B78" s="10">
        <v>132.74</v>
      </c>
      <c r="C78" s="10">
        <v>113.5</v>
      </c>
      <c r="D78" s="10">
        <v>145.56</v>
      </c>
      <c r="E78" s="10">
        <f>IF(Tabela16[[#This Row],[Expectativas Futuras (Fecomercio)]]="",#N/A,Tabela16[[#This Row],[Expectativas Futuras (Fecomercio)]]-Tabela16[[#This Row],[Condições Econômicas Atuais (Fecomercio)]])</f>
        <v>32.06</v>
      </c>
    </row>
    <row r="79" spans="1:5">
      <c r="A79" s="11">
        <v>38534</v>
      </c>
      <c r="B79" s="10">
        <v>133.21</v>
      </c>
      <c r="C79" s="10">
        <v>114.57</v>
      </c>
      <c r="D79" s="10">
        <v>145.63</v>
      </c>
      <c r="E79" s="10">
        <f>IF(Tabela16[[#This Row],[Expectativas Futuras (Fecomercio)]]="",#N/A,Tabela16[[#This Row],[Expectativas Futuras (Fecomercio)]]-Tabela16[[#This Row],[Condições Econômicas Atuais (Fecomercio)]])</f>
        <v>31.060000000000002</v>
      </c>
    </row>
    <row r="80" spans="1:5">
      <c r="A80" s="11">
        <v>38565</v>
      </c>
      <c r="B80" s="10">
        <v>124.89</v>
      </c>
      <c r="C80" s="10">
        <v>116.31</v>
      </c>
      <c r="D80" s="10">
        <v>130.62</v>
      </c>
      <c r="E80" s="10">
        <f>IF(Tabela16[[#This Row],[Expectativas Futuras (Fecomercio)]]="",#N/A,Tabela16[[#This Row],[Expectativas Futuras (Fecomercio)]]-Tabela16[[#This Row],[Condições Econômicas Atuais (Fecomercio)]])</f>
        <v>14.310000000000002</v>
      </c>
    </row>
    <row r="81" spans="1:5">
      <c r="A81" s="11">
        <v>38596</v>
      </c>
      <c r="B81" s="10">
        <v>109.24</v>
      </c>
      <c r="C81" s="10">
        <v>103.08</v>
      </c>
      <c r="D81" s="10">
        <v>113.35</v>
      </c>
      <c r="E81" s="10">
        <f>IF(Tabela16[[#This Row],[Expectativas Futuras (Fecomercio)]]="",#N/A,Tabela16[[#This Row],[Expectativas Futuras (Fecomercio)]]-Tabela16[[#This Row],[Condições Econômicas Atuais (Fecomercio)]])</f>
        <v>10.269999999999996</v>
      </c>
    </row>
    <row r="82" spans="1:5">
      <c r="A82" s="11">
        <v>38626</v>
      </c>
      <c r="B82" s="10">
        <v>107.65</v>
      </c>
      <c r="C82" s="10">
        <v>99.51</v>
      </c>
      <c r="D82" s="10">
        <v>113.07</v>
      </c>
      <c r="E82" s="10">
        <f>IF(Tabela16[[#This Row],[Expectativas Futuras (Fecomercio)]]="",#N/A,Tabela16[[#This Row],[Expectativas Futuras (Fecomercio)]]-Tabela16[[#This Row],[Condições Econômicas Atuais (Fecomercio)]])</f>
        <v>13.559999999999988</v>
      </c>
    </row>
    <row r="83" spans="1:5">
      <c r="A83" s="11">
        <v>38657</v>
      </c>
      <c r="B83" s="10">
        <v>117.23</v>
      </c>
      <c r="C83" s="10">
        <v>115.68</v>
      </c>
      <c r="D83" s="10">
        <v>118.26</v>
      </c>
      <c r="E83" s="10">
        <f>IF(Tabela16[[#This Row],[Expectativas Futuras (Fecomercio)]]="",#N/A,Tabela16[[#This Row],[Expectativas Futuras (Fecomercio)]]-Tabela16[[#This Row],[Condições Econômicas Atuais (Fecomercio)]])</f>
        <v>2.5799999999999983</v>
      </c>
    </row>
    <row r="84" spans="1:5">
      <c r="A84" s="11">
        <v>38687</v>
      </c>
      <c r="B84" s="10">
        <v>130.16</v>
      </c>
      <c r="C84" s="10">
        <v>126.32</v>
      </c>
      <c r="D84" s="10">
        <v>132.72999999999999</v>
      </c>
      <c r="E84" s="10">
        <f>IF(Tabela16[[#This Row],[Expectativas Futuras (Fecomercio)]]="",#N/A,Tabela16[[#This Row],[Expectativas Futuras (Fecomercio)]]-Tabela16[[#This Row],[Condições Econômicas Atuais (Fecomercio)]])</f>
        <v>6.4099999999999966</v>
      </c>
    </row>
    <row r="85" spans="1:5">
      <c r="A85" s="11">
        <v>38718</v>
      </c>
      <c r="B85" s="10">
        <v>131.52000000000001</v>
      </c>
      <c r="C85" s="10">
        <v>125.79</v>
      </c>
      <c r="D85" s="10">
        <v>135.33000000000001</v>
      </c>
      <c r="E85" s="10">
        <f>IF(Tabela16[[#This Row],[Expectativas Futuras (Fecomercio)]]="",#N/A,Tabela16[[#This Row],[Expectativas Futuras (Fecomercio)]]-Tabela16[[#This Row],[Condições Econômicas Atuais (Fecomercio)]])</f>
        <v>9.5400000000000063</v>
      </c>
    </row>
    <row r="86" spans="1:5">
      <c r="A86" s="11">
        <v>38749</v>
      </c>
      <c r="B86" s="10">
        <v>138.03</v>
      </c>
      <c r="C86" s="10">
        <v>128.1</v>
      </c>
      <c r="D86" s="10">
        <v>144.65</v>
      </c>
      <c r="E86" s="10">
        <f>IF(Tabela16[[#This Row],[Expectativas Futuras (Fecomercio)]]="",#N/A,Tabela16[[#This Row],[Expectativas Futuras (Fecomercio)]]-Tabela16[[#This Row],[Condições Econômicas Atuais (Fecomercio)]])</f>
        <v>16.550000000000011</v>
      </c>
    </row>
    <row r="87" spans="1:5">
      <c r="A87" s="11">
        <v>38777</v>
      </c>
      <c r="B87" s="10">
        <v>137.75</v>
      </c>
      <c r="C87" s="10">
        <v>130.19999999999999</v>
      </c>
      <c r="D87" s="10">
        <v>142.79</v>
      </c>
      <c r="E87" s="10">
        <f>IF(Tabela16[[#This Row],[Expectativas Futuras (Fecomercio)]]="",#N/A,Tabela16[[#This Row],[Expectativas Futuras (Fecomercio)]]-Tabela16[[#This Row],[Condições Econômicas Atuais (Fecomercio)]])</f>
        <v>12.590000000000003</v>
      </c>
    </row>
    <row r="88" spans="1:5">
      <c r="A88" s="11">
        <v>38808</v>
      </c>
      <c r="B88" s="10">
        <v>132.38</v>
      </c>
      <c r="C88" s="10">
        <v>128.72</v>
      </c>
      <c r="D88" s="10">
        <v>134.82</v>
      </c>
      <c r="E88" s="10">
        <f>IF(Tabela16[[#This Row],[Expectativas Futuras (Fecomercio)]]="",#N/A,Tabela16[[#This Row],[Expectativas Futuras (Fecomercio)]]-Tabela16[[#This Row],[Condições Econômicas Atuais (Fecomercio)]])</f>
        <v>6.0999999999999943</v>
      </c>
    </row>
    <row r="89" spans="1:5">
      <c r="A89" s="11">
        <v>38838</v>
      </c>
      <c r="B89" s="10">
        <v>138.19999999999999</v>
      </c>
      <c r="C89" s="10">
        <v>131.57</v>
      </c>
      <c r="D89" s="10">
        <v>142.62</v>
      </c>
      <c r="E89" s="10">
        <f>IF(Tabela16[[#This Row],[Expectativas Futuras (Fecomercio)]]="",#N/A,Tabela16[[#This Row],[Expectativas Futuras (Fecomercio)]]-Tabela16[[#This Row],[Condições Econômicas Atuais (Fecomercio)]])</f>
        <v>11.050000000000011</v>
      </c>
    </row>
    <row r="90" spans="1:5">
      <c r="A90" s="11">
        <v>38869</v>
      </c>
      <c r="B90" s="10">
        <v>134.4</v>
      </c>
      <c r="C90" s="10">
        <v>124.52</v>
      </c>
      <c r="D90" s="10">
        <v>140.97999999999999</v>
      </c>
      <c r="E90" s="10">
        <f>IF(Tabela16[[#This Row],[Expectativas Futuras (Fecomercio)]]="",#N/A,Tabela16[[#This Row],[Expectativas Futuras (Fecomercio)]]-Tabela16[[#This Row],[Condições Econômicas Atuais (Fecomercio)]])</f>
        <v>16.459999999999994</v>
      </c>
    </row>
    <row r="91" spans="1:5">
      <c r="A91" s="11">
        <v>38899</v>
      </c>
      <c r="B91" s="10">
        <v>134.16999999999999</v>
      </c>
      <c r="C91" s="10">
        <v>127.95</v>
      </c>
      <c r="D91" s="10">
        <v>138.32</v>
      </c>
      <c r="E91" s="10">
        <f>IF(Tabela16[[#This Row],[Expectativas Futuras (Fecomercio)]]="",#N/A,Tabela16[[#This Row],[Expectativas Futuras (Fecomercio)]]-Tabela16[[#This Row],[Condições Econômicas Atuais (Fecomercio)]])</f>
        <v>10.36999999999999</v>
      </c>
    </row>
    <row r="92" spans="1:5">
      <c r="A92" s="11">
        <v>38930</v>
      </c>
      <c r="B92" s="10">
        <v>128.24</v>
      </c>
      <c r="C92" s="10">
        <v>120.06</v>
      </c>
      <c r="D92" s="10">
        <v>133.69</v>
      </c>
      <c r="E92" s="10">
        <f>IF(Tabela16[[#This Row],[Expectativas Futuras (Fecomercio)]]="",#N/A,Tabela16[[#This Row],[Expectativas Futuras (Fecomercio)]]-Tabela16[[#This Row],[Condições Econômicas Atuais (Fecomercio)]])</f>
        <v>13.629999999999995</v>
      </c>
    </row>
    <row r="93" spans="1:5">
      <c r="A93" s="11">
        <v>38961</v>
      </c>
      <c r="B93" s="10">
        <v>131.36000000000001</v>
      </c>
      <c r="C93" s="10">
        <v>125.03</v>
      </c>
      <c r="D93" s="10">
        <v>135.58000000000001</v>
      </c>
      <c r="E93" s="10">
        <f>IF(Tabela16[[#This Row],[Expectativas Futuras (Fecomercio)]]="",#N/A,Tabela16[[#This Row],[Expectativas Futuras (Fecomercio)]]-Tabela16[[#This Row],[Condições Econômicas Atuais (Fecomercio)]])</f>
        <v>10.550000000000011</v>
      </c>
    </row>
    <row r="94" spans="1:5">
      <c r="A94" s="11">
        <v>38991</v>
      </c>
      <c r="B94" s="10">
        <v>132.29</v>
      </c>
      <c r="C94" s="10">
        <v>123.59</v>
      </c>
      <c r="D94" s="10">
        <v>138.1</v>
      </c>
      <c r="E94" s="10">
        <f>IF(Tabela16[[#This Row],[Expectativas Futuras (Fecomercio)]]="",#N/A,Tabela16[[#This Row],[Expectativas Futuras (Fecomercio)]]-Tabela16[[#This Row],[Condições Econômicas Atuais (Fecomercio)]])</f>
        <v>14.509999999999991</v>
      </c>
    </row>
    <row r="95" spans="1:5">
      <c r="A95" s="11">
        <v>39022</v>
      </c>
      <c r="B95" s="10">
        <v>134.62</v>
      </c>
      <c r="C95" s="10">
        <v>125.09</v>
      </c>
      <c r="D95" s="10">
        <v>140.97</v>
      </c>
      <c r="E95" s="10">
        <f>IF(Tabela16[[#This Row],[Expectativas Futuras (Fecomercio)]]="",#N/A,Tabela16[[#This Row],[Expectativas Futuras (Fecomercio)]]-Tabela16[[#This Row],[Condições Econômicas Atuais (Fecomercio)]])</f>
        <v>15.879999999999995</v>
      </c>
    </row>
    <row r="96" spans="1:5">
      <c r="A96" s="11">
        <v>39052</v>
      </c>
      <c r="B96" s="10">
        <v>127.5</v>
      </c>
      <c r="C96" s="10">
        <v>121.31</v>
      </c>
      <c r="D96" s="10">
        <v>131.63</v>
      </c>
      <c r="E96" s="10">
        <f>IF(Tabela16[[#This Row],[Expectativas Futuras (Fecomercio)]]="",#N/A,Tabela16[[#This Row],[Expectativas Futuras (Fecomercio)]]-Tabela16[[#This Row],[Condições Econômicas Atuais (Fecomercio)]])</f>
        <v>10.319999999999993</v>
      </c>
    </row>
    <row r="97" spans="1:5">
      <c r="A97" s="11">
        <v>39083</v>
      </c>
      <c r="B97" s="10">
        <v>133.88999999999999</v>
      </c>
      <c r="C97" s="10">
        <v>136.75</v>
      </c>
      <c r="D97" s="10">
        <v>131.97999999999999</v>
      </c>
      <c r="E97" s="10">
        <f>IF(Tabela16[[#This Row],[Expectativas Futuras (Fecomercio)]]="",#N/A,Tabela16[[#This Row],[Expectativas Futuras (Fecomercio)]]-Tabela16[[#This Row],[Condições Econômicas Atuais (Fecomercio)]])</f>
        <v>-4.7700000000000102</v>
      </c>
    </row>
    <row r="98" spans="1:5">
      <c r="A98" s="11">
        <v>39114</v>
      </c>
      <c r="B98" s="10">
        <v>134.38999999999999</v>
      </c>
      <c r="C98" s="10">
        <v>138.16999999999999</v>
      </c>
      <c r="D98" s="10">
        <v>131.86000000000001</v>
      </c>
      <c r="E98" s="10">
        <f>IF(Tabela16[[#This Row],[Expectativas Futuras (Fecomercio)]]="",#N/A,Tabela16[[#This Row],[Expectativas Futuras (Fecomercio)]]-Tabela16[[#This Row],[Condições Econômicas Atuais (Fecomercio)]])</f>
        <v>-6.3099999999999739</v>
      </c>
    </row>
    <row r="99" spans="1:5">
      <c r="A99" s="11">
        <v>39142</v>
      </c>
      <c r="B99" s="10">
        <v>127.87</v>
      </c>
      <c r="C99" s="10">
        <v>132.37</v>
      </c>
      <c r="D99" s="10">
        <v>124.87</v>
      </c>
      <c r="E99" s="10">
        <f>IF(Tabela16[[#This Row],[Expectativas Futuras (Fecomercio)]]="",#N/A,Tabela16[[#This Row],[Expectativas Futuras (Fecomercio)]]-Tabela16[[#This Row],[Condições Econômicas Atuais (Fecomercio)]])</f>
        <v>-7.5</v>
      </c>
    </row>
    <row r="100" spans="1:5">
      <c r="A100" s="11">
        <v>39173</v>
      </c>
      <c r="B100" s="10">
        <v>127.97</v>
      </c>
      <c r="C100" s="10">
        <v>135.81</v>
      </c>
      <c r="D100" s="10">
        <v>122.74</v>
      </c>
      <c r="E100" s="10">
        <f>IF(Tabela16[[#This Row],[Expectativas Futuras (Fecomercio)]]="",#N/A,Tabela16[[#This Row],[Expectativas Futuras (Fecomercio)]]-Tabela16[[#This Row],[Condições Econômicas Atuais (Fecomercio)]])</f>
        <v>-13.070000000000007</v>
      </c>
    </row>
    <row r="101" spans="1:5">
      <c r="A101" s="11">
        <v>39203</v>
      </c>
      <c r="B101" s="10">
        <v>126.49</v>
      </c>
      <c r="C101" s="10">
        <v>136.66999999999999</v>
      </c>
      <c r="D101" s="10">
        <v>119.71</v>
      </c>
      <c r="E101" s="10">
        <f>IF(Tabela16[[#This Row],[Expectativas Futuras (Fecomercio)]]="",#N/A,Tabela16[[#This Row],[Expectativas Futuras (Fecomercio)]]-Tabela16[[#This Row],[Condições Econômicas Atuais (Fecomercio)]])</f>
        <v>-16.959999999999994</v>
      </c>
    </row>
    <row r="102" spans="1:5">
      <c r="A102" s="11">
        <v>39234</v>
      </c>
      <c r="B102" s="10">
        <v>129.77000000000001</v>
      </c>
      <c r="C102" s="10">
        <v>138.41</v>
      </c>
      <c r="D102" s="10">
        <v>124</v>
      </c>
      <c r="E102" s="10">
        <f>IF(Tabela16[[#This Row],[Expectativas Futuras (Fecomercio)]]="",#N/A,Tabela16[[#This Row],[Expectativas Futuras (Fecomercio)]]-Tabela16[[#This Row],[Condições Econômicas Atuais (Fecomercio)]])</f>
        <v>-14.409999999999997</v>
      </c>
    </row>
    <row r="103" spans="1:5">
      <c r="A103" s="11">
        <v>39264</v>
      </c>
      <c r="B103" s="10">
        <v>130.12</v>
      </c>
      <c r="C103" s="10">
        <v>140.19</v>
      </c>
      <c r="D103" s="10">
        <v>123.4</v>
      </c>
      <c r="E103" s="10">
        <f>IF(Tabela16[[#This Row],[Expectativas Futuras (Fecomercio)]]="",#N/A,Tabela16[[#This Row],[Expectativas Futuras (Fecomercio)]]-Tabela16[[#This Row],[Condições Econômicas Atuais (Fecomercio)]])</f>
        <v>-16.789999999999992</v>
      </c>
    </row>
    <row r="104" spans="1:5">
      <c r="A104" s="11">
        <v>39295</v>
      </c>
      <c r="B104" s="10">
        <v>130.30000000000001</v>
      </c>
      <c r="C104" s="10">
        <v>136.44</v>
      </c>
      <c r="D104" s="10">
        <v>126.21</v>
      </c>
      <c r="E104" s="10">
        <f>IF(Tabela16[[#This Row],[Expectativas Futuras (Fecomercio)]]="",#N/A,Tabela16[[#This Row],[Expectativas Futuras (Fecomercio)]]-Tabela16[[#This Row],[Condições Econômicas Atuais (Fecomercio)]])</f>
        <v>-10.230000000000004</v>
      </c>
    </row>
    <row r="105" spans="1:5">
      <c r="A105" s="11">
        <v>39326</v>
      </c>
      <c r="B105" s="10">
        <v>131.81</v>
      </c>
      <c r="C105" s="10">
        <v>141.09</v>
      </c>
      <c r="D105" s="10">
        <v>125.63</v>
      </c>
      <c r="E105" s="10">
        <f>IF(Tabela16[[#This Row],[Expectativas Futuras (Fecomercio)]]="",#N/A,Tabela16[[#This Row],[Expectativas Futuras (Fecomercio)]]-Tabela16[[#This Row],[Condições Econômicas Atuais (Fecomercio)]])</f>
        <v>-15.460000000000008</v>
      </c>
    </row>
    <row r="106" spans="1:5">
      <c r="A106" s="11">
        <v>39356</v>
      </c>
      <c r="B106" s="10">
        <v>133.34</v>
      </c>
      <c r="C106" s="10">
        <v>147.02000000000001</v>
      </c>
      <c r="D106" s="10">
        <v>124.23</v>
      </c>
      <c r="E106" s="10">
        <f>IF(Tabela16[[#This Row],[Expectativas Futuras (Fecomercio)]]="",#N/A,Tabela16[[#This Row],[Expectativas Futuras (Fecomercio)]]-Tabela16[[#This Row],[Condições Econômicas Atuais (Fecomercio)]])</f>
        <v>-22.790000000000006</v>
      </c>
    </row>
    <row r="107" spans="1:5">
      <c r="A107" s="11">
        <v>39387</v>
      </c>
      <c r="B107" s="10">
        <v>136.25</v>
      </c>
      <c r="C107" s="10">
        <v>150.13999999999999</v>
      </c>
      <c r="D107" s="10">
        <v>127</v>
      </c>
      <c r="E107" s="10">
        <f>IF(Tabela16[[#This Row],[Expectativas Futuras (Fecomercio)]]="",#N/A,Tabela16[[#This Row],[Expectativas Futuras (Fecomercio)]]-Tabela16[[#This Row],[Condições Econômicas Atuais (Fecomercio)]])</f>
        <v>-23.139999999999986</v>
      </c>
    </row>
    <row r="108" spans="1:5">
      <c r="A108" s="11">
        <v>39417</v>
      </c>
      <c r="B108" s="10">
        <v>139.9</v>
      </c>
      <c r="C108" s="10">
        <v>145.79</v>
      </c>
      <c r="D108" s="10">
        <v>135.97</v>
      </c>
      <c r="E108" s="10">
        <f>IF(Tabela16[[#This Row],[Expectativas Futuras (Fecomercio)]]="",#N/A,Tabela16[[#This Row],[Expectativas Futuras (Fecomercio)]]-Tabela16[[#This Row],[Condições Econômicas Atuais (Fecomercio)]])</f>
        <v>-9.8199999999999932</v>
      </c>
    </row>
    <row r="109" spans="1:5">
      <c r="A109" s="11">
        <v>39448</v>
      </c>
      <c r="B109" s="10">
        <v>142.61000000000001</v>
      </c>
      <c r="C109" s="10">
        <v>153.63999999999999</v>
      </c>
      <c r="D109" s="10">
        <v>135.26</v>
      </c>
      <c r="E109" s="10">
        <f>IF(Tabela16[[#This Row],[Expectativas Futuras (Fecomercio)]]="",#N/A,Tabela16[[#This Row],[Expectativas Futuras (Fecomercio)]]-Tabela16[[#This Row],[Condições Econômicas Atuais (Fecomercio)]])</f>
        <v>-18.379999999999995</v>
      </c>
    </row>
    <row r="110" spans="1:5">
      <c r="A110" s="11">
        <v>39479</v>
      </c>
      <c r="B110" s="10">
        <v>146.9</v>
      </c>
      <c r="C110" s="10">
        <v>153.55000000000001</v>
      </c>
      <c r="D110" s="10">
        <v>142.47</v>
      </c>
      <c r="E110" s="10">
        <f>IF(Tabela16[[#This Row],[Expectativas Futuras (Fecomercio)]]="",#N/A,Tabela16[[#This Row],[Expectativas Futuras (Fecomercio)]]-Tabela16[[#This Row],[Condições Econômicas Atuais (Fecomercio)]])</f>
        <v>-11.080000000000013</v>
      </c>
    </row>
    <row r="111" spans="1:5">
      <c r="A111" s="11">
        <v>39508</v>
      </c>
      <c r="B111" s="10">
        <v>147.72</v>
      </c>
      <c r="C111" s="10">
        <v>153.75</v>
      </c>
      <c r="D111" s="10">
        <v>143.69999999999999</v>
      </c>
      <c r="E111" s="10">
        <f>IF(Tabela16[[#This Row],[Expectativas Futuras (Fecomercio)]]="",#N/A,Tabela16[[#This Row],[Expectativas Futuras (Fecomercio)]]-Tabela16[[#This Row],[Condições Econômicas Atuais (Fecomercio)]])</f>
        <v>-10.050000000000011</v>
      </c>
    </row>
    <row r="112" spans="1:5">
      <c r="A112" s="11">
        <v>39539</v>
      </c>
      <c r="B112" s="10">
        <v>148.56</v>
      </c>
      <c r="C112" s="10">
        <v>157.13</v>
      </c>
      <c r="D112" s="10">
        <v>142.86000000000001</v>
      </c>
      <c r="E112" s="10">
        <f>IF(Tabela16[[#This Row],[Expectativas Futuras (Fecomercio)]]="",#N/A,Tabela16[[#This Row],[Expectativas Futuras (Fecomercio)]]-Tabela16[[#This Row],[Condições Econômicas Atuais (Fecomercio)]])</f>
        <v>-14.269999999999982</v>
      </c>
    </row>
    <row r="113" spans="1:5">
      <c r="A113" s="11">
        <v>39569</v>
      </c>
      <c r="B113" s="10">
        <v>147.36000000000001</v>
      </c>
      <c r="C113" s="10">
        <v>155.13</v>
      </c>
      <c r="D113" s="10">
        <v>142.19</v>
      </c>
      <c r="E113" s="10">
        <f>IF(Tabela16[[#This Row],[Expectativas Futuras (Fecomercio)]]="",#N/A,Tabela16[[#This Row],[Expectativas Futuras (Fecomercio)]]-Tabela16[[#This Row],[Condições Econômicas Atuais (Fecomercio)]])</f>
        <v>-12.939999999999998</v>
      </c>
    </row>
    <row r="114" spans="1:5">
      <c r="A114" s="11">
        <v>39600</v>
      </c>
      <c r="B114" s="10">
        <v>142.59</v>
      </c>
      <c r="C114" s="10">
        <v>152.22</v>
      </c>
      <c r="D114" s="10">
        <v>136.16999999999999</v>
      </c>
      <c r="E114" s="10">
        <f>IF(Tabela16[[#This Row],[Expectativas Futuras (Fecomercio)]]="",#N/A,Tabela16[[#This Row],[Expectativas Futuras (Fecomercio)]]-Tabela16[[#This Row],[Condições Econômicas Atuais (Fecomercio)]])</f>
        <v>-16.050000000000011</v>
      </c>
    </row>
    <row r="115" spans="1:5">
      <c r="A115" s="11">
        <v>39630</v>
      </c>
      <c r="B115" s="10">
        <v>131.22999999999999</v>
      </c>
      <c r="C115" s="10">
        <v>140.16</v>
      </c>
      <c r="D115" s="10">
        <v>125.28</v>
      </c>
      <c r="E115" s="10">
        <f>IF(Tabela16[[#This Row],[Expectativas Futuras (Fecomercio)]]="",#N/A,Tabela16[[#This Row],[Expectativas Futuras (Fecomercio)]]-Tabela16[[#This Row],[Condições Econômicas Atuais (Fecomercio)]])</f>
        <v>-14.879999999999995</v>
      </c>
    </row>
    <row r="116" spans="1:5">
      <c r="A116" s="11">
        <v>39661</v>
      </c>
      <c r="B116" s="10">
        <v>137.05000000000001</v>
      </c>
      <c r="C116" s="10">
        <v>140.47999999999999</v>
      </c>
      <c r="D116" s="10">
        <v>134.76</v>
      </c>
      <c r="E116" s="10">
        <f>IF(Tabela16[[#This Row],[Expectativas Futuras (Fecomercio)]]="",#N/A,Tabela16[[#This Row],[Expectativas Futuras (Fecomercio)]]-Tabela16[[#This Row],[Condições Econômicas Atuais (Fecomercio)]])</f>
        <v>-5.7199999999999989</v>
      </c>
    </row>
    <row r="117" spans="1:5">
      <c r="A117" s="11">
        <v>39692</v>
      </c>
      <c r="B117" s="10">
        <v>141.28</v>
      </c>
      <c r="C117" s="10">
        <v>138.99</v>
      </c>
      <c r="D117" s="10">
        <v>142.81</v>
      </c>
      <c r="E117" s="10">
        <f>IF(Tabela16[[#This Row],[Expectativas Futuras (Fecomercio)]]="",#N/A,Tabela16[[#This Row],[Expectativas Futuras (Fecomercio)]]-Tabela16[[#This Row],[Condições Econômicas Atuais (Fecomercio)]])</f>
        <v>3.8199999999999932</v>
      </c>
    </row>
    <row r="118" spans="1:5">
      <c r="A118" s="11">
        <v>39722</v>
      </c>
      <c r="B118" s="10">
        <v>140.46</v>
      </c>
      <c r="C118" s="10">
        <v>139.59</v>
      </c>
      <c r="D118" s="10">
        <v>141.04</v>
      </c>
      <c r="E118" s="10">
        <f>IF(Tabela16[[#This Row],[Expectativas Futuras (Fecomercio)]]="",#N/A,Tabela16[[#This Row],[Expectativas Futuras (Fecomercio)]]-Tabela16[[#This Row],[Condições Econômicas Atuais (Fecomercio)]])</f>
        <v>1.4499999999999886</v>
      </c>
    </row>
    <row r="119" spans="1:5">
      <c r="A119" s="11">
        <v>39753</v>
      </c>
      <c r="B119" s="10">
        <v>133.85</v>
      </c>
      <c r="C119" s="10">
        <v>131.72999999999999</v>
      </c>
      <c r="D119" s="10">
        <v>135.27000000000001</v>
      </c>
      <c r="E119" s="10">
        <f>IF(Tabela16[[#This Row],[Expectativas Futuras (Fecomercio)]]="",#N/A,Tabela16[[#This Row],[Expectativas Futuras (Fecomercio)]]-Tabela16[[#This Row],[Condições Econômicas Atuais (Fecomercio)]])</f>
        <v>3.5400000000000205</v>
      </c>
    </row>
    <row r="120" spans="1:5">
      <c r="A120" s="11">
        <v>39783</v>
      </c>
      <c r="B120" s="10">
        <v>128.66</v>
      </c>
      <c r="C120" s="10">
        <v>120.39</v>
      </c>
      <c r="D120" s="10">
        <v>134.18</v>
      </c>
      <c r="E120" s="10">
        <f>IF(Tabela16[[#This Row],[Expectativas Futuras (Fecomercio)]]="",#N/A,Tabela16[[#This Row],[Expectativas Futuras (Fecomercio)]]-Tabela16[[#This Row],[Condições Econômicas Atuais (Fecomercio)]])</f>
        <v>13.790000000000006</v>
      </c>
    </row>
    <row r="121" spans="1:5">
      <c r="A121" s="11">
        <v>39814</v>
      </c>
      <c r="B121" s="10">
        <v>125.16</v>
      </c>
      <c r="C121" s="10">
        <v>119.62</v>
      </c>
      <c r="D121" s="10">
        <v>128.85</v>
      </c>
      <c r="E121" s="10">
        <f>IF(Tabela16[[#This Row],[Expectativas Futuras (Fecomercio)]]="",#N/A,Tabela16[[#This Row],[Expectativas Futuras (Fecomercio)]]-Tabela16[[#This Row],[Condições Econômicas Atuais (Fecomercio)]])</f>
        <v>9.2299999999999898</v>
      </c>
    </row>
    <row r="122" spans="1:5">
      <c r="A122" s="11">
        <v>39845</v>
      </c>
      <c r="B122" s="10">
        <v>134.12</v>
      </c>
      <c r="C122" s="10">
        <v>130.38</v>
      </c>
      <c r="D122" s="10">
        <v>136.62</v>
      </c>
      <c r="E122" s="10">
        <f>IF(Tabela16[[#This Row],[Expectativas Futuras (Fecomercio)]]="",#N/A,Tabela16[[#This Row],[Expectativas Futuras (Fecomercio)]]-Tabela16[[#This Row],[Condições Econômicas Atuais (Fecomercio)]])</f>
        <v>6.2400000000000091</v>
      </c>
    </row>
    <row r="123" spans="1:5">
      <c r="A123" s="11">
        <v>39873</v>
      </c>
      <c r="B123" s="10">
        <v>130.88</v>
      </c>
      <c r="C123" s="10">
        <v>117.53</v>
      </c>
      <c r="D123" s="10">
        <v>139.77000000000001</v>
      </c>
      <c r="E123" s="10">
        <f>IF(Tabela16[[#This Row],[Expectativas Futuras (Fecomercio)]]="",#N/A,Tabela16[[#This Row],[Expectativas Futuras (Fecomercio)]]-Tabela16[[#This Row],[Condições Econômicas Atuais (Fecomercio)]])</f>
        <v>22.240000000000009</v>
      </c>
    </row>
    <row r="124" spans="1:5">
      <c r="A124" s="11">
        <v>39904</v>
      </c>
      <c r="B124" s="10">
        <v>126.33</v>
      </c>
      <c r="C124" s="10">
        <v>118.16</v>
      </c>
      <c r="D124" s="10">
        <v>131.77000000000001</v>
      </c>
      <c r="E124" s="10">
        <f>IF(Tabela16[[#This Row],[Expectativas Futuras (Fecomercio)]]="",#N/A,Tabela16[[#This Row],[Expectativas Futuras (Fecomercio)]]-Tabela16[[#This Row],[Condições Econômicas Atuais (Fecomercio)]])</f>
        <v>13.610000000000014</v>
      </c>
    </row>
    <row r="125" spans="1:5">
      <c r="A125" s="11">
        <v>39934</v>
      </c>
      <c r="B125" s="10">
        <v>128.94999999999999</v>
      </c>
      <c r="C125" s="10">
        <v>120.69</v>
      </c>
      <c r="D125" s="10">
        <v>134.44999999999999</v>
      </c>
      <c r="E125" s="10">
        <f>IF(Tabela16[[#This Row],[Expectativas Futuras (Fecomercio)]]="",#N/A,Tabela16[[#This Row],[Expectativas Futuras (Fecomercio)]]-Tabela16[[#This Row],[Condições Econômicas Atuais (Fecomercio)]])</f>
        <v>13.759999999999991</v>
      </c>
    </row>
    <row r="126" spans="1:5">
      <c r="A126" s="11">
        <v>39965</v>
      </c>
      <c r="B126" s="10">
        <v>139.99</v>
      </c>
      <c r="C126" s="10">
        <v>128.53</v>
      </c>
      <c r="D126" s="10">
        <v>147.63</v>
      </c>
      <c r="E126" s="10">
        <f>IF(Tabela16[[#This Row],[Expectativas Futuras (Fecomercio)]]="",#N/A,Tabela16[[#This Row],[Expectativas Futuras (Fecomercio)]]-Tabela16[[#This Row],[Condições Econômicas Atuais (Fecomercio)]])</f>
        <v>19.099999999999994</v>
      </c>
    </row>
    <row r="127" spans="1:5">
      <c r="A127" s="11">
        <v>39995</v>
      </c>
      <c r="B127" s="10">
        <v>145.01</v>
      </c>
      <c r="C127" s="10">
        <v>134.55000000000001</v>
      </c>
      <c r="D127" s="10">
        <v>151.99</v>
      </c>
      <c r="E127" s="10">
        <f>IF(Tabela16[[#This Row],[Expectativas Futuras (Fecomercio)]]="",#N/A,Tabela16[[#This Row],[Expectativas Futuras (Fecomercio)]]-Tabela16[[#This Row],[Condições Econômicas Atuais (Fecomercio)]])</f>
        <v>17.439999999999998</v>
      </c>
    </row>
    <row r="128" spans="1:5">
      <c r="A128" s="11">
        <v>40026</v>
      </c>
      <c r="B128" s="10">
        <v>145.61000000000001</v>
      </c>
      <c r="C128" s="10">
        <v>134.83000000000001</v>
      </c>
      <c r="D128" s="10">
        <v>152.80000000000001</v>
      </c>
      <c r="E128" s="10">
        <f>IF(Tabela16[[#This Row],[Expectativas Futuras (Fecomercio)]]="",#N/A,Tabela16[[#This Row],[Expectativas Futuras (Fecomercio)]]-Tabela16[[#This Row],[Condições Econômicas Atuais (Fecomercio)]])</f>
        <v>17.97</v>
      </c>
    </row>
    <row r="129" spans="1:5">
      <c r="A129" s="11">
        <v>40057</v>
      </c>
      <c r="B129" s="10">
        <v>148.81</v>
      </c>
      <c r="C129" s="10">
        <v>141.86000000000001</v>
      </c>
      <c r="D129" s="10">
        <v>153.44</v>
      </c>
      <c r="E129" s="10">
        <f>IF(Tabela16[[#This Row],[Expectativas Futuras (Fecomercio)]]="",#N/A,Tabela16[[#This Row],[Expectativas Futuras (Fecomercio)]]-Tabela16[[#This Row],[Condições Econômicas Atuais (Fecomercio)]])</f>
        <v>11.579999999999984</v>
      </c>
    </row>
    <row r="130" spans="1:5">
      <c r="A130" s="11">
        <v>40087</v>
      </c>
      <c r="B130" s="10">
        <v>157.15</v>
      </c>
      <c r="C130" s="10">
        <v>148.44999999999999</v>
      </c>
      <c r="D130" s="10">
        <v>162.94</v>
      </c>
      <c r="E130" s="10">
        <f>IF(Tabela16[[#This Row],[Expectativas Futuras (Fecomercio)]]="",#N/A,Tabela16[[#This Row],[Expectativas Futuras (Fecomercio)]]-Tabela16[[#This Row],[Condições Econômicas Atuais (Fecomercio)]])</f>
        <v>14.490000000000009</v>
      </c>
    </row>
    <row r="131" spans="1:5">
      <c r="A131" s="11">
        <v>40118</v>
      </c>
      <c r="B131" s="10">
        <v>155.79</v>
      </c>
      <c r="C131" s="10">
        <v>146.55000000000001</v>
      </c>
      <c r="D131" s="10">
        <v>161.94999999999999</v>
      </c>
      <c r="E131" s="10">
        <f>IF(Tabela16[[#This Row],[Expectativas Futuras (Fecomercio)]]="",#N/A,Tabela16[[#This Row],[Expectativas Futuras (Fecomercio)]]-Tabela16[[#This Row],[Condições Econômicas Atuais (Fecomercio)]])</f>
        <v>15.399999999999977</v>
      </c>
    </row>
    <row r="132" spans="1:5">
      <c r="A132" s="11">
        <v>40148</v>
      </c>
      <c r="B132" s="10">
        <v>156.63</v>
      </c>
      <c r="C132" s="10">
        <v>150.53</v>
      </c>
      <c r="D132" s="10">
        <v>160.69</v>
      </c>
      <c r="E132" s="10">
        <f>IF(Tabela16[[#This Row],[Expectativas Futuras (Fecomercio)]]="",#N/A,Tabela16[[#This Row],[Expectativas Futuras (Fecomercio)]]-Tabela16[[#This Row],[Condições Econômicas Atuais (Fecomercio)]])</f>
        <v>10.159999999999997</v>
      </c>
    </row>
    <row r="133" spans="1:5">
      <c r="A133" s="11">
        <v>40179</v>
      </c>
      <c r="B133" s="10">
        <v>160.47</v>
      </c>
      <c r="C133" s="10">
        <v>154.75</v>
      </c>
      <c r="D133" s="10">
        <v>164.28</v>
      </c>
      <c r="E133" s="10">
        <f>IF(Tabela16[[#This Row],[Expectativas Futuras (Fecomercio)]]="",#N/A,Tabela16[[#This Row],[Expectativas Futuras (Fecomercio)]]-Tabela16[[#This Row],[Condições Econômicas Atuais (Fecomercio)]])</f>
        <v>9.5300000000000011</v>
      </c>
    </row>
    <row r="134" spans="1:5">
      <c r="A134" s="11">
        <v>40210</v>
      </c>
      <c r="B134" s="10">
        <v>161.43</v>
      </c>
      <c r="C134" s="10">
        <v>160.75</v>
      </c>
      <c r="D134" s="10">
        <v>161.87</v>
      </c>
      <c r="E134" s="10">
        <f>IF(Tabela16[[#This Row],[Expectativas Futuras (Fecomercio)]]="",#N/A,Tabela16[[#This Row],[Expectativas Futuras (Fecomercio)]]-Tabela16[[#This Row],[Condições Econômicas Atuais (Fecomercio)]])</f>
        <v>1.1200000000000045</v>
      </c>
    </row>
    <row r="135" spans="1:5">
      <c r="A135" s="11">
        <v>40238</v>
      </c>
      <c r="B135" s="10">
        <v>159.91999999999999</v>
      </c>
      <c r="C135" s="10">
        <v>159.97999999999999</v>
      </c>
      <c r="D135" s="10">
        <v>159.88</v>
      </c>
      <c r="E135" s="10">
        <f>IF(Tabela16[[#This Row],[Expectativas Futuras (Fecomercio)]]="",#N/A,Tabela16[[#This Row],[Expectativas Futuras (Fecomercio)]]-Tabela16[[#This Row],[Condições Econômicas Atuais (Fecomercio)]])</f>
        <v>-9.9999999999994316E-2</v>
      </c>
    </row>
    <row r="136" spans="1:5">
      <c r="A136" s="11">
        <v>40269</v>
      </c>
      <c r="B136" s="10">
        <v>154.66</v>
      </c>
      <c r="C136" s="10">
        <v>146.53</v>
      </c>
      <c r="D136" s="10">
        <v>160.08000000000001</v>
      </c>
      <c r="E136" s="10">
        <f>IF(Tabela16[[#This Row],[Expectativas Futuras (Fecomercio)]]="",#N/A,Tabela16[[#This Row],[Expectativas Futuras (Fecomercio)]]-Tabela16[[#This Row],[Condições Econômicas Atuais (Fecomercio)]])</f>
        <v>13.550000000000011</v>
      </c>
    </row>
    <row r="137" spans="1:5">
      <c r="A137" s="11">
        <v>40299</v>
      </c>
      <c r="B137" s="10">
        <v>155.77000000000001</v>
      </c>
      <c r="C137" s="10">
        <v>152.47999999999999</v>
      </c>
      <c r="D137" s="10">
        <v>157.96</v>
      </c>
      <c r="E137" s="10">
        <f>IF(Tabela16[[#This Row],[Expectativas Futuras (Fecomercio)]]="",#N/A,Tabela16[[#This Row],[Expectativas Futuras (Fecomercio)]]-Tabela16[[#This Row],[Condições Econômicas Atuais (Fecomercio)]])</f>
        <v>5.4800000000000182</v>
      </c>
    </row>
    <row r="138" spans="1:5">
      <c r="A138" s="11">
        <v>40330</v>
      </c>
      <c r="B138" s="10">
        <v>160.55000000000001</v>
      </c>
      <c r="C138" s="10">
        <v>155.72999999999999</v>
      </c>
      <c r="D138" s="10">
        <v>163.76</v>
      </c>
      <c r="E138" s="10">
        <f>IF(Tabela16[[#This Row],[Expectativas Futuras (Fecomercio)]]="",#N/A,Tabela16[[#This Row],[Expectativas Futuras (Fecomercio)]]-Tabela16[[#This Row],[Condições Econômicas Atuais (Fecomercio)]])</f>
        <v>8.0300000000000011</v>
      </c>
    </row>
    <row r="139" spans="1:5">
      <c r="A139" s="11">
        <v>40360</v>
      </c>
      <c r="B139" s="10">
        <v>157.16</v>
      </c>
      <c r="C139" s="10">
        <v>153.99</v>
      </c>
      <c r="D139" s="10">
        <v>159.27000000000001</v>
      </c>
      <c r="E139" s="10">
        <f>IF(Tabela16[[#This Row],[Expectativas Futuras (Fecomercio)]]="",#N/A,Tabela16[[#This Row],[Expectativas Futuras (Fecomercio)]]-Tabela16[[#This Row],[Condições Econômicas Atuais (Fecomercio)]])</f>
        <v>5.2800000000000011</v>
      </c>
    </row>
    <row r="140" spans="1:5">
      <c r="A140" s="11">
        <v>40391</v>
      </c>
      <c r="B140" s="10">
        <v>164.5</v>
      </c>
      <c r="C140" s="10">
        <v>163.38</v>
      </c>
      <c r="D140" s="10">
        <v>165.25</v>
      </c>
      <c r="E140" s="10">
        <f>IF(Tabela16[[#This Row],[Expectativas Futuras (Fecomercio)]]="",#N/A,Tabela16[[#This Row],[Expectativas Futuras (Fecomercio)]]-Tabela16[[#This Row],[Condições Econômicas Atuais (Fecomercio)]])</f>
        <v>1.8700000000000045</v>
      </c>
    </row>
    <row r="141" spans="1:5">
      <c r="A141" s="11">
        <v>40422</v>
      </c>
      <c r="B141" s="10">
        <v>162.62</v>
      </c>
      <c r="C141" s="10">
        <v>164.11</v>
      </c>
      <c r="D141" s="10">
        <v>161.62</v>
      </c>
      <c r="E141" s="10">
        <f>IF(Tabela16[[#This Row],[Expectativas Futuras (Fecomercio)]]="",#N/A,Tabela16[[#This Row],[Expectativas Futuras (Fecomercio)]]-Tabela16[[#This Row],[Condições Econômicas Atuais (Fecomercio)]])</f>
        <v>-2.4900000000000091</v>
      </c>
    </row>
    <row r="142" spans="1:5">
      <c r="A142" s="11">
        <v>40452</v>
      </c>
      <c r="B142" s="10">
        <v>155.37</v>
      </c>
      <c r="C142" s="10">
        <v>155.58000000000001</v>
      </c>
      <c r="D142" s="10">
        <v>155.22999999999999</v>
      </c>
      <c r="E142" s="10">
        <f>IF(Tabela16[[#This Row],[Expectativas Futuras (Fecomercio)]]="",#N/A,Tabela16[[#This Row],[Expectativas Futuras (Fecomercio)]]-Tabela16[[#This Row],[Condições Econômicas Atuais (Fecomercio)]])</f>
        <v>-0.35000000000002274</v>
      </c>
    </row>
    <row r="143" spans="1:5">
      <c r="A143" s="11">
        <v>40483</v>
      </c>
      <c r="B143" s="10">
        <v>160.06</v>
      </c>
      <c r="C143" s="10">
        <v>159.91</v>
      </c>
      <c r="D143" s="10">
        <v>160.16</v>
      </c>
      <c r="E143" s="10">
        <f>IF(Tabela16[[#This Row],[Expectativas Futuras (Fecomercio)]]="",#N/A,Tabela16[[#This Row],[Expectativas Futuras (Fecomercio)]]-Tabela16[[#This Row],[Condições Econômicas Atuais (Fecomercio)]])</f>
        <v>0.25</v>
      </c>
    </row>
    <row r="144" spans="1:5">
      <c r="A144" s="11">
        <v>40513</v>
      </c>
      <c r="B144" s="10">
        <v>164.26</v>
      </c>
      <c r="C144" s="10">
        <v>162.82</v>
      </c>
      <c r="D144" s="10">
        <v>165.22</v>
      </c>
      <c r="E144" s="10">
        <f>IF(Tabela16[[#This Row],[Expectativas Futuras (Fecomercio)]]="",#N/A,Tabela16[[#This Row],[Expectativas Futuras (Fecomercio)]]-Tabela16[[#This Row],[Condições Econômicas Atuais (Fecomercio)]])</f>
        <v>2.4000000000000057</v>
      </c>
    </row>
    <row r="145" spans="1:5">
      <c r="A145" s="11">
        <v>40544</v>
      </c>
      <c r="B145" s="10">
        <v>160.83000000000001</v>
      </c>
      <c r="C145" s="10">
        <v>156.53</v>
      </c>
      <c r="D145" s="10">
        <v>163.71</v>
      </c>
      <c r="E145" s="10">
        <f>IF(Tabela16[[#This Row],[Expectativas Futuras (Fecomercio)]]="",#N/A,Tabela16[[#This Row],[Expectativas Futuras (Fecomercio)]]-Tabela16[[#This Row],[Condições Econômicas Atuais (Fecomercio)]])</f>
        <v>7.1800000000000068</v>
      </c>
    </row>
    <row r="146" spans="1:5">
      <c r="A146" s="11">
        <v>40575</v>
      </c>
      <c r="B146" s="10">
        <v>164.21</v>
      </c>
      <c r="C146" s="10">
        <v>161.27000000000001</v>
      </c>
      <c r="D146" s="10">
        <v>166.17</v>
      </c>
      <c r="E146" s="10">
        <f>IF(Tabela16[[#This Row],[Expectativas Futuras (Fecomercio)]]="",#N/A,Tabela16[[#This Row],[Expectativas Futuras (Fecomercio)]]-Tabela16[[#This Row],[Condições Econômicas Atuais (Fecomercio)]])</f>
        <v>4.8999999999999773</v>
      </c>
    </row>
    <row r="147" spans="1:5">
      <c r="A147" s="11">
        <v>40603</v>
      </c>
      <c r="B147" s="10">
        <v>160.29</v>
      </c>
      <c r="C147" s="10">
        <v>157.08000000000001</v>
      </c>
      <c r="D147" s="10">
        <v>162.43</v>
      </c>
      <c r="E147" s="10">
        <f>IF(Tabela16[[#This Row],[Expectativas Futuras (Fecomercio)]]="",#N/A,Tabela16[[#This Row],[Expectativas Futuras (Fecomercio)]]-Tabela16[[#This Row],[Condições Econômicas Atuais (Fecomercio)]])</f>
        <v>5.3499999999999943</v>
      </c>
    </row>
    <row r="148" spans="1:5">
      <c r="A148" s="11">
        <v>40634</v>
      </c>
      <c r="B148" s="10">
        <v>159.44</v>
      </c>
      <c r="C148" s="10">
        <v>154.09</v>
      </c>
      <c r="D148" s="10">
        <v>163.01</v>
      </c>
      <c r="E148" s="10">
        <f>IF(Tabela16[[#This Row],[Expectativas Futuras (Fecomercio)]]="",#N/A,Tabela16[[#This Row],[Expectativas Futuras (Fecomercio)]]-Tabela16[[#This Row],[Condições Econômicas Atuais (Fecomercio)]])</f>
        <v>8.9199999999999875</v>
      </c>
    </row>
    <row r="149" spans="1:5">
      <c r="A149" s="11">
        <v>40664</v>
      </c>
      <c r="B149" s="10">
        <v>153</v>
      </c>
      <c r="C149" s="10">
        <v>149.1</v>
      </c>
      <c r="D149" s="10">
        <v>155.6</v>
      </c>
      <c r="E149" s="10">
        <f>IF(Tabela16[[#This Row],[Expectativas Futuras (Fecomercio)]]="",#N/A,Tabela16[[#This Row],[Expectativas Futuras (Fecomercio)]]-Tabela16[[#This Row],[Condições Econômicas Atuais (Fecomercio)]])</f>
        <v>6.5</v>
      </c>
    </row>
    <row r="150" spans="1:5">
      <c r="A150" s="11">
        <v>40695</v>
      </c>
      <c r="B150" s="10">
        <v>153.81</v>
      </c>
      <c r="C150" s="10">
        <v>149.91</v>
      </c>
      <c r="D150" s="10">
        <v>156.41999999999999</v>
      </c>
      <c r="E150" s="10">
        <f>IF(Tabela16[[#This Row],[Expectativas Futuras (Fecomercio)]]="",#N/A,Tabela16[[#This Row],[Expectativas Futuras (Fecomercio)]]-Tabela16[[#This Row],[Condições Econômicas Atuais (Fecomercio)]])</f>
        <v>6.5099999999999909</v>
      </c>
    </row>
    <row r="151" spans="1:5">
      <c r="A151" s="11">
        <v>40725</v>
      </c>
      <c r="B151" s="10">
        <v>152.93</v>
      </c>
      <c r="C151" s="10">
        <v>150.63</v>
      </c>
      <c r="D151" s="10">
        <v>154.47</v>
      </c>
      <c r="E151" s="10">
        <f>IF(Tabela16[[#This Row],[Expectativas Futuras (Fecomercio)]]="",#N/A,Tabela16[[#This Row],[Expectativas Futuras (Fecomercio)]]-Tabela16[[#This Row],[Condições Econômicas Atuais (Fecomercio)]])</f>
        <v>3.8400000000000034</v>
      </c>
    </row>
    <row r="152" spans="1:5">
      <c r="A152" s="11">
        <v>40756</v>
      </c>
      <c r="B152" s="10">
        <v>152.71</v>
      </c>
      <c r="C152" s="10">
        <v>149.82</v>
      </c>
      <c r="D152" s="10">
        <v>154.63999999999999</v>
      </c>
      <c r="E152" s="10">
        <f>IF(Tabela16[[#This Row],[Expectativas Futuras (Fecomercio)]]="",#N/A,Tabela16[[#This Row],[Expectativas Futuras (Fecomercio)]]-Tabela16[[#This Row],[Condições Econômicas Atuais (Fecomercio)]])</f>
        <v>4.8199999999999932</v>
      </c>
    </row>
    <row r="153" spans="1:5">
      <c r="A153" s="11">
        <v>40787</v>
      </c>
      <c r="B153" s="10">
        <v>154.08000000000001</v>
      </c>
      <c r="C153" s="10">
        <v>152.27000000000001</v>
      </c>
      <c r="D153" s="10">
        <v>155.29</v>
      </c>
      <c r="E153" s="10">
        <f>IF(Tabela16[[#This Row],[Expectativas Futuras (Fecomercio)]]="",#N/A,Tabela16[[#This Row],[Expectativas Futuras (Fecomercio)]]-Tabela16[[#This Row],[Condições Econômicas Atuais (Fecomercio)]])</f>
        <v>3.0199999999999818</v>
      </c>
    </row>
    <row r="154" spans="1:5">
      <c r="A154" s="11">
        <v>40817</v>
      </c>
      <c r="B154" s="10">
        <v>151.91</v>
      </c>
      <c r="C154" s="10">
        <v>148.99</v>
      </c>
      <c r="D154" s="10">
        <v>153.85</v>
      </c>
      <c r="E154" s="10">
        <f>IF(Tabela16[[#This Row],[Expectativas Futuras (Fecomercio)]]="",#N/A,Tabela16[[#This Row],[Expectativas Futuras (Fecomercio)]]-Tabela16[[#This Row],[Condições Econômicas Atuais (Fecomercio)]])</f>
        <v>4.8599999999999852</v>
      </c>
    </row>
    <row r="155" spans="1:5">
      <c r="A155" s="11">
        <v>40848</v>
      </c>
      <c r="B155" s="10">
        <v>155.36000000000001</v>
      </c>
      <c r="C155" s="10">
        <v>149.08000000000001</v>
      </c>
      <c r="D155" s="10">
        <v>159.55000000000001</v>
      </c>
      <c r="E155" s="10">
        <f>IF(Tabela16[[#This Row],[Expectativas Futuras (Fecomercio)]]="",#N/A,Tabela16[[#This Row],[Expectativas Futuras (Fecomercio)]]-Tabela16[[#This Row],[Condições Econômicas Atuais (Fecomercio)]])</f>
        <v>10.469999999999999</v>
      </c>
    </row>
    <row r="156" spans="1:5">
      <c r="A156" s="11">
        <v>40878</v>
      </c>
      <c r="B156" s="10">
        <v>158.16999999999999</v>
      </c>
      <c r="C156" s="10">
        <v>150.52000000000001</v>
      </c>
      <c r="D156" s="10">
        <v>163.28</v>
      </c>
      <c r="E156" s="10">
        <f>IF(Tabela16[[#This Row],[Expectativas Futuras (Fecomercio)]]="",#N/A,Tabela16[[#This Row],[Expectativas Futuras (Fecomercio)]]-Tabela16[[#This Row],[Condições Econômicas Atuais (Fecomercio)]])</f>
        <v>12.759999999999991</v>
      </c>
    </row>
    <row r="157" spans="1:5">
      <c r="A157" s="11">
        <v>40909</v>
      </c>
      <c r="B157" s="10">
        <v>158.33000000000001</v>
      </c>
      <c r="C157" s="10">
        <v>151.91999999999999</v>
      </c>
      <c r="D157" s="10">
        <v>162.6</v>
      </c>
      <c r="E157" s="10">
        <f>IF(Tabela16[[#This Row],[Expectativas Futuras (Fecomercio)]]="",#N/A,Tabela16[[#This Row],[Expectativas Futuras (Fecomercio)]]-Tabela16[[#This Row],[Condições Econômicas Atuais (Fecomercio)]])</f>
        <v>10.680000000000007</v>
      </c>
    </row>
    <row r="158" spans="1:5">
      <c r="A158" s="11">
        <v>40940</v>
      </c>
      <c r="B158" s="10">
        <v>170.18</v>
      </c>
      <c r="C158" s="10">
        <v>167.9</v>
      </c>
      <c r="D158" s="10">
        <v>171.7</v>
      </c>
      <c r="E158" s="10">
        <f>IF(Tabela16[[#This Row],[Expectativas Futuras (Fecomercio)]]="",#N/A,Tabela16[[#This Row],[Expectativas Futuras (Fecomercio)]]-Tabela16[[#This Row],[Condições Econômicas Atuais (Fecomercio)]])</f>
        <v>3.7999999999999829</v>
      </c>
    </row>
    <row r="159" spans="1:5">
      <c r="A159" s="11">
        <v>40969</v>
      </c>
      <c r="B159" s="10">
        <v>164.42</v>
      </c>
      <c r="C159" s="10">
        <v>162.37</v>
      </c>
      <c r="D159" s="10">
        <v>165.79</v>
      </c>
      <c r="E159" s="10">
        <f>IF(Tabela16[[#This Row],[Expectativas Futuras (Fecomercio)]]="",#N/A,Tabela16[[#This Row],[Expectativas Futuras (Fecomercio)]]-Tabela16[[#This Row],[Condições Econômicas Atuais (Fecomercio)]])</f>
        <v>3.4199999999999875</v>
      </c>
    </row>
    <row r="160" spans="1:5">
      <c r="A160" s="11">
        <v>41000</v>
      </c>
      <c r="B160" s="10">
        <v>164.99</v>
      </c>
      <c r="C160" s="10">
        <v>163.22</v>
      </c>
      <c r="D160" s="10">
        <v>166.17</v>
      </c>
      <c r="E160" s="10">
        <f>IF(Tabela16[[#This Row],[Expectativas Futuras (Fecomercio)]]="",#N/A,Tabela16[[#This Row],[Expectativas Futuras (Fecomercio)]]-Tabela16[[#This Row],[Condições Econômicas Atuais (Fecomercio)]])</f>
        <v>2.9499999999999886</v>
      </c>
    </row>
    <row r="161" spans="1:5">
      <c r="A161" s="11">
        <v>41030</v>
      </c>
      <c r="B161" s="10">
        <v>163.05000000000001</v>
      </c>
      <c r="C161" s="10">
        <v>156.18</v>
      </c>
      <c r="D161" s="10">
        <v>167.62</v>
      </c>
      <c r="E161" s="10">
        <f>IF(Tabela16[[#This Row],[Expectativas Futuras (Fecomercio)]]="",#N/A,Tabela16[[#This Row],[Expectativas Futuras (Fecomercio)]]-Tabela16[[#This Row],[Condições Econômicas Atuais (Fecomercio)]])</f>
        <v>11.439999999999998</v>
      </c>
    </row>
    <row r="162" spans="1:5">
      <c r="A162" s="11">
        <v>41061</v>
      </c>
      <c r="B162" s="10">
        <v>162.35</v>
      </c>
      <c r="C162" s="10">
        <v>159.71</v>
      </c>
      <c r="D162" s="10">
        <v>164.11</v>
      </c>
      <c r="E162" s="10">
        <f>IF(Tabela16[[#This Row],[Expectativas Futuras (Fecomercio)]]="",#N/A,Tabela16[[#This Row],[Expectativas Futuras (Fecomercio)]]-Tabela16[[#This Row],[Condições Econômicas Atuais (Fecomercio)]])</f>
        <v>4.4000000000000057</v>
      </c>
    </row>
    <row r="163" spans="1:5">
      <c r="A163" s="11">
        <v>41091</v>
      </c>
      <c r="B163" s="10">
        <v>160.56</v>
      </c>
      <c r="C163" s="10">
        <v>158.34</v>
      </c>
      <c r="D163" s="10">
        <v>162.04</v>
      </c>
      <c r="E163" s="10">
        <f>IF(Tabela16[[#This Row],[Expectativas Futuras (Fecomercio)]]="",#N/A,Tabela16[[#This Row],[Expectativas Futuras (Fecomercio)]]-Tabela16[[#This Row],[Condições Econômicas Atuais (Fecomercio)]])</f>
        <v>3.6999999999999886</v>
      </c>
    </row>
    <row r="164" spans="1:5">
      <c r="A164" s="11">
        <v>41122</v>
      </c>
      <c r="B164" s="10">
        <v>156.30000000000001</v>
      </c>
      <c r="C164" s="10">
        <v>155.62</v>
      </c>
      <c r="D164" s="10">
        <v>156.75</v>
      </c>
      <c r="E164" s="10">
        <f>IF(Tabela16[[#This Row],[Expectativas Futuras (Fecomercio)]]="",#N/A,Tabela16[[#This Row],[Expectativas Futuras (Fecomercio)]]-Tabela16[[#This Row],[Condições Econômicas Atuais (Fecomercio)]])</f>
        <v>1.1299999999999955</v>
      </c>
    </row>
    <row r="165" spans="1:5">
      <c r="A165" s="11">
        <v>41153</v>
      </c>
      <c r="B165" s="10">
        <v>158.29</v>
      </c>
      <c r="C165" s="10">
        <v>157.19999999999999</v>
      </c>
      <c r="D165" s="10">
        <v>159.01</v>
      </c>
      <c r="E165" s="10">
        <f>IF(Tabela16[[#This Row],[Expectativas Futuras (Fecomercio)]]="",#N/A,Tabela16[[#This Row],[Expectativas Futuras (Fecomercio)]]-Tabela16[[#This Row],[Condições Econômicas Atuais (Fecomercio)]])</f>
        <v>1.8100000000000023</v>
      </c>
    </row>
    <row r="166" spans="1:5">
      <c r="A166" s="11">
        <v>41183</v>
      </c>
      <c r="B166" s="10">
        <v>161.38</v>
      </c>
      <c r="C166" s="10">
        <v>159.44</v>
      </c>
      <c r="D166" s="10">
        <v>162.68</v>
      </c>
      <c r="E166" s="10">
        <f>IF(Tabela16[[#This Row],[Expectativas Futuras (Fecomercio)]]="",#N/A,Tabela16[[#This Row],[Expectativas Futuras (Fecomercio)]]-Tabela16[[#This Row],[Condições Econômicas Atuais (Fecomercio)]])</f>
        <v>3.2400000000000091</v>
      </c>
    </row>
    <row r="167" spans="1:5">
      <c r="A167" s="11">
        <v>41214</v>
      </c>
      <c r="B167" s="10">
        <v>159.69</v>
      </c>
      <c r="C167" s="10">
        <v>152.4</v>
      </c>
      <c r="D167" s="10">
        <v>164.56</v>
      </c>
      <c r="E167" s="10">
        <f>IF(Tabela16[[#This Row],[Expectativas Futuras (Fecomercio)]]="",#N/A,Tabela16[[#This Row],[Expectativas Futuras (Fecomercio)]]-Tabela16[[#This Row],[Condições Econômicas Atuais (Fecomercio)]])</f>
        <v>12.159999999999997</v>
      </c>
    </row>
    <row r="168" spans="1:5">
      <c r="A168" s="11">
        <v>41244</v>
      </c>
      <c r="B168" s="10">
        <v>161.81</v>
      </c>
      <c r="C168" s="10">
        <v>160.11000000000001</v>
      </c>
      <c r="D168" s="10">
        <v>162.94</v>
      </c>
      <c r="E168" s="10">
        <f>IF(Tabela16[[#This Row],[Expectativas Futuras (Fecomercio)]]="",#N/A,Tabela16[[#This Row],[Expectativas Futuras (Fecomercio)]]-Tabela16[[#This Row],[Condições Econômicas Atuais (Fecomercio)]])</f>
        <v>2.8299999999999841</v>
      </c>
    </row>
    <row r="169" spans="1:5">
      <c r="A169" s="11">
        <v>41275</v>
      </c>
      <c r="B169" s="10">
        <v>160.55000000000001</v>
      </c>
      <c r="C169" s="10">
        <v>156.08000000000001</v>
      </c>
      <c r="D169" s="10">
        <v>163.54</v>
      </c>
      <c r="E169" s="10">
        <f>IF(Tabela16[[#This Row],[Expectativas Futuras (Fecomercio)]]="",#N/A,Tabela16[[#This Row],[Expectativas Futuras (Fecomercio)]]-Tabela16[[#This Row],[Condições Econômicas Atuais (Fecomercio)]])</f>
        <v>7.4599999999999795</v>
      </c>
    </row>
    <row r="170" spans="1:5">
      <c r="A170" s="11">
        <v>41306</v>
      </c>
      <c r="B170" s="10">
        <v>165.85</v>
      </c>
      <c r="C170" s="10">
        <v>165.95</v>
      </c>
      <c r="D170" s="10">
        <v>165.78</v>
      </c>
      <c r="E170" s="10">
        <f>IF(Tabela16[[#This Row],[Expectativas Futuras (Fecomercio)]]="",#N/A,Tabela16[[#This Row],[Expectativas Futuras (Fecomercio)]]-Tabela16[[#This Row],[Condições Econômicas Atuais (Fecomercio)]])</f>
        <v>-0.16999999999998749</v>
      </c>
    </row>
    <row r="171" spans="1:5">
      <c r="A171" s="11">
        <v>41334</v>
      </c>
      <c r="B171" s="10">
        <v>159.96</v>
      </c>
      <c r="C171" s="10">
        <v>155.63999999999999</v>
      </c>
      <c r="D171" s="10">
        <v>162.84</v>
      </c>
      <c r="E171" s="10">
        <f>IF(Tabela16[[#This Row],[Expectativas Futuras (Fecomercio)]]="",#N/A,Tabela16[[#This Row],[Expectativas Futuras (Fecomercio)]]-Tabela16[[#This Row],[Condições Econômicas Atuais (Fecomercio)]])</f>
        <v>7.2000000000000171</v>
      </c>
    </row>
    <row r="172" spans="1:5">
      <c r="A172" s="11">
        <v>41365</v>
      </c>
      <c r="B172" s="10">
        <v>155.62</v>
      </c>
      <c r="C172" s="10">
        <v>153.02000000000001</v>
      </c>
      <c r="D172" s="10">
        <v>157.35</v>
      </c>
      <c r="E172" s="10">
        <f>IF(Tabela16[[#This Row],[Expectativas Futuras (Fecomercio)]]="",#N/A,Tabela16[[#This Row],[Expectativas Futuras (Fecomercio)]]-Tabela16[[#This Row],[Condições Econômicas Atuais (Fecomercio)]])</f>
        <v>4.3299999999999841</v>
      </c>
    </row>
    <row r="173" spans="1:5">
      <c r="A173" s="11">
        <v>41395</v>
      </c>
      <c r="B173" s="10">
        <v>145.97</v>
      </c>
      <c r="C173" s="10">
        <v>145.13999999999999</v>
      </c>
      <c r="D173" s="10">
        <v>146.53</v>
      </c>
      <c r="E173" s="10">
        <f>IF(Tabela16[[#This Row],[Expectativas Futuras (Fecomercio)]]="",#N/A,Tabela16[[#This Row],[Expectativas Futuras (Fecomercio)]]-Tabela16[[#This Row],[Condições Econômicas Atuais (Fecomercio)]])</f>
        <v>1.3900000000000148</v>
      </c>
    </row>
    <row r="174" spans="1:5">
      <c r="A174" s="11">
        <v>41426</v>
      </c>
      <c r="B174" s="10">
        <v>145.04</v>
      </c>
      <c r="C174" s="10">
        <v>147.47999999999999</v>
      </c>
      <c r="D174" s="10">
        <v>143.41999999999999</v>
      </c>
      <c r="E174" s="10">
        <f>IF(Tabela16[[#This Row],[Expectativas Futuras (Fecomercio)]]="",#N/A,Tabela16[[#This Row],[Expectativas Futuras (Fecomercio)]]-Tabela16[[#This Row],[Condições Econômicas Atuais (Fecomercio)]])</f>
        <v>-4.0600000000000023</v>
      </c>
    </row>
    <row r="175" spans="1:5">
      <c r="A175" s="11">
        <v>41456</v>
      </c>
      <c r="B175" s="10">
        <v>136.72999999999999</v>
      </c>
      <c r="C175" s="10">
        <v>136.41</v>
      </c>
      <c r="D175" s="10">
        <v>136.94</v>
      </c>
      <c r="E175" s="10">
        <f>IF(Tabela16[[#This Row],[Expectativas Futuras (Fecomercio)]]="",#N/A,Tabela16[[#This Row],[Expectativas Futuras (Fecomercio)]]-Tabela16[[#This Row],[Condições Econômicas Atuais (Fecomercio)]])</f>
        <v>0.53000000000000114</v>
      </c>
    </row>
    <row r="176" spans="1:5">
      <c r="A176" s="11">
        <v>41487</v>
      </c>
      <c r="B176" s="10">
        <v>133.04</v>
      </c>
      <c r="C176" s="10">
        <v>133.09</v>
      </c>
      <c r="D176" s="10">
        <v>133.01</v>
      </c>
      <c r="E176" s="10">
        <f>IF(Tabela16[[#This Row],[Expectativas Futuras (Fecomercio)]]="",#N/A,Tabela16[[#This Row],[Expectativas Futuras (Fecomercio)]]-Tabela16[[#This Row],[Condições Econômicas Atuais (Fecomercio)]])</f>
        <v>-8.0000000000012506E-2</v>
      </c>
    </row>
    <row r="177" spans="1:5">
      <c r="A177" s="11">
        <v>41518</v>
      </c>
      <c r="B177" s="10">
        <v>136.74</v>
      </c>
      <c r="C177" s="10">
        <v>139.47</v>
      </c>
      <c r="D177" s="10">
        <v>134.91999999999999</v>
      </c>
      <c r="E177" s="10">
        <f>IF(Tabela16[[#This Row],[Expectativas Futuras (Fecomercio)]]="",#N/A,Tabela16[[#This Row],[Expectativas Futuras (Fecomercio)]]-Tabela16[[#This Row],[Condições Econômicas Atuais (Fecomercio)]])</f>
        <v>-4.5500000000000114</v>
      </c>
    </row>
    <row r="178" spans="1:5">
      <c r="A178" s="11">
        <v>41548</v>
      </c>
      <c r="B178" s="10">
        <v>139.24</v>
      </c>
      <c r="C178" s="10">
        <v>139.38999999999999</v>
      </c>
      <c r="D178" s="10">
        <v>139.15</v>
      </c>
      <c r="E178" s="10">
        <f>IF(Tabela16[[#This Row],[Expectativas Futuras (Fecomercio)]]="",#N/A,Tabela16[[#This Row],[Expectativas Futuras (Fecomercio)]]-Tabela16[[#This Row],[Condições Econômicas Atuais (Fecomercio)]])</f>
        <v>-0.23999999999998067</v>
      </c>
    </row>
    <row r="179" spans="1:5">
      <c r="A179" s="11">
        <v>41579</v>
      </c>
      <c r="B179" s="10">
        <v>138.01</v>
      </c>
      <c r="C179" s="10">
        <v>136.91999999999999</v>
      </c>
      <c r="D179" s="10">
        <v>138.74</v>
      </c>
      <c r="E179" s="10">
        <f>IF(Tabela16[[#This Row],[Expectativas Futuras (Fecomercio)]]="",#N/A,Tabela16[[#This Row],[Expectativas Futuras (Fecomercio)]]-Tabela16[[#This Row],[Condições Econômicas Atuais (Fecomercio)]])</f>
        <v>1.8200000000000216</v>
      </c>
    </row>
    <row r="180" spans="1:5">
      <c r="A180" s="11">
        <v>41609</v>
      </c>
      <c r="B180" s="10">
        <v>136.57</v>
      </c>
      <c r="C180" s="10">
        <v>138.16</v>
      </c>
      <c r="D180" s="10">
        <v>135.51</v>
      </c>
      <c r="E180" s="10">
        <f>IF(Tabela16[[#This Row],[Expectativas Futuras (Fecomercio)]]="",#N/A,Tabela16[[#This Row],[Expectativas Futuras (Fecomercio)]]-Tabela16[[#This Row],[Condições Econômicas Atuais (Fecomercio)]])</f>
        <v>-2.6500000000000057</v>
      </c>
    </row>
    <row r="181" spans="1:5">
      <c r="A181" s="11">
        <v>41640</v>
      </c>
      <c r="B181" s="10">
        <v>131.74</v>
      </c>
      <c r="C181" s="10">
        <v>130.19</v>
      </c>
      <c r="D181" s="10">
        <v>132.78</v>
      </c>
      <c r="E181" s="10">
        <f>IF(Tabela16[[#This Row],[Expectativas Futuras (Fecomercio)]]="",#N/A,Tabela16[[#This Row],[Expectativas Futuras (Fecomercio)]]-Tabela16[[#This Row],[Condições Econômicas Atuais (Fecomercio)]])</f>
        <v>2.5900000000000034</v>
      </c>
    </row>
    <row r="182" spans="1:5">
      <c r="A182" s="11">
        <v>41671</v>
      </c>
      <c r="B182" s="10">
        <v>136.38999999999999</v>
      </c>
      <c r="C182" s="10">
        <v>142.61000000000001</v>
      </c>
      <c r="D182" s="10">
        <v>132.24</v>
      </c>
      <c r="E182" s="10">
        <f>IF(Tabela16[[#This Row],[Expectativas Futuras (Fecomercio)]]="",#N/A,Tabela16[[#This Row],[Expectativas Futuras (Fecomercio)]]-Tabela16[[#This Row],[Condições Econômicas Atuais (Fecomercio)]])</f>
        <v>-10.370000000000005</v>
      </c>
    </row>
    <row r="183" spans="1:5">
      <c r="A183" s="11">
        <v>41699</v>
      </c>
      <c r="B183" s="10">
        <v>125.78</v>
      </c>
      <c r="C183" s="10">
        <v>132.36000000000001</v>
      </c>
      <c r="D183" s="10">
        <v>121.39</v>
      </c>
      <c r="E183" s="10">
        <f>IF(Tabela16[[#This Row],[Expectativas Futuras (Fecomercio)]]="",#N/A,Tabela16[[#This Row],[Expectativas Futuras (Fecomercio)]]-Tabela16[[#This Row],[Condições Econômicas Atuais (Fecomercio)]])</f>
        <v>-10.970000000000013</v>
      </c>
    </row>
    <row r="184" spans="1:5">
      <c r="A184" s="11">
        <v>41730</v>
      </c>
      <c r="B184" s="10">
        <v>120.25</v>
      </c>
      <c r="C184" s="10">
        <v>126.93</v>
      </c>
      <c r="D184" s="10">
        <v>115.8</v>
      </c>
      <c r="E184" s="10">
        <f>IF(Tabela16[[#This Row],[Expectativas Futuras (Fecomercio)]]="",#N/A,Tabela16[[#This Row],[Expectativas Futuras (Fecomercio)]]-Tabela16[[#This Row],[Condições Econômicas Atuais (Fecomercio)]])</f>
        <v>-11.13000000000001</v>
      </c>
    </row>
    <row r="185" spans="1:5">
      <c r="A185" s="11">
        <v>41760</v>
      </c>
      <c r="B185" s="10">
        <v>109.48</v>
      </c>
      <c r="C185" s="10">
        <v>111.8</v>
      </c>
      <c r="D185" s="10">
        <v>107.94</v>
      </c>
      <c r="E185" s="10">
        <f>IF(Tabela16[[#This Row],[Expectativas Futuras (Fecomercio)]]="",#N/A,Tabela16[[#This Row],[Expectativas Futuras (Fecomercio)]]-Tabela16[[#This Row],[Condições Econômicas Atuais (Fecomercio)]])</f>
        <v>-3.8599999999999994</v>
      </c>
    </row>
    <row r="186" spans="1:5">
      <c r="A186" s="11">
        <v>41791</v>
      </c>
      <c r="B186" s="10">
        <v>107.37</v>
      </c>
      <c r="C186" s="10">
        <v>110.92</v>
      </c>
      <c r="D186" s="10">
        <v>105.01</v>
      </c>
      <c r="E186" s="10">
        <f>IF(Tabela16[[#This Row],[Expectativas Futuras (Fecomercio)]]="",#N/A,Tabela16[[#This Row],[Expectativas Futuras (Fecomercio)]]-Tabela16[[#This Row],[Condições Econômicas Atuais (Fecomercio)]])</f>
        <v>-5.9099999999999966</v>
      </c>
    </row>
    <row r="187" spans="1:5">
      <c r="A187" s="11">
        <v>41821</v>
      </c>
      <c r="B187" s="10">
        <v>109.55</v>
      </c>
      <c r="C187" s="10">
        <v>109.23</v>
      </c>
      <c r="D187" s="10">
        <v>109.76</v>
      </c>
      <c r="E187" s="10">
        <f>IF(Tabela16[[#This Row],[Expectativas Futuras (Fecomercio)]]="",#N/A,Tabela16[[#This Row],[Expectativas Futuras (Fecomercio)]]-Tabela16[[#This Row],[Condições Econômicas Atuais (Fecomercio)]])</f>
        <v>0.53000000000000114</v>
      </c>
    </row>
    <row r="188" spans="1:5">
      <c r="A188" s="11">
        <v>41852</v>
      </c>
      <c r="B188" s="10">
        <v>110.54</v>
      </c>
      <c r="C188" s="10">
        <v>110.11</v>
      </c>
      <c r="D188" s="10">
        <v>110.83</v>
      </c>
      <c r="E188" s="10">
        <f>IF(Tabela16[[#This Row],[Expectativas Futuras (Fecomercio)]]="",#N/A,Tabela16[[#This Row],[Expectativas Futuras (Fecomercio)]]-Tabela16[[#This Row],[Condições Econômicas Atuais (Fecomercio)]])</f>
        <v>0.71999999999999886</v>
      </c>
    </row>
    <row r="189" spans="1:5">
      <c r="A189" s="11">
        <v>41883</v>
      </c>
      <c r="B189" s="10">
        <v>118.92</v>
      </c>
      <c r="C189" s="10">
        <v>113.85</v>
      </c>
      <c r="D189" s="10">
        <v>122.3</v>
      </c>
      <c r="E189" s="10">
        <f>IF(Tabela16[[#This Row],[Expectativas Futuras (Fecomercio)]]="",#N/A,Tabela16[[#This Row],[Expectativas Futuras (Fecomercio)]]-Tabela16[[#This Row],[Condições Econômicas Atuais (Fecomercio)]])</f>
        <v>8.4500000000000028</v>
      </c>
    </row>
    <row r="190" spans="1:5">
      <c r="A190" s="11">
        <v>41913</v>
      </c>
      <c r="B190" s="10">
        <v>115.82</v>
      </c>
      <c r="C190" s="10">
        <v>107.09</v>
      </c>
      <c r="D190" s="10">
        <v>121.64</v>
      </c>
      <c r="E190" s="10">
        <f>IF(Tabela16[[#This Row],[Expectativas Futuras (Fecomercio)]]="",#N/A,Tabela16[[#This Row],[Expectativas Futuras (Fecomercio)]]-Tabela16[[#This Row],[Condições Econômicas Atuais (Fecomercio)]])</f>
        <v>14.549999999999997</v>
      </c>
    </row>
    <row r="191" spans="1:5">
      <c r="A191" s="11">
        <v>41944</v>
      </c>
      <c r="B191" s="10">
        <v>115.99</v>
      </c>
      <c r="C191" s="10">
        <v>103.39</v>
      </c>
      <c r="D191" s="10">
        <v>124.39</v>
      </c>
      <c r="E191" s="10">
        <f>IF(Tabela16[[#This Row],[Expectativas Futuras (Fecomercio)]]="",#N/A,Tabela16[[#This Row],[Expectativas Futuras (Fecomercio)]]-Tabela16[[#This Row],[Condições Econômicas Atuais (Fecomercio)]])</f>
        <v>21</v>
      </c>
    </row>
    <row r="192" spans="1:5">
      <c r="A192" s="11">
        <v>41974</v>
      </c>
      <c r="B192" s="10">
        <v>112.95</v>
      </c>
      <c r="C192" s="10">
        <v>108.7</v>
      </c>
      <c r="D192" s="10">
        <v>115.79</v>
      </c>
      <c r="E192" s="10">
        <f>IF(Tabela16[[#This Row],[Expectativas Futuras (Fecomercio)]]="",#N/A,Tabela16[[#This Row],[Expectativas Futuras (Fecomercio)]]-Tabela16[[#This Row],[Condições Econômicas Atuais (Fecomercio)]])</f>
        <v>7.0900000000000034</v>
      </c>
    </row>
    <row r="193" spans="1:5">
      <c r="A193" s="11">
        <v>42005</v>
      </c>
      <c r="B193" s="10">
        <v>112.69</v>
      </c>
      <c r="C193" s="10">
        <v>110.72</v>
      </c>
      <c r="D193" s="10">
        <v>114.01</v>
      </c>
      <c r="E193" s="10">
        <f>IF(Tabela16[[#This Row],[Expectativas Futuras (Fecomercio)]]="",#N/A,Tabela16[[#This Row],[Expectativas Futuras (Fecomercio)]]-Tabela16[[#This Row],[Condições Econômicas Atuais (Fecomercio)]])</f>
        <v>3.2900000000000063</v>
      </c>
    </row>
    <row r="194" spans="1:5">
      <c r="A194" s="11">
        <v>42036</v>
      </c>
      <c r="B194" s="10">
        <v>112.89</v>
      </c>
      <c r="C194" s="10">
        <v>109.65</v>
      </c>
      <c r="D194" s="10">
        <v>115.05</v>
      </c>
      <c r="E194" s="10">
        <f>IF(Tabela16[[#This Row],[Expectativas Futuras (Fecomercio)]]="",#N/A,Tabela16[[#This Row],[Expectativas Futuras (Fecomercio)]]-Tabela16[[#This Row],[Condições Econômicas Atuais (Fecomercio)]])</f>
        <v>5.3999999999999915</v>
      </c>
    </row>
    <row r="195" spans="1:5">
      <c r="A195" s="11">
        <v>42064</v>
      </c>
      <c r="B195" s="10">
        <v>106.86</v>
      </c>
      <c r="C195" s="10">
        <v>103.26</v>
      </c>
      <c r="D195" s="10">
        <v>109.26</v>
      </c>
      <c r="E195" s="10">
        <f>IF(Tabela16[[#This Row],[Expectativas Futuras (Fecomercio)]]="",#N/A,Tabela16[[#This Row],[Expectativas Futuras (Fecomercio)]]-Tabela16[[#This Row],[Condições Econômicas Atuais (Fecomercio)]])</f>
        <v>6</v>
      </c>
    </row>
    <row r="196" spans="1:5">
      <c r="A196" s="11">
        <v>42095</v>
      </c>
      <c r="B196" s="10">
        <v>101.56</v>
      </c>
      <c r="C196" s="10">
        <v>95.17</v>
      </c>
      <c r="D196" s="10">
        <v>105.82</v>
      </c>
      <c r="E196" s="10">
        <f>IF(Tabela16[[#This Row],[Expectativas Futuras (Fecomercio)]]="",#N/A,Tabela16[[#This Row],[Expectativas Futuras (Fecomercio)]]-Tabela16[[#This Row],[Condições Econômicas Atuais (Fecomercio)]])</f>
        <v>10.649999999999991</v>
      </c>
    </row>
    <row r="197" spans="1:5">
      <c r="A197" s="11">
        <v>42125</v>
      </c>
      <c r="B197" s="10">
        <v>91.77</v>
      </c>
      <c r="C197" s="10">
        <v>81.349999999999994</v>
      </c>
      <c r="D197" s="10">
        <v>98.71</v>
      </c>
      <c r="E197" s="10">
        <f>IF(Tabela16[[#This Row],[Expectativas Futuras (Fecomercio)]]="",#N/A,Tabela16[[#This Row],[Expectativas Futuras (Fecomercio)]]-Tabela16[[#This Row],[Condições Econômicas Atuais (Fecomercio)]])</f>
        <v>17.36</v>
      </c>
    </row>
    <row r="198" spans="1:5">
      <c r="A198" s="11">
        <v>42156</v>
      </c>
      <c r="B198" s="10">
        <v>90.58</v>
      </c>
      <c r="C198" s="10">
        <v>74.14</v>
      </c>
      <c r="D198" s="10">
        <v>101.54</v>
      </c>
      <c r="E198" s="10">
        <f>IF(Tabela16[[#This Row],[Expectativas Futuras (Fecomercio)]]="",#N/A,Tabela16[[#This Row],[Expectativas Futuras (Fecomercio)]]-Tabela16[[#This Row],[Condições Econômicas Atuais (Fecomercio)]])</f>
        <v>27.400000000000006</v>
      </c>
    </row>
    <row r="199" spans="1:5">
      <c r="A199" s="11">
        <v>42186</v>
      </c>
      <c r="B199" s="10">
        <v>84.55</v>
      </c>
      <c r="C199" s="10">
        <v>61.3</v>
      </c>
      <c r="D199" s="10">
        <v>100.04</v>
      </c>
      <c r="E199" s="10">
        <f>IF(Tabela16[[#This Row],[Expectativas Futuras (Fecomercio)]]="",#N/A,Tabela16[[#This Row],[Expectativas Futuras (Fecomercio)]]-Tabela16[[#This Row],[Condições Econômicas Atuais (Fecomercio)]])</f>
        <v>38.740000000000009</v>
      </c>
    </row>
    <row r="200" spans="1:5">
      <c r="A200" s="11">
        <v>42217</v>
      </c>
      <c r="B200" s="10">
        <v>84.66</v>
      </c>
      <c r="C200" s="10">
        <v>59.31</v>
      </c>
      <c r="D200" s="10">
        <v>101.56</v>
      </c>
      <c r="E200" s="10">
        <f>IF(Tabela16[[#This Row],[Expectativas Futuras (Fecomercio)]]="",#N/A,Tabela16[[#This Row],[Expectativas Futuras (Fecomercio)]]-Tabela16[[#This Row],[Condições Econômicas Atuais (Fecomercio)]])</f>
        <v>42.25</v>
      </c>
    </row>
    <row r="201" spans="1:5">
      <c r="A201" s="11">
        <v>42248</v>
      </c>
      <c r="B201" s="10">
        <v>85.53</v>
      </c>
      <c r="C201" s="10">
        <v>59.83</v>
      </c>
      <c r="D201" s="10">
        <v>102.66</v>
      </c>
      <c r="E201" s="10">
        <f>IF(Tabela16[[#This Row],[Expectativas Futuras (Fecomercio)]]="",#N/A,Tabela16[[#This Row],[Expectativas Futuras (Fecomercio)]]-Tabela16[[#This Row],[Condições Econômicas Atuais (Fecomercio)]])</f>
        <v>42.83</v>
      </c>
    </row>
    <row r="202" spans="1:5">
      <c r="A202" s="11">
        <v>42278</v>
      </c>
      <c r="B202" s="10">
        <v>88.77</v>
      </c>
      <c r="C202" s="10">
        <v>56.05</v>
      </c>
      <c r="D202" s="10">
        <v>110.57</v>
      </c>
      <c r="E202" s="10">
        <f>IF(Tabela16[[#This Row],[Expectativas Futuras (Fecomercio)]]="",#N/A,Tabela16[[#This Row],[Expectativas Futuras (Fecomercio)]]-Tabela16[[#This Row],[Condições Econômicas Atuais (Fecomercio)]])</f>
        <v>54.519999999999996</v>
      </c>
    </row>
    <row r="203" spans="1:5">
      <c r="A203" s="11">
        <v>42309</v>
      </c>
      <c r="B203" s="10">
        <v>85.55</v>
      </c>
      <c r="C203" s="10">
        <v>54.31</v>
      </c>
      <c r="D203" s="10">
        <v>106.38</v>
      </c>
      <c r="E203" s="10">
        <f>IF(Tabela16[[#This Row],[Expectativas Futuras (Fecomercio)]]="",#N/A,Tabela16[[#This Row],[Expectativas Futuras (Fecomercio)]]-Tabela16[[#This Row],[Condições Econômicas Atuais (Fecomercio)]])</f>
        <v>52.069999999999993</v>
      </c>
    </row>
    <row r="204" spans="1:5">
      <c r="A204" s="11">
        <v>42339</v>
      </c>
      <c r="B204" s="10">
        <v>87.17</v>
      </c>
      <c r="C204" s="10">
        <v>57.95</v>
      </c>
      <c r="D204" s="10">
        <v>106.65</v>
      </c>
      <c r="E204" s="10">
        <f>IF(Tabela16[[#This Row],[Expectativas Futuras (Fecomercio)]]="",#N/A,Tabela16[[#This Row],[Expectativas Futuras (Fecomercio)]]-Tabela16[[#This Row],[Condições Econômicas Atuais (Fecomercio)]])</f>
        <v>48.7</v>
      </c>
    </row>
    <row r="205" spans="1:5">
      <c r="A205" s="11">
        <v>42370</v>
      </c>
      <c r="B205" s="10">
        <v>89.04</v>
      </c>
      <c r="C205" s="10">
        <v>57.08</v>
      </c>
      <c r="D205" s="10">
        <v>110.34</v>
      </c>
      <c r="E205" s="10">
        <f>IF(Tabela16[[#This Row],[Expectativas Futuras (Fecomercio)]]="",#N/A,Tabela16[[#This Row],[Expectativas Futuras (Fecomercio)]]-Tabela16[[#This Row],[Condições Econômicas Atuais (Fecomercio)]])</f>
        <v>53.260000000000005</v>
      </c>
    </row>
    <row r="206" spans="1:5">
      <c r="A206" s="11">
        <v>42401</v>
      </c>
      <c r="B206" s="10">
        <v>95.23</v>
      </c>
      <c r="C206" s="10">
        <v>66.52</v>
      </c>
      <c r="D206" s="10">
        <v>114.36</v>
      </c>
      <c r="E206" s="10">
        <f>IF(Tabela16[[#This Row],[Expectativas Futuras (Fecomercio)]]="",#N/A,Tabela16[[#This Row],[Expectativas Futuras (Fecomercio)]]-Tabela16[[#This Row],[Condições Econômicas Atuais (Fecomercio)]])</f>
        <v>47.84</v>
      </c>
    </row>
    <row r="207" spans="1:5">
      <c r="A207" s="11">
        <v>42430</v>
      </c>
      <c r="B207" s="10">
        <v>89.31</v>
      </c>
      <c r="C207" s="10">
        <v>53.5</v>
      </c>
      <c r="D207" s="10">
        <v>113.19</v>
      </c>
      <c r="E207" s="10">
        <f>IF(Tabela16[[#This Row],[Expectativas Futuras (Fecomercio)]]="",#N/A,Tabela16[[#This Row],[Expectativas Futuras (Fecomercio)]]-Tabela16[[#This Row],[Condições Econômicas Atuais (Fecomercio)]])</f>
        <v>59.69</v>
      </c>
    </row>
    <row r="208" spans="1:5">
      <c r="A208" s="11">
        <v>42461</v>
      </c>
      <c r="B208" s="10">
        <v>87.68</v>
      </c>
      <c r="C208" s="10">
        <v>51.88</v>
      </c>
      <c r="D208" s="10">
        <v>111.54</v>
      </c>
      <c r="E208" s="10">
        <f>IF(Tabela16[[#This Row],[Expectativas Futuras (Fecomercio)]]="",#N/A,Tabela16[[#This Row],[Expectativas Futuras (Fecomercio)]]-Tabela16[[#This Row],[Condições Econômicas Atuais (Fecomercio)]])</f>
        <v>59.660000000000004</v>
      </c>
    </row>
    <row r="209" spans="1:5">
      <c r="A209" s="11">
        <v>42491</v>
      </c>
      <c r="B209" s="10">
        <v>90.85</v>
      </c>
      <c r="C209" s="10">
        <v>47.35</v>
      </c>
      <c r="D209" s="10">
        <v>119.85</v>
      </c>
      <c r="E209" s="10">
        <f>IF(Tabela16[[#This Row],[Expectativas Futuras (Fecomercio)]]="",#N/A,Tabela16[[#This Row],[Expectativas Futuras (Fecomercio)]]-Tabela16[[#This Row],[Condições Econômicas Atuais (Fecomercio)]])</f>
        <v>72.5</v>
      </c>
    </row>
    <row r="210" spans="1:5">
      <c r="A210" s="11">
        <v>42522</v>
      </c>
      <c r="B210" s="10">
        <v>98.05</v>
      </c>
      <c r="C210" s="10">
        <v>52.36</v>
      </c>
      <c r="D210" s="10">
        <v>128.5</v>
      </c>
      <c r="E210" s="10">
        <f>IF(Tabela16[[#This Row],[Expectativas Futuras (Fecomercio)]]="",#N/A,Tabela16[[#This Row],[Expectativas Futuras (Fecomercio)]]-Tabela16[[#This Row],[Condições Econômicas Atuais (Fecomercio)]])</f>
        <v>76.14</v>
      </c>
    </row>
    <row r="211" spans="1:5">
      <c r="A211" s="11">
        <v>42552</v>
      </c>
      <c r="B211" s="10">
        <v>97.67</v>
      </c>
      <c r="C211" s="10">
        <v>51.3</v>
      </c>
      <c r="D211" s="10">
        <v>128.59</v>
      </c>
      <c r="E211" s="10">
        <f>IF(Tabela16[[#This Row],[Expectativas Futuras (Fecomercio)]]="",#N/A,Tabela16[[#This Row],[Expectativas Futuras (Fecomercio)]]-Tabela16[[#This Row],[Condições Econômicas Atuais (Fecomercio)]])</f>
        <v>77.290000000000006</v>
      </c>
    </row>
    <row r="212" spans="1:5">
      <c r="A212" s="11">
        <v>42583</v>
      </c>
      <c r="B212" s="10">
        <v>100.05</v>
      </c>
      <c r="C212" s="10">
        <v>54.69</v>
      </c>
      <c r="D212" s="10">
        <v>130.29</v>
      </c>
      <c r="E212" s="10">
        <f>IF(Tabela16[[#This Row],[Expectativas Futuras (Fecomercio)]]="",#N/A,Tabela16[[#This Row],[Expectativas Futuras (Fecomercio)]]-Tabela16[[#This Row],[Condições Econômicas Atuais (Fecomercio)]])</f>
        <v>75.599999999999994</v>
      </c>
    </row>
    <row r="213" spans="1:5">
      <c r="A213" s="11">
        <v>42614</v>
      </c>
      <c r="B213" s="10">
        <v>106.95</v>
      </c>
      <c r="C213" s="10">
        <v>58.68</v>
      </c>
      <c r="D213" s="10">
        <v>139.13</v>
      </c>
      <c r="E213" s="10">
        <f>IF(Tabela16[[#This Row],[Expectativas Futuras (Fecomercio)]]="",#N/A,Tabela16[[#This Row],[Expectativas Futuras (Fecomercio)]]-Tabela16[[#This Row],[Condições Econômicas Atuais (Fecomercio)]])</f>
        <v>80.449999999999989</v>
      </c>
    </row>
    <row r="214" spans="1:5">
      <c r="A214" s="11">
        <v>42644</v>
      </c>
      <c r="B214" s="10">
        <v>105.98</v>
      </c>
      <c r="C214" s="10">
        <v>59.11</v>
      </c>
      <c r="D214" s="10">
        <v>137.22999999999999</v>
      </c>
      <c r="E214" s="10">
        <f>IF(Tabela16[[#This Row],[Expectativas Futuras (Fecomercio)]]="",#N/A,Tabela16[[#This Row],[Expectativas Futuras (Fecomercio)]]-Tabela16[[#This Row],[Condições Econômicas Atuais (Fecomercio)]])</f>
        <v>78.11999999999999</v>
      </c>
    </row>
    <row r="215" spans="1:5">
      <c r="A215" s="11">
        <v>42675</v>
      </c>
      <c r="B215" s="10">
        <v>110.3</v>
      </c>
      <c r="C215" s="10">
        <v>60.1</v>
      </c>
      <c r="D215" s="10">
        <v>143.76</v>
      </c>
      <c r="E215" s="10">
        <f>IF(Tabela16[[#This Row],[Expectativas Futuras (Fecomercio)]]="",#N/A,Tabela16[[#This Row],[Expectativas Futuras (Fecomercio)]]-Tabela16[[#This Row],[Condições Econômicas Atuais (Fecomercio)]])</f>
        <v>83.66</v>
      </c>
    </row>
    <row r="216" spans="1:5">
      <c r="A216" s="11">
        <v>42705</v>
      </c>
      <c r="B216" s="10">
        <v>110.73</v>
      </c>
      <c r="C216" s="10">
        <v>72.63</v>
      </c>
      <c r="D216" s="10">
        <v>136.13</v>
      </c>
      <c r="E216" s="10">
        <f>IF(Tabela16[[#This Row],[Expectativas Futuras (Fecomercio)]]="",#N/A,Tabela16[[#This Row],[Expectativas Futuras (Fecomercio)]]-Tabela16[[#This Row],[Condições Econômicas Atuais (Fecomercio)]])</f>
        <v>63.5</v>
      </c>
    </row>
    <row r="217" spans="1:5">
      <c r="A217" s="11">
        <v>42736</v>
      </c>
      <c r="B217" s="10">
        <v>102.25</v>
      </c>
      <c r="C217" s="10">
        <v>68.19</v>
      </c>
      <c r="D217" s="10">
        <v>124.95</v>
      </c>
      <c r="E217" s="10">
        <f>IF(Tabela16[[#This Row],[Expectativas Futuras (Fecomercio)]]="",#N/A,Tabela16[[#This Row],[Expectativas Futuras (Fecomercio)]]-Tabela16[[#This Row],[Condições Econômicas Atuais (Fecomercio)]])</f>
        <v>56.760000000000005</v>
      </c>
    </row>
    <row r="218" spans="1:5">
      <c r="A218" s="11">
        <v>42767</v>
      </c>
      <c r="B218" s="10">
        <v>113.8</v>
      </c>
      <c r="C218" s="10">
        <v>74.55</v>
      </c>
      <c r="D218" s="10">
        <v>139.96</v>
      </c>
      <c r="E218" s="10">
        <f>IF(Tabela16[[#This Row],[Expectativas Futuras (Fecomercio)]]="",#N/A,Tabela16[[#This Row],[Expectativas Futuras (Fecomercio)]]-Tabela16[[#This Row],[Condições Econômicas Atuais (Fecomercio)]])</f>
        <v>65.410000000000011</v>
      </c>
    </row>
    <row r="219" spans="1:5">
      <c r="A219" s="11">
        <v>42795</v>
      </c>
      <c r="B219" s="10">
        <v>109.38</v>
      </c>
      <c r="C219" s="10">
        <v>66.790000000000006</v>
      </c>
      <c r="D219" s="10">
        <v>137.77000000000001</v>
      </c>
      <c r="E219" s="10">
        <f>IF(Tabela16[[#This Row],[Expectativas Futuras (Fecomercio)]]="",#N/A,Tabela16[[#This Row],[Expectativas Futuras (Fecomercio)]]-Tabela16[[#This Row],[Condições Econômicas Atuais (Fecomercio)]])</f>
        <v>70.98</v>
      </c>
    </row>
    <row r="220" spans="1:5">
      <c r="A220" s="11">
        <v>42826</v>
      </c>
      <c r="B220" s="10">
        <v>109.01</v>
      </c>
      <c r="C220" s="10">
        <v>71.319999999999993</v>
      </c>
      <c r="D220" s="10">
        <v>134.13999999999999</v>
      </c>
      <c r="E220" s="10">
        <f>IF(Tabela16[[#This Row],[Expectativas Futuras (Fecomercio)]]="",#N/A,Tabela16[[#This Row],[Expectativas Futuras (Fecomercio)]]-Tabela16[[#This Row],[Condições Econômicas Atuais (Fecomercio)]])</f>
        <v>62.819999999999993</v>
      </c>
    </row>
    <row r="221" spans="1:5">
      <c r="A221" s="11">
        <v>42856</v>
      </c>
      <c r="B221" s="10">
        <v>103.49</v>
      </c>
      <c r="C221" s="10">
        <v>66.45</v>
      </c>
      <c r="D221" s="10">
        <v>128.18</v>
      </c>
      <c r="E221" s="10">
        <f>IF(Tabela16[[#This Row],[Expectativas Futuras (Fecomercio)]]="",#N/A,Tabela16[[#This Row],[Expectativas Futuras (Fecomercio)]]-Tabela16[[#This Row],[Condições Econômicas Atuais (Fecomercio)]])</f>
        <v>61.730000000000004</v>
      </c>
    </row>
    <row r="222" spans="1:5">
      <c r="A222" s="11">
        <v>42887</v>
      </c>
      <c r="B222" s="10">
        <v>100.06</v>
      </c>
      <c r="C222" s="10">
        <v>70.81</v>
      </c>
      <c r="D222" s="10">
        <v>119.56</v>
      </c>
      <c r="E222" s="10">
        <f>IF(Tabela16[[#This Row],[Expectativas Futuras (Fecomercio)]]="",#N/A,Tabela16[[#This Row],[Expectativas Futuras (Fecomercio)]]-Tabela16[[#This Row],[Condições Econômicas Atuais (Fecomercio)]])</f>
        <v>48.75</v>
      </c>
    </row>
    <row r="223" spans="1:5">
      <c r="A223" s="11">
        <v>42917</v>
      </c>
      <c r="B223" s="10">
        <v>104.78</v>
      </c>
      <c r="C223" s="10">
        <v>73.52</v>
      </c>
      <c r="D223" s="10">
        <v>125.62</v>
      </c>
      <c r="E223" s="10">
        <f>IF(Tabela16[[#This Row],[Expectativas Futuras (Fecomercio)]]="",#N/A,Tabela16[[#This Row],[Expectativas Futuras (Fecomercio)]]-Tabela16[[#This Row],[Condições Econômicas Atuais (Fecomercio)]])</f>
        <v>52.100000000000009</v>
      </c>
    </row>
    <row r="224" spans="1:5">
      <c r="A224" s="11">
        <v>42948</v>
      </c>
      <c r="B224" s="10">
        <v>101.48</v>
      </c>
      <c r="C224" s="10">
        <v>69.31</v>
      </c>
      <c r="D224" s="10">
        <v>122.93</v>
      </c>
      <c r="E224" s="10">
        <f>IF(Tabela16[[#This Row],[Expectativas Futuras (Fecomercio)]]="",#N/A,Tabela16[[#This Row],[Expectativas Futuras (Fecomercio)]]-Tabela16[[#This Row],[Condições Econômicas Atuais (Fecomercio)]])</f>
        <v>53.620000000000005</v>
      </c>
    </row>
    <row r="225" spans="1:5">
      <c r="A225" s="11">
        <v>42979</v>
      </c>
      <c r="B225" s="10">
        <v>99.67</v>
      </c>
      <c r="C225" s="10">
        <v>70.12</v>
      </c>
      <c r="D225" s="10">
        <v>119.38</v>
      </c>
      <c r="E225" s="10">
        <f>IF(Tabela16[[#This Row],[Expectativas Futuras (Fecomercio)]]="",#N/A,Tabela16[[#This Row],[Expectativas Futuras (Fecomercio)]]-Tabela16[[#This Row],[Condições Econômicas Atuais (Fecomercio)]])</f>
        <v>49.259999999999991</v>
      </c>
    </row>
    <row r="226" spans="1:5">
      <c r="A226" s="11">
        <v>43009</v>
      </c>
      <c r="B226" s="10">
        <v>102.81</v>
      </c>
      <c r="C226" s="10">
        <v>73</v>
      </c>
      <c r="D226" s="10">
        <v>122.69</v>
      </c>
      <c r="E226" s="10">
        <f>IF(Tabela16[[#This Row],[Expectativas Futuras (Fecomercio)]]="",#N/A,Tabela16[[#This Row],[Expectativas Futuras (Fecomercio)]]-Tabela16[[#This Row],[Condições Econômicas Atuais (Fecomercio)]])</f>
        <v>49.69</v>
      </c>
    </row>
    <row r="227" spans="1:5">
      <c r="A227" s="11">
        <v>43040</v>
      </c>
      <c r="B227" s="10">
        <v>103.96</v>
      </c>
      <c r="C227" s="10">
        <v>72.38</v>
      </c>
      <c r="D227" s="10">
        <v>125.01</v>
      </c>
      <c r="E227" s="10">
        <f>IF(Tabela16[[#This Row],[Expectativas Futuras (Fecomercio)]]="",#N/A,Tabela16[[#This Row],[Expectativas Futuras (Fecomercio)]]-Tabela16[[#This Row],[Condições Econômicas Atuais (Fecomercio)]])</f>
        <v>52.63000000000001</v>
      </c>
    </row>
    <row r="228" spans="1:5">
      <c r="A228" s="11">
        <v>43070</v>
      </c>
      <c r="B228" s="10">
        <v>109.46</v>
      </c>
      <c r="C228" s="10">
        <v>82.84</v>
      </c>
      <c r="D228" s="10">
        <v>127.2</v>
      </c>
      <c r="E228" s="10">
        <f>IF(Tabela16[[#This Row],[Expectativas Futuras (Fecomercio)]]="",#N/A,Tabela16[[#This Row],[Expectativas Futuras (Fecomercio)]]-Tabela16[[#This Row],[Condições Econômicas Atuais (Fecomercio)]])</f>
        <v>44.36</v>
      </c>
    </row>
    <row r="229" spans="1:5">
      <c r="A229" s="11">
        <v>43101</v>
      </c>
      <c r="B229" s="10">
        <v>116.96</v>
      </c>
      <c r="C229" s="10">
        <v>89.99</v>
      </c>
      <c r="D229" s="10">
        <v>134.94</v>
      </c>
      <c r="E229" s="10">
        <f>IF(Tabela16[[#This Row],[Expectativas Futuras (Fecomercio)]]="",#N/A,Tabela16[[#This Row],[Expectativas Futuras (Fecomercio)]]-Tabela16[[#This Row],[Condições Econômicas Atuais (Fecomercio)]])</f>
        <v>44.95</v>
      </c>
    </row>
    <row r="230" spans="1:5">
      <c r="A230" s="11">
        <v>43132</v>
      </c>
      <c r="B230" s="10">
        <v>120.57</v>
      </c>
      <c r="C230" s="10">
        <v>99.09</v>
      </c>
      <c r="D230" s="10">
        <v>134.88999999999999</v>
      </c>
      <c r="E230" s="10">
        <f>IF(Tabela16[[#This Row],[Expectativas Futuras (Fecomercio)]]="",#N/A,Tabela16[[#This Row],[Expectativas Futuras (Fecomercio)]]-Tabela16[[#This Row],[Condições Econômicas Atuais (Fecomercio)]])</f>
        <v>35.799999999999983</v>
      </c>
    </row>
    <row r="231" spans="1:5">
      <c r="A231" s="11">
        <v>43160</v>
      </c>
      <c r="B231" s="10">
        <v>115.64</v>
      </c>
      <c r="C231" s="10">
        <v>92.09</v>
      </c>
      <c r="D231" s="10">
        <v>131.35</v>
      </c>
      <c r="E231" s="10">
        <f>IF(Tabela16[[#This Row],[Expectativas Futuras (Fecomercio)]]="",#N/A,Tabela16[[#This Row],[Expectativas Futuras (Fecomercio)]]-Tabela16[[#This Row],[Condições Econômicas Atuais (Fecomercio)]])</f>
        <v>39.259999999999991</v>
      </c>
    </row>
    <row r="232" spans="1:5">
      <c r="A232" s="11">
        <v>43191</v>
      </c>
      <c r="B232" s="10">
        <v>109.94</v>
      </c>
      <c r="C232" s="10">
        <v>85.2</v>
      </c>
      <c r="D232" s="10">
        <v>126.44</v>
      </c>
      <c r="E232" s="10">
        <f>IF(Tabela16[[#This Row],[Expectativas Futuras (Fecomercio)]]="",#N/A,Tabela16[[#This Row],[Expectativas Futuras (Fecomercio)]]-Tabela16[[#This Row],[Condições Econômicas Atuais (Fecomercio)]])</f>
        <v>41.239999999999995</v>
      </c>
    </row>
    <row r="233" spans="1:5">
      <c r="A233" s="11">
        <v>43221</v>
      </c>
      <c r="B233" s="10">
        <v>113.5</v>
      </c>
      <c r="C233" s="10">
        <v>83.82</v>
      </c>
      <c r="D233" s="10">
        <v>133.29</v>
      </c>
      <c r="E233" s="10">
        <f>IF(Tabela16[[#This Row],[Expectativas Futuras (Fecomercio)]]="",#N/A,Tabela16[[#This Row],[Expectativas Futuras (Fecomercio)]]-Tabela16[[#This Row],[Condições Econômicas Atuais (Fecomercio)]])</f>
        <v>49.47</v>
      </c>
    </row>
    <row r="234" spans="1:5">
      <c r="A234" s="11">
        <v>43252</v>
      </c>
      <c r="B234" s="10">
        <v>104</v>
      </c>
      <c r="C234" s="10">
        <v>77.95</v>
      </c>
      <c r="D234" s="10">
        <v>121.36</v>
      </c>
      <c r="E234" s="10">
        <f>IF(Tabela16[[#This Row],[Expectativas Futuras (Fecomercio)]]="",#N/A,Tabela16[[#This Row],[Expectativas Futuras (Fecomercio)]]-Tabela16[[#This Row],[Condições Econômicas Atuais (Fecomercio)]])</f>
        <v>43.41</v>
      </c>
    </row>
    <row r="235" spans="1:5">
      <c r="A235" s="11">
        <v>43282</v>
      </c>
      <c r="B235" s="10">
        <v>103.48</v>
      </c>
      <c r="C235" s="10">
        <v>76.45</v>
      </c>
      <c r="D235" s="10">
        <v>121.5</v>
      </c>
      <c r="E235" s="10">
        <f>IF(Tabela16[[#This Row],[Expectativas Futuras (Fecomercio)]]="",#N/A,Tabela16[[#This Row],[Expectativas Futuras (Fecomercio)]]-Tabela16[[#This Row],[Condições Econômicas Atuais (Fecomercio)]])</f>
        <v>45.05</v>
      </c>
    </row>
    <row r="236" spans="1:5">
      <c r="A236" s="11">
        <v>43313</v>
      </c>
      <c r="B236" s="10">
        <v>104.38</v>
      </c>
      <c r="C236" s="10">
        <v>83.02</v>
      </c>
      <c r="D236" s="10">
        <v>118.61</v>
      </c>
      <c r="E236" s="10">
        <f>IF(Tabela16[[#This Row],[Expectativas Futuras (Fecomercio)]]="",#N/A,Tabela16[[#This Row],[Expectativas Futuras (Fecomercio)]]-Tabela16[[#This Row],[Condições Econômicas Atuais (Fecomercio)]])</f>
        <v>35.590000000000003</v>
      </c>
    </row>
    <row r="237" spans="1:5">
      <c r="A237" s="11">
        <v>43344</v>
      </c>
      <c r="B237" s="10">
        <v>106.79</v>
      </c>
      <c r="C237" s="10">
        <v>80.38</v>
      </c>
      <c r="D237" s="10">
        <v>124.4</v>
      </c>
      <c r="E237" s="10">
        <f>IF(Tabela16[[#This Row],[Expectativas Futuras (Fecomercio)]]="",#N/A,Tabela16[[#This Row],[Expectativas Futuras (Fecomercio)]]-Tabela16[[#This Row],[Condições Econômicas Atuais (Fecomercio)]])</f>
        <v>44.02000000000001</v>
      </c>
    </row>
    <row r="238" spans="1:5">
      <c r="A238" s="11">
        <v>43374</v>
      </c>
      <c r="B238" s="10">
        <v>107.91</v>
      </c>
      <c r="C238" s="10">
        <v>78.739999999999995</v>
      </c>
      <c r="D238" s="10">
        <v>127.36</v>
      </c>
      <c r="E238" s="10">
        <f>IF(Tabela16[[#This Row],[Expectativas Futuras (Fecomercio)]]="",#N/A,Tabela16[[#This Row],[Expectativas Futuras (Fecomercio)]]-Tabela16[[#This Row],[Condições Econômicas Atuais (Fecomercio)]])</f>
        <v>48.620000000000005</v>
      </c>
    </row>
    <row r="239" spans="1:5">
      <c r="A239" s="11">
        <v>43405</v>
      </c>
      <c r="B239" s="10">
        <v>114.5</v>
      </c>
      <c r="C239" s="10">
        <v>84</v>
      </c>
      <c r="D239" s="10">
        <v>134.83000000000001</v>
      </c>
      <c r="E239" s="10">
        <f>IF(Tabela16[[#This Row],[Expectativas Futuras (Fecomercio)]]="",#N/A,Tabela16[[#This Row],[Expectativas Futuras (Fecomercio)]]-Tabela16[[#This Row],[Condições Econômicas Atuais (Fecomercio)]])</f>
        <v>50.830000000000013</v>
      </c>
    </row>
    <row r="240" spans="1:5">
      <c r="A240" s="11">
        <v>43435</v>
      </c>
      <c r="B240" s="10">
        <v>127.8</v>
      </c>
      <c r="C240" s="10">
        <v>95.9</v>
      </c>
      <c r="D240" s="10">
        <v>149.07</v>
      </c>
      <c r="E240" s="10">
        <f>IF(Tabela16[[#This Row],[Expectativas Futuras (Fecomercio)]]="",#N/A,Tabela16[[#This Row],[Expectativas Futuras (Fecomercio)]]-Tabela16[[#This Row],[Condições Econômicas Atuais (Fecomercio)]])</f>
        <v>53.169999999999987</v>
      </c>
    </row>
    <row r="241" spans="1:5">
      <c r="A241" s="11">
        <v>43466</v>
      </c>
      <c r="B241" s="10">
        <v>128.63999999999999</v>
      </c>
      <c r="C241" s="10">
        <v>96.27</v>
      </c>
      <c r="D241" s="10">
        <v>150.22</v>
      </c>
      <c r="E241" s="10">
        <f>IF(Tabela16[[#This Row],[Expectativas Futuras (Fecomercio)]]="",#N/A,Tabela16[[#This Row],[Expectativas Futuras (Fecomercio)]]-Tabela16[[#This Row],[Condições Econômicas Atuais (Fecomercio)]])</f>
        <v>53.95</v>
      </c>
    </row>
    <row r="242" spans="1:5">
      <c r="A242" s="11">
        <v>43497</v>
      </c>
      <c r="B242" s="10">
        <v>139.38999999999999</v>
      </c>
      <c r="C242" s="10">
        <v>112.24</v>
      </c>
      <c r="D242" s="10">
        <v>157.47999999999999</v>
      </c>
      <c r="E242" s="10">
        <f>IF(Tabela16[[#This Row],[Expectativas Futuras (Fecomercio)]]="",#N/A,Tabela16[[#This Row],[Expectativas Futuras (Fecomercio)]]-Tabela16[[#This Row],[Condições Econômicas Atuais (Fecomercio)]])</f>
        <v>45.239999999999995</v>
      </c>
    </row>
    <row r="243" spans="1:5">
      <c r="A243" s="11">
        <v>43525</v>
      </c>
      <c r="B243" s="10">
        <v>125.53</v>
      </c>
      <c r="C243" s="10">
        <v>97.44</v>
      </c>
      <c r="D243" s="10">
        <v>144.25</v>
      </c>
      <c r="E243" s="10">
        <f>IF(Tabela16[[#This Row],[Expectativas Futuras (Fecomercio)]]="",#N/A,Tabela16[[#This Row],[Expectativas Futuras (Fecomercio)]]-Tabela16[[#This Row],[Condições Econômicas Atuais (Fecomercio)]])</f>
        <v>46.81</v>
      </c>
    </row>
    <row r="244" spans="1:5">
      <c r="A244" s="11">
        <v>43556</v>
      </c>
      <c r="B244" s="10">
        <v>121.71</v>
      </c>
      <c r="C244" s="10">
        <v>99.29</v>
      </c>
      <c r="D244" s="10">
        <v>136.66</v>
      </c>
      <c r="E244" s="10">
        <f>IF(Tabela16[[#This Row],[Expectativas Futuras (Fecomercio)]]="",#N/A,Tabela16[[#This Row],[Expectativas Futuras (Fecomercio)]]-Tabela16[[#This Row],[Condições Econômicas Atuais (Fecomercio)]])</f>
        <v>37.36999999999999</v>
      </c>
    </row>
    <row r="245" spans="1:5">
      <c r="A245" s="11">
        <v>43586</v>
      </c>
      <c r="B245" s="10">
        <v>117.01</v>
      </c>
      <c r="C245" s="10">
        <v>96.27</v>
      </c>
      <c r="D245" s="10">
        <v>130.83000000000001</v>
      </c>
      <c r="E245" s="10">
        <f>IF(Tabela16[[#This Row],[Expectativas Futuras (Fecomercio)]]="",#N/A,Tabela16[[#This Row],[Expectativas Futuras (Fecomercio)]]-Tabela16[[#This Row],[Condições Econômicas Atuais (Fecomercio)]])</f>
        <v>34.560000000000016</v>
      </c>
    </row>
    <row r="246" spans="1:5">
      <c r="A246" s="11">
        <v>43617</v>
      </c>
      <c r="B246" s="10">
        <v>107.38</v>
      </c>
      <c r="C246" s="10">
        <v>84.12</v>
      </c>
      <c r="D246" s="10">
        <v>122.89</v>
      </c>
      <c r="E246" s="10">
        <f>IF(Tabela16[[#This Row],[Expectativas Futuras (Fecomercio)]]="",#N/A,Tabela16[[#This Row],[Expectativas Futuras (Fecomercio)]]-Tabela16[[#This Row],[Condições Econômicas Atuais (Fecomercio)]])</f>
        <v>38.769999999999996</v>
      </c>
    </row>
    <row r="247" spans="1:5">
      <c r="A247" s="11">
        <v>43647</v>
      </c>
      <c r="B247" s="10">
        <v>110.92</v>
      </c>
      <c r="C247" s="10">
        <v>87.32</v>
      </c>
      <c r="D247" s="10">
        <v>126.65</v>
      </c>
      <c r="E247" s="10">
        <f>IF(Tabela16[[#This Row],[Expectativas Futuras (Fecomercio)]]="",#N/A,Tabela16[[#This Row],[Expectativas Futuras (Fecomercio)]]-Tabela16[[#This Row],[Condições Econômicas Atuais (Fecomercio)]])</f>
        <v>39.330000000000013</v>
      </c>
    </row>
    <row r="248" spans="1:5">
      <c r="A248" s="11">
        <v>43678</v>
      </c>
      <c r="B248" s="10">
        <v>114.58</v>
      </c>
      <c r="C248" s="10">
        <v>91.69</v>
      </c>
      <c r="D248" s="10">
        <v>129.85</v>
      </c>
      <c r="E248" s="10">
        <f>IF(Tabela16[[#This Row],[Expectativas Futuras (Fecomercio)]]="",#N/A,Tabela16[[#This Row],[Expectativas Futuras (Fecomercio)]]-Tabela16[[#This Row],[Condições Econômicas Atuais (Fecomercio)]])</f>
        <v>38.159999999999997</v>
      </c>
    </row>
    <row r="249" spans="1:5">
      <c r="A249" s="11">
        <v>43709</v>
      </c>
      <c r="B249" s="10">
        <v>112.19</v>
      </c>
      <c r="C249" s="10">
        <v>92.43</v>
      </c>
      <c r="D249" s="10">
        <v>125.36</v>
      </c>
      <c r="E249" s="10">
        <f>IF(Tabela16[[#This Row],[Expectativas Futuras (Fecomercio)]]="",#N/A,Tabela16[[#This Row],[Expectativas Futuras (Fecomercio)]]-Tabela16[[#This Row],[Condições Econômicas Atuais (Fecomercio)]])</f>
        <v>32.929999999999993</v>
      </c>
    </row>
    <row r="250" spans="1:5">
      <c r="A250" s="11">
        <v>43739</v>
      </c>
      <c r="B250" s="10">
        <v>111.82</v>
      </c>
      <c r="C250" s="10">
        <v>95.24</v>
      </c>
      <c r="D250" s="10">
        <v>122.87</v>
      </c>
      <c r="E250" s="10">
        <f>IF(Tabela16[[#This Row],[Expectativas Futuras (Fecomercio)]]="",#N/A,Tabela16[[#This Row],[Expectativas Futuras (Fecomercio)]]-Tabela16[[#This Row],[Condições Econômicas Atuais (Fecomercio)]])</f>
        <v>27.63000000000001</v>
      </c>
    </row>
    <row r="251" spans="1:5">
      <c r="A251" s="11">
        <v>43770</v>
      </c>
      <c r="B251" s="10">
        <v>118.64</v>
      </c>
      <c r="C251" s="10">
        <v>99.11</v>
      </c>
      <c r="D251" s="10">
        <v>131.66</v>
      </c>
      <c r="E251" s="10">
        <f>IF(Tabela16[[#This Row],[Expectativas Futuras (Fecomercio)]]="",#N/A,Tabela16[[#This Row],[Expectativas Futuras (Fecomercio)]]-Tabela16[[#This Row],[Condições Econômicas Atuais (Fecomercio)]])</f>
        <v>32.549999999999997</v>
      </c>
    </row>
    <row r="252" spans="1:5">
      <c r="A252" s="11">
        <v>43800</v>
      </c>
      <c r="B252" s="10">
        <v>121.26</v>
      </c>
      <c r="C252" s="10">
        <v>110.61</v>
      </c>
      <c r="D252" s="10">
        <v>128.36000000000001</v>
      </c>
      <c r="E252" s="10">
        <f>IF(Tabela16[[#This Row],[Expectativas Futuras (Fecomercio)]]="",#N/A,Tabela16[[#This Row],[Expectativas Futuras (Fecomercio)]]-Tabela16[[#This Row],[Condições Econômicas Atuais (Fecomercio)]])</f>
        <v>17.750000000000014</v>
      </c>
    </row>
    <row r="253" spans="1:5">
      <c r="A253" s="11">
        <v>43831</v>
      </c>
      <c r="B253" s="10">
        <v>121.27</v>
      </c>
      <c r="C253" s="10">
        <v>105.78</v>
      </c>
      <c r="D253" s="10">
        <v>131.6</v>
      </c>
      <c r="E253" s="10">
        <f>IF(Tabela16[[#This Row],[Expectativas Futuras (Fecomercio)]]="",#N/A,Tabela16[[#This Row],[Expectativas Futuras (Fecomercio)]]-Tabela16[[#This Row],[Condições Econômicas Atuais (Fecomercio)]])</f>
        <v>25.819999999999993</v>
      </c>
    </row>
    <row r="254" spans="1:5">
      <c r="A254" s="11">
        <v>43862</v>
      </c>
      <c r="B254" s="10">
        <v>131.79</v>
      </c>
      <c r="C254" s="10">
        <v>120.93</v>
      </c>
      <c r="D254" s="10">
        <v>139.03</v>
      </c>
      <c r="E254" s="10">
        <f>IF(Tabela16[[#This Row],[Expectativas Futuras (Fecomercio)]]="",#N/A,Tabela16[[#This Row],[Expectativas Futuras (Fecomercio)]]-Tabela16[[#This Row],[Condições Econômicas Atuais (Fecomercio)]])</f>
        <v>18.099999999999994</v>
      </c>
    </row>
    <row r="255" spans="1:5">
      <c r="A255" s="11">
        <v>43891</v>
      </c>
      <c r="B255" s="10">
        <v>124.58</v>
      </c>
      <c r="C255" s="10">
        <v>108.82</v>
      </c>
      <c r="D255" s="10">
        <v>135.08000000000001</v>
      </c>
      <c r="E255" s="10">
        <f>IF(Tabela16[[#This Row],[Expectativas Futuras (Fecomercio)]]="",#N/A,Tabela16[[#This Row],[Expectativas Futuras (Fecomercio)]]-Tabela16[[#This Row],[Condições Econômicas Atuais (Fecomercio)]])</f>
        <v>26.260000000000019</v>
      </c>
    </row>
    <row r="256" spans="1:5">
      <c r="A256" s="11">
        <v>43922</v>
      </c>
      <c r="B256" s="10">
        <v>111.97</v>
      </c>
      <c r="C256" s="10">
        <v>95.71</v>
      </c>
      <c r="D256" s="10">
        <v>122.82</v>
      </c>
      <c r="E256" s="10">
        <f>IF(Tabela16[[#This Row],[Expectativas Futuras (Fecomercio)]]="",#N/A,Tabela16[[#This Row],[Expectativas Futuras (Fecomercio)]]-Tabela16[[#This Row],[Condições Econômicas Atuais (Fecomercio)]])</f>
        <v>27.11</v>
      </c>
    </row>
    <row r="257" spans="1:5">
      <c r="A257" s="11">
        <v>43952</v>
      </c>
      <c r="B257" s="10">
        <v>96.82</v>
      </c>
      <c r="C257" s="10">
        <v>63.83</v>
      </c>
      <c r="D257" s="10">
        <v>118.82</v>
      </c>
      <c r="E257" s="10">
        <f>IF(Tabela16[[#This Row],[Expectativas Futuras (Fecomercio)]]="",#N/A,Tabela16[[#This Row],[Expectativas Futuras (Fecomercio)]]-Tabela16[[#This Row],[Condições Econômicas Atuais (Fecomercio)]])</f>
        <v>54.989999999999995</v>
      </c>
    </row>
    <row r="258" spans="1:5">
      <c r="A258" s="11">
        <v>43983</v>
      </c>
      <c r="B258" s="10">
        <v>100.43</v>
      </c>
      <c r="C258" s="10">
        <v>68.22</v>
      </c>
      <c r="D258" s="10">
        <v>121.9</v>
      </c>
      <c r="E258" s="10">
        <f>IF(Tabela16[[#This Row],[Expectativas Futuras (Fecomercio)]]="",#N/A,Tabela16[[#This Row],[Expectativas Futuras (Fecomercio)]]-Tabela16[[#This Row],[Condições Econômicas Atuais (Fecomercio)]])</f>
        <v>53.680000000000007</v>
      </c>
    </row>
    <row r="259" spans="1:5">
      <c r="A259" s="11">
        <v>44013</v>
      </c>
      <c r="B259" s="10">
        <v>102.84</v>
      </c>
      <c r="C259" s="10">
        <v>65.14</v>
      </c>
      <c r="D259" s="10">
        <v>127.97</v>
      </c>
      <c r="E259" s="10">
        <f>IF(Tabela16[[#This Row],[Expectativas Futuras (Fecomercio)]]="",#N/A,Tabela16[[#This Row],[Expectativas Futuras (Fecomercio)]]-Tabela16[[#This Row],[Condições Econômicas Atuais (Fecomercio)]])</f>
        <v>62.83</v>
      </c>
    </row>
    <row r="260" spans="1:5">
      <c r="A260" s="11">
        <v>44044</v>
      </c>
      <c r="B260" s="10">
        <v>102.62</v>
      </c>
      <c r="C260" s="10">
        <v>61.1</v>
      </c>
      <c r="D260" s="10">
        <v>130.30000000000001</v>
      </c>
      <c r="E260" s="10">
        <f>IF(Tabela16[[#This Row],[Expectativas Futuras (Fecomercio)]]="",#N/A,Tabela16[[#This Row],[Expectativas Futuras (Fecomercio)]]-Tabela16[[#This Row],[Condições Econômicas Atuais (Fecomercio)]])</f>
        <v>69.200000000000017</v>
      </c>
    </row>
    <row r="261" spans="1:5">
      <c r="A261" s="11">
        <v>44075</v>
      </c>
      <c r="B261" s="10">
        <v>108.36</v>
      </c>
      <c r="C261" s="10">
        <v>67.180000000000007</v>
      </c>
      <c r="D261" s="10">
        <v>135.80000000000001</v>
      </c>
      <c r="E261" s="10">
        <f>IF(Tabela16[[#This Row],[Expectativas Futuras (Fecomercio)]]="",#N/A,Tabela16[[#This Row],[Expectativas Futuras (Fecomercio)]]-Tabela16[[#This Row],[Condições Econômicas Atuais (Fecomercio)]])</f>
        <v>68.62</v>
      </c>
    </row>
    <row r="262" spans="1:5">
      <c r="A262" s="11">
        <v>44105</v>
      </c>
      <c r="B262" s="10">
        <v>107.61</v>
      </c>
      <c r="C262" s="10">
        <v>66.709999999999994</v>
      </c>
      <c r="D262" s="10">
        <v>134.88</v>
      </c>
      <c r="E262" s="10">
        <f>IF(Tabela16[[#This Row],[Expectativas Futuras (Fecomercio)]]="",#N/A,Tabela16[[#This Row],[Expectativas Futuras (Fecomercio)]]-Tabela16[[#This Row],[Condições Econômicas Atuais (Fecomercio)]])</f>
        <v>68.17</v>
      </c>
    </row>
    <row r="263" spans="1:5">
      <c r="A263" s="11">
        <v>44136</v>
      </c>
      <c r="B263" s="10">
        <v>111.65</v>
      </c>
      <c r="C263" s="10">
        <v>68.3</v>
      </c>
      <c r="D263" s="10">
        <v>140.56</v>
      </c>
      <c r="E263" s="10">
        <f>IF(Tabela16[[#This Row],[Expectativas Futuras (Fecomercio)]]="",#N/A,Tabela16[[#This Row],[Expectativas Futuras (Fecomercio)]]-Tabela16[[#This Row],[Condições Econômicas Atuais (Fecomercio)]])</f>
        <v>72.260000000000005</v>
      </c>
    </row>
    <row r="264" spans="1:5">
      <c r="A264" s="11">
        <v>44166</v>
      </c>
      <c r="B264" s="10">
        <v>111.71</v>
      </c>
      <c r="C264" s="10">
        <v>66.16</v>
      </c>
      <c r="D264" s="10">
        <v>142.08000000000001</v>
      </c>
      <c r="E264" s="10">
        <f>IF(Tabela16[[#This Row],[Expectativas Futuras (Fecomercio)]]="",#N/A,Tabela16[[#This Row],[Expectativas Futuras (Fecomercio)]]-Tabela16[[#This Row],[Condições Econômicas Atuais (Fecomercio)]])</f>
        <v>75.920000000000016</v>
      </c>
    </row>
    <row r="265" spans="1:5">
      <c r="A265" s="11">
        <v>44197</v>
      </c>
      <c r="B265" s="10">
        <v>116.09</v>
      </c>
      <c r="C265" s="10">
        <v>74.11</v>
      </c>
      <c r="D265" s="10">
        <v>144.08000000000001</v>
      </c>
      <c r="E265" s="10">
        <f>IF(Tabela16[[#This Row],[Expectativas Futuras (Fecomercio)]]="",#N/A,Tabela16[[#This Row],[Expectativas Futuras (Fecomercio)]]-Tabela16[[#This Row],[Condições Econômicas Atuais (Fecomercio)]])</f>
        <v>69.970000000000013</v>
      </c>
    </row>
    <row r="266" spans="1:5">
      <c r="A266" s="11">
        <v>44228</v>
      </c>
      <c r="B266" s="10">
        <v>116.23</v>
      </c>
      <c r="C266" s="10">
        <v>72.97</v>
      </c>
      <c r="D266" s="10">
        <v>145.06</v>
      </c>
      <c r="E266" s="10">
        <f>IF(Tabela16[[#This Row],[Expectativas Futuras (Fecomercio)]]="",#N/A,Tabela16[[#This Row],[Expectativas Futuras (Fecomercio)]]-Tabela16[[#This Row],[Condições Econômicas Atuais (Fecomercio)]])</f>
        <v>72.09</v>
      </c>
    </row>
    <row r="267" spans="1:5">
      <c r="A267" s="11">
        <v>44256</v>
      </c>
      <c r="B267" s="10">
        <v>112.9</v>
      </c>
      <c r="C267" s="10">
        <v>69.89</v>
      </c>
      <c r="D267" s="10">
        <v>141.58000000000001</v>
      </c>
      <c r="E267" s="10">
        <f>IF(Tabela16[[#This Row],[Expectativas Futuras (Fecomercio)]]="",#N/A,Tabela16[[#This Row],[Expectativas Futuras (Fecomercio)]]-Tabela16[[#This Row],[Condições Econômicas Atuais (Fecomercio)]])</f>
        <v>71.690000000000012</v>
      </c>
    </row>
    <row r="268" spans="1:5">
      <c r="A268" s="11">
        <v>44287</v>
      </c>
      <c r="B268" s="10">
        <v>104.95</v>
      </c>
      <c r="C268" s="10">
        <v>64.27</v>
      </c>
      <c r="D268" s="10">
        <v>132.08000000000001</v>
      </c>
      <c r="E268" s="10">
        <f>IF(Tabela16[[#This Row],[Expectativas Futuras (Fecomercio)]]="",#N/A,Tabela16[[#This Row],[Expectativas Futuras (Fecomercio)]]-Tabela16[[#This Row],[Condições Econômicas Atuais (Fecomercio)]])</f>
        <v>67.810000000000016</v>
      </c>
    </row>
    <row r="269" spans="1:5">
      <c r="A269" s="11">
        <v>44317</v>
      </c>
      <c r="B269" s="10">
        <v>105.9</v>
      </c>
      <c r="C269" s="10">
        <v>62.93</v>
      </c>
      <c r="D269" s="10">
        <v>134.55000000000001</v>
      </c>
      <c r="E269" s="10">
        <f>IF(Tabela16[[#This Row],[Expectativas Futuras (Fecomercio)]]="",#N/A,Tabela16[[#This Row],[Expectativas Futuras (Fecomercio)]]-Tabela16[[#This Row],[Condições Econômicas Atuais (Fecomercio)]])</f>
        <v>71.62</v>
      </c>
    </row>
    <row r="270" spans="1:5">
      <c r="A270" s="11">
        <v>44348</v>
      </c>
      <c r="B270" s="10">
        <v>107.32</v>
      </c>
      <c r="C270" s="10">
        <v>63.11</v>
      </c>
      <c r="D270" s="10">
        <v>136.80000000000001</v>
      </c>
      <c r="E270" s="10">
        <f>IF(Tabela16[[#This Row],[Expectativas Futuras (Fecomercio)]]="",#N/A,Tabela16[[#This Row],[Expectativas Futuras (Fecomercio)]]-Tabela16[[#This Row],[Condições Econômicas Atuais (Fecomercio)]])</f>
        <v>73.690000000000012</v>
      </c>
    </row>
    <row r="271" spans="1:5">
      <c r="A271" s="11">
        <v>44378</v>
      </c>
      <c r="B271" s="10">
        <v>110.98</v>
      </c>
      <c r="C271" s="10">
        <v>61.75</v>
      </c>
      <c r="D271" s="10">
        <v>143.80000000000001</v>
      </c>
      <c r="E271" s="10">
        <f>IF(Tabela16[[#This Row],[Expectativas Futuras (Fecomercio)]]="",#N/A,Tabela16[[#This Row],[Expectativas Futuras (Fecomercio)]]-Tabela16[[#This Row],[Condições Econômicas Atuais (Fecomercio)]])</f>
        <v>82.050000000000011</v>
      </c>
    </row>
    <row r="272" spans="1:5">
      <c r="A272" s="11">
        <v>44409</v>
      </c>
      <c r="B272" s="10">
        <v>111.99</v>
      </c>
      <c r="C272" s="10">
        <v>64.19</v>
      </c>
      <c r="D272" s="10">
        <v>143.86000000000001</v>
      </c>
      <c r="E272" s="10">
        <f>IF(Tabela16[[#This Row],[Expectativas Futuras (Fecomercio)]]="",#N/A,Tabela16[[#This Row],[Expectativas Futuras (Fecomercio)]]-Tabela16[[#This Row],[Condições Econômicas Atuais (Fecomercio)]])</f>
        <v>79.670000000000016</v>
      </c>
    </row>
    <row r="273" spans="1:5">
      <c r="A273" s="11">
        <v>44440</v>
      </c>
      <c r="B273" s="10">
        <v>114.66</v>
      </c>
      <c r="C273" s="10">
        <v>64.31</v>
      </c>
      <c r="D273" s="10">
        <v>148.22</v>
      </c>
      <c r="E273" s="10">
        <f>IF(Tabela16[[#This Row],[Expectativas Futuras (Fecomercio)]]="",#N/A,Tabela16[[#This Row],[Expectativas Futuras (Fecomercio)]]-Tabela16[[#This Row],[Condições Econômicas Atuais (Fecomercio)]])</f>
        <v>83.91</v>
      </c>
    </row>
    <row r="274" spans="1:5">
      <c r="A274" s="11">
        <v>44470</v>
      </c>
      <c r="B274" s="10">
        <v>109.37</v>
      </c>
      <c r="C274" s="10">
        <v>59.1</v>
      </c>
      <c r="D274" s="10">
        <v>142.88999999999999</v>
      </c>
      <c r="E274" s="10">
        <f>IF(Tabela16[[#This Row],[Expectativas Futuras (Fecomercio)]]="",#N/A,Tabela16[[#This Row],[Expectativas Futuras (Fecomercio)]]-Tabela16[[#This Row],[Condições Econômicas Atuais (Fecomercio)]])</f>
        <v>83.789999999999992</v>
      </c>
    </row>
    <row r="275" spans="1:5">
      <c r="A275" s="11">
        <v>44501</v>
      </c>
      <c r="B275" s="10">
        <v>109.35</v>
      </c>
      <c r="C275" s="10">
        <v>60.04</v>
      </c>
      <c r="D275" s="10">
        <v>142.22</v>
      </c>
      <c r="E275" s="10">
        <f>IF(Tabela16[[#This Row],[Expectativas Futuras (Fecomercio)]]="",#N/A,Tabela16[[#This Row],[Expectativas Futuras (Fecomercio)]]-Tabela16[[#This Row],[Condições Econômicas Atuais (Fecomercio)]])</f>
        <v>82.18</v>
      </c>
    </row>
    <row r="276" spans="1:5">
      <c r="A276" s="11">
        <v>44531</v>
      </c>
      <c r="B276" s="10">
        <v>112</v>
      </c>
      <c r="C276" s="10">
        <v>64.739999999999995</v>
      </c>
      <c r="D276" s="10">
        <v>143.51</v>
      </c>
      <c r="E276" s="10">
        <f>IF(Tabela16[[#This Row],[Expectativas Futuras (Fecomercio)]]="",#N/A,Tabela16[[#This Row],[Expectativas Futuras (Fecomercio)]]-Tabela16[[#This Row],[Condições Econômicas Atuais (Fecomercio)]])</f>
        <v>78.77</v>
      </c>
    </row>
    <row r="277" spans="1:5">
      <c r="A277" s="11">
        <v>44562</v>
      </c>
      <c r="B277" s="10">
        <v>108.35</v>
      </c>
      <c r="C277" s="10">
        <v>70.430000000000007</v>
      </c>
      <c r="D277" s="10">
        <v>133.63</v>
      </c>
      <c r="E277" s="10">
        <f>IF(Tabela16[[#This Row],[Expectativas Futuras (Fecomercio)]]="",#N/A,Tabela16[[#This Row],[Expectativas Futuras (Fecomercio)]]-Tabela16[[#This Row],[Condições Econômicas Atuais (Fecomercio)]])</f>
        <v>63.199999999999989</v>
      </c>
    </row>
    <row r="278" spans="1:5">
      <c r="A278" s="11">
        <v>44593</v>
      </c>
      <c r="B278" s="10">
        <v>104.05</v>
      </c>
      <c r="C278" s="10">
        <v>67.14</v>
      </c>
      <c r="D278" s="10">
        <v>128.65</v>
      </c>
      <c r="E278" s="10">
        <f>IF(Tabela16[[#This Row],[Expectativas Futuras (Fecomercio)]]="",#N/A,Tabela16[[#This Row],[Expectativas Futuras (Fecomercio)]]-Tabela16[[#This Row],[Condições Econômicas Atuais (Fecomercio)]])</f>
        <v>61.510000000000005</v>
      </c>
    </row>
    <row r="279" spans="1:5">
      <c r="A279" s="11">
        <v>44621</v>
      </c>
      <c r="B279" s="10">
        <v>105.12</v>
      </c>
      <c r="C279" s="10">
        <v>67.05</v>
      </c>
      <c r="D279" s="10">
        <v>130.5</v>
      </c>
      <c r="E279" s="10">
        <f>IF(Tabela16[[#This Row],[Expectativas Futuras (Fecomercio)]]="",#N/A,Tabela16[[#This Row],[Expectativas Futuras (Fecomercio)]]-Tabela16[[#This Row],[Condições Econômicas Atuais (Fecomercio)]])</f>
        <v>63.45</v>
      </c>
    </row>
    <row r="280" spans="1:5">
      <c r="A280" s="11">
        <v>44652</v>
      </c>
      <c r="B280" s="10">
        <v>104.35</v>
      </c>
      <c r="C280" s="10">
        <v>68.91</v>
      </c>
      <c r="D280" s="10">
        <v>127.97</v>
      </c>
      <c r="E280" s="10">
        <f>IF(Tabela16[[#This Row],[Expectativas Futuras (Fecomercio)]]="",#N/A,Tabela16[[#This Row],[Expectativas Futuras (Fecomercio)]]-Tabela16[[#This Row],[Condições Econômicas Atuais (Fecomercio)]])</f>
        <v>59.06</v>
      </c>
    </row>
    <row r="281" spans="1:5">
      <c r="A281" s="11">
        <v>44682</v>
      </c>
      <c r="B281" s="10">
        <v>105.87</v>
      </c>
      <c r="C281" s="10">
        <v>69.73</v>
      </c>
      <c r="D281" s="10">
        <v>129.96</v>
      </c>
      <c r="E281" s="10">
        <f>IF(Tabela16[[#This Row],[Expectativas Futuras (Fecomercio)]]="",#N/A,Tabela16[[#This Row],[Expectativas Futuras (Fecomercio)]]-Tabela16[[#This Row],[Condições Econômicas Atuais (Fecomercio)]])</f>
        <v>60.230000000000004</v>
      </c>
    </row>
    <row r="282" spans="1:5">
      <c r="A282" s="11">
        <v>44713</v>
      </c>
      <c r="B282" s="10">
        <v>103.6</v>
      </c>
      <c r="C282" s="10">
        <v>66.19</v>
      </c>
      <c r="D282" s="10">
        <v>128.53</v>
      </c>
      <c r="E282" s="10">
        <f>IF(Tabela16[[#This Row],[Expectativas Futuras (Fecomercio)]]="",#N/A,Tabela16[[#This Row],[Expectativas Futuras (Fecomercio)]]-Tabela16[[#This Row],[Condições Econômicas Atuais (Fecomercio)]])</f>
        <v>62.34</v>
      </c>
    </row>
    <row r="283" spans="1:5">
      <c r="A283" s="11">
        <v>44743</v>
      </c>
      <c r="B283" s="10">
        <v>105.58</v>
      </c>
      <c r="C283" s="10">
        <v>70.010000000000005</v>
      </c>
      <c r="D283" s="10">
        <v>129.29</v>
      </c>
      <c r="E283" s="10">
        <f>IF(Tabela16[[#This Row],[Expectativas Futuras (Fecomercio)]]="",#N/A,Tabela16[[#This Row],[Expectativas Futuras (Fecomercio)]]-Tabela16[[#This Row],[Condições Econômicas Atuais (Fecomercio)]])</f>
        <v>59.279999999999987</v>
      </c>
    </row>
    <row r="284" spans="1:5">
      <c r="A284" s="11">
        <v>44774</v>
      </c>
      <c r="B284" s="10">
        <v>106.76</v>
      </c>
      <c r="C284" s="10">
        <v>70.19</v>
      </c>
      <c r="D284" s="10">
        <v>131.13999999999999</v>
      </c>
      <c r="E284" s="10">
        <f>IF(Tabela16[[#This Row],[Expectativas Futuras (Fecomercio)]]="",#N/A,Tabela16[[#This Row],[Expectativas Futuras (Fecomercio)]]-Tabela16[[#This Row],[Condições Econômicas Atuais (Fecomercio)]])</f>
        <v>60.949999999999989</v>
      </c>
    </row>
    <row r="285" spans="1:5">
      <c r="A285" s="11">
        <v>44805</v>
      </c>
      <c r="B285" s="10">
        <v>111.46</v>
      </c>
      <c r="C285" s="10">
        <v>72.67</v>
      </c>
      <c r="D285" s="10">
        <v>137.32</v>
      </c>
      <c r="E285" s="10">
        <f>IF(Tabela16[[#This Row],[Expectativas Futuras (Fecomercio)]]="",#N/A,Tabela16[[#This Row],[Expectativas Futuras (Fecomercio)]]-Tabela16[[#This Row],[Condições Econômicas Atuais (Fecomercio)]])</f>
        <v>64.649999999999991</v>
      </c>
    </row>
    <row r="286" spans="1:5">
      <c r="A286" s="11">
        <v>44835</v>
      </c>
      <c r="B286" s="10">
        <v>114.23</v>
      </c>
      <c r="C286" s="10">
        <v>74.41</v>
      </c>
      <c r="D286" s="10">
        <v>140.78</v>
      </c>
      <c r="E286" s="10">
        <f>IF(Tabela16[[#This Row],[Expectativas Futuras (Fecomercio)]]="",#N/A,Tabela16[[#This Row],[Expectativas Futuras (Fecomercio)]]-Tabela16[[#This Row],[Condições Econômicas Atuais (Fecomercio)]])</f>
        <v>66.37</v>
      </c>
    </row>
    <row r="287" spans="1:5">
      <c r="A287" s="11">
        <v>44866</v>
      </c>
      <c r="B287" s="10">
        <v>116.79</v>
      </c>
      <c r="C287" s="10">
        <v>81.45</v>
      </c>
      <c r="D287" s="10">
        <v>140.35</v>
      </c>
      <c r="E287" s="10">
        <f>IF(Tabela16[[#This Row],[Expectativas Futuras (Fecomercio)]]="",#N/A,Tabela16[[#This Row],[Expectativas Futuras (Fecomercio)]]-Tabela16[[#This Row],[Condições Econômicas Atuais (Fecomercio)]])</f>
        <v>58.899999999999991</v>
      </c>
    </row>
    <row r="288" spans="1:5">
      <c r="A288" s="11">
        <v>44896</v>
      </c>
      <c r="B288" s="10">
        <v>122.84</v>
      </c>
      <c r="C288" s="10">
        <v>88.79</v>
      </c>
      <c r="D288" s="10">
        <v>145.54</v>
      </c>
      <c r="E288" s="10">
        <f>IF(Tabela16[[#This Row],[Expectativas Futuras (Fecomercio)]]="",#N/A,Tabela16[[#This Row],[Expectativas Futuras (Fecomercio)]]-Tabela16[[#This Row],[Condições Econômicas Atuais (Fecomercio)]])</f>
        <v>56.749999999999986</v>
      </c>
    </row>
    <row r="289" spans="1:5">
      <c r="A289" s="11">
        <v>44927</v>
      </c>
      <c r="B289" s="10">
        <v>125.38</v>
      </c>
      <c r="C289" s="10">
        <v>93.48</v>
      </c>
      <c r="D289" s="10">
        <v>146.65</v>
      </c>
      <c r="E289" s="10">
        <f>IF(Tabela16[[#This Row],[Expectativas Futuras (Fecomercio)]]="",#N/A,Tabela16[[#This Row],[Expectativas Futuras (Fecomercio)]]-Tabela16[[#This Row],[Condições Econômicas Atuais (Fecomercio)]])</f>
        <v>53.17</v>
      </c>
    </row>
    <row r="290" spans="1:5">
      <c r="A290" s="11">
        <v>44958</v>
      </c>
      <c r="B290" s="10">
        <v>128.78</v>
      </c>
      <c r="C290" s="10">
        <v>98.68</v>
      </c>
      <c r="D290" s="10">
        <v>148.86000000000001</v>
      </c>
      <c r="E290" s="10">
        <f>IF(Tabela16[[#This Row],[Expectativas Futuras (Fecomercio)]]="",#N/A,Tabela16[[#This Row],[Expectativas Futuras (Fecomercio)]]-Tabela16[[#This Row],[Condições Econômicas Atuais (Fecomercio)]])</f>
        <v>50.180000000000007</v>
      </c>
    </row>
    <row r="291" spans="1:5">
      <c r="A291" s="11">
        <v>44986</v>
      </c>
      <c r="B291" s="10">
        <v>127.42</v>
      </c>
      <c r="C291" s="10">
        <v>99.81</v>
      </c>
      <c r="D291" s="10">
        <v>145.83000000000001</v>
      </c>
      <c r="E291" s="10">
        <f>IF(Tabela16[[#This Row],[Expectativas Futuras (Fecomercio)]]="",#N/A,Tabela16[[#This Row],[Expectativas Futuras (Fecomercio)]]-Tabela16[[#This Row],[Condições Econômicas Atuais (Fecomercio)]])</f>
        <v>46.02000000000001</v>
      </c>
    </row>
    <row r="292" spans="1:5">
      <c r="A292" s="11">
        <v>45017</v>
      </c>
      <c r="B292" s="10">
        <v>125.1</v>
      </c>
      <c r="C292" s="10">
        <v>96.97</v>
      </c>
      <c r="D292" s="10">
        <v>143.86000000000001</v>
      </c>
      <c r="E292" s="10">
        <f>IF(Tabela16[[#This Row],[Expectativas Futuras (Fecomercio)]]="",#N/A,Tabela16[[#This Row],[Expectativas Futuras (Fecomercio)]]-Tabela16[[#This Row],[Condições Econômicas Atuais (Fecomercio)]])</f>
        <v>46.890000000000015</v>
      </c>
    </row>
    <row r="293" spans="1:5">
      <c r="A293" s="11">
        <v>45047</v>
      </c>
      <c r="B293" s="10">
        <v>122.22</v>
      </c>
      <c r="C293" s="10">
        <v>95.08</v>
      </c>
      <c r="D293" s="10">
        <v>140.31</v>
      </c>
      <c r="E293" s="10">
        <f>IF(Tabela16[[#This Row],[Expectativas Futuras (Fecomercio)]]="",#N/A,Tabela16[[#This Row],[Expectativas Futuras (Fecomercio)]]-Tabela16[[#This Row],[Condições Econômicas Atuais (Fecomercio)]])</f>
        <v>45.230000000000004</v>
      </c>
    </row>
    <row r="294" spans="1:5">
      <c r="A294" s="11">
        <v>45078</v>
      </c>
      <c r="E294" s="10" t="e">
        <f>IF(Tabela16[[#This Row],[Expectativas Futuras (Fecomercio)]]="",#N/A,Tabela16[[#This Row],[Expectativas Futuras (Fecomercio)]]-Tabela16[[#This Row],[Condições Econômicas Atuais (Fecomercio)]])</f>
        <v>#N/A</v>
      </c>
    </row>
    <row r="295" spans="1:5">
      <c r="A295" s="11">
        <v>45108</v>
      </c>
      <c r="E295" s="10" t="e">
        <f>IF(Tabela16[[#This Row],[Expectativas Futuras (Fecomercio)]]="",#N/A,Tabela16[[#This Row],[Expectativas Futuras (Fecomercio)]]-Tabela16[[#This Row],[Condições Econômicas Atuais (Fecomercio)]])</f>
        <v>#N/A</v>
      </c>
    </row>
    <row r="296" spans="1:5">
      <c r="A296" s="11">
        <v>45139</v>
      </c>
      <c r="E296" s="10" t="e">
        <f>IF(Tabela16[[#This Row],[Expectativas Futuras (Fecomercio)]]="",#N/A,Tabela16[[#This Row],[Expectativas Futuras (Fecomercio)]]-Tabela16[[#This Row],[Condições Econômicas Atuais (Fecomercio)]])</f>
        <v>#N/A</v>
      </c>
    </row>
    <row r="297" spans="1:5">
      <c r="A297" s="11">
        <v>45170</v>
      </c>
      <c r="E297" s="10" t="e">
        <f>IF(Tabela16[[#This Row],[Expectativas Futuras (Fecomercio)]]="",#N/A,Tabela16[[#This Row],[Expectativas Futuras (Fecomercio)]]-Tabela16[[#This Row],[Condições Econômicas Atuais (Fecomercio)]])</f>
        <v>#N/A</v>
      </c>
    </row>
    <row r="298" spans="1:5">
      <c r="A298" s="11">
        <v>45200</v>
      </c>
      <c r="E298" s="10" t="e">
        <f>IF(Tabela16[[#This Row],[Expectativas Futuras (Fecomercio)]]="",#N/A,Tabela16[[#This Row],[Expectativas Futuras (Fecomercio)]]-Tabela16[[#This Row],[Condições Econômicas Atuais (Fecomercio)]])</f>
        <v>#N/A</v>
      </c>
    </row>
    <row r="299" spans="1:5">
      <c r="A299" s="11">
        <v>45231</v>
      </c>
      <c r="E299" s="10" t="e">
        <f>IF(Tabela16[[#This Row],[Expectativas Futuras (Fecomercio)]]="",#N/A,Tabela16[[#This Row],[Expectativas Futuras (Fecomercio)]]-Tabela16[[#This Row],[Condições Econômicas Atuais (Fecomercio)]])</f>
        <v>#N/A</v>
      </c>
    </row>
    <row r="300" spans="1:5">
      <c r="A300" s="11">
        <v>45261</v>
      </c>
      <c r="E300" s="10" t="e">
        <f>IF(Tabela16[[#This Row],[Expectativas Futuras (Fecomercio)]]="",#N/A,Tabela16[[#This Row],[Expectativas Futuras (Fecomercio)]]-Tabela16[[#This Row],[Condições Econômicas Atuais (Fecomercio)]])</f>
        <v>#N/A</v>
      </c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CD1F0-6A5C-425F-BC27-950F6CF8B540}">
  <dimension ref="A1:R254"/>
  <sheetViews>
    <sheetView showGridLines="0" zoomScaleNormal="100" workbookViewId="0">
      <pane xSplit="1" ySplit="2" topLeftCell="B230" activePane="bottomRight" state="frozen"/>
      <selection pane="topRight" activeCell="B1" sqref="B1"/>
      <selection pane="bottomLeft" activeCell="A2" sqref="A2"/>
      <selection pane="bottomRight" activeCell="L251" sqref="L251"/>
    </sheetView>
  </sheetViews>
  <sheetFormatPr defaultRowHeight="15"/>
  <cols>
    <col min="1" max="1" width="6.7109375" style="10" bestFit="1" customWidth="1"/>
    <col min="2" max="2" width="7.28515625" style="10" bestFit="1" customWidth="1"/>
    <col min="3" max="3" width="13.42578125" style="10" bestFit="1" customWidth="1"/>
    <col min="4" max="4" width="12.140625" style="10" bestFit="1" customWidth="1"/>
    <col min="5" max="5" width="16.140625" style="10" bestFit="1" customWidth="1"/>
    <col min="6" max="6" width="14.42578125" style="10" bestFit="1" customWidth="1"/>
    <col min="7" max="7" width="13.28515625" style="10" bestFit="1" customWidth="1"/>
    <col min="8" max="8" width="14.85546875" style="10" bestFit="1" customWidth="1"/>
    <col min="9" max="9" width="14.85546875" style="10" customWidth="1"/>
    <col min="10" max="10" width="11" style="10" bestFit="1" customWidth="1"/>
    <col min="11" max="11" width="12.42578125" customWidth="1"/>
    <col min="12" max="12" width="9.7109375" bestFit="1" customWidth="1"/>
    <col min="13" max="14" width="9.7109375" customWidth="1"/>
    <col min="15" max="15" width="16.7109375" style="10" bestFit="1" customWidth="1"/>
    <col min="16" max="16" width="15.42578125" style="10" bestFit="1" customWidth="1"/>
    <col min="19" max="16384" width="9.140625" style="10"/>
  </cols>
  <sheetData>
    <row r="1" spans="1:18">
      <c r="B1" s="10">
        <v>23982</v>
      </c>
      <c r="E1" s="10">
        <v>28503</v>
      </c>
      <c r="H1" s="10">
        <v>28473</v>
      </c>
      <c r="K1" s="10">
        <v>24364</v>
      </c>
      <c r="L1" s="10"/>
      <c r="M1" s="10"/>
      <c r="N1" s="10"/>
    </row>
    <row r="2" spans="1:18" ht="30" customHeight="1">
      <c r="A2" s="15" t="s">
        <v>0</v>
      </c>
      <c r="B2" s="66" t="s">
        <v>93</v>
      </c>
      <c r="C2" s="66" t="s">
        <v>120</v>
      </c>
      <c r="D2" s="66" t="s">
        <v>115</v>
      </c>
      <c r="E2" s="66" t="s">
        <v>121</v>
      </c>
      <c r="F2" s="66" t="s">
        <v>122</v>
      </c>
      <c r="G2" s="66" t="s">
        <v>116</v>
      </c>
      <c r="H2" s="66" t="s">
        <v>118</v>
      </c>
      <c r="I2" s="66" t="s">
        <v>119</v>
      </c>
      <c r="J2" s="66" t="s">
        <v>117</v>
      </c>
      <c r="K2" s="66" t="s">
        <v>137</v>
      </c>
      <c r="L2" s="66" t="s">
        <v>138</v>
      </c>
      <c r="M2" s="66" t="s">
        <v>139</v>
      </c>
      <c r="N2" s="66" t="s">
        <v>133</v>
      </c>
      <c r="Q2" s="10"/>
      <c r="R2" s="10"/>
    </row>
    <row r="3" spans="1:18" ht="12.75">
      <c r="A3" s="11">
        <v>37622</v>
      </c>
      <c r="B3" s="12"/>
      <c r="C3" s="21"/>
      <c r="D3" s="21"/>
      <c r="E3" s="12"/>
      <c r="F3" s="21"/>
      <c r="G3" s="21"/>
      <c r="I3" s="21"/>
      <c r="J3" s="13"/>
      <c r="K3" s="12">
        <v>100.43</v>
      </c>
      <c r="L3" s="13"/>
      <c r="M3" s="13"/>
      <c r="N3" s="13"/>
      <c r="Q3" s="10"/>
      <c r="R3" s="10"/>
    </row>
    <row r="4" spans="1:18" ht="12.75">
      <c r="A4" s="11">
        <v>37653</v>
      </c>
      <c r="B4" s="12"/>
      <c r="C4" s="21"/>
      <c r="D4" s="21"/>
      <c r="E4" s="12"/>
      <c r="F4" s="21"/>
      <c r="G4" s="21"/>
      <c r="I4" s="21"/>
      <c r="J4" s="13"/>
      <c r="K4" s="12">
        <v>101.95</v>
      </c>
      <c r="L4" s="13">
        <f>IF(Tabela1511[[#This Row],[IBC-Br com Ajuste Sazonal]]="",#N/A,((Tabela1511[[#This Row],[IBC-Br com Ajuste Sazonal]]*1)/K3)-1)</f>
        <v>1.5134919844667971E-2</v>
      </c>
      <c r="M4" s="13"/>
      <c r="N4" s="13"/>
      <c r="Q4" s="10"/>
      <c r="R4" s="10"/>
    </row>
    <row r="5" spans="1:18" ht="12.75">
      <c r="A5" s="11">
        <v>37681</v>
      </c>
      <c r="B5" s="12"/>
      <c r="C5" s="21"/>
      <c r="D5" s="21"/>
      <c r="E5" s="12"/>
      <c r="F5" s="21"/>
      <c r="G5" s="21"/>
      <c r="I5" s="21"/>
      <c r="J5" s="13"/>
      <c r="K5" s="12">
        <v>101.79</v>
      </c>
      <c r="L5" s="13">
        <f>IF(Tabela1511[[#This Row],[IBC-Br com Ajuste Sazonal]]="",#N/A,((Tabela1511[[#This Row],[IBC-Br com Ajuste Sazonal]]*1)/K4)-1)</f>
        <v>-1.5693967631191796E-3</v>
      </c>
      <c r="M5" s="13"/>
      <c r="N5" s="13"/>
      <c r="Q5" s="10"/>
      <c r="R5" s="10"/>
    </row>
    <row r="6" spans="1:18" ht="12.75">
      <c r="A6" s="11">
        <v>37712</v>
      </c>
      <c r="B6" s="12"/>
      <c r="C6" s="21"/>
      <c r="D6" s="21"/>
      <c r="E6" s="12"/>
      <c r="F6" s="21"/>
      <c r="G6" s="21"/>
      <c r="I6" s="21"/>
      <c r="J6" s="13"/>
      <c r="K6" s="12">
        <v>101.01</v>
      </c>
      <c r="L6" s="13">
        <f>IF(Tabela1511[[#This Row],[IBC-Br com Ajuste Sazonal]]="",#N/A,((Tabela1511[[#This Row],[IBC-Br com Ajuste Sazonal]]*1)/K5)-1)</f>
        <v>-7.6628352490422103E-3</v>
      </c>
      <c r="M6" s="13"/>
      <c r="N6" s="13"/>
      <c r="Q6" s="10"/>
      <c r="R6" s="10"/>
    </row>
    <row r="7" spans="1:18" ht="12.75">
      <c r="A7" s="11">
        <v>37742</v>
      </c>
      <c r="B7" s="12"/>
      <c r="C7" s="21"/>
      <c r="D7" s="21"/>
      <c r="E7" s="12"/>
      <c r="F7" s="21"/>
      <c r="G7" s="21"/>
      <c r="I7" s="21"/>
      <c r="J7" s="13"/>
      <c r="K7" s="12">
        <v>99.95</v>
      </c>
      <c r="L7" s="13">
        <f>IF(Tabela1511[[#This Row],[IBC-Br com Ajuste Sazonal]]="",#N/A,((Tabela1511[[#This Row],[IBC-Br com Ajuste Sazonal]]*1)/K6)-1)</f>
        <v>-1.0494010494010553E-2</v>
      </c>
      <c r="M7" s="13"/>
      <c r="N7" s="13"/>
      <c r="Q7" s="10"/>
      <c r="R7" s="10"/>
    </row>
    <row r="8" spans="1:18" ht="12.75">
      <c r="A8" s="11">
        <v>37773</v>
      </c>
      <c r="B8" s="12"/>
      <c r="C8" s="21"/>
      <c r="D8" s="21"/>
      <c r="E8" s="12"/>
      <c r="F8" s="21"/>
      <c r="G8" s="21"/>
      <c r="I8" s="21"/>
      <c r="J8" s="13"/>
      <c r="K8" s="12">
        <v>100.13</v>
      </c>
      <c r="L8" s="13">
        <f>IF(Tabela1511[[#This Row],[IBC-Br com Ajuste Sazonal]]="",#N/A,((Tabela1511[[#This Row],[IBC-Br com Ajuste Sazonal]]*1)/K7)-1)</f>
        <v>1.8009004502250736E-3</v>
      </c>
      <c r="M8" s="13"/>
      <c r="N8" s="13"/>
      <c r="Q8" s="10"/>
      <c r="R8" s="10"/>
    </row>
    <row r="9" spans="1:18" ht="12.75">
      <c r="A9" s="11">
        <v>37803</v>
      </c>
      <c r="B9" s="12"/>
      <c r="C9" s="21"/>
      <c r="D9" s="21"/>
      <c r="E9" s="12"/>
      <c r="F9" s="21"/>
      <c r="G9" s="21"/>
      <c r="I9" s="21"/>
      <c r="J9" s="13"/>
      <c r="K9" s="12">
        <v>98.88</v>
      </c>
      <c r="L9" s="13">
        <f>IF(Tabela1511[[#This Row],[IBC-Br com Ajuste Sazonal]]="",#N/A,((Tabela1511[[#This Row],[IBC-Br com Ajuste Sazonal]]*1)/K8)-1)</f>
        <v>-1.2483771097573149E-2</v>
      </c>
      <c r="M9" s="13"/>
      <c r="N9" s="13"/>
      <c r="Q9" s="10"/>
      <c r="R9" s="10"/>
    </row>
    <row r="10" spans="1:18" ht="12.75">
      <c r="A10" s="11">
        <v>37834</v>
      </c>
      <c r="B10" s="12"/>
      <c r="C10" s="21"/>
      <c r="D10" s="21"/>
      <c r="E10" s="12"/>
      <c r="F10" s="21"/>
      <c r="G10" s="21"/>
      <c r="I10" s="21"/>
      <c r="J10" s="13"/>
      <c r="K10" s="12">
        <v>99.81</v>
      </c>
      <c r="L10" s="13">
        <f>IF(Tabela1511[[#This Row],[IBC-Br com Ajuste Sazonal]]="",#N/A,((Tabela1511[[#This Row],[IBC-Br com Ajuste Sazonal]]*1)/K9)-1)</f>
        <v>9.4053398058253634E-3</v>
      </c>
      <c r="M10" s="13"/>
      <c r="N10" s="13"/>
      <c r="Q10" s="10"/>
      <c r="R10" s="10"/>
    </row>
    <row r="11" spans="1:18" ht="12.75">
      <c r="A11" s="11">
        <v>37865</v>
      </c>
      <c r="B11" s="12"/>
      <c r="C11" s="21"/>
      <c r="D11" s="21"/>
      <c r="E11" s="12"/>
      <c r="F11" s="21"/>
      <c r="G11" s="21"/>
      <c r="I11" s="21"/>
      <c r="J11" s="13"/>
      <c r="K11" s="12">
        <v>101.79</v>
      </c>
      <c r="L11" s="13">
        <f>IF(Tabela1511[[#This Row],[IBC-Br com Ajuste Sazonal]]="",#N/A,((Tabela1511[[#This Row],[IBC-Br com Ajuste Sazonal]]*1)/K10)-1)</f>
        <v>1.9837691614066788E-2</v>
      </c>
      <c r="M11" s="13"/>
      <c r="N11" s="13"/>
      <c r="Q11" s="10"/>
      <c r="R11" s="10"/>
    </row>
    <row r="12" spans="1:18" ht="12.75">
      <c r="A12" s="11">
        <v>37895</v>
      </c>
      <c r="B12" s="12"/>
      <c r="C12" s="21"/>
      <c r="D12" s="21"/>
      <c r="E12" s="12"/>
      <c r="F12" s="21"/>
      <c r="G12" s="21"/>
      <c r="I12" s="21"/>
      <c r="J12" s="13"/>
      <c r="K12" s="12">
        <v>101.86</v>
      </c>
      <c r="L12" s="13">
        <f>IF(Tabela1511[[#This Row],[IBC-Br com Ajuste Sazonal]]="",#N/A,((Tabela1511[[#This Row],[IBC-Br com Ajuste Sazonal]]*1)/K11)-1)</f>
        <v>6.8769034286275676E-4</v>
      </c>
      <c r="M12" s="13"/>
      <c r="N12" s="13"/>
      <c r="Q12" s="10"/>
      <c r="R12" s="10"/>
    </row>
    <row r="13" spans="1:18" ht="12.75">
      <c r="A13" s="11">
        <v>37926</v>
      </c>
      <c r="B13" s="12"/>
      <c r="C13" s="21"/>
      <c r="D13" s="21"/>
      <c r="E13" s="12"/>
      <c r="F13" s="21"/>
      <c r="G13" s="21"/>
      <c r="I13" s="21"/>
      <c r="J13" s="13"/>
      <c r="K13" s="12">
        <v>102.01</v>
      </c>
      <c r="L13" s="13">
        <f>IF(Tabela1511[[#This Row],[IBC-Br com Ajuste Sazonal]]="",#N/A,((Tabela1511[[#This Row],[IBC-Br com Ajuste Sazonal]]*1)/K12)-1)</f>
        <v>1.4726094639703202E-3</v>
      </c>
      <c r="M13" s="13"/>
      <c r="N13" s="13"/>
      <c r="Q13" s="10"/>
      <c r="R13" s="10"/>
    </row>
    <row r="14" spans="1:18" ht="12.75">
      <c r="A14" s="11">
        <v>37956</v>
      </c>
      <c r="B14" s="12"/>
      <c r="C14" s="21"/>
      <c r="D14" s="21"/>
      <c r="E14" s="12"/>
      <c r="F14" s="21"/>
      <c r="G14" s="21"/>
      <c r="I14" s="21"/>
      <c r="J14" s="13"/>
      <c r="K14" s="12">
        <v>101.97</v>
      </c>
      <c r="L14" s="13">
        <f>IF(Tabela1511[[#This Row],[IBC-Br com Ajuste Sazonal]]="",#N/A,((Tabela1511[[#This Row],[IBC-Br com Ajuste Sazonal]]*1)/K13)-1)</f>
        <v>-3.9211841976283246E-4</v>
      </c>
      <c r="M14" s="13"/>
      <c r="N14" s="13"/>
      <c r="Q14" s="10"/>
      <c r="R14" s="10"/>
    </row>
    <row r="15" spans="1:18" ht="12.75">
      <c r="A15" s="11">
        <v>37987</v>
      </c>
      <c r="B15" s="12"/>
      <c r="C15" s="21"/>
      <c r="D15" s="21"/>
      <c r="E15" s="12"/>
      <c r="F15" s="21"/>
      <c r="G15" s="21"/>
      <c r="I15" s="21"/>
      <c r="J15" s="13"/>
      <c r="K15" s="12">
        <v>103.67</v>
      </c>
      <c r="L15" s="13">
        <f>IF(Tabela1511[[#This Row],[IBC-Br com Ajuste Sazonal]]="",#N/A,((Tabela1511[[#This Row],[IBC-Br com Ajuste Sazonal]]*1)/K14)-1)</f>
        <v>1.6671570069628272E-2</v>
      </c>
      <c r="M15" s="13"/>
      <c r="N15" s="13"/>
      <c r="Q15" s="10"/>
      <c r="R15" s="10"/>
    </row>
    <row r="16" spans="1:18" ht="12.75">
      <c r="A16" s="11">
        <v>38018</v>
      </c>
      <c r="B16" s="12"/>
      <c r="C16" s="21"/>
      <c r="D16" s="21"/>
      <c r="E16" s="12">
        <v>97.9</v>
      </c>
      <c r="F16" s="21"/>
      <c r="G16" s="21">
        <v>3.0640668523676862E-2</v>
      </c>
      <c r="H16" s="10">
        <v>50.86</v>
      </c>
      <c r="I16" s="21"/>
      <c r="J16" s="13">
        <v>4.8946135831381632E-2</v>
      </c>
      <c r="K16" s="12">
        <v>104.51</v>
      </c>
      <c r="L16" s="13">
        <f>IF(Tabela1511[[#This Row],[IBC-Br com Ajuste Sazonal]]="",#N/A,((Tabela1511[[#This Row],[IBC-Br com Ajuste Sazonal]]*1)/K15)-1)</f>
        <v>8.102633355840716E-3</v>
      </c>
      <c r="M16" s="13"/>
      <c r="N16" s="13"/>
      <c r="Q16" s="10"/>
      <c r="R16" s="10"/>
    </row>
    <row r="17" spans="1:18" ht="12.75">
      <c r="A17" s="11">
        <v>38047</v>
      </c>
      <c r="B17" s="12"/>
      <c r="C17" s="21"/>
      <c r="D17" s="21"/>
      <c r="E17" s="12">
        <v>98.4</v>
      </c>
      <c r="F17" s="21">
        <f>IF(Tabela1511[[#This Row],[Produção Industrial Dessazonalizado]]="",#N/A,((Tabela1511[[#This Row],[Produção Industrial Dessazonalizado]]*1)/E16)-1)</f>
        <v>5.1072522982635871E-3</v>
      </c>
      <c r="G17" s="21">
        <v>0.12273901808785537</v>
      </c>
      <c r="H17" s="10">
        <v>51.26</v>
      </c>
      <c r="I17" s="21">
        <f>IF(Tabela1511[[#This Row],[Vendas no Varejo Dessazonalizado]]="",#N/A,((Tabela1511[[#This Row],[Vendas no Varejo Dessazonalizado]]*1)/H16)-1)</f>
        <v>7.8647267007472266E-3</v>
      </c>
      <c r="J17" s="13">
        <v>0.18906286515541026</v>
      </c>
      <c r="K17" s="12">
        <v>105.8</v>
      </c>
      <c r="L17" s="13">
        <f>IF(Tabela1511[[#This Row],[IBC-Br com Ajuste Sazonal]]="",#N/A,((Tabela1511[[#This Row],[IBC-Br com Ajuste Sazonal]]*1)/K16)-1)</f>
        <v>1.2343316429049844E-2</v>
      </c>
      <c r="M17" s="13">
        <f>IF(Tabela1511[[#This Row],[IBC-Br com Ajuste Sazonal]]="",#N/A,((Tabela1511[[#This Row],[IBC-Br com Ajuste Sazonal]]*1)/K5)-1)</f>
        <v>3.9394832498280685E-2</v>
      </c>
      <c r="N17" s="13"/>
      <c r="Q17" s="10"/>
      <c r="R17" s="10"/>
    </row>
    <row r="18" spans="1:18" ht="12.75">
      <c r="A18" s="11">
        <v>38078</v>
      </c>
      <c r="B18" s="12"/>
      <c r="C18" s="21"/>
      <c r="D18" s="21"/>
      <c r="E18" s="12">
        <v>99.2</v>
      </c>
      <c r="F18" s="21">
        <f>IF(Tabela1511[[#This Row],[Produção Industrial Dessazonalizado]]="",#N/A,((Tabela1511[[#This Row],[Produção Industrial Dessazonalizado]]*1)/E17)-1)</f>
        <v>8.1300813008129413E-3</v>
      </c>
      <c r="G18" s="21">
        <v>7.4509803921568585E-2</v>
      </c>
      <c r="H18" s="10">
        <v>51.74</v>
      </c>
      <c r="I18" s="21">
        <f>IF(Tabela1511[[#This Row],[Vendas no Varejo Dessazonalizado]]="",#N/A,((Tabela1511[[#This Row],[Vendas no Varejo Dessazonalizado]]*1)/H17)-1)</f>
        <v>9.3640265314085536E-3</v>
      </c>
      <c r="J18" s="13">
        <v>0.12059496567505712</v>
      </c>
      <c r="K18" s="12">
        <v>106.38</v>
      </c>
      <c r="L18" s="13">
        <f>IF(Tabela1511[[#This Row],[IBC-Br com Ajuste Sazonal]]="",#N/A,((Tabela1511[[#This Row],[IBC-Br com Ajuste Sazonal]]*1)/K17)-1)</f>
        <v>5.4820415879017759E-3</v>
      </c>
      <c r="M18" s="13">
        <f>IF(Tabela1511[[#This Row],[IBC-Br com Ajuste Sazonal]]="",#N/A,((Tabela1511[[#This Row],[IBC-Br com Ajuste Sazonal]]*1)/K6)-1)</f>
        <v>5.3163053163053142E-2</v>
      </c>
      <c r="N18" s="13"/>
      <c r="Q18" s="10"/>
      <c r="R18" s="10"/>
    </row>
    <row r="19" spans="1:18" ht="12.75">
      <c r="A19" s="11">
        <v>38108</v>
      </c>
      <c r="B19" s="12"/>
      <c r="C19" s="21"/>
      <c r="D19" s="21"/>
      <c r="E19" s="12">
        <v>100.2</v>
      </c>
      <c r="F19" s="21">
        <f>IF(Tabela1511[[#This Row],[Produção Industrial Dessazonalizado]]="",#N/A,((Tabela1511[[#This Row],[Produção Industrial Dessazonalizado]]*1)/E18)-1)</f>
        <v>1.0080645161290258E-2</v>
      </c>
      <c r="G19" s="21">
        <v>8.2810539523211935E-2</v>
      </c>
      <c r="H19" s="10">
        <v>52.4</v>
      </c>
      <c r="I19" s="21">
        <f>IF(Tabela1511[[#This Row],[Vendas no Varejo Dessazonalizado]]="",#N/A,((Tabela1511[[#This Row],[Vendas no Varejo Dessazonalizado]]*1)/H18)-1)</f>
        <v>1.2756088132972465E-2</v>
      </c>
      <c r="J19" s="13">
        <v>0.12738434553825928</v>
      </c>
      <c r="K19" s="12">
        <v>106.29</v>
      </c>
      <c r="L19" s="13">
        <f>IF(Tabela1511[[#This Row],[IBC-Br com Ajuste Sazonal]]="",#N/A,((Tabela1511[[#This Row],[IBC-Br com Ajuste Sazonal]]*1)/K18)-1)</f>
        <v>-8.4602368866315558E-4</v>
      </c>
      <c r="M19" s="13">
        <f>IF(Tabela1511[[#This Row],[IBC-Br com Ajuste Sazonal]]="",#N/A,((Tabela1511[[#This Row],[IBC-Br com Ajuste Sazonal]]*1)/K7)-1)</f>
        <v>6.343171585792895E-2</v>
      </c>
      <c r="N19" s="13"/>
      <c r="Q19" s="10"/>
      <c r="R19" s="10"/>
    </row>
    <row r="20" spans="1:18" ht="12.75">
      <c r="A20" s="11">
        <v>38139</v>
      </c>
      <c r="B20" s="12"/>
      <c r="C20" s="21"/>
      <c r="D20" s="21"/>
      <c r="E20" s="12">
        <v>100.5</v>
      </c>
      <c r="F20" s="21">
        <f>IF(Tabela1511[[#This Row],[Produção Industrial Dessazonalizado]]="",#N/A,((Tabela1511[[#This Row],[Produção Industrial Dessazonalizado]]*1)/E19)-1)</f>
        <v>2.9940119760478723E-3</v>
      </c>
      <c r="G20" s="21">
        <v>0.12844036697247696</v>
      </c>
      <c r="H20" s="10">
        <v>52.62</v>
      </c>
      <c r="I20" s="21">
        <f>IF(Tabela1511[[#This Row],[Vendas no Varejo Dessazonalizado]]="",#N/A,((Tabela1511[[#This Row],[Vendas no Varejo Dessazonalizado]]*1)/H19)-1)</f>
        <v>4.1984732824427162E-3</v>
      </c>
      <c r="J20" s="13">
        <v>0.17128228996974637</v>
      </c>
      <c r="K20" s="12">
        <v>107.18</v>
      </c>
      <c r="L20" s="13">
        <f>IF(Tabela1511[[#This Row],[IBC-Br com Ajuste Sazonal]]="",#N/A,((Tabela1511[[#This Row],[IBC-Br com Ajuste Sazonal]]*1)/K19)-1)</f>
        <v>8.3733182801768447E-3</v>
      </c>
      <c r="M20" s="13">
        <f>IF(Tabela1511[[#This Row],[IBC-Br com Ajuste Sazonal]]="",#N/A,((Tabela1511[[#This Row],[IBC-Br com Ajuste Sazonal]]*1)/K8)-1)</f>
        <v>7.0408468990312612E-2</v>
      </c>
      <c r="N20" s="13"/>
      <c r="Q20" s="10"/>
      <c r="R20" s="10"/>
    </row>
    <row r="21" spans="1:18" ht="12.75">
      <c r="A21" s="11">
        <v>38169</v>
      </c>
      <c r="B21" s="12"/>
      <c r="C21" s="21"/>
      <c r="D21" s="21"/>
      <c r="E21" s="12">
        <v>101.2</v>
      </c>
      <c r="F21" s="21">
        <f>IF(Tabela1511[[#This Row],[Produção Industrial Dessazonalizado]]="",#N/A,((Tabela1511[[#This Row],[Produção Industrial Dessazonalizado]]*1)/E20)-1)</f>
        <v>6.9651741293532687E-3</v>
      </c>
      <c r="G21" s="21">
        <v>0.10824108241082397</v>
      </c>
      <c r="H21" s="10">
        <v>52.76</v>
      </c>
      <c r="I21" s="21">
        <f>IF(Tabela1511[[#This Row],[Vendas no Varejo Dessazonalizado]]="",#N/A,((Tabela1511[[#This Row],[Vendas no Varejo Dessazonalizado]]*1)/H20)-1)</f>
        <v>2.6605853287724468E-3</v>
      </c>
      <c r="J21" s="13">
        <v>0.1317041522491349</v>
      </c>
      <c r="K21" s="12">
        <v>107.62</v>
      </c>
      <c r="L21" s="13">
        <f>IF(Tabela1511[[#This Row],[IBC-Br com Ajuste Sazonal]]="",#N/A,((Tabela1511[[#This Row],[IBC-Br com Ajuste Sazonal]]*1)/K20)-1)</f>
        <v>4.1052435155812805E-3</v>
      </c>
      <c r="M21" s="13">
        <f>IF(Tabela1511[[#This Row],[IBC-Br com Ajuste Sazonal]]="",#N/A,((Tabela1511[[#This Row],[IBC-Br com Ajuste Sazonal]]*1)/K9)-1)</f>
        <v>8.838996763754059E-2</v>
      </c>
      <c r="N21" s="13"/>
      <c r="Q21" s="10"/>
      <c r="R21" s="10"/>
    </row>
    <row r="22" spans="1:18" ht="12.75">
      <c r="A22" s="11">
        <v>38200</v>
      </c>
      <c r="B22" s="12"/>
      <c r="C22" s="21"/>
      <c r="D22" s="21"/>
      <c r="E22" s="12">
        <v>102.3</v>
      </c>
      <c r="F22" s="21">
        <f>IF(Tabela1511[[#This Row],[Produção Industrial Dessazonalizado]]="",#N/A,((Tabela1511[[#This Row],[Produção Industrial Dessazonalizado]]*1)/E21)-1)</f>
        <v>1.0869565217391353E-2</v>
      </c>
      <c r="G22" s="21">
        <v>0.12867647058823528</v>
      </c>
      <c r="H22" s="10">
        <v>52.32</v>
      </c>
      <c r="I22" s="21">
        <f>IF(Tabela1511[[#This Row],[Vendas no Varejo Dessazonalizado]]="",#N/A,((Tabela1511[[#This Row],[Vendas no Varejo Dessazonalizado]]*1)/H21)-1)</f>
        <v>-8.3396512509475995E-3</v>
      </c>
      <c r="J22" s="13">
        <v>0.12221018418201512</v>
      </c>
      <c r="K22" s="12">
        <v>108.16</v>
      </c>
      <c r="L22" s="13">
        <f>IF(Tabela1511[[#This Row],[IBC-Br com Ajuste Sazonal]]="",#N/A,((Tabela1511[[#This Row],[IBC-Br com Ajuste Sazonal]]*1)/K21)-1)</f>
        <v>5.0176547110201142E-3</v>
      </c>
      <c r="M22" s="13">
        <f>IF(Tabela1511[[#This Row],[IBC-Br com Ajuste Sazonal]]="",#N/A,((Tabela1511[[#This Row],[IBC-Br com Ajuste Sazonal]]*1)/K10)-1)</f>
        <v>8.3658952008816678E-2</v>
      </c>
      <c r="N22" s="13"/>
      <c r="Q22" s="10"/>
      <c r="R22" s="10"/>
    </row>
    <row r="23" spans="1:18" ht="12.75">
      <c r="A23" s="11">
        <v>38231</v>
      </c>
      <c r="B23" s="12"/>
      <c r="C23" s="21"/>
      <c r="D23" s="21"/>
      <c r="E23" s="12">
        <v>102.7</v>
      </c>
      <c r="F23" s="21">
        <f>IF(Tabela1511[[#This Row],[Produção Industrial Dessazonalizado]]="",#N/A,((Tabela1511[[#This Row],[Produção Industrial Dessazonalizado]]*1)/E22)-1)</f>
        <v>3.910068426197455E-3</v>
      </c>
      <c r="G23" s="21">
        <v>7.4679113185530888E-2</v>
      </c>
      <c r="H23" s="10">
        <v>52.5</v>
      </c>
      <c r="I23" s="21">
        <f>IF(Tabela1511[[#This Row],[Vendas no Varejo Dessazonalizado]]="",#N/A,((Tabela1511[[#This Row],[Vendas no Varejo Dessazonalizado]]*1)/H22)-1)</f>
        <v>3.4403669724769603E-3</v>
      </c>
      <c r="J23" s="13">
        <v>9.602934829520926E-2</v>
      </c>
      <c r="K23" s="12">
        <v>109.31</v>
      </c>
      <c r="L23" s="13">
        <f>IF(Tabela1511[[#This Row],[IBC-Br com Ajuste Sazonal]]="",#N/A,((Tabela1511[[#This Row],[IBC-Br com Ajuste Sazonal]]*1)/K22)-1)</f>
        <v>1.0632396449704151E-2</v>
      </c>
      <c r="M23" s="13">
        <f>IF(Tabela1511[[#This Row],[IBC-Br com Ajuste Sazonal]]="",#N/A,((Tabela1511[[#This Row],[IBC-Br com Ajuste Sazonal]]*1)/K11)-1)</f>
        <v>7.3877591118970409E-2</v>
      </c>
      <c r="N23" s="13"/>
      <c r="Q23" s="10"/>
      <c r="R23" s="10"/>
    </row>
    <row r="24" spans="1:18" ht="12.75">
      <c r="A24" s="11">
        <v>38261</v>
      </c>
      <c r="B24" s="12"/>
      <c r="C24" s="21"/>
      <c r="D24" s="21"/>
      <c r="E24" s="12">
        <v>102.1</v>
      </c>
      <c r="F24" s="21">
        <f>IF(Tabela1511[[#This Row],[Produção Industrial Dessazonalizado]]="",#N/A,((Tabela1511[[#This Row],[Produção Industrial Dessazonalizado]]*1)/E23)-1)</f>
        <v>-5.8422590068160085E-3</v>
      </c>
      <c r="G24" s="21">
        <v>3.8888888888888973E-2</v>
      </c>
      <c r="H24" s="10">
        <v>53.01</v>
      </c>
      <c r="I24" s="21">
        <f>IF(Tabela1511[[#This Row],[Vendas no Varejo Dessazonalizado]]="",#N/A,((Tabela1511[[#This Row],[Vendas no Varejo Dessazonalizado]]*1)/H23)-1)</f>
        <v>9.7142857142857864E-3</v>
      </c>
      <c r="J24" s="13">
        <v>7.1964321913642992E-2</v>
      </c>
      <c r="K24" s="12">
        <v>108.74</v>
      </c>
      <c r="L24" s="13">
        <f>IF(Tabela1511[[#This Row],[IBC-Br com Ajuste Sazonal]]="",#N/A,((Tabela1511[[#This Row],[IBC-Br com Ajuste Sazonal]]*1)/K23)-1)</f>
        <v>-5.214527490623011E-3</v>
      </c>
      <c r="M24" s="13">
        <f>IF(Tabela1511[[#This Row],[IBC-Br com Ajuste Sazonal]]="",#N/A,((Tabela1511[[#This Row],[IBC-Br com Ajuste Sazonal]]*1)/K12)-1)</f>
        <v>6.7543687414097775E-2</v>
      </c>
      <c r="N24" s="13"/>
      <c r="Q24" s="10"/>
      <c r="R24" s="10"/>
    </row>
    <row r="25" spans="1:18" ht="12.75">
      <c r="A25" s="11">
        <v>38292</v>
      </c>
      <c r="B25" s="12"/>
      <c r="C25" s="21"/>
      <c r="D25" s="21"/>
      <c r="E25" s="12">
        <v>102.1</v>
      </c>
      <c r="F25" s="21">
        <f>IF(Tabela1511[[#This Row],[Produção Industrial Dessazonalizado]]="",#N/A,((Tabela1511[[#This Row],[Produção Industrial Dessazonalizado]]*1)/E24)-1)</f>
        <v>0</v>
      </c>
      <c r="G25" s="21">
        <v>8.5106382978723527E-2</v>
      </c>
      <c r="H25" s="10">
        <v>53.18</v>
      </c>
      <c r="I25" s="21">
        <f>IF(Tabela1511[[#This Row],[Vendas no Varejo Dessazonalizado]]="",#N/A,((Tabela1511[[#This Row],[Vendas no Varejo Dessazonalizado]]*1)/H24)-1)</f>
        <v>3.206942086398934E-3</v>
      </c>
      <c r="J25" s="13">
        <v>9.3051854888296814E-2</v>
      </c>
      <c r="K25" s="12">
        <v>109.67</v>
      </c>
      <c r="L25" s="13">
        <f>IF(Tabela1511[[#This Row],[IBC-Br com Ajuste Sazonal]]="",#N/A,((Tabela1511[[#This Row],[IBC-Br com Ajuste Sazonal]]*1)/K24)-1)</f>
        <v>8.5525105756851794E-3</v>
      </c>
      <c r="M25" s="13">
        <f>IF(Tabela1511[[#This Row],[IBC-Br com Ajuste Sazonal]]="",#N/A,((Tabela1511[[#This Row],[IBC-Br com Ajuste Sazonal]]*1)/K13)-1)</f>
        <v>7.5090677384570093E-2</v>
      </c>
      <c r="N25" s="13"/>
      <c r="Q25" s="10"/>
      <c r="R25" s="10"/>
    </row>
    <row r="26" spans="1:18" ht="12.75">
      <c r="A26" s="11">
        <v>38322</v>
      </c>
      <c r="B26" s="12"/>
      <c r="C26" s="21"/>
      <c r="D26" s="21"/>
      <c r="E26" s="12">
        <v>102.7</v>
      </c>
      <c r="F26" s="21">
        <f>IF(Tabela1511[[#This Row],[Produção Industrial Dessazonalizado]]="",#N/A,((Tabela1511[[#This Row],[Produção Industrial Dessazonalizado]]*1)/E25)-1)</f>
        <v>5.8765915768854704E-3</v>
      </c>
      <c r="G26" s="21">
        <v>8.7291399229781685E-2</v>
      </c>
      <c r="H26" s="10">
        <v>54.51</v>
      </c>
      <c r="I26" s="21">
        <f>IF(Tabela1511[[#This Row],[Vendas no Varejo Dessazonalizado]]="",#N/A,((Tabela1511[[#This Row],[Vendas no Varejo Dessazonalizado]]*1)/H25)-1)</f>
        <v>2.5009402030838679E-2</v>
      </c>
      <c r="J26" s="13">
        <v>0.10731628358692125</v>
      </c>
      <c r="K26" s="12">
        <v>109.07</v>
      </c>
      <c r="L26" s="13">
        <f>IF(Tabela1511[[#This Row],[IBC-Br com Ajuste Sazonal]]="",#N/A,((Tabela1511[[#This Row],[IBC-Br com Ajuste Sazonal]]*1)/K25)-1)</f>
        <v>-5.470958329534148E-3</v>
      </c>
      <c r="M26" s="13">
        <f>IF(Tabela1511[[#This Row],[IBC-Br com Ajuste Sazonal]]="",#N/A,((Tabela1511[[#This Row],[IBC-Br com Ajuste Sazonal]]*1)/K14)-1)</f>
        <v>6.9628322055506509E-2</v>
      </c>
      <c r="N26" s="13"/>
      <c r="Q26" s="10"/>
      <c r="R26" s="10"/>
    </row>
    <row r="27" spans="1:18" ht="12.75">
      <c r="A27" s="11">
        <v>38353</v>
      </c>
      <c r="B27" s="12"/>
      <c r="C27" s="21"/>
      <c r="D27" s="21"/>
      <c r="E27" s="12">
        <v>103.3</v>
      </c>
      <c r="F27" s="21">
        <f>IF(Tabela1511[[#This Row],[Produção Industrial Dessazonalizado]]="",#N/A,((Tabela1511[[#This Row],[Produção Industrial Dessazonalizado]]*1)/E26)-1)</f>
        <v>5.8422590068158975E-3</v>
      </c>
      <c r="G27" s="21">
        <v>5.46875E-2</v>
      </c>
      <c r="H27" s="10">
        <v>53.61</v>
      </c>
      <c r="I27" s="21">
        <f>IF(Tabela1511[[#This Row],[Vendas no Varejo Dessazonalizado]]="",#N/A,((Tabela1511[[#This Row],[Vendas no Varejo Dessazonalizado]]*1)/H26)-1)</f>
        <v>-1.6510731975784232E-2</v>
      </c>
      <c r="J27" s="13">
        <v>7.5291622481442388E-2</v>
      </c>
      <c r="K27" s="12">
        <v>109.56</v>
      </c>
      <c r="L27" s="13">
        <f>IF(Tabela1511[[#This Row],[IBC-Br com Ajuste Sazonal]]="",#N/A,((Tabela1511[[#This Row],[IBC-Br com Ajuste Sazonal]]*1)/K26)-1)</f>
        <v>4.4925277344824988E-3</v>
      </c>
      <c r="M27" s="13">
        <f>IF(Tabela1511[[#This Row],[IBC-Br com Ajuste Sazonal]]="",#N/A,((Tabela1511[[#This Row],[IBC-Br com Ajuste Sazonal]]*1)/K15)-1)</f>
        <v>5.6814893411787359E-2</v>
      </c>
      <c r="N27" s="13"/>
      <c r="Q27" s="10"/>
      <c r="R27" s="10"/>
    </row>
    <row r="28" spans="1:18" ht="12.75">
      <c r="A28" s="11">
        <v>38384</v>
      </c>
      <c r="B28" s="12"/>
      <c r="C28" s="21"/>
      <c r="D28" s="21"/>
      <c r="E28" s="12">
        <v>101.9</v>
      </c>
      <c r="F28" s="21">
        <f>IF(Tabela1511[[#This Row],[Produção Industrial Dessazonalizado]]="",#N/A,((Tabela1511[[#This Row],[Produção Industrial Dessazonalizado]]*1)/E27)-1)</f>
        <v>-1.3552758954501365E-2</v>
      </c>
      <c r="G28" s="21">
        <v>3.2432432432432545E-2</v>
      </c>
      <c r="H28" s="10">
        <v>53.42</v>
      </c>
      <c r="I28" s="21">
        <f>IF(Tabela1511[[#This Row],[Vendas no Varejo Dessazonalizado]]="",#N/A,((Tabela1511[[#This Row],[Vendas no Varejo Dessazonalizado]]*1)/H27)-1)</f>
        <v>-3.5441149039358022E-3</v>
      </c>
      <c r="J28" s="13">
        <v>8.0375083724044671E-3</v>
      </c>
      <c r="K28" s="12">
        <v>110.18</v>
      </c>
      <c r="L28" s="13">
        <f>IF(Tabela1511[[#This Row],[IBC-Br com Ajuste Sazonal]]="",#N/A,((Tabela1511[[#This Row],[IBC-Br com Ajuste Sazonal]]*1)/K27)-1)</f>
        <v>5.658999634903239E-3</v>
      </c>
      <c r="M28" s="13">
        <f>IF(Tabela1511[[#This Row],[IBC-Br com Ajuste Sazonal]]="",#N/A,((Tabela1511[[#This Row],[IBC-Br com Ajuste Sazonal]]*1)/K16)-1)</f>
        <v>5.4253181513730819E-2</v>
      </c>
      <c r="N28" s="13">
        <f>AVERAGE(M17:M28)</f>
        <v>6.6304611921216297E-2</v>
      </c>
      <c r="Q28" s="10"/>
      <c r="R28" s="10"/>
    </row>
    <row r="29" spans="1:18" ht="12.75">
      <c r="A29" s="11">
        <v>38412</v>
      </c>
      <c r="B29" s="12"/>
      <c r="C29" s="21"/>
      <c r="D29" s="21"/>
      <c r="E29" s="12">
        <v>102.8</v>
      </c>
      <c r="F29" s="21">
        <f>IF(Tabela1511[[#This Row],[Produção Industrial Dessazonalizado]]="",#N/A,((Tabela1511[[#This Row],[Produção Industrial Dessazonalizado]]*1)/E28)-1)</f>
        <v>8.8321884200195377E-3</v>
      </c>
      <c r="G29" s="21">
        <v>1.2658227848101111E-2</v>
      </c>
      <c r="H29" s="10">
        <v>53.91</v>
      </c>
      <c r="I29" s="21">
        <f>IF(Tabela1511[[#This Row],[Vendas no Varejo Dessazonalizado]]="",#N/A,((Tabela1511[[#This Row],[Vendas no Varejo Dessazonalizado]]*1)/H28)-1)</f>
        <v>9.1725945338823056E-3</v>
      </c>
      <c r="J29" s="13">
        <v>4.1077044025157106E-2</v>
      </c>
      <c r="K29" s="12">
        <v>110.36</v>
      </c>
      <c r="L29" s="13">
        <f>IF(Tabela1511[[#This Row],[IBC-Br com Ajuste Sazonal]]="",#N/A,((Tabela1511[[#This Row],[IBC-Br com Ajuste Sazonal]]*1)/K28)-1)</f>
        <v>1.6336903249227763E-3</v>
      </c>
      <c r="M29" s="13">
        <f>IF(Tabela1511[[#This Row],[IBC-Br com Ajuste Sazonal]]="",#N/A,((Tabela1511[[#This Row],[IBC-Br com Ajuste Sazonal]]*1)/K17)-1)</f>
        <v>4.3100189035916836E-2</v>
      </c>
      <c r="N29" s="13">
        <f>AVERAGE(M18:M29)</f>
        <v>6.6613391632685981E-2</v>
      </c>
      <c r="Q29" s="10"/>
      <c r="R29" s="10"/>
    </row>
    <row r="30" spans="1:18" ht="12.75">
      <c r="A30" s="11">
        <v>38443</v>
      </c>
      <c r="B30" s="12"/>
      <c r="C30" s="21"/>
      <c r="D30" s="21"/>
      <c r="E30" s="12">
        <v>102.8</v>
      </c>
      <c r="F30" s="21">
        <f>IF(Tabela1511[[#This Row],[Produção Industrial Dessazonalizado]]="",#N/A,((Tabela1511[[#This Row],[Produção Industrial Dessazonalizado]]*1)/E29)-1)</f>
        <v>0</v>
      </c>
      <c r="G30" s="21">
        <v>5.8394160583941535E-2</v>
      </c>
      <c r="H30" s="10">
        <v>54.09</v>
      </c>
      <c r="I30" s="21">
        <f>IF(Tabela1511[[#This Row],[Vendas no Varejo Dessazonalizado]]="",#N/A,((Tabela1511[[#This Row],[Vendas no Varejo Dessazonalizado]]*1)/H29)-1)</f>
        <v>3.3388981636062187E-3</v>
      </c>
      <c r="J30" s="13">
        <v>3.3489891770471791E-2</v>
      </c>
      <c r="K30" s="12">
        <v>111.08</v>
      </c>
      <c r="L30" s="13">
        <f>IF(Tabela1511[[#This Row],[IBC-Br com Ajuste Sazonal]]="",#N/A,((Tabela1511[[#This Row],[IBC-Br com Ajuste Sazonal]]*1)/K29)-1)</f>
        <v>6.5241029358462654E-3</v>
      </c>
      <c r="M30" s="13">
        <f>IF(Tabela1511[[#This Row],[IBC-Br com Ajuste Sazonal]]="",#N/A,((Tabela1511[[#This Row],[IBC-Br com Ajuste Sazonal]]*1)/K18)-1)</f>
        <v>4.4181237074638169E-2</v>
      </c>
      <c r="N30" s="13">
        <f t="shared" ref="N30:N93" si="0">AVERAGE(M19:M30)</f>
        <v>6.5864906958651395E-2</v>
      </c>
      <c r="Q30" s="10"/>
      <c r="R30" s="10"/>
    </row>
    <row r="31" spans="1:18" ht="12.75">
      <c r="A31" s="11">
        <v>38473</v>
      </c>
      <c r="B31" s="12"/>
      <c r="C31" s="21"/>
      <c r="D31" s="21"/>
      <c r="E31" s="12">
        <v>106.2</v>
      </c>
      <c r="F31" s="21">
        <f>IF(Tabela1511[[#This Row],[Produção Industrial Dessazonalizado]]="",#N/A,((Tabela1511[[#This Row],[Produção Industrial Dessazonalizado]]*1)/E30)-1)</f>
        <v>3.3073929961089599E-2</v>
      </c>
      <c r="G31" s="21">
        <v>5.5619930475086843E-2</v>
      </c>
      <c r="H31" s="10">
        <v>54.38</v>
      </c>
      <c r="I31" s="21">
        <f>IF(Tabela1511[[#This Row],[Vendas no Varejo Dessazonalizado]]="",#N/A,((Tabela1511[[#This Row],[Vendas no Varejo Dessazonalizado]]*1)/H30)-1)</f>
        <v>5.3614346459605056E-3</v>
      </c>
      <c r="J31" s="13">
        <v>1.5947102294826987E-2</v>
      </c>
      <c r="K31" s="12">
        <v>110.98</v>
      </c>
      <c r="L31" s="13">
        <f>IF(Tabela1511[[#This Row],[IBC-Br com Ajuste Sazonal]]="",#N/A,((Tabela1511[[#This Row],[IBC-Br com Ajuste Sazonal]]*1)/K30)-1)</f>
        <v>-9.0025207057975454E-4</v>
      </c>
      <c r="M31" s="13">
        <f>IF(Tabela1511[[#This Row],[IBC-Br com Ajuste Sazonal]]="",#N/A,((Tabela1511[[#This Row],[IBC-Br com Ajuste Sazonal]]*1)/K19)-1)</f>
        <v>4.4124564869696181E-2</v>
      </c>
      <c r="N31" s="13">
        <f t="shared" si="0"/>
        <v>6.4255977709631998E-2</v>
      </c>
      <c r="Q31" s="10"/>
      <c r="R31" s="10"/>
    </row>
    <row r="32" spans="1:18" ht="12.75">
      <c r="A32" s="11">
        <v>38504</v>
      </c>
      <c r="B32" s="12"/>
      <c r="C32" s="21"/>
      <c r="D32" s="21"/>
      <c r="E32" s="12">
        <v>104.3</v>
      </c>
      <c r="F32" s="21">
        <f>IF(Tabela1511[[#This Row],[Produção Industrial Dessazonalizado]]="",#N/A,((Tabela1511[[#This Row],[Produção Industrial Dessazonalizado]]*1)/E31)-1)</f>
        <v>-1.7890772128060339E-2</v>
      </c>
      <c r="G32" s="21">
        <f>IF(Tabela1511[[#This Row],[Produção Industrial Dessazonalizado]]="",#N/A,(Tabela1511[[#This Row],[Produção Industrial Dessazonalizado]]*1)/E20-1)</f>
        <v>3.7810945273631713E-2</v>
      </c>
      <c r="H32" s="10">
        <v>55.14</v>
      </c>
      <c r="I32" s="21">
        <f>IF(Tabela1511[[#This Row],[Vendas no Varejo Dessazonalizado]]="",#N/A,((Tabela1511[[#This Row],[Vendas no Varejo Dessazonalizado]]*1)/H31)-1)</f>
        <v>1.3975726369988895E-2</v>
      </c>
      <c r="J32" s="13">
        <f>IF(Tabela1511[[#This Row],[Vendas no Varejo Dessazonalizado]]="",#N/A,((Tabela1511[[#This Row],[Vendas no Varejo Dessazonalizado]]*1)/H20)-1)</f>
        <v>4.7890535917902044E-2</v>
      </c>
      <c r="K32" s="12">
        <v>110.29</v>
      </c>
      <c r="L32" s="13">
        <f>IF(Tabela1511[[#This Row],[IBC-Br com Ajuste Sazonal]]="",#N/A,((Tabela1511[[#This Row],[IBC-Br com Ajuste Sazonal]]*1)/K31)-1)</f>
        <v>-6.2173364570192735E-3</v>
      </c>
      <c r="M32" s="13">
        <f>IF(Tabela1511[[#This Row],[IBC-Br com Ajuste Sazonal]]="",#N/A,((Tabela1511[[#This Row],[IBC-Br com Ajuste Sazonal]]*1)/K20)-1)</f>
        <v>2.9016607576040299E-2</v>
      </c>
      <c r="N32" s="13">
        <f t="shared" si="0"/>
        <v>6.080665592510931E-2</v>
      </c>
      <c r="Q32" s="10"/>
      <c r="R32" s="10"/>
    </row>
    <row r="33" spans="1:18" ht="12.75">
      <c r="A33" s="11">
        <v>38534</v>
      </c>
      <c r="B33" s="12"/>
      <c r="C33" s="21"/>
      <c r="D33" s="21"/>
      <c r="E33" s="12">
        <v>103.7</v>
      </c>
      <c r="F33" s="21">
        <f>IF(Tabela1511[[#This Row],[Produção Industrial Dessazonalizado]]="",#N/A,((Tabela1511[[#This Row],[Produção Industrial Dessazonalizado]]*1)/E32)-1)</f>
        <v>-5.7526366251198224E-3</v>
      </c>
      <c r="G33" s="21">
        <f>IF(Tabela1511[[#This Row],[Produção Industrial Dessazonalizado]]="",#N/A,(Tabela1511[[#This Row],[Produção Industrial Dessazonalizado]]*1)/E21-1)</f>
        <v>2.4703557312252933E-2</v>
      </c>
      <c r="H33" s="10">
        <v>55.79</v>
      </c>
      <c r="I33" s="21">
        <f>IF(Tabela1511[[#This Row],[Vendas no Varejo Dessazonalizado]]="",#N/A,((Tabela1511[[#This Row],[Vendas no Varejo Dessazonalizado]]*1)/H32)-1)</f>
        <v>1.1788175553137492E-2</v>
      </c>
      <c r="J33" s="13">
        <f>IF(Tabela1511[[#This Row],[Vendas no Varejo Dessazonalizado]]="",#N/A,((Tabela1511[[#This Row],[Vendas no Varejo Dessazonalizado]]*1)/H21)-1)</f>
        <v>5.7429871114480724E-2</v>
      </c>
      <c r="K33" s="12">
        <v>110.41</v>
      </c>
      <c r="L33" s="13">
        <f>IF(Tabela1511[[#This Row],[IBC-Br com Ajuste Sazonal]]="",#N/A,((Tabela1511[[#This Row],[IBC-Br com Ajuste Sazonal]]*1)/K32)-1)</f>
        <v>1.0880406201829729E-3</v>
      </c>
      <c r="M33" s="13">
        <f>IF(Tabela1511[[#This Row],[IBC-Br com Ajuste Sazonal]]="",#N/A,((Tabela1511[[#This Row],[IBC-Br com Ajuste Sazonal]]*1)/K21)-1)</f>
        <v>2.592454934027133E-2</v>
      </c>
      <c r="N33" s="13">
        <f t="shared" si="0"/>
        <v>5.5601204400336869E-2</v>
      </c>
      <c r="Q33" s="10"/>
      <c r="R33" s="10"/>
    </row>
    <row r="34" spans="1:18" ht="12.75">
      <c r="A34" s="11">
        <v>38565</v>
      </c>
      <c r="B34" s="12"/>
      <c r="C34" s="21"/>
      <c r="D34" s="21"/>
      <c r="E34" s="12">
        <v>103.7</v>
      </c>
      <c r="F34" s="21">
        <f>IF(Tabela1511[[#This Row],[Produção Industrial Dessazonalizado]]="",#N/A,((Tabela1511[[#This Row],[Produção Industrial Dessazonalizado]]*1)/E33)-1)</f>
        <v>0</v>
      </c>
      <c r="G34" s="21">
        <f>IF(Tabela1511[[#This Row],[Produção Industrial Dessazonalizado]]="",#N/A,(Tabela1511[[#This Row],[Produção Industrial Dessazonalizado]]*1)/E22-1)</f>
        <v>1.3685239491691092E-2</v>
      </c>
      <c r="H34" s="10">
        <v>55.42</v>
      </c>
      <c r="I34" s="21">
        <f>IF(Tabela1511[[#This Row],[Vendas no Varejo Dessazonalizado]]="",#N/A,((Tabela1511[[#This Row],[Vendas no Varejo Dessazonalizado]]*1)/H33)-1)</f>
        <v>-6.632012905538609E-3</v>
      </c>
      <c r="J34" s="13">
        <f>IF(Tabela1511[[#This Row],[Vendas no Varejo Dessazonalizado]]="",#N/A,((Tabela1511[[#This Row],[Vendas no Varejo Dessazonalizado]]*1)/H22)-1)</f>
        <v>5.9250764525993871E-2</v>
      </c>
      <c r="K34" s="12">
        <v>111.2</v>
      </c>
      <c r="L34" s="13">
        <f>IF(Tabela1511[[#This Row],[IBC-Br com Ajuste Sazonal]]="",#N/A,((Tabela1511[[#This Row],[IBC-Br com Ajuste Sazonal]]*1)/K33)-1)</f>
        <v>7.1551489901278131E-3</v>
      </c>
      <c r="M34" s="13">
        <f>IF(Tabela1511[[#This Row],[IBC-Br com Ajuste Sazonal]]="",#N/A,((Tabela1511[[#This Row],[IBC-Br com Ajuste Sazonal]]*1)/K22)-1)</f>
        <v>2.8106508875739733E-2</v>
      </c>
      <c r="N34" s="13">
        <f t="shared" si="0"/>
        <v>5.0971834139247128E-2</v>
      </c>
      <c r="Q34" s="10"/>
      <c r="R34" s="10"/>
    </row>
    <row r="35" spans="1:18" ht="12.75">
      <c r="A35" s="11">
        <v>38596</v>
      </c>
      <c r="B35" s="12"/>
      <c r="C35" s="21"/>
      <c r="D35" s="21"/>
      <c r="E35" s="12">
        <v>103.1</v>
      </c>
      <c r="F35" s="21">
        <f>IF(Tabela1511[[#This Row],[Produção Industrial Dessazonalizado]]="",#N/A,((Tabela1511[[#This Row],[Produção Industrial Dessazonalizado]]*1)/E34)-1)</f>
        <v>-5.7859209257474786E-3</v>
      </c>
      <c r="G35" s="21">
        <f>IF(Tabela1511[[#This Row],[Produção Industrial Dessazonalizado]]="",#N/A,(Tabela1511[[#This Row],[Produção Industrial Dessazonalizado]]*1)/E23-1)</f>
        <v>3.894839337877265E-3</v>
      </c>
      <c r="H35" s="10">
        <v>55.16</v>
      </c>
      <c r="I35" s="21">
        <f>IF(Tabela1511[[#This Row],[Vendas no Varejo Dessazonalizado]]="",#N/A,((Tabela1511[[#This Row],[Vendas no Varejo Dessazonalizado]]*1)/H34)-1)</f>
        <v>-4.6914471309997818E-3</v>
      </c>
      <c r="J35" s="13">
        <f>IF(Tabela1511[[#This Row],[Vendas no Varejo Dessazonalizado]]="",#N/A,((Tabela1511[[#This Row],[Vendas no Varejo Dessazonalizado]]*1)/H23)-1)</f>
        <v>5.0666666666666638E-2</v>
      </c>
      <c r="K35" s="12">
        <v>110.84</v>
      </c>
      <c r="L35" s="13">
        <f>IF(Tabela1511[[#This Row],[IBC-Br com Ajuste Sazonal]]="",#N/A,((Tabela1511[[#This Row],[IBC-Br com Ajuste Sazonal]]*1)/K34)-1)</f>
        <v>-3.2374100719424481E-3</v>
      </c>
      <c r="M35" s="13">
        <f>IF(Tabela1511[[#This Row],[IBC-Br com Ajuste Sazonal]]="",#N/A,((Tabela1511[[#This Row],[IBC-Br com Ajuste Sazonal]]*1)/K23)-1)</f>
        <v>1.3996889580093264E-2</v>
      </c>
      <c r="N35" s="13">
        <f t="shared" si="0"/>
        <v>4.5981775677674031E-2</v>
      </c>
      <c r="Q35" s="10"/>
      <c r="R35" s="10"/>
    </row>
    <row r="36" spans="1:18" ht="12.75">
      <c r="A36" s="11">
        <v>38626</v>
      </c>
      <c r="B36" s="12"/>
      <c r="C36" s="21"/>
      <c r="D36" s="21"/>
      <c r="E36" s="12">
        <v>102.4</v>
      </c>
      <c r="F36" s="21">
        <f>IF(Tabela1511[[#This Row],[Produção Industrial Dessazonalizado]]="",#N/A,((Tabela1511[[#This Row],[Produção Industrial Dessazonalizado]]*1)/E35)-1)</f>
        <v>-6.7895247332685482E-3</v>
      </c>
      <c r="G36" s="21">
        <f>IF(Tabela1511[[#This Row],[Produção Industrial Dessazonalizado]]="",#N/A,(Tabela1511[[#This Row],[Produção Industrial Dessazonalizado]]*1)/E24-1)</f>
        <v>2.9382957884427352E-3</v>
      </c>
      <c r="H36" s="10">
        <v>55.5</v>
      </c>
      <c r="I36" s="21">
        <f>IF(Tabela1511[[#This Row],[Vendas no Varejo Dessazonalizado]]="",#N/A,((Tabela1511[[#This Row],[Vendas no Varejo Dessazonalizado]]*1)/H35)-1)</f>
        <v>6.1638868745468312E-3</v>
      </c>
      <c r="J36" s="13">
        <f>IF(Tabela1511[[#This Row],[Vendas no Varejo Dessazonalizado]]="",#N/A,((Tabela1511[[#This Row],[Vendas no Varejo Dessazonalizado]]*1)/H24)-1)</f>
        <v>4.6972269383135368E-2</v>
      </c>
      <c r="K36" s="12">
        <v>111.1</v>
      </c>
      <c r="L36" s="13">
        <f>IF(Tabela1511[[#This Row],[IBC-Br com Ajuste Sazonal]]="",#N/A,((Tabela1511[[#This Row],[IBC-Br com Ajuste Sazonal]]*1)/K35)-1)</f>
        <v>2.3457235654997799E-3</v>
      </c>
      <c r="M36" s="13">
        <f>IF(Tabela1511[[#This Row],[IBC-Br com Ajuste Sazonal]]="",#N/A,((Tabela1511[[#This Row],[IBC-Br com Ajuste Sazonal]]*1)/K24)-1)</f>
        <v>2.1703145116792388E-2</v>
      </c>
      <c r="N36" s="13">
        <f t="shared" si="0"/>
        <v>4.2161730486231917E-2</v>
      </c>
      <c r="Q36" s="10"/>
      <c r="R36" s="10"/>
    </row>
    <row r="37" spans="1:18" ht="12.75">
      <c r="A37" s="11">
        <v>38657</v>
      </c>
      <c r="B37" s="12"/>
      <c r="C37" s="21"/>
      <c r="D37" s="21"/>
      <c r="E37" s="12">
        <v>103.5</v>
      </c>
      <c r="F37" s="21">
        <f>IF(Tabela1511[[#This Row],[Produção Industrial Dessazonalizado]]="",#N/A,((Tabela1511[[#This Row],[Produção Industrial Dessazonalizado]]*1)/E36)-1)</f>
        <v>1.07421875E-2</v>
      </c>
      <c r="G37" s="21">
        <f>IF(Tabela1511[[#This Row],[Produção Industrial Dessazonalizado]]="",#N/A,(Tabela1511[[#This Row],[Produção Industrial Dessazonalizado]]*1)/E25-1)</f>
        <v>1.3712047012732764E-2</v>
      </c>
      <c r="H37" s="10">
        <v>55.72</v>
      </c>
      <c r="I37" s="21">
        <f>IF(Tabela1511[[#This Row],[Vendas no Varejo Dessazonalizado]]="",#N/A,((Tabela1511[[#This Row],[Vendas no Varejo Dessazonalizado]]*1)/H36)-1)</f>
        <v>3.9639639639639235E-3</v>
      </c>
      <c r="J37" s="13">
        <f>IF(Tabela1511[[#This Row],[Vendas no Varejo Dessazonalizado]]="",#N/A,((Tabela1511[[#This Row],[Vendas no Varejo Dessazonalizado]]*1)/H25)-1)</f>
        <v>4.7762316660398652E-2</v>
      </c>
      <c r="K37" s="12">
        <v>111.84</v>
      </c>
      <c r="L37" s="13">
        <f>IF(Tabela1511[[#This Row],[IBC-Br com Ajuste Sazonal]]="",#N/A,((Tabela1511[[#This Row],[IBC-Br com Ajuste Sazonal]]*1)/K36)-1)</f>
        <v>6.6606660666066464E-3</v>
      </c>
      <c r="M37" s="13">
        <f>IF(Tabela1511[[#This Row],[IBC-Br com Ajuste Sazonal]]="",#N/A,((Tabela1511[[#This Row],[IBC-Br com Ajuste Sazonal]]*1)/K25)-1)</f>
        <v>1.9786632625148126E-2</v>
      </c>
      <c r="N37" s="13">
        <f t="shared" si="0"/>
        <v>3.755306008961342E-2</v>
      </c>
      <c r="Q37" s="10"/>
      <c r="R37" s="10"/>
    </row>
    <row r="38" spans="1:18" ht="12.75">
      <c r="A38" s="11">
        <v>38687</v>
      </c>
      <c r="B38" s="12"/>
      <c r="C38" s="21"/>
      <c r="D38" s="21"/>
      <c r="E38" s="12">
        <v>105.2</v>
      </c>
      <c r="F38" s="21">
        <f>IF(Tabela1511[[#This Row],[Produção Industrial Dessazonalizado]]="",#N/A,((Tabela1511[[#This Row],[Produção Industrial Dessazonalizado]]*1)/E37)-1)</f>
        <v>1.6425120772946888E-2</v>
      </c>
      <c r="G38" s="21">
        <f>IF(Tabela1511[[#This Row],[Produção Industrial Dessazonalizado]]="",#N/A,(Tabela1511[[#This Row],[Produção Industrial Dessazonalizado]]*1)/E26-1)</f>
        <v>2.4342745861733128E-2</v>
      </c>
      <c r="H38" s="10">
        <v>56.79</v>
      </c>
      <c r="I38" s="21">
        <f>IF(Tabela1511[[#This Row],[Vendas no Varejo Dessazonalizado]]="",#N/A,((Tabela1511[[#This Row],[Vendas no Varejo Dessazonalizado]]*1)/H37)-1)</f>
        <v>1.9203158650394903E-2</v>
      </c>
      <c r="J38" s="13">
        <f>IF(Tabela1511[[#This Row],[Vendas no Varejo Dessazonalizado]]="",#N/A,((Tabela1511[[#This Row],[Vendas no Varejo Dessazonalizado]]*1)/H26)-1)</f>
        <v>4.1827187671986898E-2</v>
      </c>
      <c r="K38" s="12">
        <v>112.92</v>
      </c>
      <c r="L38" s="13">
        <f>IF(Tabela1511[[#This Row],[IBC-Br com Ajuste Sazonal]]="",#N/A,((Tabela1511[[#This Row],[IBC-Br com Ajuste Sazonal]]*1)/K37)-1)</f>
        <v>9.65665236051505E-3</v>
      </c>
      <c r="M38" s="13">
        <f>IF(Tabela1511[[#This Row],[IBC-Br com Ajuste Sazonal]]="",#N/A,((Tabela1511[[#This Row],[IBC-Br com Ajuste Sazonal]]*1)/K26)-1)</f>
        <v>3.5298432199504903E-2</v>
      </c>
      <c r="N38" s="13">
        <f t="shared" si="0"/>
        <v>3.4692235934946615E-2</v>
      </c>
      <c r="Q38" s="10"/>
      <c r="R38" s="10"/>
    </row>
    <row r="39" spans="1:18" ht="12.75">
      <c r="A39" s="11">
        <v>38718</v>
      </c>
      <c r="B39" s="12"/>
      <c r="C39" s="21"/>
      <c r="D39" s="21"/>
      <c r="E39" s="12">
        <v>105.7</v>
      </c>
      <c r="F39" s="21">
        <f>IF(Tabela1511[[#This Row],[Produção Industrial Dessazonalizado]]="",#N/A,((Tabela1511[[#This Row],[Produção Industrial Dessazonalizado]]*1)/E38)-1)</f>
        <v>4.7528517110266844E-3</v>
      </c>
      <c r="G39" s="21">
        <f>IF(Tabela1511[[#This Row],[Produção Industrial Dessazonalizado]]="",#N/A,(Tabela1511[[#This Row],[Produção Industrial Dessazonalizado]]*1)/E27-1)</f>
        <v>2.3233301064859768E-2</v>
      </c>
      <c r="H39" s="10">
        <v>57.38</v>
      </c>
      <c r="I39" s="21">
        <f>IF(Tabela1511[[#This Row],[Vendas no Varejo Dessazonalizado]]="",#N/A,((Tabela1511[[#This Row],[Vendas no Varejo Dessazonalizado]]*1)/H38)-1)</f>
        <v>1.0389153019897845E-2</v>
      </c>
      <c r="J39" s="13">
        <f>IF(Tabela1511[[#This Row],[Vendas no Varejo Dessazonalizado]]="",#N/A,((Tabela1511[[#This Row],[Vendas no Varejo Dessazonalizado]]*1)/H27)-1)</f>
        <v>7.0322700988621589E-2</v>
      </c>
      <c r="K39" s="12">
        <v>113.55</v>
      </c>
      <c r="L39" s="13">
        <f>IF(Tabela1511[[#This Row],[IBC-Br com Ajuste Sazonal]]="",#N/A,((Tabela1511[[#This Row],[IBC-Br com Ajuste Sazonal]]*1)/K38)-1)</f>
        <v>5.5791710945802819E-3</v>
      </c>
      <c r="M39" s="13">
        <f>IF(Tabela1511[[#This Row],[IBC-Br com Ajuste Sazonal]]="",#N/A,((Tabela1511[[#This Row],[IBC-Br com Ajuste Sazonal]]*1)/K27)-1)</f>
        <v>3.6418400876232049E-2</v>
      </c>
      <c r="N39" s="13">
        <f t="shared" si="0"/>
        <v>3.2992528223650341E-2</v>
      </c>
      <c r="Q39" s="10"/>
      <c r="R39" s="10"/>
    </row>
    <row r="40" spans="1:18" ht="12.75">
      <c r="A40" s="11">
        <v>38749</v>
      </c>
      <c r="B40" s="12"/>
      <c r="C40" s="21"/>
      <c r="D40" s="21"/>
      <c r="E40" s="12">
        <v>106.5</v>
      </c>
      <c r="F40" s="21">
        <f>IF(Tabela1511[[#This Row],[Produção Industrial Dessazonalizado]]="",#N/A,((Tabela1511[[#This Row],[Produção Industrial Dessazonalizado]]*1)/E39)-1)</f>
        <v>7.5685903500473106E-3</v>
      </c>
      <c r="G40" s="21">
        <f>IF(Tabela1511[[#This Row],[Produção Industrial Dessazonalizado]]="",#N/A,(Tabela1511[[#This Row],[Produção Industrial Dessazonalizado]]*1)/E28-1)</f>
        <v>4.5142296368989143E-2</v>
      </c>
      <c r="H40" s="10">
        <v>56.73</v>
      </c>
      <c r="I40" s="21">
        <f>IF(Tabela1511[[#This Row],[Vendas no Varejo Dessazonalizado]]="",#N/A,((Tabela1511[[#This Row],[Vendas no Varejo Dessazonalizado]]*1)/H39)-1)</f>
        <v>-1.1327988846288051E-2</v>
      </c>
      <c r="J40" s="13">
        <f>IF(Tabela1511[[#This Row],[Vendas no Varejo Dessazonalizado]]="",#N/A,((Tabela1511[[#This Row],[Vendas no Varejo Dessazonalizado]]*1)/H28)-1)</f>
        <v>6.1961812055409959E-2</v>
      </c>
      <c r="K40" s="12">
        <v>113.71</v>
      </c>
      <c r="L40" s="13">
        <f>IF(Tabela1511[[#This Row],[IBC-Br com Ajuste Sazonal]]="",#N/A,((Tabela1511[[#This Row],[IBC-Br com Ajuste Sazonal]]*1)/K39)-1)</f>
        <v>1.4090708938794272E-3</v>
      </c>
      <c r="M40" s="13">
        <f>IF(Tabela1511[[#This Row],[IBC-Br com Ajuste Sazonal]]="",#N/A,((Tabela1511[[#This Row],[IBC-Br com Ajuste Sazonal]]*1)/K28)-1)</f>
        <v>3.2038482483209174E-2</v>
      </c>
      <c r="N40" s="13">
        <f t="shared" si="0"/>
        <v>3.1141303304440204E-2</v>
      </c>
      <c r="Q40" s="10"/>
      <c r="R40" s="10"/>
    </row>
    <row r="41" spans="1:18" ht="12.75">
      <c r="A41" s="11">
        <v>38777</v>
      </c>
      <c r="B41" s="12"/>
      <c r="C41" s="21"/>
      <c r="D41" s="21"/>
      <c r="E41" s="12">
        <v>105.8</v>
      </c>
      <c r="F41" s="21">
        <f>IF(Tabela1511[[#This Row],[Produção Industrial Dessazonalizado]]="",#N/A,((Tabela1511[[#This Row],[Produção Industrial Dessazonalizado]]*1)/E40)-1)</f>
        <v>-6.5727699530516714E-3</v>
      </c>
      <c r="G41" s="21">
        <f>IF(Tabela1511[[#This Row],[Produção Industrial Dessazonalizado]]="",#N/A,(Tabela1511[[#This Row],[Produção Industrial Dessazonalizado]]*1)/E29-1)</f>
        <v>2.9182879377431803E-2</v>
      </c>
      <c r="H41" s="10">
        <v>56.47</v>
      </c>
      <c r="I41" s="21">
        <f>IF(Tabela1511[[#This Row],[Vendas no Varejo Dessazonalizado]]="",#N/A,((Tabela1511[[#This Row],[Vendas no Varejo Dessazonalizado]]*1)/H40)-1)</f>
        <v>-4.5831129913626034E-3</v>
      </c>
      <c r="J41" s="13">
        <f>IF(Tabela1511[[#This Row],[Vendas no Varejo Dessazonalizado]]="",#N/A,((Tabela1511[[#This Row],[Vendas no Varejo Dessazonalizado]]*1)/H29)-1)</f>
        <v>4.7486551660174348E-2</v>
      </c>
      <c r="K41" s="12">
        <v>113.46</v>
      </c>
      <c r="L41" s="13">
        <f>IF(Tabela1511[[#This Row],[IBC-Br com Ajuste Sazonal]]="",#N/A,((Tabela1511[[#This Row],[IBC-Br com Ajuste Sazonal]]*1)/K40)-1)</f>
        <v>-2.1985753231905658E-3</v>
      </c>
      <c r="M41" s="13">
        <f>IF(Tabela1511[[#This Row],[IBC-Br com Ajuste Sazonal]]="",#N/A,((Tabela1511[[#This Row],[IBC-Br com Ajuste Sazonal]]*1)/K29)-1)</f>
        <v>2.8089887640449396E-2</v>
      </c>
      <c r="N41" s="13">
        <f t="shared" si="0"/>
        <v>2.9890444854817916E-2</v>
      </c>
      <c r="Q41" s="10"/>
      <c r="R41" s="10"/>
    </row>
    <row r="42" spans="1:18" ht="12.75">
      <c r="A42" s="11">
        <v>38808</v>
      </c>
      <c r="B42" s="12"/>
      <c r="C42" s="21"/>
      <c r="D42" s="21"/>
      <c r="E42" s="12">
        <v>106.4</v>
      </c>
      <c r="F42" s="21">
        <f>IF(Tabela1511[[#This Row],[Produção Industrial Dessazonalizado]]="",#N/A,((Tabela1511[[#This Row],[Produção Industrial Dessazonalizado]]*1)/E41)-1)</f>
        <v>5.6710775047259521E-3</v>
      </c>
      <c r="G42" s="21">
        <f>IF(Tabela1511[[#This Row],[Produção Industrial Dessazonalizado]]="",#N/A,(Tabela1511[[#This Row],[Produção Industrial Dessazonalizado]]*1)/E30-1)</f>
        <v>3.5019455252918386E-2</v>
      </c>
      <c r="H42" s="10">
        <v>57.49</v>
      </c>
      <c r="I42" s="21">
        <f>IF(Tabela1511[[#This Row],[Vendas no Varejo Dessazonalizado]]="",#N/A,((Tabela1511[[#This Row],[Vendas no Varejo Dessazonalizado]]*1)/H41)-1)</f>
        <v>1.8062688153001716E-2</v>
      </c>
      <c r="J42" s="13">
        <f>IF(Tabela1511[[#This Row],[Vendas no Varejo Dessazonalizado]]="",#N/A,((Tabela1511[[#This Row],[Vendas no Varejo Dessazonalizado]]*1)/H30)-1)</f>
        <v>6.2858199297467054E-2</v>
      </c>
      <c r="K42" s="12">
        <v>114.3</v>
      </c>
      <c r="L42" s="13">
        <f>IF(Tabela1511[[#This Row],[IBC-Br com Ajuste Sazonal]]="",#N/A,((Tabela1511[[#This Row],[IBC-Br com Ajuste Sazonal]]*1)/K41)-1)</f>
        <v>7.4034902168165218E-3</v>
      </c>
      <c r="M42" s="13">
        <f>IF(Tabela1511[[#This Row],[IBC-Br com Ajuste Sazonal]]="",#N/A,((Tabela1511[[#This Row],[IBC-Br com Ajuste Sazonal]]*1)/K30)-1)</f>
        <v>2.8988116672668429E-2</v>
      </c>
      <c r="N42" s="13">
        <f t="shared" si="0"/>
        <v>2.8624351487987105E-2</v>
      </c>
      <c r="Q42" s="10"/>
      <c r="R42" s="10"/>
    </row>
    <row r="43" spans="1:18" ht="12.75">
      <c r="A43" s="11">
        <v>38838</v>
      </c>
      <c r="B43" s="12"/>
      <c r="C43" s="21"/>
      <c r="D43" s="21"/>
      <c r="E43" s="12">
        <v>107.1</v>
      </c>
      <c r="F43" s="21">
        <f>IF(Tabela1511[[#This Row],[Produção Industrial Dessazonalizado]]="",#N/A,((Tabela1511[[#This Row],[Produção Industrial Dessazonalizado]]*1)/E42)-1)</f>
        <v>6.5789473684210176E-3</v>
      </c>
      <c r="G43" s="21">
        <f>IF(Tabela1511[[#This Row],[Produção Industrial Dessazonalizado]]="",#N/A,(Tabela1511[[#This Row],[Produção Industrial Dessazonalizado]]*1)/E31-1)</f>
        <v>8.4745762711864181E-3</v>
      </c>
      <c r="H43" s="10">
        <v>57.55</v>
      </c>
      <c r="I43" s="21">
        <f>IF(Tabela1511[[#This Row],[Vendas no Varejo Dessazonalizado]]="",#N/A,((Tabela1511[[#This Row],[Vendas no Varejo Dessazonalizado]]*1)/H42)-1)</f>
        <v>1.0436597669158942E-3</v>
      </c>
      <c r="J43" s="13">
        <f>IF(Tabela1511[[#This Row],[Vendas no Varejo Dessazonalizado]]="",#N/A,((Tabela1511[[#This Row],[Vendas no Varejo Dessazonalizado]]*1)/H31)-1)</f>
        <v>5.8293490253769731E-2</v>
      </c>
      <c r="K43" s="12">
        <v>115.65</v>
      </c>
      <c r="L43" s="13">
        <f>IF(Tabela1511[[#This Row],[IBC-Br com Ajuste Sazonal]]="",#N/A,((Tabela1511[[#This Row],[IBC-Br com Ajuste Sazonal]]*1)/K42)-1)</f>
        <v>1.1811023622047223E-2</v>
      </c>
      <c r="M43" s="13">
        <f>IF(Tabela1511[[#This Row],[IBC-Br com Ajuste Sazonal]]="",#N/A,((Tabela1511[[#This Row],[IBC-Br com Ajuste Sazonal]]*1)/K31)-1)</f>
        <v>4.207965399171032E-2</v>
      </c>
      <c r="N43" s="13">
        <f t="shared" si="0"/>
        <v>2.8453942248154951E-2</v>
      </c>
      <c r="Q43" s="10"/>
      <c r="R43" s="10"/>
    </row>
    <row r="44" spans="1:18" ht="12.75">
      <c r="A44" s="11">
        <v>38869</v>
      </c>
      <c r="B44" s="12"/>
      <c r="C44" s="21"/>
      <c r="D44" s="21"/>
      <c r="E44" s="12">
        <v>105.6</v>
      </c>
      <c r="F44" s="21">
        <f>IF(Tabela1511[[#This Row],[Produção Industrial Dessazonalizado]]="",#N/A,((Tabela1511[[#This Row],[Produção Industrial Dessazonalizado]]*1)/E43)-1)</f>
        <v>-1.4005602240896309E-2</v>
      </c>
      <c r="G44" s="21">
        <f>IF(Tabela1511[[#This Row],[Produção Industrial Dessazonalizado]]="",#N/A,(Tabela1511[[#This Row],[Produção Industrial Dessazonalizado]]*1)/E32-1)</f>
        <v>1.2464046021092967E-2</v>
      </c>
      <c r="H44" s="10">
        <v>57.51</v>
      </c>
      <c r="I44" s="21">
        <f>IF(Tabela1511[[#This Row],[Vendas no Varejo Dessazonalizado]]="",#N/A,((Tabela1511[[#This Row],[Vendas no Varejo Dessazonalizado]]*1)/H43)-1)</f>
        <v>-6.9504778453521876E-4</v>
      </c>
      <c r="J44" s="13">
        <f>IF(Tabela1511[[#This Row],[Vendas no Varejo Dessazonalizado]]="",#N/A,((Tabela1511[[#This Row],[Vendas no Varejo Dessazonalizado]]*1)/H32)-1)</f>
        <v>4.2981501632208818E-2</v>
      </c>
      <c r="K44" s="12">
        <v>114.32</v>
      </c>
      <c r="L44" s="13">
        <f>IF(Tabela1511[[#This Row],[IBC-Br com Ajuste Sazonal]]="",#N/A,((Tabela1511[[#This Row],[IBC-Br com Ajuste Sazonal]]*1)/K43)-1)</f>
        <v>-1.150021616947694E-2</v>
      </c>
      <c r="M44" s="13">
        <f>IF(Tabela1511[[#This Row],[IBC-Br com Ajuste Sazonal]]="",#N/A,((Tabela1511[[#This Row],[IBC-Br com Ajuste Sazonal]]*1)/K32)-1)</f>
        <v>3.6540030827817427E-2</v>
      </c>
      <c r="N44" s="13">
        <f t="shared" si="0"/>
        <v>2.9080894185803046E-2</v>
      </c>
      <c r="Q44" s="10"/>
      <c r="R44" s="10"/>
    </row>
    <row r="45" spans="1:18" ht="12.75">
      <c r="A45" s="11">
        <v>38899</v>
      </c>
      <c r="B45" s="12"/>
      <c r="C45" s="21"/>
      <c r="D45" s="21"/>
      <c r="E45" s="12">
        <v>106.6</v>
      </c>
      <c r="F45" s="21">
        <f>IF(Tabela1511[[#This Row],[Produção Industrial Dessazonalizado]]="",#N/A,((Tabela1511[[#This Row],[Produção Industrial Dessazonalizado]]*1)/E44)-1)</f>
        <v>9.4696969696970168E-3</v>
      </c>
      <c r="G45" s="21">
        <f>IF(Tabela1511[[#This Row],[Produção Industrial Dessazonalizado]]="",#N/A,(Tabela1511[[#This Row],[Produção Industrial Dessazonalizado]]*1)/E33-1)</f>
        <v>2.7965284474445351E-2</v>
      </c>
      <c r="H45" s="10">
        <v>57.63</v>
      </c>
      <c r="I45" s="21">
        <f>IF(Tabela1511[[#This Row],[Vendas no Varejo Dessazonalizado]]="",#N/A,((Tabela1511[[#This Row],[Vendas no Varejo Dessazonalizado]]*1)/H44)-1)</f>
        <v>2.0865936358895887E-3</v>
      </c>
      <c r="J45" s="13">
        <f>IF(Tabela1511[[#This Row],[Vendas no Varejo Dessazonalizado]]="",#N/A,((Tabela1511[[#This Row],[Vendas no Varejo Dessazonalizado]]*1)/H33)-1)</f>
        <v>3.2980820935651689E-2</v>
      </c>
      <c r="K45" s="12">
        <v>116.57</v>
      </c>
      <c r="L45" s="13">
        <f>IF(Tabela1511[[#This Row],[IBC-Br com Ajuste Sazonal]]="",#N/A,((Tabela1511[[#This Row],[IBC-Br com Ajuste Sazonal]]*1)/K44)-1)</f>
        <v>1.9681595521343631E-2</v>
      </c>
      <c r="M45" s="13">
        <f>IF(Tabela1511[[#This Row],[IBC-Br com Ajuste Sazonal]]="",#N/A,((Tabela1511[[#This Row],[IBC-Br com Ajuste Sazonal]]*1)/K33)-1)</f>
        <v>5.5792047821755286E-2</v>
      </c>
      <c r="N45" s="13">
        <f t="shared" si="0"/>
        <v>3.1569852392593377E-2</v>
      </c>
      <c r="Q45" s="10"/>
      <c r="R45" s="10"/>
    </row>
    <row r="46" spans="1:18" ht="12.75">
      <c r="A46" s="11">
        <v>38930</v>
      </c>
      <c r="B46" s="12"/>
      <c r="C46" s="21"/>
      <c r="D46" s="21"/>
      <c r="E46" s="12">
        <v>106.4</v>
      </c>
      <c r="F46" s="21">
        <f>IF(Tabela1511[[#This Row],[Produção Industrial Dessazonalizado]]="",#N/A,((Tabela1511[[#This Row],[Produção Industrial Dessazonalizado]]*1)/E45)-1)</f>
        <v>-1.8761726078798668E-3</v>
      </c>
      <c r="G46" s="21">
        <f>IF(Tabela1511[[#This Row],[Produção Industrial Dessazonalizado]]="",#N/A,(Tabela1511[[#This Row],[Produção Industrial Dessazonalizado]]*1)/E34-1)</f>
        <v>2.6036644165863043E-2</v>
      </c>
      <c r="H46" s="10">
        <v>58.84</v>
      </c>
      <c r="I46" s="21">
        <f>IF(Tabela1511[[#This Row],[Vendas no Varejo Dessazonalizado]]="",#N/A,((Tabela1511[[#This Row],[Vendas no Varejo Dessazonalizado]]*1)/H45)-1)</f>
        <v>2.0996009023078299E-2</v>
      </c>
      <c r="J46" s="13">
        <f>IF(Tabela1511[[#This Row],[Vendas no Varejo Dessazonalizado]]="",#N/A,((Tabela1511[[#This Row],[Vendas no Varejo Dessazonalizado]]*1)/H34)-1)</f>
        <v>6.1710573800072277E-2</v>
      </c>
      <c r="K46" s="12">
        <v>116.56</v>
      </c>
      <c r="L46" s="13">
        <f>IF(Tabela1511[[#This Row],[IBC-Br com Ajuste Sazonal]]="",#N/A,((Tabela1511[[#This Row],[IBC-Br com Ajuste Sazonal]]*1)/K45)-1)</f>
        <v>-8.5785365016688431E-5</v>
      </c>
      <c r="M46" s="13">
        <f>IF(Tabela1511[[#This Row],[IBC-Br com Ajuste Sazonal]]="",#N/A,((Tabela1511[[#This Row],[IBC-Br com Ajuste Sazonal]]*1)/K34)-1)</f>
        <v>4.8201438848920919E-2</v>
      </c>
      <c r="N46" s="13">
        <f t="shared" si="0"/>
        <v>3.3244429890358473E-2</v>
      </c>
      <c r="Q46" s="10"/>
      <c r="R46" s="10"/>
    </row>
    <row r="47" spans="1:18" ht="12.75">
      <c r="A47" s="11">
        <v>38961</v>
      </c>
      <c r="B47" s="12"/>
      <c r="C47" s="21"/>
      <c r="D47" s="21"/>
      <c r="E47" s="12">
        <v>105.5</v>
      </c>
      <c r="F47" s="21">
        <f>IF(Tabela1511[[#This Row],[Produção Industrial Dessazonalizado]]="",#N/A,((Tabela1511[[#This Row],[Produção Industrial Dessazonalizado]]*1)/E46)-1)</f>
        <v>-8.4586466165413876E-3</v>
      </c>
      <c r="G47" s="21">
        <f>IF(Tabela1511[[#This Row],[Produção Industrial Dessazonalizado]]="",#N/A,(Tabela1511[[#This Row],[Produção Industrial Dessazonalizado]]*1)/E35-1)</f>
        <v>2.3278370514064006E-2</v>
      </c>
      <c r="H47" s="10">
        <v>59.82</v>
      </c>
      <c r="I47" s="21">
        <f>IF(Tabela1511[[#This Row],[Vendas no Varejo Dessazonalizado]]="",#N/A,((Tabela1511[[#This Row],[Vendas no Varejo Dessazonalizado]]*1)/H46)-1)</f>
        <v>1.6655336505778218E-2</v>
      </c>
      <c r="J47" s="13">
        <f>IF(Tabela1511[[#This Row],[Vendas no Varejo Dessazonalizado]]="",#N/A,((Tabela1511[[#This Row],[Vendas no Varejo Dessazonalizado]]*1)/H35)-1)</f>
        <v>8.4481508339376399E-2</v>
      </c>
      <c r="K47" s="12">
        <v>116.83</v>
      </c>
      <c r="L47" s="13">
        <f>IF(Tabela1511[[#This Row],[IBC-Br com Ajuste Sazonal]]="",#N/A,((Tabela1511[[#This Row],[IBC-Br com Ajuste Sazonal]]*1)/K46)-1)</f>
        <v>2.3164035689773321E-3</v>
      </c>
      <c r="M47" s="13">
        <f>IF(Tabela1511[[#This Row],[IBC-Br com Ajuste Sazonal]]="",#N/A,((Tabela1511[[#This Row],[IBC-Br com Ajuste Sazonal]]*1)/K35)-1)</f>
        <v>5.4041862143630492E-2</v>
      </c>
      <c r="N47" s="13">
        <f t="shared" si="0"/>
        <v>3.6581510937319907E-2</v>
      </c>
      <c r="Q47" s="10"/>
      <c r="R47" s="10"/>
    </row>
    <row r="48" spans="1:18" ht="12.75">
      <c r="A48" s="11">
        <v>38991</v>
      </c>
      <c r="B48" s="12"/>
      <c r="C48" s="21"/>
      <c r="D48" s="21"/>
      <c r="E48" s="12">
        <v>106</v>
      </c>
      <c r="F48" s="21">
        <f>IF(Tabela1511[[#This Row],[Produção Industrial Dessazonalizado]]="",#N/A,((Tabela1511[[#This Row],[Produção Industrial Dessazonalizado]]*1)/E47)-1)</f>
        <v>4.7393364928909332E-3</v>
      </c>
      <c r="G48" s="21">
        <f>IF(Tabela1511[[#This Row],[Produção Industrial Dessazonalizado]]="",#N/A,(Tabela1511[[#This Row],[Produção Industrial Dessazonalizado]]*1)/E36-1)</f>
        <v>3.515625E-2</v>
      </c>
      <c r="H48" s="10">
        <v>60.15</v>
      </c>
      <c r="I48" s="21">
        <f>IF(Tabela1511[[#This Row],[Vendas no Varejo Dessazonalizado]]="",#N/A,((Tabela1511[[#This Row],[Vendas no Varejo Dessazonalizado]]*1)/H47)-1)</f>
        <v>5.5165496489468779E-3</v>
      </c>
      <c r="J48" s="13">
        <f>IF(Tabela1511[[#This Row],[Vendas no Varejo Dessazonalizado]]="",#N/A,((Tabela1511[[#This Row],[Vendas no Varejo Dessazonalizado]]*1)/H36)-1)</f>
        <v>8.3783783783783816E-2</v>
      </c>
      <c r="K48" s="12">
        <v>118.14</v>
      </c>
      <c r="L48" s="13">
        <f>IF(Tabela1511[[#This Row],[IBC-Br com Ajuste Sazonal]]="",#N/A,((Tabela1511[[#This Row],[IBC-Br com Ajuste Sazonal]]*1)/K47)-1)</f>
        <v>1.1212873405803236E-2</v>
      </c>
      <c r="M48" s="13">
        <f>IF(Tabela1511[[#This Row],[IBC-Br com Ajuste Sazonal]]="",#N/A,((Tabela1511[[#This Row],[IBC-Br com Ajuste Sazonal]]*1)/K36)-1)</f>
        <v>6.3366336633663423E-2</v>
      </c>
      <c r="N48" s="13">
        <f t="shared" si="0"/>
        <v>4.0053443563725831E-2</v>
      </c>
      <c r="Q48" s="10"/>
      <c r="R48" s="10"/>
    </row>
    <row r="49" spans="1:18" ht="12.75">
      <c r="A49" s="11">
        <v>39022</v>
      </c>
      <c r="B49" s="12"/>
      <c r="C49" s="21"/>
      <c r="D49" s="21"/>
      <c r="E49" s="12">
        <v>107.5</v>
      </c>
      <c r="F49" s="21">
        <f>IF(Tabela1511[[#This Row],[Produção Industrial Dessazonalizado]]="",#N/A,((Tabela1511[[#This Row],[Produção Industrial Dessazonalizado]]*1)/E48)-1)</f>
        <v>1.4150943396226356E-2</v>
      </c>
      <c r="G49" s="21">
        <f>IF(Tabela1511[[#This Row],[Produção Industrial Dessazonalizado]]="",#N/A,(Tabela1511[[#This Row],[Produção Industrial Dessazonalizado]]*1)/E37-1)</f>
        <v>3.8647342995169032E-2</v>
      </c>
      <c r="H49" s="10">
        <v>60.63</v>
      </c>
      <c r="I49" s="21">
        <f>IF(Tabela1511[[#This Row],[Vendas no Varejo Dessazonalizado]]="",#N/A,((Tabela1511[[#This Row],[Vendas no Varejo Dessazonalizado]]*1)/H48)-1)</f>
        <v>7.9800498753117566E-3</v>
      </c>
      <c r="J49" s="13">
        <f>IF(Tabela1511[[#This Row],[Vendas no Varejo Dessazonalizado]]="",#N/A,((Tabela1511[[#This Row],[Vendas no Varejo Dessazonalizado]]*1)/H37)-1)</f>
        <v>8.8119167264895992E-2</v>
      </c>
      <c r="K49" s="12">
        <v>118.88</v>
      </c>
      <c r="L49" s="13">
        <f>IF(Tabela1511[[#This Row],[IBC-Br com Ajuste Sazonal]]="",#N/A,((Tabela1511[[#This Row],[IBC-Br com Ajuste Sazonal]]*1)/K48)-1)</f>
        <v>6.26375486710673E-3</v>
      </c>
      <c r="M49" s="13">
        <f>IF(Tabela1511[[#This Row],[IBC-Br com Ajuste Sazonal]]="",#N/A,((Tabela1511[[#This Row],[IBC-Br com Ajuste Sazonal]]*1)/K37)-1)</f>
        <v>6.2947067238912746E-2</v>
      </c>
      <c r="N49" s="13">
        <f t="shared" si="0"/>
        <v>4.3650146448206216E-2</v>
      </c>
      <c r="Q49" s="10"/>
      <c r="R49" s="10"/>
    </row>
    <row r="50" spans="1:18" ht="12.75">
      <c r="A50" s="11">
        <v>39052</v>
      </c>
      <c r="B50" s="12"/>
      <c r="C50" s="21"/>
      <c r="D50" s="21"/>
      <c r="E50" s="12">
        <v>108.3</v>
      </c>
      <c r="F50" s="21">
        <f>IF(Tabela1511[[#This Row],[Produção Industrial Dessazonalizado]]="",#N/A,((Tabela1511[[#This Row],[Produção Industrial Dessazonalizado]]*1)/E49)-1)</f>
        <v>7.4418604651163012E-3</v>
      </c>
      <c r="G50" s="21">
        <f>IF(Tabela1511[[#This Row],[Produção Industrial Dessazonalizado]]="",#N/A,(Tabela1511[[#This Row],[Produção Industrial Dessazonalizado]]*1)/E38-1)</f>
        <v>2.946768060836491E-2</v>
      </c>
      <c r="H50" s="10">
        <v>60.84</v>
      </c>
      <c r="I50" s="21">
        <f>IF(Tabela1511[[#This Row],[Vendas no Varejo Dessazonalizado]]="",#N/A,((Tabela1511[[#This Row],[Vendas no Varejo Dessazonalizado]]*1)/H49)-1)</f>
        <v>3.4636318654130971E-3</v>
      </c>
      <c r="J50" s="13">
        <f>IF(Tabela1511[[#This Row],[Vendas no Varejo Dessazonalizado]]="",#N/A,((Tabela1511[[#This Row],[Vendas no Varejo Dessazonalizado]]*1)/H38)-1)</f>
        <v>7.1315372424722634E-2</v>
      </c>
      <c r="K50" s="12">
        <v>120.72</v>
      </c>
      <c r="L50" s="13">
        <f>IF(Tabela1511[[#This Row],[IBC-Br com Ajuste Sazonal]]="",#N/A,((Tabela1511[[#This Row],[IBC-Br com Ajuste Sazonal]]*1)/K49)-1)</f>
        <v>1.5477792732166984E-2</v>
      </c>
      <c r="M50" s="13">
        <f>IF(Tabela1511[[#This Row],[IBC-Br com Ajuste Sazonal]]="",#N/A,((Tabela1511[[#This Row],[IBC-Br com Ajuste Sazonal]]*1)/K38)-1)</f>
        <v>6.9075451647183872E-2</v>
      </c>
      <c r="N50" s="13">
        <f t="shared" si="0"/>
        <v>4.6464898068846128E-2</v>
      </c>
      <c r="Q50" s="10"/>
      <c r="R50" s="10"/>
    </row>
    <row r="51" spans="1:18" ht="12.75">
      <c r="A51" s="11">
        <v>39083</v>
      </c>
      <c r="B51" s="12"/>
      <c r="C51" s="21"/>
      <c r="D51" s="21"/>
      <c r="E51" s="12">
        <v>108</v>
      </c>
      <c r="F51" s="21">
        <f>IF(Tabela1511[[#This Row],[Produção Industrial Dessazonalizado]]="",#N/A,((Tabela1511[[#This Row],[Produção Industrial Dessazonalizado]]*1)/E50)-1)</f>
        <v>-2.7700831024930483E-3</v>
      </c>
      <c r="G51" s="21">
        <f>IF(Tabela1511[[#This Row],[Produção Industrial Dessazonalizado]]="",#N/A,(Tabela1511[[#This Row],[Produção Industrial Dessazonalizado]]*1)/E39-1)</f>
        <v>2.1759697256386046E-2</v>
      </c>
      <c r="H51" s="10">
        <v>61.26</v>
      </c>
      <c r="I51" s="21">
        <f>IF(Tabela1511[[#This Row],[Vendas no Varejo Dessazonalizado]]="",#N/A,((Tabela1511[[#This Row],[Vendas no Varejo Dessazonalizado]]*1)/H50)-1)</f>
        <v>6.9033530571991353E-3</v>
      </c>
      <c r="J51" s="13">
        <f>IF(Tabela1511[[#This Row],[Vendas no Varejo Dessazonalizado]]="",#N/A,((Tabela1511[[#This Row],[Vendas no Varejo Dessazonalizado]]*1)/H39)-1)</f>
        <v>6.7619379574764604E-2</v>
      </c>
      <c r="K51" s="12">
        <v>120.03</v>
      </c>
      <c r="L51" s="13">
        <f>IF(Tabela1511[[#This Row],[IBC-Br com Ajuste Sazonal]]="",#N/A,((Tabela1511[[#This Row],[IBC-Br com Ajuste Sazonal]]*1)/K50)-1)</f>
        <v>-5.715705765407586E-3</v>
      </c>
      <c r="M51" s="13">
        <f>IF(Tabela1511[[#This Row],[IBC-Br com Ajuste Sazonal]]="",#N/A,((Tabela1511[[#This Row],[IBC-Br com Ajuste Sazonal]]*1)/K39)-1)</f>
        <v>5.7067371202113693E-2</v>
      </c>
      <c r="N51" s="13">
        <f t="shared" si="0"/>
        <v>4.8185645596002934E-2</v>
      </c>
      <c r="Q51" s="10"/>
      <c r="R51" s="10"/>
    </row>
    <row r="52" spans="1:18" ht="12.75">
      <c r="A52" s="11">
        <v>39114</v>
      </c>
      <c r="B52" s="12"/>
      <c r="C52" s="21"/>
      <c r="D52" s="21"/>
      <c r="E52" s="12">
        <v>109.4</v>
      </c>
      <c r="F52" s="21">
        <f>IF(Tabela1511[[#This Row],[Produção Industrial Dessazonalizado]]="",#N/A,((Tabela1511[[#This Row],[Produção Industrial Dessazonalizado]]*1)/E51)-1)</f>
        <v>1.2962962962963065E-2</v>
      </c>
      <c r="G52" s="21">
        <f>IF(Tabela1511[[#This Row],[Produção Industrial Dessazonalizado]]="",#N/A,(Tabela1511[[#This Row],[Produção Industrial Dessazonalizado]]*1)/E40-1)</f>
        <v>2.7230046948356845E-2</v>
      </c>
      <c r="H52" s="10">
        <v>61.73</v>
      </c>
      <c r="I52" s="21">
        <f>IF(Tabela1511[[#This Row],[Vendas no Varejo Dessazonalizado]]="",#N/A,((Tabela1511[[#This Row],[Vendas no Varejo Dessazonalizado]]*1)/H51)-1)</f>
        <v>7.6722167809337716E-3</v>
      </c>
      <c r="J52" s="13">
        <f>IF(Tabela1511[[#This Row],[Vendas no Varejo Dessazonalizado]]="",#N/A,((Tabela1511[[#This Row],[Vendas no Varejo Dessazonalizado]]*1)/H40)-1)</f>
        <v>8.8136788295434476E-2</v>
      </c>
      <c r="K52" s="12">
        <v>120.37</v>
      </c>
      <c r="L52" s="13">
        <f>IF(Tabela1511[[#This Row],[IBC-Br com Ajuste Sazonal]]="",#N/A,((Tabela1511[[#This Row],[IBC-Br com Ajuste Sazonal]]*1)/K51)-1)</f>
        <v>2.8326251770391941E-3</v>
      </c>
      <c r="M52" s="13">
        <f>IF(Tabela1511[[#This Row],[IBC-Br com Ajuste Sazonal]]="",#N/A,((Tabela1511[[#This Row],[IBC-Br com Ajuste Sazonal]]*1)/K40)-1)</f>
        <v>5.8570046609796922E-2</v>
      </c>
      <c r="N52" s="13">
        <f t="shared" si="0"/>
        <v>5.0396609273218575E-2</v>
      </c>
      <c r="Q52" s="10"/>
      <c r="R52" s="10"/>
    </row>
    <row r="53" spans="1:18" ht="12.75">
      <c r="A53" s="11">
        <v>39142</v>
      </c>
      <c r="B53" s="12"/>
      <c r="C53" s="21"/>
      <c r="D53" s="21"/>
      <c r="E53" s="12">
        <v>110.8</v>
      </c>
      <c r="F53" s="21">
        <f>IF(Tabela1511[[#This Row],[Produção Industrial Dessazonalizado]]="",#N/A,((Tabela1511[[#This Row],[Produção Industrial Dessazonalizado]]*1)/E52)-1)</f>
        <v>1.279707495429605E-2</v>
      </c>
      <c r="G53" s="21">
        <f>IF(Tabela1511[[#This Row],[Produção Industrial Dessazonalizado]]="",#N/A,(Tabela1511[[#This Row],[Produção Industrial Dessazonalizado]]*1)/E41-1)</f>
        <v>4.7258979206049156E-2</v>
      </c>
      <c r="H53" s="10">
        <v>62.41</v>
      </c>
      <c r="I53" s="21">
        <f>IF(Tabela1511[[#This Row],[Vendas no Varejo Dessazonalizado]]="",#N/A,((Tabela1511[[#This Row],[Vendas no Varejo Dessazonalizado]]*1)/H52)-1)</f>
        <v>1.1015713591446596E-2</v>
      </c>
      <c r="J53" s="13">
        <f>IF(Tabela1511[[#This Row],[Vendas no Varejo Dessazonalizado]]="",#N/A,((Tabela1511[[#This Row],[Vendas no Varejo Dessazonalizado]]*1)/H41)-1)</f>
        <v>0.10518859571453865</v>
      </c>
      <c r="K53" s="12">
        <v>119.46</v>
      </c>
      <c r="L53" s="13">
        <f>IF(Tabela1511[[#This Row],[IBC-Br com Ajuste Sazonal]]="",#N/A,((Tabela1511[[#This Row],[IBC-Br com Ajuste Sazonal]]*1)/K52)-1)</f>
        <v>-7.5600232616100937E-3</v>
      </c>
      <c r="M53" s="13">
        <f>IF(Tabela1511[[#This Row],[IBC-Br com Ajuste Sazonal]]="",#N/A,((Tabela1511[[#This Row],[IBC-Br com Ajuste Sazonal]]*1)/K41)-1)</f>
        <v>5.2882072977260774E-2</v>
      </c>
      <c r="N53" s="13">
        <f t="shared" si="0"/>
        <v>5.2462624717952856E-2</v>
      </c>
      <c r="Q53" s="10"/>
      <c r="R53" s="10"/>
    </row>
    <row r="54" spans="1:18" ht="12.75">
      <c r="A54" s="11">
        <v>39173</v>
      </c>
      <c r="B54" s="12"/>
      <c r="C54" s="21"/>
      <c r="D54" s="21"/>
      <c r="E54" s="12">
        <v>111.9</v>
      </c>
      <c r="F54" s="21">
        <f>IF(Tabela1511[[#This Row],[Produção Industrial Dessazonalizado]]="",#N/A,((Tabela1511[[#This Row],[Produção Industrial Dessazonalizado]]*1)/E53)-1)</f>
        <v>9.9277978339351591E-3</v>
      </c>
      <c r="G54" s="21">
        <f>IF(Tabela1511[[#This Row],[Produção Industrial Dessazonalizado]]="",#N/A,(Tabela1511[[#This Row],[Produção Industrial Dessazonalizado]]*1)/E42-1)</f>
        <v>5.1691729323308344E-2</v>
      </c>
      <c r="H54" s="10">
        <v>62.74</v>
      </c>
      <c r="I54" s="21">
        <f>IF(Tabela1511[[#This Row],[Vendas no Varejo Dessazonalizado]]="",#N/A,((Tabela1511[[#This Row],[Vendas no Varejo Dessazonalizado]]*1)/H53)-1)</f>
        <v>5.2876141643967145E-3</v>
      </c>
      <c r="J54" s="13">
        <f>IF(Tabela1511[[#This Row],[Vendas no Varejo Dessazonalizado]]="",#N/A,((Tabela1511[[#This Row],[Vendas no Varejo Dessazonalizado]]*1)/H42)-1)</f>
        <v>9.1320229605148739E-2</v>
      </c>
      <c r="K54" s="12">
        <v>120.98</v>
      </c>
      <c r="L54" s="13">
        <f>IF(Tabela1511[[#This Row],[IBC-Br com Ajuste Sazonal]]="",#N/A,((Tabela1511[[#This Row],[IBC-Br com Ajuste Sazonal]]*1)/K53)-1)</f>
        <v>1.2723924326134339E-2</v>
      </c>
      <c r="M54" s="13">
        <f>IF(Tabela1511[[#This Row],[IBC-Br com Ajuste Sazonal]]="",#N/A,((Tabela1511[[#This Row],[IBC-Br com Ajuste Sazonal]]*1)/K42)-1)</f>
        <v>5.8442694663167094E-2</v>
      </c>
      <c r="N54" s="13">
        <f t="shared" si="0"/>
        <v>5.4917172883827747E-2</v>
      </c>
      <c r="Q54" s="10"/>
      <c r="R54" s="10"/>
    </row>
    <row r="55" spans="1:18" ht="12.75">
      <c r="A55" s="11">
        <v>39203</v>
      </c>
      <c r="B55" s="12"/>
      <c r="C55" s="21"/>
      <c r="D55" s="21"/>
      <c r="E55" s="12">
        <v>112.2</v>
      </c>
      <c r="F55" s="21">
        <f>IF(Tabela1511[[#This Row],[Produção Industrial Dessazonalizado]]="",#N/A,((Tabela1511[[#This Row],[Produção Industrial Dessazonalizado]]*1)/E54)-1)</f>
        <v>2.6809651474530849E-3</v>
      </c>
      <c r="G55" s="21">
        <f>IF(Tabela1511[[#This Row],[Produção Industrial Dessazonalizado]]="",#N/A,(Tabela1511[[#This Row],[Produção Industrial Dessazonalizado]]*1)/E43-1)</f>
        <v>4.7619047619047672E-2</v>
      </c>
      <c r="H55" s="10">
        <v>63.45</v>
      </c>
      <c r="I55" s="21">
        <f>IF(Tabela1511[[#This Row],[Vendas no Varejo Dessazonalizado]]="",#N/A,((Tabela1511[[#This Row],[Vendas no Varejo Dessazonalizado]]*1)/H54)-1)</f>
        <v>1.1316544469238243E-2</v>
      </c>
      <c r="J55" s="13">
        <f>IF(Tabela1511[[#This Row],[Vendas no Varejo Dessazonalizado]]="",#N/A,((Tabela1511[[#This Row],[Vendas no Varejo Dessazonalizado]]*1)/H43)-1)</f>
        <v>0.10251954821894005</v>
      </c>
      <c r="K55" s="12">
        <v>122.19</v>
      </c>
      <c r="L55" s="13">
        <f>IF(Tabela1511[[#This Row],[IBC-Br com Ajuste Sazonal]]="",#N/A,((Tabela1511[[#This Row],[IBC-Br com Ajuste Sazonal]]*1)/K54)-1)</f>
        <v>1.0001653165812474E-2</v>
      </c>
      <c r="M55" s="13">
        <f>IF(Tabela1511[[#This Row],[IBC-Br com Ajuste Sazonal]]="",#N/A,((Tabela1511[[#This Row],[IBC-Br com Ajuste Sazonal]]*1)/K43)-1)</f>
        <v>5.654993514915696E-2</v>
      </c>
      <c r="N55" s="13">
        <f t="shared" si="0"/>
        <v>5.6123029646948298E-2</v>
      </c>
      <c r="Q55" s="10"/>
      <c r="R55" s="10"/>
    </row>
    <row r="56" spans="1:18" ht="12.75">
      <c r="A56" s="11">
        <v>39234</v>
      </c>
      <c r="B56" s="12"/>
      <c r="C56" s="21"/>
      <c r="D56" s="21"/>
      <c r="E56" s="12">
        <v>112.9</v>
      </c>
      <c r="F56" s="21">
        <f>IF(Tabela1511[[#This Row],[Produção Industrial Dessazonalizado]]="",#N/A,((Tabela1511[[#This Row],[Produção Industrial Dessazonalizado]]*1)/E55)-1)</f>
        <v>6.2388591800357496E-3</v>
      </c>
      <c r="G56" s="21">
        <f>IF(Tabela1511[[#This Row],[Produção Industrial Dessazonalizado]]="",#N/A,(Tabela1511[[#This Row],[Produção Industrial Dessazonalizado]]*1)/E44-1)</f>
        <v>6.9128787878788067E-2</v>
      </c>
      <c r="H56" s="10">
        <v>63.54</v>
      </c>
      <c r="I56" s="21">
        <f>IF(Tabela1511[[#This Row],[Vendas no Varejo Dessazonalizado]]="",#N/A,((Tabela1511[[#This Row],[Vendas no Varejo Dessazonalizado]]*1)/H55)-1)</f>
        <v>1.4184397163119478E-3</v>
      </c>
      <c r="J56" s="13">
        <f>IF(Tabela1511[[#This Row],[Vendas no Varejo Dessazonalizado]]="",#N/A,((Tabela1511[[#This Row],[Vendas no Varejo Dessazonalizado]]*1)/H44)-1)</f>
        <v>0.10485133020344284</v>
      </c>
      <c r="K56" s="12">
        <v>123</v>
      </c>
      <c r="L56" s="13">
        <f>IF(Tabela1511[[#This Row],[IBC-Br com Ajuste Sazonal]]="",#N/A,((Tabela1511[[#This Row],[IBC-Br com Ajuste Sazonal]]*1)/K55)-1)</f>
        <v>6.6290203780996482E-3</v>
      </c>
      <c r="M56" s="13">
        <f>IF(Tabela1511[[#This Row],[IBC-Br com Ajuste Sazonal]]="",#N/A,((Tabela1511[[#This Row],[IBC-Br com Ajuste Sazonal]]*1)/K44)-1)</f>
        <v>7.5927221833450131E-2</v>
      </c>
      <c r="N56" s="13">
        <f t="shared" si="0"/>
        <v>5.9405295564084359E-2</v>
      </c>
      <c r="Q56" s="10"/>
      <c r="R56" s="10"/>
    </row>
    <row r="57" spans="1:18" ht="12.75">
      <c r="A57" s="11">
        <v>39264</v>
      </c>
      <c r="B57" s="12"/>
      <c r="C57" s="21"/>
      <c r="D57" s="21"/>
      <c r="E57" s="12">
        <v>112.5</v>
      </c>
      <c r="F57" s="21">
        <f>IF(Tabela1511[[#This Row],[Produção Industrial Dessazonalizado]]="",#N/A,((Tabela1511[[#This Row],[Produção Industrial Dessazonalizado]]*1)/E56)-1)</f>
        <v>-3.5429583702392131E-3</v>
      </c>
      <c r="G57" s="21">
        <f>IF(Tabela1511[[#This Row],[Produção Industrial Dessazonalizado]]="",#N/A,(Tabela1511[[#This Row],[Produção Industrial Dessazonalizado]]*1)/E45-1)</f>
        <v>5.5347091932457904E-2</v>
      </c>
      <c r="H57" s="10">
        <v>63.94</v>
      </c>
      <c r="I57" s="21">
        <f>IF(Tabela1511[[#This Row],[Vendas no Varejo Dessazonalizado]]="",#N/A,((Tabela1511[[#This Row],[Vendas no Varejo Dessazonalizado]]*1)/H56)-1)</f>
        <v>6.295247088448308E-3</v>
      </c>
      <c r="J57" s="13">
        <f>IF(Tabela1511[[#This Row],[Vendas no Varejo Dessazonalizado]]="",#N/A,((Tabela1511[[#This Row],[Vendas no Varejo Dessazonalizado]]*1)/H45)-1)</f>
        <v>0.10949158424431715</v>
      </c>
      <c r="K57" s="12">
        <v>123.82</v>
      </c>
      <c r="L57" s="13">
        <f>IF(Tabela1511[[#This Row],[IBC-Br com Ajuste Sazonal]]="",#N/A,((Tabela1511[[#This Row],[IBC-Br com Ajuste Sazonal]]*1)/K56)-1)</f>
        <v>6.6666666666665986E-3</v>
      </c>
      <c r="M57" s="13">
        <f>IF(Tabela1511[[#This Row],[IBC-Br com Ajuste Sazonal]]="",#N/A,((Tabela1511[[#This Row],[IBC-Br com Ajuste Sazonal]]*1)/K45)-1)</f>
        <v>6.2194389637127978E-2</v>
      </c>
      <c r="N57" s="13">
        <f t="shared" si="0"/>
        <v>5.9938824048698748E-2</v>
      </c>
      <c r="Q57" s="10"/>
      <c r="R57" s="10"/>
    </row>
    <row r="58" spans="1:18" ht="12.75">
      <c r="A58" s="11">
        <v>39295</v>
      </c>
      <c r="B58" s="12"/>
      <c r="C58" s="21"/>
      <c r="D58" s="21"/>
      <c r="E58" s="12">
        <v>114</v>
      </c>
      <c r="F58" s="21">
        <f>IF(Tabela1511[[#This Row],[Produção Industrial Dessazonalizado]]="",#N/A,((Tabela1511[[#This Row],[Produção Industrial Dessazonalizado]]*1)/E57)-1)</f>
        <v>1.3333333333333419E-2</v>
      </c>
      <c r="G58" s="21">
        <f>IF(Tabela1511[[#This Row],[Produção Industrial Dessazonalizado]]="",#N/A,(Tabela1511[[#This Row],[Produção Industrial Dessazonalizado]]*1)/E46-1)</f>
        <v>7.1428571428571397E-2</v>
      </c>
      <c r="H58" s="10">
        <v>64.540000000000006</v>
      </c>
      <c r="I58" s="21">
        <f>IF(Tabela1511[[#This Row],[Vendas no Varejo Dessazonalizado]]="",#N/A,((Tabela1511[[#This Row],[Vendas no Varejo Dessazonalizado]]*1)/H57)-1)</f>
        <v>9.3837973099781813E-3</v>
      </c>
      <c r="J58" s="13">
        <f>IF(Tabela1511[[#This Row],[Vendas no Varejo Dessazonalizado]]="",#N/A,((Tabela1511[[#This Row],[Vendas no Varejo Dessazonalizado]]*1)/H46)-1)</f>
        <v>9.6872875594833596E-2</v>
      </c>
      <c r="K58" s="12">
        <v>124.15</v>
      </c>
      <c r="L58" s="13">
        <f>IF(Tabela1511[[#This Row],[IBC-Br com Ajuste Sazonal]]="",#N/A,((Tabela1511[[#This Row],[IBC-Br com Ajuste Sazonal]]*1)/K57)-1)</f>
        <v>2.6651591019222209E-3</v>
      </c>
      <c r="M58" s="13">
        <f>IF(Tabela1511[[#This Row],[IBC-Br com Ajuste Sazonal]]="",#N/A,((Tabela1511[[#This Row],[IBC-Br com Ajuste Sazonal]]*1)/K46)-1)</f>
        <v>6.5116678105696657E-2</v>
      </c>
      <c r="N58" s="13">
        <f t="shared" si="0"/>
        <v>6.1348427320096731E-2</v>
      </c>
      <c r="Q58" s="10"/>
      <c r="R58" s="10"/>
    </row>
    <row r="59" spans="1:18" ht="12.75">
      <c r="A59" s="11">
        <v>39326</v>
      </c>
      <c r="B59" s="12"/>
      <c r="C59" s="21"/>
      <c r="D59" s="21"/>
      <c r="E59" s="12">
        <v>113.2</v>
      </c>
      <c r="F59" s="21">
        <f>IF(Tabela1511[[#This Row],[Produção Industrial Dessazonalizado]]="",#N/A,((Tabela1511[[#This Row],[Produção Industrial Dessazonalizado]]*1)/E58)-1)</f>
        <v>-7.0175438596491446E-3</v>
      </c>
      <c r="G59" s="21">
        <f>IF(Tabela1511[[#This Row],[Produção Industrial Dessazonalizado]]="",#N/A,(Tabela1511[[#This Row],[Produção Industrial Dessazonalizado]]*1)/E47-1)</f>
        <v>7.2985781990521303E-2</v>
      </c>
      <c r="H59" s="10">
        <v>65.239999999999995</v>
      </c>
      <c r="I59" s="21">
        <f>IF(Tabela1511[[#This Row],[Vendas no Varejo Dessazonalizado]]="",#N/A,((Tabela1511[[#This Row],[Vendas no Varejo Dessazonalizado]]*1)/H58)-1)</f>
        <v>1.0845986984815426E-2</v>
      </c>
      <c r="J59" s="13">
        <f>IF(Tabela1511[[#This Row],[Vendas no Varejo Dessazonalizado]]="",#N/A,((Tabela1511[[#This Row],[Vendas no Varejo Dessazonalizado]]*1)/H47)-1)</f>
        <v>9.0605148779672184E-2</v>
      </c>
      <c r="K59" s="12">
        <v>125.17</v>
      </c>
      <c r="L59" s="13">
        <f>IF(Tabela1511[[#This Row],[IBC-Br com Ajuste Sazonal]]="",#N/A,((Tabela1511[[#This Row],[IBC-Br com Ajuste Sazonal]]*1)/K58)-1)</f>
        <v>8.2158679017316771E-3</v>
      </c>
      <c r="M59" s="13">
        <f>IF(Tabela1511[[#This Row],[IBC-Br com Ajuste Sazonal]]="",#N/A,((Tabela1511[[#This Row],[IBC-Br com Ajuste Sazonal]]*1)/K47)-1)</f>
        <v>7.1385774201831786E-2</v>
      </c>
      <c r="N59" s="13">
        <f t="shared" si="0"/>
        <v>6.2793753324946841E-2</v>
      </c>
      <c r="Q59" s="10"/>
      <c r="R59" s="10"/>
    </row>
    <row r="60" spans="1:18" ht="12.75">
      <c r="A60" s="11">
        <v>39356</v>
      </c>
      <c r="B60" s="12"/>
      <c r="C60" s="21"/>
      <c r="D60" s="21"/>
      <c r="E60" s="12">
        <v>115.8</v>
      </c>
      <c r="F60" s="21">
        <f>IF(Tabela1511[[#This Row],[Produção Industrial Dessazonalizado]]="",#N/A,((Tabela1511[[#This Row],[Produção Industrial Dessazonalizado]]*1)/E59)-1)</f>
        <v>2.2968197879858598E-2</v>
      </c>
      <c r="G60" s="21">
        <f>IF(Tabela1511[[#This Row],[Produção Industrial Dessazonalizado]]="",#N/A,(Tabela1511[[#This Row],[Produção Industrial Dessazonalizado]]*1)/E48-1)</f>
        <v>9.2452830188679114E-2</v>
      </c>
      <c r="H60" s="10">
        <v>65.3</v>
      </c>
      <c r="I60" s="21">
        <f>IF(Tabela1511[[#This Row],[Vendas no Varejo Dessazonalizado]]="",#N/A,((Tabela1511[[#This Row],[Vendas no Varejo Dessazonalizado]]*1)/H59)-1)</f>
        <v>9.1968117719187781E-4</v>
      </c>
      <c r="J60" s="13">
        <f>IF(Tabela1511[[#This Row],[Vendas no Varejo Dessazonalizado]]="",#N/A,((Tabela1511[[#This Row],[Vendas no Varejo Dessazonalizado]]*1)/H48)-1)</f>
        <v>8.5619285120531963E-2</v>
      </c>
      <c r="K60" s="12">
        <v>126.3</v>
      </c>
      <c r="L60" s="13">
        <f>IF(Tabela1511[[#This Row],[IBC-Br com Ajuste Sazonal]]="",#N/A,((Tabela1511[[#This Row],[IBC-Br com Ajuste Sazonal]]*1)/K59)-1)</f>
        <v>9.0277222976751226E-3</v>
      </c>
      <c r="M60" s="13">
        <f>IF(Tabela1511[[#This Row],[IBC-Br com Ajuste Sazonal]]="",#N/A,((Tabela1511[[#This Row],[IBC-Br com Ajuste Sazonal]]*1)/K48)-1)</f>
        <v>6.9070594210258962E-2</v>
      </c>
      <c r="N60" s="13">
        <f t="shared" si="0"/>
        <v>6.3269108122996465E-2</v>
      </c>
      <c r="Q60" s="10"/>
      <c r="R60" s="10"/>
    </row>
    <row r="61" spans="1:18" ht="12.75">
      <c r="A61" s="11">
        <v>39387</v>
      </c>
      <c r="B61" s="12"/>
      <c r="C61" s="21"/>
      <c r="D61" s="21"/>
      <c r="E61" s="12">
        <v>114.9</v>
      </c>
      <c r="F61" s="21">
        <f>IF(Tabela1511[[#This Row],[Produção Industrial Dessazonalizado]]="",#N/A,((Tabela1511[[#This Row],[Produção Industrial Dessazonalizado]]*1)/E60)-1)</f>
        <v>-7.7720207253885176E-3</v>
      </c>
      <c r="G61" s="21">
        <f>IF(Tabela1511[[#This Row],[Produção Industrial Dessazonalizado]]="",#N/A,(Tabela1511[[#This Row],[Produção Industrial Dessazonalizado]]*1)/E49-1)</f>
        <v>6.883720930232573E-2</v>
      </c>
      <c r="H61" s="10">
        <v>66.77</v>
      </c>
      <c r="I61" s="21">
        <f>IF(Tabela1511[[#This Row],[Vendas no Varejo Dessazonalizado]]="",#N/A,((Tabela1511[[#This Row],[Vendas no Varejo Dessazonalizado]]*1)/H60)-1)</f>
        <v>2.2511485451761182E-2</v>
      </c>
      <c r="J61" s="13">
        <f>IF(Tabela1511[[#This Row],[Vendas no Varejo Dessazonalizado]]="",#N/A,((Tabela1511[[#This Row],[Vendas no Varejo Dessazonalizado]]*1)/H49)-1)</f>
        <v>0.10126999835065131</v>
      </c>
      <c r="K61" s="12">
        <v>126.14</v>
      </c>
      <c r="L61" s="13">
        <f>IF(Tabela1511[[#This Row],[IBC-Br com Ajuste Sazonal]]="",#N/A,((Tabela1511[[#This Row],[IBC-Br com Ajuste Sazonal]]*1)/K60)-1)</f>
        <v>-1.2668250197941378E-3</v>
      </c>
      <c r="M61" s="13">
        <f>IF(Tabela1511[[#This Row],[IBC-Br com Ajuste Sazonal]]="",#N/A,((Tabela1511[[#This Row],[IBC-Br com Ajuste Sazonal]]*1)/K49)-1)</f>
        <v>6.1069986541049781E-2</v>
      </c>
      <c r="N61" s="13">
        <f t="shared" si="0"/>
        <v>6.3112684731507884E-2</v>
      </c>
      <c r="Q61" s="10"/>
      <c r="R61" s="10"/>
    </row>
    <row r="62" spans="1:18" ht="12.75">
      <c r="A62" s="11">
        <v>39417</v>
      </c>
      <c r="B62" s="12"/>
      <c r="C62" s="21"/>
      <c r="D62" s="21"/>
      <c r="E62" s="12">
        <v>115.3</v>
      </c>
      <c r="F62" s="21">
        <f>IF(Tabela1511[[#This Row],[Produção Industrial Dessazonalizado]]="",#N/A,((Tabela1511[[#This Row],[Produção Industrial Dessazonalizado]]*1)/E61)-1)</f>
        <v>3.481288076588207E-3</v>
      </c>
      <c r="G62" s="21">
        <f>IF(Tabela1511[[#This Row],[Produção Industrial Dessazonalizado]]="",#N/A,(Tabela1511[[#This Row],[Produção Industrial Dessazonalizado]]*1)/E50-1)</f>
        <v>6.4635272391505127E-2</v>
      </c>
      <c r="H62" s="10">
        <v>67.31</v>
      </c>
      <c r="I62" s="21">
        <f>IF(Tabela1511[[#This Row],[Vendas no Varejo Dessazonalizado]]="",#N/A,((Tabela1511[[#This Row],[Vendas no Varejo Dessazonalizado]]*1)/H61)-1)</f>
        <v>8.0874644301334175E-3</v>
      </c>
      <c r="J62" s="13">
        <f>IF(Tabela1511[[#This Row],[Vendas no Varejo Dessazonalizado]]="",#N/A,((Tabela1511[[#This Row],[Vendas no Varejo Dessazonalizado]]*1)/H50)-1)</f>
        <v>0.10634451019066393</v>
      </c>
      <c r="K62" s="12">
        <v>127.61</v>
      </c>
      <c r="L62" s="13">
        <f>IF(Tabela1511[[#This Row],[IBC-Br com Ajuste Sazonal]]="",#N/A,((Tabela1511[[#This Row],[IBC-Br com Ajuste Sazonal]]*1)/K61)-1)</f>
        <v>1.1653718091009901E-2</v>
      </c>
      <c r="M62" s="13">
        <f>IF(Tabela1511[[#This Row],[IBC-Br com Ajuste Sazonal]]="",#N/A,((Tabela1511[[#This Row],[IBC-Br com Ajuste Sazonal]]*1)/K50)-1)</f>
        <v>5.7074221338634823E-2</v>
      </c>
      <c r="N62" s="13">
        <f t="shared" si="0"/>
        <v>6.2112582205795464E-2</v>
      </c>
      <c r="Q62" s="10"/>
      <c r="R62" s="10"/>
    </row>
    <row r="63" spans="1:18" ht="12.75">
      <c r="A63" s="11">
        <v>39448</v>
      </c>
      <c r="B63" s="12"/>
      <c r="C63" s="21"/>
      <c r="D63" s="21"/>
      <c r="E63" s="12">
        <v>117.1</v>
      </c>
      <c r="F63" s="21">
        <f>IF(Tabela1511[[#This Row],[Produção Industrial Dessazonalizado]]="",#N/A,((Tabela1511[[#This Row],[Produção Industrial Dessazonalizado]]*1)/E62)-1)</f>
        <v>1.5611448395489891E-2</v>
      </c>
      <c r="G63" s="21">
        <f>IF(Tabela1511[[#This Row],[Produção Industrial Dessazonalizado]]="",#N/A,(Tabela1511[[#This Row],[Produção Industrial Dessazonalizado]]*1)/E51-1)</f>
        <v>8.4259259259259256E-2</v>
      </c>
      <c r="H63" s="10">
        <v>67.92</v>
      </c>
      <c r="I63" s="21">
        <f>IF(Tabela1511[[#This Row],[Vendas no Varejo Dessazonalizado]]="",#N/A,((Tabela1511[[#This Row],[Vendas no Varejo Dessazonalizado]]*1)/H62)-1)</f>
        <v>9.0625464269795675E-3</v>
      </c>
      <c r="J63" s="13">
        <f>IF(Tabela1511[[#This Row],[Vendas no Varejo Dessazonalizado]]="",#N/A,((Tabela1511[[#This Row],[Vendas no Varejo Dessazonalizado]]*1)/H51)-1)</f>
        <v>0.10871694417238009</v>
      </c>
      <c r="K63" s="12">
        <v>127.58</v>
      </c>
      <c r="L63" s="13">
        <f>IF(Tabela1511[[#This Row],[IBC-Br com Ajuste Sazonal]]="",#N/A,((Tabela1511[[#This Row],[IBC-Br com Ajuste Sazonal]]*1)/K62)-1)</f>
        <v>-2.3509129378573856E-4</v>
      </c>
      <c r="M63" s="13">
        <f>IF(Tabela1511[[#This Row],[IBC-Br com Ajuste Sazonal]]="",#N/A,((Tabela1511[[#This Row],[IBC-Br com Ajuste Sazonal]]*1)/K51)-1)</f>
        <v>6.2900941431308866E-2</v>
      </c>
      <c r="N63" s="13">
        <f t="shared" si="0"/>
        <v>6.2598713058228395E-2</v>
      </c>
      <c r="Q63" s="10"/>
      <c r="R63" s="10"/>
    </row>
    <row r="64" spans="1:18" ht="12.75">
      <c r="A64" s="11">
        <v>39479</v>
      </c>
      <c r="B64" s="12"/>
      <c r="C64" s="21"/>
      <c r="D64" s="21"/>
      <c r="E64" s="12">
        <v>116.8</v>
      </c>
      <c r="F64" s="21">
        <f>IF(Tabela1511[[#This Row],[Produção Industrial Dessazonalizado]]="",#N/A,((Tabela1511[[#This Row],[Produção Industrial Dessazonalizado]]*1)/E63)-1)</f>
        <v>-2.5619128949615488E-3</v>
      </c>
      <c r="G64" s="21">
        <f>IF(Tabela1511[[#This Row],[Produção Industrial Dessazonalizado]]="",#N/A,(Tabela1511[[#This Row],[Produção Industrial Dessazonalizado]]*1)/E52-1)</f>
        <v>6.7641681901279727E-2</v>
      </c>
      <c r="H64" s="10">
        <v>66.87</v>
      </c>
      <c r="I64" s="21">
        <f>IF(Tabela1511[[#This Row],[Vendas no Varejo Dessazonalizado]]="",#N/A,((Tabela1511[[#This Row],[Vendas no Varejo Dessazonalizado]]*1)/H63)-1)</f>
        <v>-1.5459363957597172E-2</v>
      </c>
      <c r="J64" s="13">
        <f>IF(Tabela1511[[#This Row],[Vendas no Varejo Dessazonalizado]]="",#N/A,((Tabela1511[[#This Row],[Vendas no Varejo Dessazonalizado]]*1)/H52)-1)</f>
        <v>8.3265835088287776E-2</v>
      </c>
      <c r="K64" s="12">
        <v>127.14</v>
      </c>
      <c r="L64" s="13">
        <f>IF(Tabela1511[[#This Row],[IBC-Br com Ajuste Sazonal]]="",#N/A,((Tabela1511[[#This Row],[IBC-Br com Ajuste Sazonal]]*1)/K63)-1)</f>
        <v>-3.4488164289073753E-3</v>
      </c>
      <c r="M64" s="13">
        <f>IF(Tabela1511[[#This Row],[IBC-Br com Ajuste Sazonal]]="",#N/A,((Tabela1511[[#This Row],[IBC-Br com Ajuste Sazonal]]*1)/K52)-1)</f>
        <v>5.6243249979230692E-2</v>
      </c>
      <c r="N64" s="13">
        <f t="shared" si="0"/>
        <v>6.2404813339014542E-2</v>
      </c>
      <c r="Q64" s="10"/>
      <c r="R64" s="10"/>
    </row>
    <row r="65" spans="1:18" ht="12.75">
      <c r="A65" s="11">
        <v>39508</v>
      </c>
      <c r="B65" s="12"/>
      <c r="C65" s="21"/>
      <c r="D65" s="21"/>
      <c r="E65" s="12">
        <v>117.2</v>
      </c>
      <c r="F65" s="21">
        <f>IF(Tabela1511[[#This Row],[Produção Industrial Dessazonalizado]]="",#N/A,((Tabela1511[[#This Row],[Produção Industrial Dessazonalizado]]*1)/E64)-1)</f>
        <v>3.4246575342467001E-3</v>
      </c>
      <c r="G65" s="21">
        <f>IF(Tabela1511[[#This Row],[Produção Industrial Dessazonalizado]]="",#N/A,(Tabela1511[[#This Row],[Produção Industrial Dessazonalizado]]*1)/E53-1)</f>
        <v>5.7761732851985714E-2</v>
      </c>
      <c r="H65" s="10">
        <v>68.62</v>
      </c>
      <c r="I65" s="21">
        <f>IF(Tabela1511[[#This Row],[Vendas no Varejo Dessazonalizado]]="",#N/A,((Tabela1511[[#This Row],[Vendas no Varejo Dessazonalizado]]*1)/H64)-1)</f>
        <v>2.6170180948108301E-2</v>
      </c>
      <c r="J65" s="13">
        <f>IF(Tabela1511[[#This Row],[Vendas no Varejo Dessazonalizado]]="",#N/A,((Tabela1511[[#This Row],[Vendas no Varejo Dessazonalizado]]*1)/H53)-1)</f>
        <v>9.9503284730011243E-2</v>
      </c>
      <c r="K65" s="12">
        <v>126.39</v>
      </c>
      <c r="L65" s="13">
        <f>IF(Tabela1511[[#This Row],[IBC-Br com Ajuste Sazonal]]="",#N/A,((Tabela1511[[#This Row],[IBC-Br com Ajuste Sazonal]]*1)/K64)-1)</f>
        <v>-5.8990089664936463E-3</v>
      </c>
      <c r="M65" s="13">
        <f>IF(Tabela1511[[#This Row],[IBC-Br com Ajuste Sazonal]]="",#N/A,((Tabela1511[[#This Row],[IBC-Br com Ajuste Sazonal]]*1)/K53)-1)</f>
        <v>5.8011049723756924E-2</v>
      </c>
      <c r="N65" s="13">
        <f t="shared" si="0"/>
        <v>6.2832228067889226E-2</v>
      </c>
      <c r="Q65" s="10"/>
      <c r="R65" s="10"/>
    </row>
    <row r="66" spans="1:18" ht="12.75">
      <c r="A66" s="11">
        <v>39539</v>
      </c>
      <c r="B66" s="12"/>
      <c r="C66" s="21"/>
      <c r="D66" s="21"/>
      <c r="E66" s="12">
        <v>117.2</v>
      </c>
      <c r="F66" s="21">
        <f>IF(Tabela1511[[#This Row],[Produção Industrial Dessazonalizado]]="",#N/A,((Tabela1511[[#This Row],[Produção Industrial Dessazonalizado]]*1)/E65)-1)</f>
        <v>0</v>
      </c>
      <c r="G66" s="21">
        <f>IF(Tabela1511[[#This Row],[Produção Industrial Dessazonalizado]]="",#N/A,(Tabela1511[[#This Row],[Produção Industrial Dessazonalizado]]*1)/E54-1)</f>
        <v>4.7363717605004352E-2</v>
      </c>
      <c r="H66" s="10">
        <v>69.069999999999993</v>
      </c>
      <c r="I66" s="21">
        <f>IF(Tabela1511[[#This Row],[Vendas no Varejo Dessazonalizado]]="",#N/A,((Tabela1511[[#This Row],[Vendas no Varejo Dessazonalizado]]*1)/H65)-1)</f>
        <v>6.5578548528124614E-3</v>
      </c>
      <c r="J66" s="13">
        <f>IF(Tabela1511[[#This Row],[Vendas no Varejo Dessazonalizado]]="",#N/A,((Tabela1511[[#This Row],[Vendas no Varejo Dessazonalizado]]*1)/H54)-1)</f>
        <v>0.10089257252151729</v>
      </c>
      <c r="K66" s="12">
        <v>127.92</v>
      </c>
      <c r="L66" s="13">
        <f>IF(Tabela1511[[#This Row],[IBC-Br com Ajuste Sazonal]]="",#N/A,((Tabela1511[[#This Row],[IBC-Br com Ajuste Sazonal]]*1)/K65)-1)</f>
        <v>1.2105388084500346E-2</v>
      </c>
      <c r="M66" s="13">
        <f>IF(Tabela1511[[#This Row],[IBC-Br com Ajuste Sazonal]]="",#N/A,((Tabela1511[[#This Row],[IBC-Br com Ajuste Sazonal]]*1)/K54)-1)</f>
        <v>5.7364853694825468E-2</v>
      </c>
      <c r="N66" s="13">
        <f t="shared" si="0"/>
        <v>6.274240798719409E-2</v>
      </c>
      <c r="Q66" s="10"/>
      <c r="R66" s="10"/>
    </row>
    <row r="67" spans="1:18" ht="12.75">
      <c r="A67" s="11">
        <v>39569</v>
      </c>
      <c r="B67" s="12"/>
      <c r="C67" s="21"/>
      <c r="D67" s="21"/>
      <c r="E67" s="12">
        <v>117.9</v>
      </c>
      <c r="F67" s="21">
        <f>IF(Tabela1511[[#This Row],[Produção Industrial Dessazonalizado]]="",#N/A,((Tabela1511[[#This Row],[Produção Industrial Dessazonalizado]]*1)/E66)-1)</f>
        <v>5.9726962457338217E-3</v>
      </c>
      <c r="G67" s="21">
        <f>IF(Tabela1511[[#This Row],[Produção Industrial Dessazonalizado]]="",#N/A,(Tabela1511[[#This Row],[Produção Industrial Dessazonalizado]]*1)/E55-1)</f>
        <v>5.0802139037433136E-2</v>
      </c>
      <c r="H67" s="10">
        <v>69.900000000000006</v>
      </c>
      <c r="I67" s="21">
        <f>IF(Tabela1511[[#This Row],[Vendas no Varejo Dessazonalizado]]="",#N/A,((Tabela1511[[#This Row],[Vendas no Varejo Dessazonalizado]]*1)/H66)-1)</f>
        <v>1.201679455624749E-2</v>
      </c>
      <c r="J67" s="13">
        <f>IF(Tabela1511[[#This Row],[Vendas no Varejo Dessazonalizado]]="",#N/A,((Tabela1511[[#This Row],[Vendas no Varejo Dessazonalizado]]*1)/H55)-1)</f>
        <v>0.10165484633569744</v>
      </c>
      <c r="K67" s="12">
        <v>129.41</v>
      </c>
      <c r="L67" s="13">
        <f>IF(Tabela1511[[#This Row],[IBC-Br com Ajuste Sazonal]]="",#N/A,((Tabela1511[[#This Row],[IBC-Br com Ajuste Sazonal]]*1)/K66)-1)</f>
        <v>1.1647904940587761E-2</v>
      </c>
      <c r="M67" s="13">
        <f>IF(Tabela1511[[#This Row],[IBC-Br com Ajuste Sazonal]]="",#N/A,((Tabela1511[[#This Row],[IBC-Br com Ajuste Sazonal]]*1)/K55)-1)</f>
        <v>5.9088305098616845E-2</v>
      </c>
      <c r="N67" s="13">
        <f t="shared" si="0"/>
        <v>6.2953938816315738E-2</v>
      </c>
      <c r="Q67" s="10"/>
      <c r="R67" s="10"/>
    </row>
    <row r="68" spans="1:18" ht="12.75">
      <c r="A68" s="11">
        <v>39600</v>
      </c>
      <c r="B68" s="12"/>
      <c r="C68" s="21"/>
      <c r="D68" s="21"/>
      <c r="E68" s="12">
        <v>119.8</v>
      </c>
      <c r="F68" s="21">
        <f>IF(Tabela1511[[#This Row],[Produção Industrial Dessazonalizado]]="",#N/A,((Tabela1511[[#This Row],[Produção Industrial Dessazonalizado]]*1)/E67)-1)</f>
        <v>1.6115351993214455E-2</v>
      </c>
      <c r="G68" s="21">
        <f>IF(Tabela1511[[#This Row],[Produção Industrial Dessazonalizado]]="",#N/A,(Tabela1511[[#This Row],[Produção Industrial Dessazonalizado]]*1)/E56-1)</f>
        <v>6.1116031886625288E-2</v>
      </c>
      <c r="H68" s="10">
        <v>70.069999999999993</v>
      </c>
      <c r="I68" s="21">
        <f>IF(Tabela1511[[#This Row],[Vendas no Varejo Dessazonalizado]]="",#N/A,((Tabela1511[[#This Row],[Vendas no Varejo Dessazonalizado]]*1)/H67)-1)</f>
        <v>2.4320457796851436E-3</v>
      </c>
      <c r="J68" s="13">
        <f>IF(Tabela1511[[#This Row],[Vendas no Varejo Dessazonalizado]]="",#N/A,((Tabela1511[[#This Row],[Vendas no Varejo Dessazonalizado]]*1)/H56)-1)</f>
        <v>0.10276990871891711</v>
      </c>
      <c r="K68" s="12">
        <v>130.47999999999999</v>
      </c>
      <c r="L68" s="13">
        <f>IF(Tabela1511[[#This Row],[IBC-Br com Ajuste Sazonal]]="",#N/A,((Tabela1511[[#This Row],[IBC-Br com Ajuste Sazonal]]*1)/K67)-1)</f>
        <v>8.2682945676531006E-3</v>
      </c>
      <c r="M68" s="13">
        <f>IF(Tabela1511[[#This Row],[IBC-Br com Ajuste Sazonal]]="",#N/A,((Tabela1511[[#This Row],[IBC-Br com Ajuste Sazonal]]*1)/K56)-1)</f>
        <v>6.0813008130081281E-2</v>
      </c>
      <c r="N68" s="13">
        <f t="shared" si="0"/>
        <v>6.1694421007701672E-2</v>
      </c>
      <c r="Q68" s="10"/>
      <c r="R68" s="10"/>
    </row>
    <row r="69" spans="1:18" ht="12.75">
      <c r="A69" s="11">
        <v>39630</v>
      </c>
      <c r="B69" s="12"/>
      <c r="C69" s="21"/>
      <c r="D69" s="21"/>
      <c r="E69" s="12">
        <v>120.2</v>
      </c>
      <c r="F69" s="21">
        <f>IF(Tabela1511[[#This Row],[Produção Industrial Dessazonalizado]]="",#N/A,((Tabela1511[[#This Row],[Produção Industrial Dessazonalizado]]*1)/E68)-1)</f>
        <v>3.3388981636059967E-3</v>
      </c>
      <c r="G69" s="21">
        <f>IF(Tabela1511[[#This Row],[Produção Industrial Dessazonalizado]]="",#N/A,(Tabela1511[[#This Row],[Produção Industrial Dessazonalizado]]*1)/E57-1)</f>
        <v>6.844444444444453E-2</v>
      </c>
      <c r="H69" s="10">
        <v>70.38</v>
      </c>
      <c r="I69" s="21">
        <f>IF(Tabela1511[[#This Row],[Vendas no Varejo Dessazonalizado]]="",#N/A,((Tabela1511[[#This Row],[Vendas no Varejo Dessazonalizado]]*1)/H68)-1)</f>
        <v>4.4241472812902582E-3</v>
      </c>
      <c r="J69" s="13">
        <f>IF(Tabela1511[[#This Row],[Vendas no Varejo Dessazonalizado]]="",#N/A,((Tabela1511[[#This Row],[Vendas no Varejo Dessazonalizado]]*1)/H57)-1)</f>
        <v>0.10071942446043169</v>
      </c>
      <c r="K69" s="12">
        <v>130.56</v>
      </c>
      <c r="L69" s="13">
        <f>IF(Tabela1511[[#This Row],[IBC-Br com Ajuste Sazonal]]="",#N/A,((Tabela1511[[#This Row],[IBC-Br com Ajuste Sazonal]]*1)/K68)-1)</f>
        <v>6.1312078479480725E-4</v>
      </c>
      <c r="M69" s="13">
        <f>IF(Tabela1511[[#This Row],[IBC-Br com Ajuste Sazonal]]="",#N/A,((Tabela1511[[#This Row],[IBC-Br com Ajuste Sazonal]]*1)/K57)-1)</f>
        <v>5.4433855596834224E-2</v>
      </c>
      <c r="N69" s="13">
        <f t="shared" si="0"/>
        <v>6.104770983767719E-2</v>
      </c>
      <c r="Q69" s="10"/>
      <c r="R69" s="10"/>
    </row>
    <row r="70" spans="1:18" ht="12.75">
      <c r="A70" s="11">
        <v>39661</v>
      </c>
      <c r="B70" s="12"/>
      <c r="C70" s="21"/>
      <c r="D70" s="21"/>
      <c r="E70" s="12">
        <v>118.9</v>
      </c>
      <c r="F70" s="21">
        <f>IF(Tabela1511[[#This Row],[Produção Industrial Dessazonalizado]]="",#N/A,((Tabela1511[[#This Row],[Produção Industrial Dessazonalizado]]*1)/E69)-1)</f>
        <v>-1.0815307820299491E-2</v>
      </c>
      <c r="G70" s="21">
        <f>IF(Tabela1511[[#This Row],[Produção Industrial Dessazonalizado]]="",#N/A,(Tabela1511[[#This Row],[Produção Industrial Dessazonalizado]]*1)/E58-1)</f>
        <v>4.29824561403509E-2</v>
      </c>
      <c r="H70" s="10">
        <v>70.87</v>
      </c>
      <c r="I70" s="21">
        <f>IF(Tabela1511[[#This Row],[Vendas no Varejo Dessazonalizado]]="",#N/A,((Tabela1511[[#This Row],[Vendas no Varejo Dessazonalizado]]*1)/H69)-1)</f>
        <v>6.9622051719240297E-3</v>
      </c>
      <c r="J70" s="13">
        <f>IF(Tabela1511[[#This Row],[Vendas no Varejo Dessazonalizado]]="",#N/A,((Tabela1511[[#This Row],[Vendas no Varejo Dessazonalizado]]*1)/H58)-1)</f>
        <v>9.8078710876975395E-2</v>
      </c>
      <c r="K70" s="12">
        <v>130.97</v>
      </c>
      <c r="L70" s="13">
        <f>IF(Tabela1511[[#This Row],[IBC-Br com Ajuste Sazonal]]="",#N/A,((Tabela1511[[#This Row],[IBC-Br com Ajuste Sazonal]]*1)/K69)-1)</f>
        <v>3.1403186274510109E-3</v>
      </c>
      <c r="M70" s="13">
        <f>IF(Tabela1511[[#This Row],[IBC-Br com Ajuste Sazonal]]="",#N/A,((Tabela1511[[#This Row],[IBC-Br com Ajuste Sazonal]]*1)/K58)-1)</f>
        <v>5.4933548127265253E-2</v>
      </c>
      <c r="N70" s="13">
        <f t="shared" si="0"/>
        <v>6.0199115672807911E-2</v>
      </c>
      <c r="Q70" s="10"/>
      <c r="R70" s="10"/>
    </row>
    <row r="71" spans="1:18" ht="12.75">
      <c r="A71" s="11">
        <v>39692</v>
      </c>
      <c r="B71" s="12"/>
      <c r="C71" s="21"/>
      <c r="D71" s="21"/>
      <c r="E71" s="12">
        <v>120.4</v>
      </c>
      <c r="F71" s="21">
        <f>IF(Tabela1511[[#This Row],[Produção Industrial Dessazonalizado]]="",#N/A,((Tabela1511[[#This Row],[Produção Industrial Dessazonalizado]]*1)/E70)-1)</f>
        <v>1.2615643397813292E-2</v>
      </c>
      <c r="G71" s="21">
        <f>IF(Tabela1511[[#This Row],[Produção Industrial Dessazonalizado]]="",#N/A,(Tabela1511[[#This Row],[Produção Industrial Dessazonalizado]]*1)/E59-1)</f>
        <v>6.360424028268552E-2</v>
      </c>
      <c r="H71" s="10">
        <v>71.599999999999994</v>
      </c>
      <c r="I71" s="21">
        <f>IF(Tabela1511[[#This Row],[Vendas no Varejo Dessazonalizado]]="",#N/A,((Tabela1511[[#This Row],[Vendas no Varejo Dessazonalizado]]*1)/H70)-1)</f>
        <v>1.030055030337218E-2</v>
      </c>
      <c r="J71" s="13">
        <f>IF(Tabela1511[[#This Row],[Vendas no Varejo Dessazonalizado]]="",#N/A,((Tabela1511[[#This Row],[Vendas no Varejo Dessazonalizado]]*1)/H59)-1)</f>
        <v>9.7486204782342156E-2</v>
      </c>
      <c r="K71" s="12">
        <v>130.62</v>
      </c>
      <c r="L71" s="13">
        <f>IF(Tabela1511[[#This Row],[IBC-Br com Ajuste Sazonal]]="",#N/A,((Tabela1511[[#This Row],[IBC-Br com Ajuste Sazonal]]*1)/K70)-1)</f>
        <v>-2.6723677177978855E-3</v>
      </c>
      <c r="M71" s="13">
        <f>IF(Tabela1511[[#This Row],[IBC-Br com Ajuste Sazonal]]="",#N/A,((Tabela1511[[#This Row],[IBC-Br com Ajuste Sazonal]]*1)/K59)-1)</f>
        <v>4.3540784533035115E-2</v>
      </c>
      <c r="N71" s="13">
        <f t="shared" si="0"/>
        <v>5.7878699867074855E-2</v>
      </c>
      <c r="Q71" s="10"/>
      <c r="R71" s="10"/>
    </row>
    <row r="72" spans="1:18" ht="12.75">
      <c r="A72" s="11">
        <v>39722</v>
      </c>
      <c r="B72" s="12"/>
      <c r="C72" s="21"/>
      <c r="D72" s="21"/>
      <c r="E72" s="12">
        <v>116.6</v>
      </c>
      <c r="F72" s="21">
        <f>IF(Tabela1511[[#This Row],[Produção Industrial Dessazonalizado]]="",#N/A,((Tabela1511[[#This Row],[Produção Industrial Dessazonalizado]]*1)/E71)-1)</f>
        <v>-3.1561461794019974E-2</v>
      </c>
      <c r="G72" s="21">
        <f>IF(Tabela1511[[#This Row],[Produção Industrial Dessazonalizado]]="",#N/A,(Tabela1511[[#This Row],[Produção Industrial Dessazonalizado]]*1)/E60-1)</f>
        <v>6.9084628670119663E-3</v>
      </c>
      <c r="H72" s="10">
        <v>71.180000000000007</v>
      </c>
      <c r="I72" s="21">
        <f>IF(Tabela1511[[#This Row],[Vendas no Varejo Dessazonalizado]]="",#N/A,((Tabela1511[[#This Row],[Vendas no Varejo Dessazonalizado]]*1)/H71)-1)</f>
        <v>-5.8659217877092829E-3</v>
      </c>
      <c r="J72" s="13">
        <f>IF(Tabela1511[[#This Row],[Vendas no Varejo Dessazonalizado]]="",#N/A,((Tabela1511[[#This Row],[Vendas no Varejo Dessazonalizado]]*1)/H60)-1)</f>
        <v>9.0045941807044505E-2</v>
      </c>
      <c r="K72" s="12">
        <v>128.15</v>
      </c>
      <c r="L72" s="13">
        <f>IF(Tabela1511[[#This Row],[IBC-Br com Ajuste Sazonal]]="",#N/A,((Tabela1511[[#This Row],[IBC-Br com Ajuste Sazonal]]*1)/K71)-1)</f>
        <v>-1.8909814729750396E-2</v>
      </c>
      <c r="M72" s="13">
        <f>IF(Tabela1511[[#This Row],[IBC-Br com Ajuste Sazonal]]="",#N/A,((Tabela1511[[#This Row],[IBC-Br com Ajuste Sazonal]]*1)/K60)-1)</f>
        <v>1.4647664291369766E-2</v>
      </c>
      <c r="N72" s="13">
        <f t="shared" si="0"/>
        <v>5.334345570716742E-2</v>
      </c>
      <c r="Q72" s="10"/>
      <c r="R72" s="10"/>
    </row>
    <row r="73" spans="1:18" ht="12.75">
      <c r="A73" s="11">
        <v>39753</v>
      </c>
      <c r="B73" s="12"/>
      <c r="C73" s="21"/>
      <c r="D73" s="21"/>
      <c r="E73" s="12">
        <v>109.9</v>
      </c>
      <c r="F73" s="21">
        <f>IF(Tabela1511[[#This Row],[Produção Industrial Dessazonalizado]]="",#N/A,((Tabela1511[[#This Row],[Produção Industrial Dessazonalizado]]*1)/E72)-1)</f>
        <v>-5.7461406518010238E-2</v>
      </c>
      <c r="G73" s="21">
        <f>IF(Tabela1511[[#This Row],[Produção Industrial Dessazonalizado]]="",#N/A,(Tabela1511[[#This Row],[Produção Industrial Dessazonalizado]]*1)/E61-1)</f>
        <v>-4.3516100957354253E-2</v>
      </c>
      <c r="H73" s="10">
        <v>70.41</v>
      </c>
      <c r="I73" s="21">
        <f>IF(Tabela1511[[#This Row],[Vendas no Varejo Dessazonalizado]]="",#N/A,((Tabela1511[[#This Row],[Vendas no Varejo Dessazonalizado]]*1)/H72)-1)</f>
        <v>-1.0817645406013043E-2</v>
      </c>
      <c r="J73" s="13">
        <f>IF(Tabela1511[[#This Row],[Vendas no Varejo Dessazonalizado]]="",#N/A,((Tabela1511[[#This Row],[Vendas no Varejo Dessazonalizado]]*1)/H61)-1)</f>
        <v>5.4515500973491005E-2</v>
      </c>
      <c r="K73" s="12">
        <v>124.86</v>
      </c>
      <c r="L73" s="13">
        <f>IF(Tabela1511[[#This Row],[IBC-Br com Ajuste Sazonal]]="",#N/A,((Tabela1511[[#This Row],[IBC-Br com Ajuste Sazonal]]*1)/K72)-1)</f>
        <v>-2.5673039406944986E-2</v>
      </c>
      <c r="M73" s="13">
        <f>IF(Tabela1511[[#This Row],[IBC-Br com Ajuste Sazonal]]="",#N/A,((Tabela1511[[#This Row],[IBC-Br com Ajuste Sazonal]]*1)/K61)-1)</f>
        <v>-1.0147455208498468E-2</v>
      </c>
      <c r="N73" s="13">
        <f t="shared" si="0"/>
        <v>4.7408668894705068E-2</v>
      </c>
      <c r="Q73" s="10"/>
      <c r="R73" s="10"/>
    </row>
    <row r="74" spans="1:18" ht="12.75">
      <c r="A74" s="11">
        <v>39783</v>
      </c>
      <c r="B74" s="12"/>
      <c r="C74" s="21"/>
      <c r="D74" s="21"/>
      <c r="E74" s="12">
        <v>97.6</v>
      </c>
      <c r="F74" s="21">
        <f>IF(Tabela1511[[#This Row],[Produção Industrial Dessazonalizado]]="",#N/A,((Tabela1511[[#This Row],[Produção Industrial Dessazonalizado]]*1)/E73)-1)</f>
        <v>-0.11191992720655153</v>
      </c>
      <c r="G74" s="21">
        <f>IF(Tabela1511[[#This Row],[Produção Industrial Dessazonalizado]]="",#N/A,(Tabela1511[[#This Row],[Produção Industrial Dessazonalizado]]*1)/E62-1)</f>
        <v>-0.15351257588898526</v>
      </c>
      <c r="H74" s="10">
        <v>70.38</v>
      </c>
      <c r="I74" s="21">
        <f>IF(Tabela1511[[#This Row],[Vendas no Varejo Dessazonalizado]]="",#N/A,((Tabela1511[[#This Row],[Vendas no Varejo Dessazonalizado]]*1)/H73)-1)</f>
        <v>-4.260758414997845E-4</v>
      </c>
      <c r="J74" s="13">
        <f>IF(Tabela1511[[#This Row],[Vendas no Varejo Dessazonalizado]]="",#N/A,((Tabela1511[[#This Row],[Vendas no Varejo Dessazonalizado]]*1)/H62)-1)</f>
        <v>4.5609864804635247E-2</v>
      </c>
      <c r="K74" s="12">
        <v>121.69</v>
      </c>
      <c r="L74" s="13">
        <f>IF(Tabela1511[[#This Row],[IBC-Br com Ajuste Sazonal]]="",#N/A,((Tabela1511[[#This Row],[IBC-Br com Ajuste Sazonal]]*1)/K73)-1)</f>
        <v>-2.5388435047252966E-2</v>
      </c>
      <c r="M74" s="13">
        <f>IF(Tabela1511[[#This Row],[IBC-Br com Ajuste Sazonal]]="",#N/A,((Tabela1511[[#This Row],[IBC-Br com Ajuste Sazonal]]*1)/K62)-1)</f>
        <v>-4.6391348640388741E-2</v>
      </c>
      <c r="N74" s="13">
        <f t="shared" si="0"/>
        <v>3.8786538063119769E-2</v>
      </c>
      <c r="Q74" s="10"/>
      <c r="R74" s="10"/>
    </row>
    <row r="75" spans="1:18" ht="12.75">
      <c r="A75" s="11">
        <v>39814</v>
      </c>
      <c r="B75" s="12"/>
      <c r="C75" s="21"/>
      <c r="D75" s="21"/>
      <c r="E75" s="12">
        <v>99.7</v>
      </c>
      <c r="F75" s="21">
        <f>IF(Tabela1511[[#This Row],[Produção Industrial Dessazonalizado]]="",#N/A,((Tabela1511[[#This Row],[Produção Industrial Dessazonalizado]]*1)/E74)-1)</f>
        <v>2.1516393442623016E-2</v>
      </c>
      <c r="G75" s="21">
        <f>IF(Tabela1511[[#This Row],[Produção Industrial Dessazonalizado]]="",#N/A,(Tabela1511[[#This Row],[Produção Industrial Dessazonalizado]]*1)/E63-1)</f>
        <v>-0.14859094790777105</v>
      </c>
      <c r="H75" s="10">
        <v>70.86</v>
      </c>
      <c r="I75" s="21">
        <f>IF(Tabela1511[[#This Row],[Vendas no Varejo Dessazonalizado]]="",#N/A,((Tabela1511[[#This Row],[Vendas no Varejo Dessazonalizado]]*1)/H74)-1)</f>
        <v>6.8201193520887049E-3</v>
      </c>
      <c r="J75" s="13">
        <f>IF(Tabela1511[[#This Row],[Vendas no Varejo Dessazonalizado]]="",#N/A,((Tabela1511[[#This Row],[Vendas no Varejo Dessazonalizado]]*1)/H63)-1)</f>
        <v>4.3286219081271948E-2</v>
      </c>
      <c r="K75" s="12">
        <v>121.39</v>
      </c>
      <c r="L75" s="13">
        <f>IF(Tabela1511[[#This Row],[IBC-Br com Ajuste Sazonal]]="",#N/A,((Tabela1511[[#This Row],[IBC-Br com Ajuste Sazonal]]*1)/K74)-1)</f>
        <v>-2.4652806311118436E-3</v>
      </c>
      <c r="M75" s="13">
        <f>IF(Tabela1511[[#This Row],[IBC-Br com Ajuste Sazonal]]="",#N/A,((Tabela1511[[#This Row],[IBC-Br com Ajuste Sazonal]]*1)/K63)-1)</f>
        <v>-4.8518576579401174E-2</v>
      </c>
      <c r="N75" s="13">
        <f t="shared" si="0"/>
        <v>2.9501578228893932E-2</v>
      </c>
      <c r="Q75" s="10"/>
      <c r="R75" s="10"/>
    </row>
    <row r="76" spans="1:18" ht="12.75">
      <c r="A76" s="11">
        <v>39845</v>
      </c>
      <c r="B76" s="12"/>
      <c r="C76" s="21"/>
      <c r="D76" s="21"/>
      <c r="E76" s="12">
        <v>102.1</v>
      </c>
      <c r="F76" s="21">
        <f>IF(Tabela1511[[#This Row],[Produção Industrial Dessazonalizado]]="",#N/A,((Tabela1511[[#This Row],[Produção Industrial Dessazonalizado]]*1)/E75)-1)</f>
        <v>2.4072216649949851E-2</v>
      </c>
      <c r="G76" s="21">
        <f>IF(Tabela1511[[#This Row],[Produção Industrial Dessazonalizado]]="",#N/A,(Tabela1511[[#This Row],[Produção Industrial Dessazonalizado]]*1)/E64-1)</f>
        <v>-0.12585616438356162</v>
      </c>
      <c r="H76" s="10">
        <v>71.819999999999993</v>
      </c>
      <c r="I76" s="21">
        <f>IF(Tabela1511[[#This Row],[Vendas no Varejo Dessazonalizado]]="",#N/A,((Tabela1511[[#This Row],[Vendas no Varejo Dessazonalizado]]*1)/H75)-1)</f>
        <v>1.3547840812870415E-2</v>
      </c>
      <c r="J76" s="13">
        <f>IF(Tabela1511[[#This Row],[Vendas no Varejo Dessazonalizado]]="",#N/A,((Tabela1511[[#This Row],[Vendas no Varejo Dessazonalizado]]*1)/H64)-1)</f>
        <v>7.4024226110363189E-2</v>
      </c>
      <c r="K76" s="12">
        <v>122.42</v>
      </c>
      <c r="L76" s="13">
        <f>IF(Tabela1511[[#This Row],[IBC-Br com Ajuste Sazonal]]="",#N/A,((Tabela1511[[#This Row],[IBC-Br com Ajuste Sazonal]]*1)/K75)-1)</f>
        <v>8.4850481917786436E-3</v>
      </c>
      <c r="M76" s="13">
        <f>IF(Tabela1511[[#This Row],[IBC-Br com Ajuste Sazonal]]="",#N/A,((Tabela1511[[#This Row],[IBC-Br com Ajuste Sazonal]]*1)/K64)-1)</f>
        <v>-3.7124429762466549E-2</v>
      </c>
      <c r="N76" s="13">
        <f t="shared" si="0"/>
        <v>2.1720938250419163E-2</v>
      </c>
      <c r="Q76" s="10"/>
      <c r="R76" s="10"/>
    </row>
    <row r="77" spans="1:18" ht="12.75">
      <c r="A77" s="11">
        <v>39873</v>
      </c>
      <c r="B77" s="12"/>
      <c r="C77" s="21"/>
      <c r="D77" s="21"/>
      <c r="E77" s="12">
        <v>102.5</v>
      </c>
      <c r="F77" s="21">
        <f>IF(Tabela1511[[#This Row],[Produção Industrial Dessazonalizado]]="",#N/A,((Tabela1511[[#This Row],[Produção Industrial Dessazonalizado]]*1)/E76)-1)</f>
        <v>3.9177277179236469E-3</v>
      </c>
      <c r="G77" s="21">
        <f>IF(Tabela1511[[#This Row],[Produção Industrial Dessazonalizado]]="",#N/A,(Tabela1511[[#This Row],[Produção Industrial Dessazonalizado]]*1)/E65-1)</f>
        <v>-0.12542662116040959</v>
      </c>
      <c r="H77" s="10">
        <v>71.58</v>
      </c>
      <c r="I77" s="21">
        <f>IF(Tabela1511[[#This Row],[Vendas no Varejo Dessazonalizado]]="",#N/A,((Tabela1511[[#This Row],[Vendas no Varejo Dessazonalizado]]*1)/H76)-1)</f>
        <v>-3.3416875522137568E-3</v>
      </c>
      <c r="J77" s="13">
        <f>IF(Tabela1511[[#This Row],[Vendas no Varejo Dessazonalizado]]="",#N/A,((Tabela1511[[#This Row],[Vendas no Varejo Dessazonalizado]]*1)/H65)-1)</f>
        <v>4.3136111920722753E-2</v>
      </c>
      <c r="K77" s="12">
        <v>122.96</v>
      </c>
      <c r="L77" s="13">
        <f>IF(Tabela1511[[#This Row],[IBC-Br com Ajuste Sazonal]]="",#N/A,((Tabela1511[[#This Row],[IBC-Br com Ajuste Sazonal]]*1)/K76)-1)</f>
        <v>4.4110439470674834E-3</v>
      </c>
      <c r="M77" s="13">
        <f>IF(Tabela1511[[#This Row],[IBC-Br com Ajuste Sazonal]]="",#N/A,((Tabela1511[[#This Row],[IBC-Br com Ajuste Sazonal]]*1)/K65)-1)</f>
        <v>-2.7138222960677361E-2</v>
      </c>
      <c r="N77" s="13">
        <f t="shared" si="0"/>
        <v>1.4625165526716305E-2</v>
      </c>
      <c r="Q77" s="10"/>
      <c r="R77" s="10"/>
    </row>
    <row r="78" spans="1:18" ht="12.75">
      <c r="A78" s="11">
        <v>39904</v>
      </c>
      <c r="B78" s="12"/>
      <c r="C78" s="21"/>
      <c r="D78" s="21"/>
      <c r="E78" s="12">
        <v>103.9</v>
      </c>
      <c r="F78" s="21">
        <f>IF(Tabela1511[[#This Row],[Produção Industrial Dessazonalizado]]="",#N/A,((Tabela1511[[#This Row],[Produção Industrial Dessazonalizado]]*1)/E77)-1)</f>
        <v>1.3658536585365866E-2</v>
      </c>
      <c r="G78" s="21">
        <f>IF(Tabela1511[[#This Row],[Produção Industrial Dessazonalizado]]="",#N/A,(Tabela1511[[#This Row],[Produção Industrial Dessazonalizado]]*1)/E66-1)</f>
        <v>-0.11348122866894195</v>
      </c>
      <c r="H78" s="10">
        <v>72.349999999999994</v>
      </c>
      <c r="I78" s="21">
        <f>IF(Tabela1511[[#This Row],[Vendas no Varejo Dessazonalizado]]="",#N/A,((Tabela1511[[#This Row],[Vendas no Varejo Dessazonalizado]]*1)/H77)-1)</f>
        <v>1.0757194747136101E-2</v>
      </c>
      <c r="J78" s="13">
        <f>IF(Tabela1511[[#This Row],[Vendas no Varejo Dessazonalizado]]="",#N/A,((Tabela1511[[#This Row],[Vendas no Varejo Dessazonalizado]]*1)/H66)-1)</f>
        <v>4.7488055595772405E-2</v>
      </c>
      <c r="K78" s="12">
        <v>123.43</v>
      </c>
      <c r="L78" s="13">
        <f>IF(Tabela1511[[#This Row],[IBC-Br com Ajuste Sazonal]]="",#N/A,((Tabela1511[[#This Row],[IBC-Br com Ajuste Sazonal]]*1)/K77)-1)</f>
        <v>3.8223812621991371E-3</v>
      </c>
      <c r="M78" s="13">
        <f>IF(Tabela1511[[#This Row],[IBC-Br com Ajuste Sazonal]]="",#N/A,((Tabela1511[[#This Row],[IBC-Br com Ajuste Sazonal]]*1)/K66)-1)</f>
        <v>-3.5100062539086929E-2</v>
      </c>
      <c r="N78" s="13">
        <f t="shared" si="0"/>
        <v>6.9197558405569388E-3</v>
      </c>
      <c r="Q78" s="10"/>
      <c r="R78" s="10"/>
    </row>
    <row r="79" spans="1:18" ht="12.75">
      <c r="A79" s="11">
        <v>39934</v>
      </c>
      <c r="B79" s="12"/>
      <c r="C79" s="21"/>
      <c r="D79" s="21"/>
      <c r="E79" s="12">
        <v>105.3</v>
      </c>
      <c r="F79" s="21">
        <f>IF(Tabela1511[[#This Row],[Produção Industrial Dessazonalizado]]="",#N/A,((Tabela1511[[#This Row],[Produção Industrial Dessazonalizado]]*1)/E78)-1)</f>
        <v>1.3474494706448459E-2</v>
      </c>
      <c r="G79" s="21">
        <f>IF(Tabela1511[[#This Row],[Produção Industrial Dessazonalizado]]="",#N/A,(Tabela1511[[#This Row],[Produção Industrial Dessazonalizado]]*1)/E67-1)</f>
        <v>-0.10687022900763365</v>
      </c>
      <c r="H79" s="10">
        <v>72.63</v>
      </c>
      <c r="I79" s="21">
        <f>IF(Tabela1511[[#This Row],[Vendas no Varejo Dessazonalizado]]="",#N/A,((Tabela1511[[#This Row],[Vendas no Varejo Dessazonalizado]]*1)/H78)-1)</f>
        <v>3.8700760193504102E-3</v>
      </c>
      <c r="J79" s="13">
        <f>IF(Tabela1511[[#This Row],[Vendas no Varejo Dessazonalizado]]="",#N/A,((Tabela1511[[#This Row],[Vendas no Varejo Dessazonalizado]]*1)/H67)-1)</f>
        <v>3.9055793991416232E-2</v>
      </c>
      <c r="K79" s="12">
        <v>124.84</v>
      </c>
      <c r="L79" s="13">
        <f>IF(Tabela1511[[#This Row],[IBC-Br com Ajuste Sazonal]]="",#N/A,((Tabela1511[[#This Row],[IBC-Br com Ajuste Sazonal]]*1)/K78)-1)</f>
        <v>1.1423478894920125E-2</v>
      </c>
      <c r="M79" s="13">
        <f>IF(Tabela1511[[#This Row],[IBC-Br com Ajuste Sazonal]]="",#N/A,((Tabela1511[[#This Row],[IBC-Br com Ajuste Sazonal]]*1)/K67)-1)</f>
        <v>-3.5314117919789778E-2</v>
      </c>
      <c r="N79" s="13">
        <f t="shared" si="0"/>
        <v>-9.4711274431028003E-4</v>
      </c>
      <c r="Q79" s="10"/>
      <c r="R79" s="10"/>
    </row>
    <row r="80" spans="1:18" ht="12.75">
      <c r="A80" s="11">
        <v>39965</v>
      </c>
      <c r="B80" s="12"/>
      <c r="C80" s="21"/>
      <c r="D80" s="21"/>
      <c r="E80" s="12">
        <v>106.6</v>
      </c>
      <c r="F80" s="21">
        <f>IF(Tabela1511[[#This Row],[Produção Industrial Dessazonalizado]]="",#N/A,((Tabela1511[[#This Row],[Produção Industrial Dessazonalizado]]*1)/E79)-1)</f>
        <v>1.2345679012345734E-2</v>
      </c>
      <c r="G80" s="21">
        <f>IF(Tabela1511[[#This Row],[Produção Industrial Dessazonalizado]]="",#N/A,(Tabela1511[[#This Row],[Produção Industrial Dessazonalizado]]*1)/E68-1)</f>
        <v>-0.11018363939899833</v>
      </c>
      <c r="H80" s="10">
        <v>73.569999999999993</v>
      </c>
      <c r="I80" s="21">
        <f>IF(Tabela1511[[#This Row],[Vendas no Varejo Dessazonalizado]]="",#N/A,((Tabela1511[[#This Row],[Vendas no Varejo Dessazonalizado]]*1)/H79)-1)</f>
        <v>1.2942310340079866E-2</v>
      </c>
      <c r="J80" s="13">
        <f>IF(Tabela1511[[#This Row],[Vendas no Varejo Dessazonalizado]]="",#N/A,((Tabela1511[[#This Row],[Vendas no Varejo Dessazonalizado]]*1)/H68)-1)</f>
        <v>4.9950049950050035E-2</v>
      </c>
      <c r="K80" s="12">
        <v>125.46</v>
      </c>
      <c r="L80" s="13">
        <f>IF(Tabela1511[[#This Row],[IBC-Br com Ajuste Sazonal]]="",#N/A,((Tabela1511[[#This Row],[IBC-Br com Ajuste Sazonal]]*1)/K79)-1)</f>
        <v>4.9663569368791904E-3</v>
      </c>
      <c r="M80" s="13">
        <f>IF(Tabela1511[[#This Row],[IBC-Br com Ajuste Sazonal]]="",#N/A,((Tabela1511[[#This Row],[IBC-Br com Ajuste Sazonal]]*1)/K68)-1)</f>
        <v>-3.8473329245861443E-2</v>
      </c>
      <c r="N80" s="13">
        <f t="shared" si="0"/>
        <v>-9.2209741923055064E-3</v>
      </c>
      <c r="Q80" s="10"/>
      <c r="R80" s="10"/>
    </row>
    <row r="81" spans="1:18" ht="12.75">
      <c r="A81" s="11">
        <v>39995</v>
      </c>
      <c r="B81" s="12"/>
      <c r="C81" s="21"/>
      <c r="D81" s="21"/>
      <c r="E81" s="12">
        <v>107.9</v>
      </c>
      <c r="F81" s="21">
        <f>IF(Tabela1511[[#This Row],[Produção Industrial Dessazonalizado]]="",#N/A,((Tabela1511[[#This Row],[Produção Industrial Dessazonalizado]]*1)/E80)-1)</f>
        <v>1.2195121951219523E-2</v>
      </c>
      <c r="G81" s="21">
        <f>IF(Tabela1511[[#This Row],[Produção Industrial Dessazonalizado]]="",#N/A,(Tabela1511[[#This Row],[Produção Industrial Dessazonalizado]]*1)/E69-1)</f>
        <v>-0.10232945091514145</v>
      </c>
      <c r="H81" s="10">
        <v>74.209999999999994</v>
      </c>
      <c r="I81" s="21">
        <f>IF(Tabela1511[[#This Row],[Vendas no Varejo Dessazonalizado]]="",#N/A,((Tabela1511[[#This Row],[Vendas no Varejo Dessazonalizado]]*1)/H80)-1)</f>
        <v>8.6991980426804894E-3</v>
      </c>
      <c r="J81" s="13">
        <f>IF(Tabela1511[[#This Row],[Vendas no Varejo Dessazonalizado]]="",#N/A,((Tabela1511[[#This Row],[Vendas no Varejo Dessazonalizado]]*1)/H69)-1)</f>
        <v>5.4418868996874092E-2</v>
      </c>
      <c r="K81" s="12">
        <v>125.87</v>
      </c>
      <c r="L81" s="13">
        <f>IF(Tabela1511[[#This Row],[IBC-Br com Ajuste Sazonal]]="",#N/A,((Tabela1511[[#This Row],[IBC-Br com Ajuste Sazonal]]*1)/K80)-1)</f>
        <v>3.2679738562091387E-3</v>
      </c>
      <c r="M81" s="13">
        <f>IF(Tabela1511[[#This Row],[IBC-Br com Ajuste Sazonal]]="",#N/A,((Tabela1511[[#This Row],[IBC-Br com Ajuste Sazonal]]*1)/K69)-1)</f>
        <v>-3.5922181372548989E-2</v>
      </c>
      <c r="N81" s="13">
        <f t="shared" si="0"/>
        <v>-1.6750643939754107E-2</v>
      </c>
      <c r="Q81" s="10"/>
      <c r="R81" s="10"/>
    </row>
    <row r="82" spans="1:18" ht="12.75">
      <c r="A82" s="11">
        <v>40026</v>
      </c>
      <c r="B82" s="12"/>
      <c r="C82" s="21"/>
      <c r="D82" s="21"/>
      <c r="E82" s="12">
        <v>109.7</v>
      </c>
      <c r="F82" s="21">
        <f>IF(Tabela1511[[#This Row],[Produção Industrial Dessazonalizado]]="",#N/A,((Tabela1511[[#This Row],[Produção Industrial Dessazonalizado]]*1)/E81)-1)</f>
        <v>1.6682113067655102E-2</v>
      </c>
      <c r="G82" s="21">
        <f>IF(Tabela1511[[#This Row],[Produção Industrial Dessazonalizado]]="",#N/A,(Tabela1511[[#This Row],[Produção Industrial Dessazonalizado]]*1)/E70-1)</f>
        <v>-7.7375946173254828E-2</v>
      </c>
      <c r="H82" s="10">
        <v>74.55</v>
      </c>
      <c r="I82" s="21">
        <f>IF(Tabela1511[[#This Row],[Vendas no Varejo Dessazonalizado]]="",#N/A,((Tabela1511[[#This Row],[Vendas no Varejo Dessazonalizado]]*1)/H81)-1)</f>
        <v>4.5815927772538956E-3</v>
      </c>
      <c r="J82" s="13">
        <f>IF(Tabela1511[[#This Row],[Vendas no Varejo Dessazonalizado]]="",#N/A,((Tabela1511[[#This Row],[Vendas no Varejo Dessazonalizado]]*1)/H70)-1)</f>
        <v>5.1926061803301726E-2</v>
      </c>
      <c r="K82" s="12">
        <v>127.98</v>
      </c>
      <c r="L82" s="13">
        <f>IF(Tabela1511[[#This Row],[IBC-Br com Ajuste Sazonal]]="",#N/A,((Tabela1511[[#This Row],[IBC-Br com Ajuste Sazonal]]*1)/K81)-1)</f>
        <v>1.6763327242393045E-2</v>
      </c>
      <c r="M82" s="13">
        <f>IF(Tabela1511[[#This Row],[IBC-Br com Ajuste Sazonal]]="",#N/A,((Tabela1511[[#This Row],[IBC-Br com Ajuste Sazonal]]*1)/K70)-1)</f>
        <v>-2.2829655646331215E-2</v>
      </c>
      <c r="N82" s="13">
        <f t="shared" si="0"/>
        <v>-2.3230910920887148E-2</v>
      </c>
      <c r="Q82" s="10"/>
      <c r="R82" s="10"/>
    </row>
    <row r="83" spans="1:18" ht="12.75">
      <c r="A83" s="11">
        <v>40057</v>
      </c>
      <c r="B83" s="12"/>
      <c r="C83" s="21"/>
      <c r="D83" s="21"/>
      <c r="E83" s="12">
        <v>111.3</v>
      </c>
      <c r="F83" s="21">
        <f>IF(Tabela1511[[#This Row],[Produção Industrial Dessazonalizado]]="",#N/A,((Tabela1511[[#This Row],[Produção Industrial Dessazonalizado]]*1)/E82)-1)</f>
        <v>1.458523245214205E-2</v>
      </c>
      <c r="G83" s="21">
        <f>IF(Tabela1511[[#This Row],[Produção Industrial Dessazonalizado]]="",#N/A,(Tabela1511[[#This Row],[Produção Industrial Dessazonalizado]]*1)/E71-1)</f>
        <v>-7.5581395348837233E-2</v>
      </c>
      <c r="H83" s="10">
        <v>75.099999999999994</v>
      </c>
      <c r="I83" s="21">
        <f>IF(Tabela1511[[#This Row],[Vendas no Varejo Dessazonalizado]]="",#N/A,((Tabela1511[[#This Row],[Vendas no Varejo Dessazonalizado]]*1)/H82)-1)</f>
        <v>7.3775989268947129E-3</v>
      </c>
      <c r="J83" s="13">
        <f>IF(Tabela1511[[#This Row],[Vendas no Varejo Dessazonalizado]]="",#N/A,((Tabela1511[[#This Row],[Vendas no Varejo Dessazonalizado]]*1)/H71)-1)</f>
        <v>4.88826815642458E-2</v>
      </c>
      <c r="K83" s="12">
        <v>128.97999999999999</v>
      </c>
      <c r="L83" s="13">
        <f>IF(Tabela1511[[#This Row],[IBC-Br com Ajuste Sazonal]]="",#N/A,((Tabela1511[[#This Row],[IBC-Br com Ajuste Sazonal]]*1)/K82)-1)</f>
        <v>7.8137208938895419E-3</v>
      </c>
      <c r="M83" s="13">
        <f>IF(Tabela1511[[#This Row],[IBC-Br com Ajuste Sazonal]]="",#N/A,((Tabela1511[[#This Row],[IBC-Br com Ajuste Sazonal]]*1)/K71)-1)</f>
        <v>-1.2555504516919447E-2</v>
      </c>
      <c r="N83" s="13">
        <f t="shared" si="0"/>
        <v>-2.7905601675050028E-2</v>
      </c>
      <c r="Q83" s="10"/>
      <c r="R83" s="10"/>
    </row>
    <row r="84" spans="1:18" ht="12.75">
      <c r="A84" s="11">
        <v>40087</v>
      </c>
      <c r="B84" s="12"/>
      <c r="C84" s="21"/>
      <c r="D84" s="21"/>
      <c r="E84" s="12">
        <v>113.5</v>
      </c>
      <c r="F84" s="21">
        <f>IF(Tabela1511[[#This Row],[Produção Industrial Dessazonalizado]]="",#N/A,((Tabela1511[[#This Row],[Produção Industrial Dessazonalizado]]*1)/E83)-1)</f>
        <v>1.9766397124887813E-2</v>
      </c>
      <c r="G84" s="21">
        <f>IF(Tabela1511[[#This Row],[Produção Industrial Dessazonalizado]]="",#N/A,(Tabela1511[[#This Row],[Produção Industrial Dessazonalizado]]*1)/E72-1)</f>
        <v>-2.6586620926243532E-2</v>
      </c>
      <c r="H84" s="10">
        <v>76.64</v>
      </c>
      <c r="I84" s="21">
        <f>IF(Tabela1511[[#This Row],[Vendas no Varejo Dessazonalizado]]="",#N/A,((Tabela1511[[#This Row],[Vendas no Varejo Dessazonalizado]]*1)/H83)-1)</f>
        <v>2.0505992010652507E-2</v>
      </c>
      <c r="J84" s="13">
        <f>IF(Tabela1511[[#This Row],[Vendas no Varejo Dessazonalizado]]="",#N/A,((Tabela1511[[#This Row],[Vendas no Varejo Dessazonalizado]]*1)/H72)-1)</f>
        <v>7.6706940151727965E-2</v>
      </c>
      <c r="K84" s="12">
        <v>130.01</v>
      </c>
      <c r="L84" s="13">
        <f>IF(Tabela1511[[#This Row],[IBC-Br com Ajuste Sazonal]]="",#N/A,((Tabela1511[[#This Row],[IBC-Br com Ajuste Sazonal]]*1)/K83)-1)</f>
        <v>7.9857342223601524E-3</v>
      </c>
      <c r="M84" s="13">
        <f>IF(Tabela1511[[#This Row],[IBC-Br com Ajuste Sazonal]]="",#N/A,((Tabela1511[[#This Row],[IBC-Br com Ajuste Sazonal]]*1)/K72)-1)</f>
        <v>1.4514241123683158E-2</v>
      </c>
      <c r="N84" s="13">
        <f t="shared" si="0"/>
        <v>-2.7916720272357243E-2</v>
      </c>
      <c r="Q84" s="10"/>
      <c r="R84" s="10"/>
    </row>
    <row r="85" spans="1:18" ht="12.75">
      <c r="A85" s="11">
        <v>40118</v>
      </c>
      <c r="B85" s="12"/>
      <c r="C85" s="21"/>
      <c r="D85" s="21"/>
      <c r="E85" s="12">
        <v>115.1</v>
      </c>
      <c r="F85" s="21">
        <f>IF(Tabela1511[[#This Row],[Produção Industrial Dessazonalizado]]="",#N/A,((Tabela1511[[#This Row],[Produção Industrial Dessazonalizado]]*1)/E84)-1)</f>
        <v>1.4096916299559448E-2</v>
      </c>
      <c r="G85" s="21">
        <f>IF(Tabela1511[[#This Row],[Produção Industrial Dessazonalizado]]="",#N/A,(Tabela1511[[#This Row],[Produção Industrial Dessazonalizado]]*1)/E73-1)</f>
        <v>4.7315741583257465E-2</v>
      </c>
      <c r="H85" s="10">
        <v>77.31</v>
      </c>
      <c r="I85" s="21">
        <f>IF(Tabela1511[[#This Row],[Vendas no Varejo Dessazonalizado]]="",#N/A,((Tabela1511[[#This Row],[Vendas no Varejo Dessazonalizado]]*1)/H84)-1)</f>
        <v>8.7421711899791088E-3</v>
      </c>
      <c r="J85" s="13">
        <f>IF(Tabela1511[[#This Row],[Vendas no Varejo Dessazonalizado]]="",#N/A,((Tabela1511[[#This Row],[Vendas no Varejo Dessazonalizado]]*1)/H73)-1)</f>
        <v>9.7997443544951102E-2</v>
      </c>
      <c r="K85" s="12">
        <v>129.84</v>
      </c>
      <c r="L85" s="13">
        <f>IF(Tabela1511[[#This Row],[IBC-Br com Ajuste Sazonal]]="",#N/A,((Tabela1511[[#This Row],[IBC-Br com Ajuste Sazonal]]*1)/K84)-1)</f>
        <v>-1.3075917237134194E-3</v>
      </c>
      <c r="M85" s="13">
        <f>IF(Tabela1511[[#This Row],[IBC-Br com Ajuste Sazonal]]="",#N/A,((Tabela1511[[#This Row],[IBC-Br com Ajuste Sazonal]]*1)/K73)-1)</f>
        <v>3.9884670831331182E-2</v>
      </c>
      <c r="N85" s="13">
        <f t="shared" si="0"/>
        <v>-2.3747376435704775E-2</v>
      </c>
      <c r="Q85" s="10"/>
      <c r="R85" s="10"/>
    </row>
    <row r="86" spans="1:18" ht="12.75">
      <c r="A86" s="11">
        <v>40148</v>
      </c>
      <c r="B86" s="12"/>
      <c r="C86" s="21"/>
      <c r="D86" s="21"/>
      <c r="E86" s="12">
        <v>115.6</v>
      </c>
      <c r="F86" s="21">
        <f>IF(Tabela1511[[#This Row],[Produção Industrial Dessazonalizado]]="",#N/A,((Tabela1511[[#This Row],[Produção Industrial Dessazonalizado]]*1)/E85)-1)</f>
        <v>4.3440486533448119E-3</v>
      </c>
      <c r="G86" s="21">
        <f>IF(Tabela1511[[#This Row],[Produção Industrial Dessazonalizado]]="",#N/A,(Tabela1511[[#This Row],[Produção Industrial Dessazonalizado]]*1)/E74-1)</f>
        <v>0.18442622950819665</v>
      </c>
      <c r="H86" s="10">
        <v>77.05</v>
      </c>
      <c r="I86" s="21">
        <f>IF(Tabela1511[[#This Row],[Vendas no Varejo Dessazonalizado]]="",#N/A,((Tabela1511[[#This Row],[Vendas no Varejo Dessazonalizado]]*1)/H85)-1)</f>
        <v>-3.363083689044144E-3</v>
      </c>
      <c r="J86" s="13">
        <f>IF(Tabela1511[[#This Row],[Vendas no Varejo Dessazonalizado]]="",#N/A,((Tabela1511[[#This Row],[Vendas no Varejo Dessazonalizado]]*1)/H74)-1)</f>
        <v>9.4771241830065467E-2</v>
      </c>
      <c r="K86" s="12">
        <v>132.1</v>
      </c>
      <c r="L86" s="13">
        <f>IF(Tabela1511[[#This Row],[IBC-Br com Ajuste Sazonal]]="",#N/A,((Tabela1511[[#This Row],[IBC-Br com Ajuste Sazonal]]*1)/K85)-1)</f>
        <v>1.7406038200862506E-2</v>
      </c>
      <c r="M86" s="13">
        <f>IF(Tabela1511[[#This Row],[IBC-Br com Ajuste Sazonal]]="",#N/A,((Tabela1511[[#This Row],[IBC-Br com Ajuste Sazonal]]*1)/K74)-1)</f>
        <v>8.5545237899580906E-2</v>
      </c>
      <c r="N86" s="13">
        <f t="shared" si="0"/>
        <v>-1.2752660890707304E-2</v>
      </c>
      <c r="Q86" s="10"/>
      <c r="R86" s="10"/>
    </row>
    <row r="87" spans="1:18" ht="12.75">
      <c r="A87" s="11">
        <v>40179</v>
      </c>
      <c r="B87" s="12"/>
      <c r="C87" s="21"/>
      <c r="D87" s="21"/>
      <c r="E87" s="12">
        <v>117.3</v>
      </c>
      <c r="F87" s="21">
        <f>IF(Tabela1511[[#This Row],[Produção Industrial Dessazonalizado]]="",#N/A,((Tabela1511[[#This Row],[Produção Industrial Dessazonalizado]]*1)/E86)-1)</f>
        <v>1.4705882352941124E-2</v>
      </c>
      <c r="G87" s="21">
        <f>IF(Tabela1511[[#This Row],[Produção Industrial Dessazonalizado]]="",#N/A,(Tabela1511[[#This Row],[Produção Industrial Dessazonalizado]]*1)/E75-1)</f>
        <v>0.17652958876629876</v>
      </c>
      <c r="H87" s="10">
        <v>78.53</v>
      </c>
      <c r="I87" s="21">
        <f>IF(Tabela1511[[#This Row],[Vendas no Varejo Dessazonalizado]]="",#N/A,((Tabela1511[[#This Row],[Vendas no Varejo Dessazonalizado]]*1)/H86)-1)</f>
        <v>1.9208306294614008E-2</v>
      </c>
      <c r="J87" s="13">
        <f>IF(Tabela1511[[#This Row],[Vendas no Varejo Dessazonalizado]]="",#N/A,((Tabela1511[[#This Row],[Vendas no Varejo Dessazonalizado]]*1)/H75)-1)</f>
        <v>0.10824160316116282</v>
      </c>
      <c r="K87" s="12">
        <v>134.06</v>
      </c>
      <c r="L87" s="13">
        <f>IF(Tabela1511[[#This Row],[IBC-Br com Ajuste Sazonal]]="",#N/A,((Tabela1511[[#This Row],[IBC-Br com Ajuste Sazonal]]*1)/K86)-1)</f>
        <v>1.4837244511733516E-2</v>
      </c>
      <c r="M87" s="13">
        <f>IF(Tabela1511[[#This Row],[IBC-Br com Ajuste Sazonal]]="",#N/A,((Tabela1511[[#This Row],[IBC-Br com Ajuste Sazonal]]*1)/K75)-1)</f>
        <v>0.10437433066974222</v>
      </c>
      <c r="N87" s="13">
        <f t="shared" si="0"/>
        <v>-1.1585286612020296E-5</v>
      </c>
      <c r="Q87" s="10"/>
      <c r="R87" s="10"/>
    </row>
    <row r="88" spans="1:18" ht="12.75">
      <c r="A88" s="11">
        <v>40210</v>
      </c>
      <c r="B88" s="12"/>
      <c r="C88" s="21"/>
      <c r="D88" s="21"/>
      <c r="E88" s="12">
        <v>117.2</v>
      </c>
      <c r="F88" s="21">
        <f>IF(Tabela1511[[#This Row],[Produção Industrial Dessazonalizado]]="",#N/A,((Tabela1511[[#This Row],[Produção Industrial Dessazonalizado]]*1)/E87)-1)</f>
        <v>-8.5251491901106036E-4</v>
      </c>
      <c r="G88" s="21">
        <f>IF(Tabela1511[[#This Row],[Produção Industrial Dessazonalizado]]="",#N/A,(Tabela1511[[#This Row],[Produção Industrial Dessazonalizado]]*1)/E76-1)</f>
        <v>0.14789422135161612</v>
      </c>
      <c r="H88" s="10">
        <v>80.45</v>
      </c>
      <c r="I88" s="21">
        <f>IF(Tabela1511[[#This Row],[Vendas no Varejo Dessazonalizado]]="",#N/A,((Tabela1511[[#This Row],[Vendas no Varejo Dessazonalizado]]*1)/H87)-1)</f>
        <v>2.4449255061759878E-2</v>
      </c>
      <c r="J88" s="13">
        <f>IF(Tabela1511[[#This Row],[Vendas no Varejo Dessazonalizado]]="",#N/A,((Tabela1511[[#This Row],[Vendas no Varejo Dessazonalizado]]*1)/H76)-1)</f>
        <v>0.12016151489835725</v>
      </c>
      <c r="K88" s="12">
        <v>135.37</v>
      </c>
      <c r="L88" s="13">
        <f>IF(Tabela1511[[#This Row],[IBC-Br com Ajuste Sazonal]]="",#N/A,((Tabela1511[[#This Row],[IBC-Br com Ajuste Sazonal]]*1)/K87)-1)</f>
        <v>9.7717439952260676E-3</v>
      </c>
      <c r="M88" s="13">
        <f>IF(Tabela1511[[#This Row],[IBC-Br com Ajuste Sazonal]]="",#N/A,((Tabela1511[[#This Row],[IBC-Br com Ajuste Sazonal]]*1)/K76)-1)</f>
        <v>0.10578336873059957</v>
      </c>
      <c r="N88" s="13">
        <f t="shared" si="0"/>
        <v>1.189739792114349E-2</v>
      </c>
      <c r="Q88" s="10"/>
      <c r="R88" s="10"/>
    </row>
    <row r="89" spans="1:18" ht="12.75">
      <c r="A89" s="11">
        <v>40238</v>
      </c>
      <c r="B89" s="12"/>
      <c r="C89" s="21"/>
      <c r="D89" s="21"/>
      <c r="E89" s="12">
        <v>119.7</v>
      </c>
      <c r="F89" s="21">
        <f>IF(Tabela1511[[#This Row],[Produção Industrial Dessazonalizado]]="",#N/A,((Tabela1511[[#This Row],[Produção Industrial Dessazonalizado]]*1)/E88)-1)</f>
        <v>2.1331058020477744E-2</v>
      </c>
      <c r="G89" s="21">
        <f>IF(Tabela1511[[#This Row],[Produção Industrial Dessazonalizado]]="",#N/A,(Tabela1511[[#This Row],[Produção Industrial Dessazonalizado]]*1)/E77-1)</f>
        <v>0.16780487804878041</v>
      </c>
      <c r="H89" s="10">
        <v>81.63</v>
      </c>
      <c r="I89" s="21">
        <f>IF(Tabela1511[[#This Row],[Vendas no Varejo Dessazonalizado]]="",#N/A,((Tabela1511[[#This Row],[Vendas no Varejo Dessazonalizado]]*1)/H88)-1)</f>
        <v>1.4667495338719583E-2</v>
      </c>
      <c r="J89" s="13">
        <f>IF(Tabela1511[[#This Row],[Vendas no Varejo Dessazonalizado]]="",#N/A,((Tabela1511[[#This Row],[Vendas no Varejo Dessazonalizado]]*1)/H77)-1)</f>
        <v>0.14040234702430854</v>
      </c>
      <c r="K89" s="12">
        <v>136.53</v>
      </c>
      <c r="L89" s="13">
        <f>IF(Tabela1511[[#This Row],[IBC-Br com Ajuste Sazonal]]="",#N/A,((Tabela1511[[#This Row],[IBC-Br com Ajuste Sazonal]]*1)/K88)-1)</f>
        <v>8.5691068922213454E-3</v>
      </c>
      <c r="M89" s="13">
        <f>IF(Tabela1511[[#This Row],[IBC-Br com Ajuste Sazonal]]="",#N/A,((Tabela1511[[#This Row],[IBC-Br com Ajuste Sazonal]]*1)/K77)-1)</f>
        <v>0.11036109303838648</v>
      </c>
      <c r="N89" s="13">
        <f t="shared" si="0"/>
        <v>2.3355674254398811E-2</v>
      </c>
      <c r="Q89" s="10"/>
      <c r="R89" s="10"/>
    </row>
    <row r="90" spans="1:18" ht="12.75">
      <c r="A90" s="11">
        <v>40269</v>
      </c>
      <c r="B90" s="12"/>
      <c r="C90" s="21"/>
      <c r="D90" s="21"/>
      <c r="E90" s="12">
        <v>120.2</v>
      </c>
      <c r="F90" s="21">
        <f>IF(Tabela1511[[#This Row],[Produção Industrial Dessazonalizado]]="",#N/A,((Tabela1511[[#This Row],[Produção Industrial Dessazonalizado]]*1)/E89)-1)</f>
        <v>4.1771094402673903E-3</v>
      </c>
      <c r="G90" s="21">
        <f>IF(Tabela1511[[#This Row],[Produção Industrial Dessazonalizado]]="",#N/A,(Tabela1511[[#This Row],[Produção Industrial Dessazonalizado]]*1)/E78-1)</f>
        <v>0.15688161693936475</v>
      </c>
      <c r="H90" s="10">
        <v>79</v>
      </c>
      <c r="I90" s="21">
        <f>IF(Tabela1511[[#This Row],[Vendas no Varejo Dessazonalizado]]="",#N/A,((Tabela1511[[#This Row],[Vendas no Varejo Dessazonalizado]]*1)/H89)-1)</f>
        <v>-3.2218547102780826E-2</v>
      </c>
      <c r="J90" s="13">
        <f>IF(Tabela1511[[#This Row],[Vendas no Varejo Dessazonalizado]]="",#N/A,((Tabela1511[[#This Row],[Vendas no Varejo Dessazonalizado]]*1)/H78)-1)</f>
        <v>9.1914305459571688E-2</v>
      </c>
      <c r="K90" s="12">
        <v>137.05000000000001</v>
      </c>
      <c r="L90" s="13">
        <f>IF(Tabela1511[[#This Row],[IBC-Br com Ajuste Sazonal]]="",#N/A,((Tabela1511[[#This Row],[IBC-Br com Ajuste Sazonal]]*1)/K89)-1)</f>
        <v>3.8086867355160425E-3</v>
      </c>
      <c r="M90" s="13">
        <f>IF(Tabela1511[[#This Row],[IBC-Br com Ajuste Sazonal]]="",#N/A,((Tabela1511[[#This Row],[IBC-Br com Ajuste Sazonal]]*1)/K78)-1)</f>
        <v>0.11034594507008033</v>
      </c>
      <c r="N90" s="13">
        <f t="shared" si="0"/>
        <v>3.5476174888496081E-2</v>
      </c>
      <c r="Q90" s="10"/>
      <c r="R90" s="10"/>
    </row>
    <row r="91" spans="1:18" ht="12.75">
      <c r="A91" s="11">
        <v>40299</v>
      </c>
      <c r="B91" s="12"/>
      <c r="C91" s="21"/>
      <c r="D91" s="21"/>
      <c r="E91" s="12">
        <v>119.9</v>
      </c>
      <c r="F91" s="21">
        <f>IF(Tabela1511[[#This Row],[Produção Industrial Dessazonalizado]]="",#N/A,((Tabela1511[[#This Row],[Produção Industrial Dessazonalizado]]*1)/E90)-1)</f>
        <v>-2.4958402662229595E-3</v>
      </c>
      <c r="G91" s="21">
        <f>IF(Tabela1511[[#This Row],[Produção Industrial Dessazonalizado]]="",#N/A,(Tabela1511[[#This Row],[Produção Industrial Dessazonalizado]]*1)/E79-1)</f>
        <v>0.13865147198480532</v>
      </c>
      <c r="H91" s="10">
        <v>80.86</v>
      </c>
      <c r="I91" s="21">
        <f>IF(Tabela1511[[#This Row],[Vendas no Varejo Dessazonalizado]]="",#N/A,((Tabela1511[[#This Row],[Vendas no Varejo Dessazonalizado]]*1)/H90)-1)</f>
        <v>2.3544303797468302E-2</v>
      </c>
      <c r="J91" s="13">
        <f>IF(Tabela1511[[#This Row],[Vendas no Varejo Dessazonalizado]]="",#N/A,((Tabela1511[[#This Row],[Vendas no Varejo Dessazonalizado]]*1)/H79)-1)</f>
        <v>0.11331405755197577</v>
      </c>
      <c r="K91" s="12">
        <v>136.22999999999999</v>
      </c>
      <c r="L91" s="13">
        <f>IF(Tabela1511[[#This Row],[IBC-Br com Ajuste Sazonal]]="",#N/A,((Tabela1511[[#This Row],[IBC-Br com Ajuste Sazonal]]*1)/K90)-1)</f>
        <v>-5.9832178037214634E-3</v>
      </c>
      <c r="M91" s="13">
        <f>IF(Tabela1511[[#This Row],[IBC-Br com Ajuste Sazonal]]="",#N/A,((Tabela1511[[#This Row],[IBC-Br com Ajuste Sazonal]]*1)/K79)-1)</f>
        <v>9.1236783082345285E-2</v>
      </c>
      <c r="N91" s="13">
        <f t="shared" si="0"/>
        <v>4.6022083305340668E-2</v>
      </c>
      <c r="Q91" s="10"/>
      <c r="R91" s="10"/>
    </row>
    <row r="92" spans="1:18" ht="12.75">
      <c r="A92" s="11">
        <v>40330</v>
      </c>
      <c r="B92" s="12"/>
      <c r="C92" s="21"/>
      <c r="D92" s="21"/>
      <c r="E92" s="12">
        <v>119.4</v>
      </c>
      <c r="F92" s="21">
        <f>IF(Tabela1511[[#This Row],[Produção Industrial Dessazonalizado]]="",#N/A,((Tabela1511[[#This Row],[Produção Industrial Dessazonalizado]]*1)/E91)-1)</f>
        <v>-4.170141784820669E-3</v>
      </c>
      <c r="G92" s="21">
        <f>IF(Tabela1511[[#This Row],[Produção Industrial Dessazonalizado]]="",#N/A,(Tabela1511[[#This Row],[Produção Industrial Dessazonalizado]]*1)/E80-1)</f>
        <v>0.12007504690431525</v>
      </c>
      <c r="H92" s="10">
        <v>81.66</v>
      </c>
      <c r="I92" s="21">
        <f>IF(Tabela1511[[#This Row],[Vendas no Varejo Dessazonalizado]]="",#N/A,((Tabela1511[[#This Row],[Vendas no Varejo Dessazonalizado]]*1)/H91)-1)</f>
        <v>9.8936433341578756E-3</v>
      </c>
      <c r="J92" s="13">
        <f>IF(Tabela1511[[#This Row],[Vendas no Varejo Dessazonalizado]]="",#N/A,((Tabela1511[[#This Row],[Vendas no Varejo Dessazonalizado]]*1)/H80)-1)</f>
        <v>0.1099633002582574</v>
      </c>
      <c r="K92" s="12">
        <v>135.94</v>
      </c>
      <c r="L92" s="13">
        <f>IF(Tabela1511[[#This Row],[IBC-Br com Ajuste Sazonal]]="",#N/A,((Tabela1511[[#This Row],[IBC-Br com Ajuste Sazonal]]*1)/K91)-1)</f>
        <v>-2.1287528444541293E-3</v>
      </c>
      <c r="M92" s="13">
        <f>IF(Tabela1511[[#This Row],[IBC-Br com Ajuste Sazonal]]="",#N/A,((Tabela1511[[#This Row],[IBC-Br com Ajuste Sazonal]]*1)/K80)-1)</f>
        <v>8.3532600031882787E-2</v>
      </c>
      <c r="N92" s="13">
        <f t="shared" si="0"/>
        <v>5.6189244078486023E-2</v>
      </c>
      <c r="Q92" s="10"/>
      <c r="R92" s="10"/>
    </row>
    <row r="93" spans="1:18" ht="12.75">
      <c r="A93" s="11">
        <v>40360</v>
      </c>
      <c r="B93" s="12"/>
      <c r="C93" s="21"/>
      <c r="D93" s="21"/>
      <c r="E93" s="12">
        <v>118.6</v>
      </c>
      <c r="F93" s="21">
        <f>IF(Tabela1511[[#This Row],[Produção Industrial Dessazonalizado]]="",#N/A,((Tabela1511[[#This Row],[Produção Industrial Dessazonalizado]]*1)/E92)-1)</f>
        <v>-6.7001675041876707E-3</v>
      </c>
      <c r="G93" s="21">
        <f>IF(Tabela1511[[#This Row],[Produção Industrial Dessazonalizado]]="",#N/A,(Tabela1511[[#This Row],[Produção Industrial Dessazonalizado]]*1)/E81-1)</f>
        <v>9.9165894346617156E-2</v>
      </c>
      <c r="H93" s="10">
        <v>81.66</v>
      </c>
      <c r="I93" s="21">
        <f>IF(Tabela1511[[#This Row],[Vendas no Varejo Dessazonalizado]]="",#N/A,((Tabela1511[[#This Row],[Vendas no Varejo Dessazonalizado]]*1)/H92)-1)</f>
        <v>0</v>
      </c>
      <c r="J93" s="13">
        <f>IF(Tabela1511[[#This Row],[Vendas no Varejo Dessazonalizado]]="",#N/A,((Tabela1511[[#This Row],[Vendas no Varejo Dessazonalizado]]*1)/H81)-1)</f>
        <v>0.10039078291335413</v>
      </c>
      <c r="K93" s="12">
        <v>136.75</v>
      </c>
      <c r="L93" s="13">
        <f>IF(Tabela1511[[#This Row],[IBC-Br com Ajuste Sazonal]]="",#N/A,((Tabela1511[[#This Row],[IBC-Br com Ajuste Sazonal]]*1)/K92)-1)</f>
        <v>5.9585111078417352E-3</v>
      </c>
      <c r="M93" s="13">
        <f>IF(Tabela1511[[#This Row],[IBC-Br com Ajuste Sazonal]]="",#N/A,((Tabela1511[[#This Row],[IBC-Br com Ajuste Sazonal]]*1)/K81)-1)</f>
        <v>8.6438388813855571E-2</v>
      </c>
      <c r="N93" s="13">
        <f t="shared" si="0"/>
        <v>6.6385958260686398E-2</v>
      </c>
      <c r="Q93" s="10"/>
      <c r="R93" s="10"/>
    </row>
    <row r="94" spans="1:18" ht="12.75">
      <c r="A94" s="11">
        <v>40391</v>
      </c>
      <c r="B94" s="12"/>
      <c r="C94" s="21"/>
      <c r="D94" s="21"/>
      <c r="E94" s="12">
        <v>118.3</v>
      </c>
      <c r="F94" s="21">
        <f>IF(Tabela1511[[#This Row],[Produção Industrial Dessazonalizado]]="",#N/A,((Tabela1511[[#This Row],[Produção Industrial Dessazonalizado]]*1)/E93)-1)</f>
        <v>-2.5295109612141209E-3</v>
      </c>
      <c r="G94" s="21">
        <f>IF(Tabela1511[[#This Row],[Produção Industrial Dessazonalizado]]="",#N/A,(Tabela1511[[#This Row],[Produção Industrial Dessazonalizado]]*1)/E82-1)</f>
        <v>7.8395624430264377E-2</v>
      </c>
      <c r="H94" s="10">
        <v>83.3</v>
      </c>
      <c r="I94" s="21">
        <f>IF(Tabela1511[[#This Row],[Vendas no Varejo Dessazonalizado]]="",#N/A,((Tabela1511[[#This Row],[Vendas no Varejo Dessazonalizado]]*1)/H93)-1)</f>
        <v>2.0083272103845307E-2</v>
      </c>
      <c r="J94" s="13">
        <f>IF(Tabela1511[[#This Row],[Vendas no Varejo Dessazonalizado]]="",#N/A,((Tabela1511[[#This Row],[Vendas no Varejo Dessazonalizado]]*1)/H82)-1)</f>
        <v>0.11737089201877926</v>
      </c>
      <c r="K94" s="12">
        <v>137.6</v>
      </c>
      <c r="L94" s="13">
        <f>IF(Tabela1511[[#This Row],[IBC-Br com Ajuste Sazonal]]="",#N/A,((Tabela1511[[#This Row],[IBC-Br com Ajuste Sazonal]]*1)/K93)-1)</f>
        <v>6.2157221206580182E-3</v>
      </c>
      <c r="M94" s="13">
        <f>IF(Tabela1511[[#This Row],[IBC-Br com Ajuste Sazonal]]="",#N/A,((Tabela1511[[#This Row],[IBC-Br com Ajuste Sazonal]]*1)/K82)-1)</f>
        <v>7.5167994999218557E-2</v>
      </c>
      <c r="N94" s="13">
        <f t="shared" ref="N94:N157" si="1">AVERAGE(M83:M94)</f>
        <v>7.4552429147815555E-2</v>
      </c>
      <c r="Q94" s="10"/>
      <c r="R94" s="10"/>
    </row>
    <row r="95" spans="1:18" ht="12.75">
      <c r="A95" s="11">
        <v>40422</v>
      </c>
      <c r="B95" s="12"/>
      <c r="C95" s="21"/>
      <c r="D95" s="21"/>
      <c r="E95" s="12">
        <v>118.5</v>
      </c>
      <c r="F95" s="21">
        <f>IF(Tabela1511[[#This Row],[Produção Industrial Dessazonalizado]]="",#N/A,((Tabela1511[[#This Row],[Produção Industrial Dessazonalizado]]*1)/E94)-1)</f>
        <v>1.6906170752324368E-3</v>
      </c>
      <c r="G95" s="21">
        <f>IF(Tabela1511[[#This Row],[Produção Industrial Dessazonalizado]]="",#N/A,(Tabela1511[[#This Row],[Produção Industrial Dessazonalizado]]*1)/E83-1)</f>
        <v>6.4690026954177915E-2</v>
      </c>
      <c r="H95" s="10">
        <v>83.93</v>
      </c>
      <c r="I95" s="21">
        <f>IF(Tabela1511[[#This Row],[Vendas no Varejo Dessazonalizado]]="",#N/A,((Tabela1511[[#This Row],[Vendas no Varejo Dessazonalizado]]*1)/H94)-1)</f>
        <v>7.5630252100842288E-3</v>
      </c>
      <c r="J95" s="13">
        <f>IF(Tabela1511[[#This Row],[Vendas no Varejo Dessazonalizado]]="",#N/A,((Tabela1511[[#This Row],[Vendas no Varejo Dessazonalizado]]*1)/H83)-1)</f>
        <v>0.11757656458055954</v>
      </c>
      <c r="K95" s="12">
        <v>138.88999999999999</v>
      </c>
      <c r="L95" s="13">
        <f>IF(Tabela1511[[#This Row],[IBC-Br com Ajuste Sazonal]]="",#N/A,((Tabela1511[[#This Row],[IBC-Br com Ajuste Sazonal]]*1)/K94)-1)</f>
        <v>9.3749999999999112E-3</v>
      </c>
      <c r="M95" s="13">
        <f>IF(Tabela1511[[#This Row],[IBC-Br com Ajuste Sazonal]]="",#N/A,((Tabela1511[[#This Row],[IBC-Br com Ajuste Sazonal]]*1)/K83)-1)</f>
        <v>7.6833617615134076E-2</v>
      </c>
      <c r="N95" s="13">
        <f t="shared" si="1"/>
        <v>8.2001522658820006E-2</v>
      </c>
      <c r="Q95" s="10"/>
      <c r="R95" s="10"/>
    </row>
    <row r="96" spans="1:18" ht="12.75">
      <c r="A96" s="11">
        <v>40452</v>
      </c>
      <c r="B96" s="12"/>
      <c r="C96" s="21"/>
      <c r="D96" s="21"/>
      <c r="E96" s="12">
        <v>118.2</v>
      </c>
      <c r="F96" s="21">
        <f>IF(Tabela1511[[#This Row],[Produção Industrial Dessazonalizado]]="",#N/A,((Tabela1511[[#This Row],[Produção Industrial Dessazonalizado]]*1)/E95)-1)</f>
        <v>-2.5316455696202667E-3</v>
      </c>
      <c r="G96" s="21">
        <f>IF(Tabela1511[[#This Row],[Produção Industrial Dessazonalizado]]="",#N/A,(Tabela1511[[#This Row],[Produção Industrial Dessazonalizado]]*1)/E84-1)</f>
        <v>4.1409691629956003E-2</v>
      </c>
      <c r="H96" s="10">
        <v>84.1</v>
      </c>
      <c r="I96" s="21">
        <f>IF(Tabela1511[[#This Row],[Vendas no Varejo Dessazonalizado]]="",#N/A,((Tabela1511[[#This Row],[Vendas no Varejo Dessazonalizado]]*1)/H95)-1)</f>
        <v>2.0254974383413504E-3</v>
      </c>
      <c r="J96" s="13">
        <f>IF(Tabela1511[[#This Row],[Vendas no Varejo Dessazonalizado]]="",#N/A,((Tabela1511[[#This Row],[Vendas no Varejo Dessazonalizado]]*1)/H84)-1)</f>
        <v>9.7338204592901878E-2</v>
      </c>
      <c r="K96" s="12">
        <v>138.74</v>
      </c>
      <c r="L96" s="13">
        <f>IF(Tabela1511[[#This Row],[IBC-Br com Ajuste Sazonal]]="",#N/A,((Tabela1511[[#This Row],[IBC-Br com Ajuste Sazonal]]*1)/K95)-1)</f>
        <v>-1.079991360068977E-3</v>
      </c>
      <c r="M96" s="13">
        <f>IF(Tabela1511[[#This Row],[IBC-Br com Ajuste Sazonal]]="",#N/A,((Tabela1511[[#This Row],[IBC-Br com Ajuste Sazonal]]*1)/K84)-1)</f>
        <v>6.7148680870702471E-2</v>
      </c>
      <c r="N96" s="13">
        <f t="shared" si="1"/>
        <v>8.6387725971071624E-2</v>
      </c>
      <c r="Q96" s="10"/>
      <c r="R96" s="10"/>
    </row>
    <row r="97" spans="1:18" ht="12.75">
      <c r="A97" s="11">
        <v>40483</v>
      </c>
      <c r="B97" s="12"/>
      <c r="C97" s="21"/>
      <c r="D97" s="21"/>
      <c r="E97" s="12">
        <v>119</v>
      </c>
      <c r="F97" s="21">
        <f>IF(Tabela1511[[#This Row],[Produção Industrial Dessazonalizado]]="",#N/A,((Tabela1511[[#This Row],[Produção Industrial Dessazonalizado]]*1)/E96)-1)</f>
        <v>6.7681895093061328E-3</v>
      </c>
      <c r="G97" s="21">
        <f>IF(Tabela1511[[#This Row],[Produção Industrial Dessazonalizado]]="",#N/A,(Tabela1511[[#This Row],[Produção Industrial Dessazonalizado]]*1)/E85-1)</f>
        <v>3.3883579496090332E-2</v>
      </c>
      <c r="H97" s="10">
        <v>84.3</v>
      </c>
      <c r="I97" s="21">
        <f>IF(Tabela1511[[#This Row],[Vendas no Varejo Dessazonalizado]]="",#N/A,((Tabela1511[[#This Row],[Vendas no Varejo Dessazonalizado]]*1)/H96)-1)</f>
        <v>2.3781212841855748E-3</v>
      </c>
      <c r="J97" s="13">
        <f>IF(Tabela1511[[#This Row],[Vendas no Varejo Dessazonalizado]]="",#N/A,((Tabela1511[[#This Row],[Vendas no Varejo Dessazonalizado]]*1)/H85)-1)</f>
        <v>9.0415211486224223E-2</v>
      </c>
      <c r="K97" s="12">
        <v>139.86000000000001</v>
      </c>
      <c r="L97" s="13">
        <f>IF(Tabela1511[[#This Row],[IBC-Br com Ajuste Sazonal]]="",#N/A,((Tabela1511[[#This Row],[IBC-Br com Ajuste Sazonal]]*1)/K96)-1)</f>
        <v>8.0726538849646978E-3</v>
      </c>
      <c r="M97" s="13">
        <f>IF(Tabela1511[[#This Row],[IBC-Br com Ajuste Sazonal]]="",#N/A,((Tabela1511[[#This Row],[IBC-Br com Ajuste Sazonal]]*1)/K85)-1)</f>
        <v>7.7171903881700699E-2</v>
      </c>
      <c r="N97" s="13">
        <f t="shared" si="1"/>
        <v>8.9494995391935742E-2</v>
      </c>
      <c r="Q97" s="10"/>
      <c r="R97" s="10"/>
    </row>
    <row r="98" spans="1:18" ht="12.75">
      <c r="A98" s="11">
        <v>40513</v>
      </c>
      <c r="B98" s="12"/>
      <c r="C98" s="21"/>
      <c r="D98" s="21"/>
      <c r="E98" s="12">
        <v>119.6</v>
      </c>
      <c r="F98" s="21">
        <f>IF(Tabela1511[[#This Row],[Produção Industrial Dessazonalizado]]="",#N/A,((Tabela1511[[#This Row],[Produção Industrial Dessazonalizado]]*1)/E97)-1)</f>
        <v>5.0420168067226712E-3</v>
      </c>
      <c r="G98" s="21">
        <f>IF(Tabela1511[[#This Row],[Produção Industrial Dessazonalizado]]="",#N/A,(Tabela1511[[#This Row],[Produção Industrial Dessazonalizado]]*1)/E86-1)</f>
        <v>3.460207612456756E-2</v>
      </c>
      <c r="H98" s="10">
        <v>84.91</v>
      </c>
      <c r="I98" s="21">
        <f>IF(Tabela1511[[#This Row],[Vendas no Varejo Dessazonalizado]]="",#N/A,((Tabela1511[[#This Row],[Vendas no Varejo Dessazonalizado]]*1)/H97)-1)</f>
        <v>7.2360616844602266E-3</v>
      </c>
      <c r="J98" s="13">
        <f>IF(Tabela1511[[#This Row],[Vendas no Varejo Dessazonalizado]]="",#N/A,((Tabela1511[[#This Row],[Vendas no Varejo Dessazonalizado]]*1)/H86)-1)</f>
        <v>0.10201168072680078</v>
      </c>
      <c r="K98" s="12">
        <v>138.68</v>
      </c>
      <c r="L98" s="13">
        <f>IF(Tabela1511[[#This Row],[IBC-Br com Ajuste Sazonal]]="",#N/A,((Tabela1511[[#This Row],[IBC-Br com Ajuste Sazonal]]*1)/K97)-1)</f>
        <v>-8.437008437008453E-3</v>
      </c>
      <c r="M98" s="13">
        <f>IF(Tabela1511[[#This Row],[IBC-Br com Ajuste Sazonal]]="",#N/A,((Tabela1511[[#This Row],[IBC-Br com Ajuste Sazonal]]*1)/K86)-1)</f>
        <v>4.9810749432248391E-2</v>
      </c>
      <c r="N98" s="13">
        <f t="shared" si="1"/>
        <v>8.6517121352991375E-2</v>
      </c>
      <c r="Q98" s="10"/>
      <c r="R98" s="10"/>
    </row>
    <row r="99" spans="1:18" ht="12.75">
      <c r="A99" s="11">
        <v>40544</v>
      </c>
      <c r="B99" s="12">
        <v>84.31</v>
      </c>
      <c r="C99" s="21"/>
      <c r="D99" s="21"/>
      <c r="E99" s="12">
        <v>120</v>
      </c>
      <c r="F99" s="21">
        <f>IF(Tabela1511[[#This Row],[Produção Industrial Dessazonalizado]]="",#N/A,((Tabela1511[[#This Row],[Produção Industrial Dessazonalizado]]*1)/E98)-1)</f>
        <v>3.3444816053511683E-3</v>
      </c>
      <c r="G99" s="21">
        <f>IF(Tabela1511[[#This Row],[Produção Industrial Dessazonalizado]]="",#N/A,(Tabela1511[[#This Row],[Produção Industrial Dessazonalizado]]*1)/E87-1)</f>
        <v>2.3017902813299296E-2</v>
      </c>
      <c r="H99" s="10">
        <v>84.98</v>
      </c>
      <c r="I99" s="21">
        <f>IF(Tabela1511[[#This Row],[Vendas no Varejo Dessazonalizado]]="",#N/A,((Tabela1511[[#This Row],[Vendas no Varejo Dessazonalizado]]*1)/H98)-1)</f>
        <v>8.2440230832658834E-4</v>
      </c>
      <c r="J99" s="13">
        <f>IF(Tabela1511[[#This Row],[Vendas no Varejo Dessazonalizado]]="",#N/A,((Tabela1511[[#This Row],[Vendas no Varejo Dessazonalizado]]*1)/H87)-1)</f>
        <v>8.2134216223099576E-2</v>
      </c>
      <c r="K99" s="12">
        <v>140.38999999999999</v>
      </c>
      <c r="L99" s="13">
        <f>IF(Tabela1511[[#This Row],[IBC-Br com Ajuste Sazonal]]="",#N/A,((Tabela1511[[#This Row],[IBC-Br com Ajuste Sazonal]]*1)/K98)-1)</f>
        <v>1.2330545139890292E-2</v>
      </c>
      <c r="M99" s="13">
        <f>IF(Tabela1511[[#This Row],[IBC-Br com Ajuste Sazonal]]="",#N/A,((Tabela1511[[#This Row],[IBC-Br com Ajuste Sazonal]]*1)/K87)-1)</f>
        <v>4.72176637326569E-2</v>
      </c>
      <c r="N99" s="13">
        <f t="shared" si="1"/>
        <v>8.1754065774900922E-2</v>
      </c>
      <c r="Q99" s="10"/>
      <c r="R99" s="10"/>
    </row>
    <row r="100" spans="1:18" ht="12.75">
      <c r="A100" s="11">
        <v>40575</v>
      </c>
      <c r="B100" s="12">
        <v>83.76</v>
      </c>
      <c r="C100" s="21">
        <f>IF(Tabela1511[[#This Row],[Volume Serviços]]="",#N/A,((Tabela1511[[#This Row],[Volume Serviços]]*1)/B99)-1)</f>
        <v>-6.5235440635749153E-3</v>
      </c>
      <c r="D100" s="21"/>
      <c r="E100" s="12">
        <v>121.3</v>
      </c>
      <c r="F100" s="21">
        <f>IF(Tabela1511[[#This Row],[Produção Industrial Dessazonalizado]]="",#N/A,((Tabela1511[[#This Row],[Produção Industrial Dessazonalizado]]*1)/E99)-1)</f>
        <v>1.083333333333325E-2</v>
      </c>
      <c r="G100" s="21">
        <f>IF(Tabela1511[[#This Row],[Produção Industrial Dessazonalizado]]="",#N/A,(Tabela1511[[#This Row],[Produção Industrial Dessazonalizado]]*1)/E88-1)</f>
        <v>3.4982935153583528E-2</v>
      </c>
      <c r="H100" s="10">
        <v>85.26</v>
      </c>
      <c r="I100" s="21">
        <f>IF(Tabela1511[[#This Row],[Vendas no Varejo Dessazonalizado]]="",#N/A,((Tabela1511[[#This Row],[Vendas no Varejo Dessazonalizado]]*1)/H99)-1)</f>
        <v>3.2948929159801743E-3</v>
      </c>
      <c r="J100" s="13">
        <f>IF(Tabela1511[[#This Row],[Vendas no Varejo Dessazonalizado]]="",#N/A,((Tabela1511[[#This Row],[Vendas no Varejo Dessazonalizado]]*1)/H88)-1)</f>
        <v>5.9788688626476016E-2</v>
      </c>
      <c r="K100" s="12">
        <v>140.93</v>
      </c>
      <c r="L100" s="13">
        <f>IF(Tabela1511[[#This Row],[IBC-Br com Ajuste Sazonal]]="",#N/A,((Tabela1511[[#This Row],[IBC-Br com Ajuste Sazonal]]*1)/K99)-1)</f>
        <v>3.8464278082486203E-3</v>
      </c>
      <c r="M100" s="13">
        <f>IF(Tabela1511[[#This Row],[IBC-Br com Ajuste Sazonal]]="",#N/A,((Tabela1511[[#This Row],[IBC-Br com Ajuste Sazonal]]*1)/K88)-1)</f>
        <v>4.1072615793750433E-2</v>
      </c>
      <c r="N100" s="13">
        <f t="shared" si="1"/>
        <v>7.6361503030163494E-2</v>
      </c>
      <c r="Q100" s="10"/>
      <c r="R100" s="10"/>
    </row>
    <row r="101" spans="1:18" ht="12.75">
      <c r="A101" s="11">
        <v>40603</v>
      </c>
      <c r="B101" s="12">
        <v>88.04</v>
      </c>
      <c r="C101" s="21">
        <f>IF(Tabela1511[[#This Row],[Volume Serviços]]="",#N/A,((Tabela1511[[#This Row],[Volume Serviços]]*1)/B100)-1)</f>
        <v>5.1098376313275962E-2</v>
      </c>
      <c r="D101" s="21"/>
      <c r="E101" s="12">
        <v>121.9</v>
      </c>
      <c r="F101" s="21">
        <f>IF(Tabela1511[[#This Row],[Produção Industrial Dessazonalizado]]="",#N/A,((Tabela1511[[#This Row],[Produção Industrial Dessazonalizado]]*1)/E100)-1)</f>
        <v>4.9464138499588639E-3</v>
      </c>
      <c r="G101" s="21">
        <f>IF(Tabela1511[[#This Row],[Produção Industrial Dessazonalizado]]="",#N/A,(Tabela1511[[#This Row],[Produção Industrial Dessazonalizado]]*1)/E89-1)</f>
        <v>1.8379281537176384E-2</v>
      </c>
      <c r="H101" s="10">
        <v>86.28</v>
      </c>
      <c r="I101" s="21">
        <f>IF(Tabela1511[[#This Row],[Vendas no Varejo Dessazonalizado]]="",#N/A,((Tabela1511[[#This Row],[Vendas no Varejo Dessazonalizado]]*1)/H100)-1)</f>
        <v>1.1963406052075909E-2</v>
      </c>
      <c r="J101" s="13">
        <f>IF(Tabela1511[[#This Row],[Vendas no Varejo Dessazonalizado]]="",#N/A,((Tabela1511[[#This Row],[Vendas no Varejo Dessazonalizado]]*1)/H89)-1)</f>
        <v>5.696435134141864E-2</v>
      </c>
      <c r="K101" s="12">
        <v>141.07</v>
      </c>
      <c r="L101" s="13">
        <f>IF(Tabela1511[[#This Row],[IBC-Br com Ajuste Sazonal]]="",#N/A,((Tabela1511[[#This Row],[IBC-Br com Ajuste Sazonal]]*1)/K100)-1)</f>
        <v>9.9340097920941339E-4</v>
      </c>
      <c r="M101" s="13">
        <f>IF(Tabela1511[[#This Row],[IBC-Br com Ajuste Sazonal]]="",#N/A,((Tabela1511[[#This Row],[IBC-Br com Ajuste Sazonal]]*1)/K89)-1)</f>
        <v>3.3252764960082004E-2</v>
      </c>
      <c r="N101" s="13">
        <f t="shared" si="1"/>
        <v>6.9935809023638121E-2</v>
      </c>
      <c r="Q101" s="10"/>
      <c r="R101" s="10"/>
    </row>
    <row r="102" spans="1:18" ht="12.75">
      <c r="A102" s="11">
        <v>40634</v>
      </c>
      <c r="B102" s="12">
        <v>87.26</v>
      </c>
      <c r="C102" s="21">
        <f>IF(Tabela1511[[#This Row],[Volume Serviços]]="",#N/A,((Tabela1511[[#This Row],[Volume Serviços]]*1)/B101)-1)</f>
        <v>-8.8596092685143679E-3</v>
      </c>
      <c r="D102" s="21"/>
      <c r="E102" s="12">
        <v>118.8</v>
      </c>
      <c r="F102" s="21">
        <f>IF(Tabela1511[[#This Row],[Produção Industrial Dessazonalizado]]="",#N/A,((Tabela1511[[#This Row],[Produção Industrial Dessazonalizado]]*1)/E101)-1)</f>
        <v>-2.5430680885972223E-2</v>
      </c>
      <c r="G102" s="21">
        <f>IF(Tabela1511[[#This Row],[Produção Industrial Dessazonalizado]]="",#N/A,(Tabela1511[[#This Row],[Produção Industrial Dessazonalizado]]*1)/E90-1)</f>
        <v>-1.1647254575707255E-2</v>
      </c>
      <c r="H102" s="10">
        <v>86.46</v>
      </c>
      <c r="I102" s="21">
        <f>IF(Tabela1511[[#This Row],[Vendas no Varejo Dessazonalizado]]="",#N/A,((Tabela1511[[#This Row],[Vendas no Varejo Dessazonalizado]]*1)/H101)-1)</f>
        <v>2.0862308762168436E-3</v>
      </c>
      <c r="J102" s="13">
        <f>IF(Tabela1511[[#This Row],[Vendas no Varejo Dessazonalizado]]="",#N/A,((Tabela1511[[#This Row],[Vendas no Varejo Dessazonalizado]]*1)/H90)-1)</f>
        <v>9.4430379746835325E-2</v>
      </c>
      <c r="K102" s="12">
        <v>140.97999999999999</v>
      </c>
      <c r="L102" s="13">
        <f>IF(Tabela1511[[#This Row],[IBC-Br com Ajuste Sazonal]]="",#N/A,((Tabela1511[[#This Row],[IBC-Br com Ajuste Sazonal]]*1)/K101)-1)</f>
        <v>-6.3798114411284246E-4</v>
      </c>
      <c r="M102" s="13">
        <f>IF(Tabela1511[[#This Row],[IBC-Br com Ajuste Sazonal]]="",#N/A,((Tabela1511[[#This Row],[IBC-Br com Ajuste Sazonal]]*1)/K90)-1)</f>
        <v>2.8675665815395712E-2</v>
      </c>
      <c r="N102" s="13">
        <f t="shared" si="1"/>
        <v>6.3129952419081078E-2</v>
      </c>
      <c r="Q102" s="10"/>
      <c r="R102" s="10"/>
    </row>
    <row r="103" spans="1:18" ht="12.75">
      <c r="A103" s="11">
        <v>40664</v>
      </c>
      <c r="B103" s="12">
        <v>90.33</v>
      </c>
      <c r="C103" s="21">
        <f>IF(Tabela1511[[#This Row],[Volume Serviços]]="",#N/A,((Tabela1511[[#This Row],[Volume Serviços]]*1)/B102)-1)</f>
        <v>3.5182214072885465E-2</v>
      </c>
      <c r="D103" s="21"/>
      <c r="E103" s="12">
        <v>122.4</v>
      </c>
      <c r="F103" s="21">
        <f>IF(Tabela1511[[#This Row],[Produção Industrial Dessazonalizado]]="",#N/A,((Tabela1511[[#This Row],[Produção Industrial Dessazonalizado]]*1)/E102)-1)</f>
        <v>3.0303030303030276E-2</v>
      </c>
      <c r="G103" s="21">
        <f>IF(Tabela1511[[#This Row],[Produção Industrial Dessazonalizado]]="",#N/A,(Tabela1511[[#This Row],[Produção Industrial Dessazonalizado]]*1)/E91-1)</f>
        <v>2.0850708924103456E-2</v>
      </c>
      <c r="H103" s="10">
        <v>87.32</v>
      </c>
      <c r="I103" s="21">
        <f>IF(Tabela1511[[#This Row],[Vendas no Varejo Dessazonalizado]]="",#N/A,((Tabela1511[[#This Row],[Vendas no Varejo Dessazonalizado]]*1)/H102)-1)</f>
        <v>9.9467962063382043E-3</v>
      </c>
      <c r="J103" s="13">
        <f>IF(Tabela1511[[#This Row],[Vendas no Varejo Dessazonalizado]]="",#N/A,((Tabela1511[[#This Row],[Vendas no Varejo Dessazonalizado]]*1)/H91)-1)</f>
        <v>7.9891169923324235E-2</v>
      </c>
      <c r="K103" s="12">
        <v>141.19999999999999</v>
      </c>
      <c r="L103" s="13">
        <f>IF(Tabela1511[[#This Row],[IBC-Br com Ajuste Sazonal]]="",#N/A,((Tabela1511[[#This Row],[IBC-Br com Ajuste Sazonal]]*1)/K102)-1)</f>
        <v>1.5605050361753303E-3</v>
      </c>
      <c r="M103" s="13">
        <f>IF(Tabela1511[[#This Row],[IBC-Br com Ajuste Sazonal]]="",#N/A,((Tabela1511[[#This Row],[IBC-Br com Ajuste Sazonal]]*1)/K91)-1)</f>
        <v>3.6482419437715574E-2</v>
      </c>
      <c r="N103" s="13">
        <f t="shared" si="1"/>
        <v>5.8567088782028598E-2</v>
      </c>
      <c r="Q103" s="10"/>
      <c r="R103" s="10"/>
    </row>
    <row r="104" spans="1:18" ht="12.75">
      <c r="A104" s="11">
        <v>40695</v>
      </c>
      <c r="B104" s="12">
        <v>89.58</v>
      </c>
      <c r="C104" s="21">
        <f>IF(Tabela1511[[#This Row],[Volume Serviços]]="",#N/A,((Tabela1511[[#This Row],[Volume Serviços]]*1)/B103)-1)</f>
        <v>-8.3028894055131586E-3</v>
      </c>
      <c r="D104" s="21"/>
      <c r="E104" s="12">
        <v>120</v>
      </c>
      <c r="F104" s="21">
        <f>IF(Tabela1511[[#This Row],[Produção Industrial Dessazonalizado]]="",#N/A,((Tabela1511[[#This Row],[Produção Industrial Dessazonalizado]]*1)/E103)-1)</f>
        <v>-1.9607843137254943E-2</v>
      </c>
      <c r="G104" s="21">
        <f>IF(Tabela1511[[#This Row],[Produção Industrial Dessazonalizado]]="",#N/A,(Tabela1511[[#This Row],[Produção Industrial Dessazonalizado]]*1)/E92-1)</f>
        <v>5.0251256281406143E-3</v>
      </c>
      <c r="H104" s="10">
        <v>87.46</v>
      </c>
      <c r="I104" s="21">
        <f>IF(Tabela1511[[#This Row],[Vendas no Varejo Dessazonalizado]]="",#N/A,((Tabela1511[[#This Row],[Vendas no Varejo Dessazonalizado]]*1)/H103)-1)</f>
        <v>1.6032982134677187E-3</v>
      </c>
      <c r="J104" s="13">
        <f>IF(Tabela1511[[#This Row],[Vendas no Varejo Dessazonalizado]]="",#N/A,((Tabela1511[[#This Row],[Vendas no Varejo Dessazonalizado]]*1)/H92)-1)</f>
        <v>7.1026206220915933E-2</v>
      </c>
      <c r="K104" s="12">
        <v>141.87</v>
      </c>
      <c r="L104" s="13">
        <f>IF(Tabela1511[[#This Row],[IBC-Br com Ajuste Sazonal]]="",#N/A,((Tabela1511[[#This Row],[IBC-Br com Ajuste Sazonal]]*1)/K103)-1)</f>
        <v>4.7450424929178503E-3</v>
      </c>
      <c r="M104" s="13">
        <f>IF(Tabela1511[[#This Row],[IBC-Br com Ajuste Sazonal]]="",#N/A,((Tabela1511[[#This Row],[IBC-Br com Ajuste Sazonal]]*1)/K92)-1)</f>
        <v>4.3622186258643669E-2</v>
      </c>
      <c r="N104" s="13">
        <f t="shared" si="1"/>
        <v>5.5241220967592007E-2</v>
      </c>
      <c r="Q104" s="10"/>
      <c r="R104" s="10"/>
    </row>
    <row r="105" spans="1:18" ht="12.75">
      <c r="A105" s="11">
        <v>40725</v>
      </c>
      <c r="B105" s="12">
        <v>91.22</v>
      </c>
      <c r="C105" s="21">
        <f>IF(Tabela1511[[#This Row],[Volume Serviços]]="",#N/A,((Tabela1511[[#This Row],[Volume Serviços]]*1)/B104)-1)</f>
        <v>1.8307657959365953E-2</v>
      </c>
      <c r="D105" s="21"/>
      <c r="E105" s="12">
        <v>119.9</v>
      </c>
      <c r="F105" s="21">
        <f>IF(Tabela1511[[#This Row],[Produção Industrial Dessazonalizado]]="",#N/A,((Tabela1511[[#This Row],[Produção Industrial Dessazonalizado]]*1)/E104)-1)</f>
        <v>-8.3333333333324155E-4</v>
      </c>
      <c r="G105" s="21">
        <f>IF(Tabela1511[[#This Row],[Produção Industrial Dessazonalizado]]="",#N/A,(Tabela1511[[#This Row],[Produção Industrial Dessazonalizado]]*1)/E93-1)</f>
        <v>1.0961214165261524E-2</v>
      </c>
      <c r="H105" s="10">
        <v>87.94</v>
      </c>
      <c r="I105" s="21">
        <f>IF(Tabela1511[[#This Row],[Vendas no Varejo Dessazonalizado]]="",#N/A,((Tabela1511[[#This Row],[Vendas no Varejo Dessazonalizado]]*1)/H104)-1)</f>
        <v>5.4882231877431131E-3</v>
      </c>
      <c r="J105" s="13">
        <f>IF(Tabela1511[[#This Row],[Vendas no Varejo Dessazonalizado]]="",#N/A,((Tabela1511[[#This Row],[Vendas no Varejo Dessazonalizado]]*1)/H93)-1)</f>
        <v>7.690423708057792E-2</v>
      </c>
      <c r="K105" s="12">
        <v>142.19999999999999</v>
      </c>
      <c r="L105" s="13">
        <f>IF(Tabela1511[[#This Row],[IBC-Br com Ajuste Sazonal]]="",#N/A,((Tabela1511[[#This Row],[IBC-Br com Ajuste Sazonal]]*1)/K104)-1)</f>
        <v>2.326073165574094E-3</v>
      </c>
      <c r="M105" s="13">
        <f>IF(Tabela1511[[#This Row],[IBC-Br com Ajuste Sazonal]]="",#N/A,((Tabela1511[[#This Row],[IBC-Br com Ajuste Sazonal]]*1)/K93)-1)</f>
        <v>3.9853747714807986E-2</v>
      </c>
      <c r="N105" s="13">
        <f t="shared" si="1"/>
        <v>5.135916754267137E-2</v>
      </c>
      <c r="Q105" s="10"/>
      <c r="R105" s="10"/>
    </row>
    <row r="106" spans="1:18" ht="12.75">
      <c r="A106" s="11">
        <v>40756</v>
      </c>
      <c r="B106" s="12">
        <v>93.36</v>
      </c>
      <c r="C106" s="21">
        <f>IF(Tabela1511[[#This Row],[Volume Serviços]]="",#N/A,((Tabela1511[[#This Row],[Volume Serviços]]*1)/B105)-1)</f>
        <v>2.3459767594825598E-2</v>
      </c>
      <c r="D106" s="21"/>
      <c r="E106" s="12">
        <v>118.8</v>
      </c>
      <c r="F106" s="21">
        <f>IF(Tabela1511[[#This Row],[Produção Industrial Dessazonalizado]]="",#N/A,((Tabela1511[[#This Row],[Produção Industrial Dessazonalizado]]*1)/E105)-1)</f>
        <v>-9.1743119266055606E-3</v>
      </c>
      <c r="G106" s="21">
        <f>IF(Tabela1511[[#This Row],[Produção Industrial Dessazonalizado]]="",#N/A,(Tabela1511[[#This Row],[Produção Industrial Dessazonalizado]]*1)/E94-1)</f>
        <v>4.2265426880812029E-3</v>
      </c>
      <c r="H106" s="10">
        <v>87.74</v>
      </c>
      <c r="I106" s="21">
        <f>IF(Tabela1511[[#This Row],[Vendas no Varejo Dessazonalizado]]="",#N/A,((Tabela1511[[#This Row],[Vendas no Varejo Dessazonalizado]]*1)/H105)-1)</f>
        <v>-2.2742779167614913E-3</v>
      </c>
      <c r="J106" s="13">
        <f>IF(Tabela1511[[#This Row],[Vendas no Varejo Dessazonalizado]]="",#N/A,((Tabela1511[[#This Row],[Vendas no Varejo Dessazonalizado]]*1)/H94)-1)</f>
        <v>5.3301320528211349E-2</v>
      </c>
      <c r="K106" s="12">
        <v>141.87</v>
      </c>
      <c r="L106" s="13">
        <f>IF(Tabela1511[[#This Row],[IBC-Br com Ajuste Sazonal]]="",#N/A,((Tabela1511[[#This Row],[IBC-Br com Ajuste Sazonal]]*1)/K105)-1)</f>
        <v>-2.3206751054851704E-3</v>
      </c>
      <c r="M106" s="13">
        <f>IF(Tabela1511[[#This Row],[IBC-Br com Ajuste Sazonal]]="",#N/A,((Tabela1511[[#This Row],[IBC-Br com Ajuste Sazonal]]*1)/K94)-1)</f>
        <v>3.1031976744186229E-2</v>
      </c>
      <c r="N106" s="13">
        <f t="shared" si="1"/>
        <v>4.7681166021418676E-2</v>
      </c>
      <c r="Q106" s="10"/>
      <c r="R106" s="10"/>
    </row>
    <row r="107" spans="1:18" ht="12.75">
      <c r="A107" s="11">
        <v>40787</v>
      </c>
      <c r="B107" s="12">
        <v>91.79</v>
      </c>
      <c r="C107" s="21">
        <f>IF(Tabela1511[[#This Row],[Volume Serviços]]="",#N/A,((Tabela1511[[#This Row],[Volume Serviços]]*1)/B106)-1)</f>
        <v>-1.6816623821765186E-2</v>
      </c>
      <c r="D107" s="21"/>
      <c r="E107" s="12">
        <v>117</v>
      </c>
      <c r="F107" s="21">
        <f>IF(Tabela1511[[#This Row],[Produção Industrial Dessazonalizado]]="",#N/A,((Tabela1511[[#This Row],[Produção Industrial Dessazonalizado]]*1)/E106)-1)</f>
        <v>-1.5151515151515138E-2</v>
      </c>
      <c r="G107" s="21">
        <f>IF(Tabela1511[[#This Row],[Produção Industrial Dessazonalizado]]="",#N/A,(Tabela1511[[#This Row],[Produção Industrial Dessazonalizado]]*1)/E95-1)</f>
        <v>-1.2658227848101222E-2</v>
      </c>
      <c r="H107" s="10">
        <v>88.15</v>
      </c>
      <c r="I107" s="21">
        <f>IF(Tabela1511[[#This Row],[Vendas no Varejo Dessazonalizado]]="",#N/A,((Tabela1511[[#This Row],[Vendas no Varejo Dessazonalizado]]*1)/H106)-1)</f>
        <v>4.6728971962617383E-3</v>
      </c>
      <c r="J107" s="13">
        <f>IF(Tabela1511[[#This Row],[Vendas no Varejo Dessazonalizado]]="",#N/A,((Tabela1511[[#This Row],[Vendas no Varejo Dessazonalizado]]*1)/H95)-1)</f>
        <v>5.0279995234123742E-2</v>
      </c>
      <c r="K107" s="12">
        <v>141.59</v>
      </c>
      <c r="L107" s="13">
        <f>IF(Tabela1511[[#This Row],[IBC-Br com Ajuste Sazonal]]="",#N/A,((Tabela1511[[#This Row],[IBC-Br com Ajuste Sazonal]]*1)/K106)-1)</f>
        <v>-1.9736378374568542E-3</v>
      </c>
      <c r="M107" s="13">
        <f>IF(Tabela1511[[#This Row],[IBC-Br com Ajuste Sazonal]]="",#N/A,((Tabela1511[[#This Row],[IBC-Br com Ajuste Sazonal]]*1)/K95)-1)</f>
        <v>1.9439844481244251E-2</v>
      </c>
      <c r="N107" s="13">
        <f t="shared" si="1"/>
        <v>4.2898351593594529E-2</v>
      </c>
      <c r="Q107" s="10"/>
      <c r="R107" s="10"/>
    </row>
    <row r="108" spans="1:18" ht="12.75">
      <c r="A108" s="11">
        <v>40817</v>
      </c>
      <c r="B108" s="12">
        <v>91.48</v>
      </c>
      <c r="C108" s="21">
        <f>IF(Tabela1511[[#This Row],[Volume Serviços]]="",#N/A,((Tabela1511[[#This Row],[Volume Serviços]]*1)/B107)-1)</f>
        <v>-3.377274212877257E-3</v>
      </c>
      <c r="D108" s="21"/>
      <c r="E108" s="12">
        <v>115.8</v>
      </c>
      <c r="F108" s="21">
        <f>IF(Tabela1511[[#This Row],[Produção Industrial Dessazonalizado]]="",#N/A,((Tabela1511[[#This Row],[Produção Industrial Dessazonalizado]]*1)/E107)-1)</f>
        <v>-1.0256410256410331E-2</v>
      </c>
      <c r="G108" s="21">
        <f>IF(Tabela1511[[#This Row],[Produção Industrial Dessazonalizado]]="",#N/A,(Tabela1511[[#This Row],[Produção Industrial Dessazonalizado]]*1)/E96-1)</f>
        <v>-2.0304568527918843E-2</v>
      </c>
      <c r="H108" s="10">
        <v>88.19</v>
      </c>
      <c r="I108" s="21">
        <f>IF(Tabela1511[[#This Row],[Vendas no Varejo Dessazonalizado]]="",#N/A,((Tabela1511[[#This Row],[Vendas no Varejo Dessazonalizado]]*1)/H107)-1)</f>
        <v>4.5377197958007542E-4</v>
      </c>
      <c r="J108" s="13">
        <f>IF(Tabela1511[[#This Row],[Vendas no Varejo Dessazonalizado]]="",#N/A,((Tabela1511[[#This Row],[Vendas no Varejo Dessazonalizado]]*1)/H96)-1)</f>
        <v>4.863258026159345E-2</v>
      </c>
      <c r="K108" s="12">
        <v>141.63999999999999</v>
      </c>
      <c r="L108" s="13">
        <f>IF(Tabela1511[[#This Row],[IBC-Br com Ajuste Sazonal]]="",#N/A,((Tabela1511[[#This Row],[IBC-Br com Ajuste Sazonal]]*1)/K107)-1)</f>
        <v>3.5313228335320801E-4</v>
      </c>
      <c r="M108" s="13">
        <f>IF(Tabela1511[[#This Row],[IBC-Br com Ajuste Sazonal]]="",#N/A,((Tabela1511[[#This Row],[IBC-Br com Ajuste Sazonal]]*1)/K96)-1)</f>
        <v>2.0902407380712029E-2</v>
      </c>
      <c r="N108" s="13">
        <f t="shared" si="1"/>
        <v>3.9044495469428654E-2</v>
      </c>
      <c r="Q108" s="10"/>
      <c r="R108" s="10"/>
    </row>
    <row r="109" spans="1:18" ht="12.75">
      <c r="A109" s="11">
        <v>40848</v>
      </c>
      <c r="B109" s="12">
        <v>93.15</v>
      </c>
      <c r="C109" s="21">
        <f>IF(Tabela1511[[#This Row],[Volume Serviços]]="",#N/A,((Tabela1511[[#This Row],[Volume Serviços]]*1)/B108)-1)</f>
        <v>1.8255356362046449E-2</v>
      </c>
      <c r="D109" s="21"/>
      <c r="E109" s="12">
        <v>116.3</v>
      </c>
      <c r="F109" s="21">
        <f>IF(Tabela1511[[#This Row],[Produção Industrial Dessazonalizado]]="",#N/A,((Tabela1511[[#This Row],[Produção Industrial Dessazonalizado]]*1)/E108)-1)</f>
        <v>4.3177892918826455E-3</v>
      </c>
      <c r="G109" s="21">
        <f>IF(Tabela1511[[#This Row],[Produção Industrial Dessazonalizado]]="",#N/A,(Tabela1511[[#This Row],[Produção Industrial Dessazonalizado]]*1)/E97-1)</f>
        <v>-2.2689075630252131E-2</v>
      </c>
      <c r="H109" s="10">
        <v>89.31</v>
      </c>
      <c r="I109" s="21">
        <f>IF(Tabela1511[[#This Row],[Vendas no Varejo Dessazonalizado]]="",#N/A,((Tabela1511[[#This Row],[Vendas no Varejo Dessazonalizado]]*1)/H108)-1)</f>
        <v>1.2699852590996707E-2</v>
      </c>
      <c r="J109" s="13">
        <f>IF(Tabela1511[[#This Row],[Vendas no Varejo Dessazonalizado]]="",#N/A,((Tabela1511[[#This Row],[Vendas no Varejo Dessazonalizado]]*1)/H97)-1)</f>
        <v>5.9430604982206425E-2</v>
      </c>
      <c r="K109" s="12">
        <v>142.04</v>
      </c>
      <c r="L109" s="13">
        <f>IF(Tabela1511[[#This Row],[IBC-Br com Ajuste Sazonal]]="",#N/A,((Tabela1511[[#This Row],[IBC-Br com Ajuste Sazonal]]*1)/K108)-1)</f>
        <v>2.8240609997176591E-3</v>
      </c>
      <c r="M109" s="13">
        <f>IF(Tabela1511[[#This Row],[IBC-Br com Ajuste Sazonal]]="",#N/A,((Tabela1511[[#This Row],[IBC-Br com Ajuste Sazonal]]*1)/K97)-1)</f>
        <v>1.5587015587015474E-2</v>
      </c>
      <c r="N109" s="13">
        <f t="shared" si="1"/>
        <v>3.3912421444871554E-2</v>
      </c>
      <c r="Q109" s="10"/>
      <c r="R109" s="10"/>
    </row>
    <row r="110" spans="1:18" ht="12.75">
      <c r="A110" s="11">
        <v>40878</v>
      </c>
      <c r="B110" s="12">
        <v>100.5</v>
      </c>
      <c r="C110" s="21">
        <f>IF(Tabela1511[[#This Row],[Volume Serviços]]="",#N/A,((Tabela1511[[#This Row],[Volume Serviços]]*1)/B109)-1)</f>
        <v>7.8904991948470116E-2</v>
      </c>
      <c r="D110" s="21"/>
      <c r="E110" s="12">
        <v>119.4</v>
      </c>
      <c r="F110" s="21">
        <f>IF(Tabela1511[[#This Row],[Produção Industrial Dessazonalizado]]="",#N/A,((Tabela1511[[#This Row],[Produção Industrial Dessazonalizado]]*1)/E109)-1)</f>
        <v>2.6655202063628591E-2</v>
      </c>
      <c r="G110" s="21">
        <f>IF(Tabela1511[[#This Row],[Produção Industrial Dessazonalizado]]="",#N/A,(Tabela1511[[#This Row],[Produção Industrial Dessazonalizado]]*1)/E98-1)</f>
        <v>-1.6722408026754731E-3</v>
      </c>
      <c r="H110" s="10">
        <v>90.1</v>
      </c>
      <c r="I110" s="21">
        <f>IF(Tabela1511[[#This Row],[Vendas no Varejo Dessazonalizado]]="",#N/A,((Tabela1511[[#This Row],[Vendas no Varejo Dessazonalizado]]*1)/H109)-1)</f>
        <v>8.8455939984324328E-3</v>
      </c>
      <c r="J110" s="13">
        <f>IF(Tabela1511[[#This Row],[Vendas no Varejo Dessazonalizado]]="",#N/A,((Tabela1511[[#This Row],[Vendas no Varejo Dessazonalizado]]*1)/H98)-1)</f>
        <v>6.1123542574490708E-2</v>
      </c>
      <c r="K110" s="12">
        <v>140.93</v>
      </c>
      <c r="L110" s="13">
        <f>IF(Tabela1511[[#This Row],[IBC-Br com Ajuste Sazonal]]="",#N/A,((Tabela1511[[#This Row],[IBC-Br com Ajuste Sazonal]]*1)/K109)-1)</f>
        <v>-7.8147000844831505E-3</v>
      </c>
      <c r="M110" s="13">
        <f>IF(Tabela1511[[#This Row],[IBC-Br com Ajuste Sazonal]]="",#N/A,((Tabela1511[[#This Row],[IBC-Br com Ajuste Sazonal]]*1)/K98)-1)</f>
        <v>1.6224401499855823E-2</v>
      </c>
      <c r="N110" s="13">
        <f t="shared" si="1"/>
        <v>3.1113559117172174E-2</v>
      </c>
      <c r="Q110" s="10"/>
      <c r="R110" s="10"/>
    </row>
    <row r="111" spans="1:18" ht="12.75">
      <c r="A111" s="11">
        <v>40909</v>
      </c>
      <c r="B111" s="12">
        <v>88.14</v>
      </c>
      <c r="C111" s="21">
        <f>IF(Tabela1511[[#This Row],[Volume Serviços]]="",#N/A,((Tabela1511[[#This Row],[Volume Serviços]]*1)/B110)-1)</f>
        <v>-0.1229850746268657</v>
      </c>
      <c r="D111" s="21">
        <f>IF(Tabela1511[[#This Row],[Volume Serviços]]="",#N/A,((Tabela1511[[#This Row],[Volume Serviços]]*1)/B99)-1)</f>
        <v>4.5427588660894358E-2</v>
      </c>
      <c r="E111" s="12">
        <v>114.3</v>
      </c>
      <c r="F111" s="21">
        <f>IF(Tabela1511[[#This Row],[Produção Industrial Dessazonalizado]]="",#N/A,((Tabela1511[[#This Row],[Produção Industrial Dessazonalizado]]*1)/E110)-1)</f>
        <v>-4.2713567839195998E-2</v>
      </c>
      <c r="G111" s="21">
        <f>IF(Tabela1511[[#This Row],[Produção Industrial Dessazonalizado]]="",#N/A,(Tabela1511[[#This Row],[Produção Industrial Dessazonalizado]]*1)/E99-1)</f>
        <v>-4.7499999999999987E-2</v>
      </c>
      <c r="H111" s="10">
        <v>92.04</v>
      </c>
      <c r="I111" s="21">
        <f>IF(Tabela1511[[#This Row],[Vendas no Varejo Dessazonalizado]]="",#N/A,((Tabela1511[[#This Row],[Vendas no Varejo Dessazonalizado]]*1)/H110)-1)</f>
        <v>2.1531631520532946E-2</v>
      </c>
      <c r="J111" s="13">
        <f>IF(Tabela1511[[#This Row],[Vendas no Varejo Dessazonalizado]]="",#N/A,((Tabela1511[[#This Row],[Vendas no Varejo Dessazonalizado]]*1)/H99)-1)</f>
        <v>8.3078371381501537E-2</v>
      </c>
      <c r="K111" s="12">
        <v>139.11000000000001</v>
      </c>
      <c r="L111" s="13">
        <f>IF(Tabela1511[[#This Row],[IBC-Br com Ajuste Sazonal]]="",#N/A,((Tabela1511[[#This Row],[IBC-Br com Ajuste Sazonal]]*1)/K110)-1)</f>
        <v>-1.2914212729723928E-2</v>
      </c>
      <c r="M111" s="13">
        <f>IF(Tabela1511[[#This Row],[IBC-Br com Ajuste Sazonal]]="",#N/A,((Tabela1511[[#This Row],[IBC-Br com Ajuste Sazonal]]*1)/K99)-1)</f>
        <v>-9.1174585084405901E-3</v>
      </c>
      <c r="N111" s="13">
        <f t="shared" si="1"/>
        <v>2.6418965597080717E-2</v>
      </c>
      <c r="Q111" s="10"/>
      <c r="R111" s="10"/>
    </row>
    <row r="112" spans="1:18" ht="12.75">
      <c r="A112" s="11">
        <v>40940</v>
      </c>
      <c r="B112" s="12">
        <v>86.66</v>
      </c>
      <c r="C112" s="21">
        <f>IF(Tabela1511[[#This Row],[Volume Serviços]]="",#N/A,((Tabela1511[[#This Row],[Volume Serviços]]*1)/B111)-1)</f>
        <v>-1.6791468118901753E-2</v>
      </c>
      <c r="D112" s="21">
        <f>IF(Tabela1511[[#This Row],[Volume Serviços]]="",#N/A,((Tabela1511[[#This Row],[Volume Serviços]]*1)/B100)-1)</f>
        <v>3.4622731614135427E-2</v>
      </c>
      <c r="E112" s="12">
        <v>115.2</v>
      </c>
      <c r="F112" s="21">
        <f>IF(Tabela1511[[#This Row],[Produção Industrial Dessazonalizado]]="",#N/A,((Tabela1511[[#This Row],[Produção Industrial Dessazonalizado]]*1)/E111)-1)</f>
        <v>7.8740157480314821E-3</v>
      </c>
      <c r="G112" s="21">
        <f>IF(Tabela1511[[#This Row],[Produção Industrial Dessazonalizado]]="",#N/A,(Tabela1511[[#This Row],[Produção Industrial Dessazonalizado]]*1)/E100-1)</f>
        <v>-5.0288540807914228E-2</v>
      </c>
      <c r="H112" s="10">
        <v>92.92</v>
      </c>
      <c r="I112" s="21">
        <f>IF(Tabela1511[[#This Row],[Vendas no Varejo Dessazonalizado]]="",#N/A,((Tabela1511[[#This Row],[Vendas no Varejo Dessazonalizado]]*1)/H111)-1)</f>
        <v>9.5610604085178963E-3</v>
      </c>
      <c r="J112" s="13">
        <f>IF(Tabela1511[[#This Row],[Vendas no Varejo Dessazonalizado]]="",#N/A,((Tabela1511[[#This Row],[Vendas no Varejo Dessazonalizado]]*1)/H100)-1)</f>
        <v>8.9842833685198187E-2</v>
      </c>
      <c r="K112" s="12">
        <v>140.57</v>
      </c>
      <c r="L112" s="13">
        <f>IF(Tabela1511[[#This Row],[IBC-Br com Ajuste Sazonal]]="",#N/A,((Tabela1511[[#This Row],[IBC-Br com Ajuste Sazonal]]*1)/K111)-1)</f>
        <v>1.0495291495938419E-2</v>
      </c>
      <c r="M112" s="13">
        <f>IF(Tabela1511[[#This Row],[IBC-Br com Ajuste Sazonal]]="",#N/A,((Tabela1511[[#This Row],[IBC-Br com Ajuste Sazonal]]*1)/K100)-1)</f>
        <v>-2.5544596608245707E-3</v>
      </c>
      <c r="N112" s="13">
        <f t="shared" si="1"/>
        <v>2.2783375975866133E-2</v>
      </c>
      <c r="Q112" s="10"/>
      <c r="R112" s="10"/>
    </row>
    <row r="113" spans="1:18" ht="12.75">
      <c r="A113" s="11">
        <v>40969</v>
      </c>
      <c r="B113" s="12">
        <v>94.17</v>
      </c>
      <c r="C113" s="21">
        <f>IF(Tabela1511[[#This Row],[Volume Serviços]]="",#N/A,((Tabela1511[[#This Row],[Volume Serviços]]*1)/B112)-1)</f>
        <v>8.6660512347103591E-2</v>
      </c>
      <c r="D113" s="21">
        <f>IF(Tabela1511[[#This Row],[Volume Serviços]]="",#N/A,((Tabela1511[[#This Row],[Volume Serviços]]*1)/B101)-1)</f>
        <v>6.9627442071785506E-2</v>
      </c>
      <c r="E113" s="12">
        <v>114.5</v>
      </c>
      <c r="F113" s="21">
        <f>IF(Tabela1511[[#This Row],[Produção Industrial Dessazonalizado]]="",#N/A,((Tabela1511[[#This Row],[Produção Industrial Dessazonalizado]]*1)/E112)-1)</f>
        <v>-6.0763888888889506E-3</v>
      </c>
      <c r="G113" s="21">
        <f>IF(Tabela1511[[#This Row],[Produção Industrial Dessazonalizado]]="",#N/A,(Tabela1511[[#This Row],[Produção Industrial Dessazonalizado]]*1)/E101-1)</f>
        <v>-6.0705496308449569E-2</v>
      </c>
      <c r="H113" s="10">
        <v>93.61</v>
      </c>
      <c r="I113" s="21">
        <f>IF(Tabela1511[[#This Row],[Vendas no Varejo Dessazonalizado]]="",#N/A,((Tabela1511[[#This Row],[Vendas no Varejo Dessazonalizado]]*1)/H112)-1)</f>
        <v>7.4257425742574323E-3</v>
      </c>
      <c r="J113" s="13">
        <f>IF(Tabela1511[[#This Row],[Vendas no Varejo Dessazonalizado]]="",#N/A,((Tabela1511[[#This Row],[Vendas no Varejo Dessazonalizado]]*1)/H101)-1)</f>
        <v>8.4955957348168631E-2</v>
      </c>
      <c r="K113" s="12">
        <v>140.15</v>
      </c>
      <c r="L113" s="13">
        <f>IF(Tabela1511[[#This Row],[IBC-Br com Ajuste Sazonal]]="",#N/A,((Tabela1511[[#This Row],[IBC-Br com Ajuste Sazonal]]*1)/K112)-1)</f>
        <v>-2.9878352422280097E-3</v>
      </c>
      <c r="M113" s="13">
        <f>IF(Tabela1511[[#This Row],[IBC-Br com Ajuste Sazonal]]="",#N/A,((Tabela1511[[#This Row],[IBC-Br com Ajuste Sazonal]]*1)/K101)-1)</f>
        <v>-6.5215850287090316E-3</v>
      </c>
      <c r="N113" s="13">
        <f t="shared" si="1"/>
        <v>1.9468846810133545E-2</v>
      </c>
      <c r="Q113" s="10"/>
      <c r="R113" s="10"/>
    </row>
    <row r="114" spans="1:18" ht="12.75">
      <c r="A114" s="11">
        <v>41000</v>
      </c>
      <c r="B114" s="12">
        <v>89.84</v>
      </c>
      <c r="C114" s="21">
        <f>IF(Tabela1511[[#This Row],[Volume Serviços]]="",#N/A,((Tabela1511[[#This Row],[Volume Serviços]]*1)/B113)-1)</f>
        <v>-4.5980673250504367E-2</v>
      </c>
      <c r="D114" s="21">
        <f>IF(Tabela1511[[#This Row],[Volume Serviços]]="",#N/A,((Tabela1511[[#This Row],[Volume Serviços]]*1)/B102)-1)</f>
        <v>2.9566811826724715E-2</v>
      </c>
      <c r="E114" s="12">
        <v>114.6</v>
      </c>
      <c r="F114" s="21">
        <f>IF(Tabela1511[[#This Row],[Produção Industrial Dessazonalizado]]="",#N/A,((Tabela1511[[#This Row],[Produção Industrial Dessazonalizado]]*1)/E113)-1)</f>
        <v>8.7336244541469377E-4</v>
      </c>
      <c r="G114" s="21">
        <f>IF(Tabela1511[[#This Row],[Produção Industrial Dessazonalizado]]="",#N/A,(Tabela1511[[#This Row],[Produção Industrial Dessazonalizado]]*1)/E102-1)</f>
        <v>-3.5353535353535359E-2</v>
      </c>
      <c r="H114" s="10">
        <v>93.93</v>
      </c>
      <c r="I114" s="21">
        <f>IF(Tabela1511[[#This Row],[Vendas no Varejo Dessazonalizado]]="",#N/A,((Tabela1511[[#This Row],[Vendas no Varejo Dessazonalizado]]*1)/H113)-1)</f>
        <v>3.418438201046925E-3</v>
      </c>
      <c r="J114" s="13">
        <f>IF(Tabela1511[[#This Row],[Vendas no Varejo Dessazonalizado]]="",#N/A,((Tabela1511[[#This Row],[Vendas no Varejo Dessazonalizado]]*1)/H102)-1)</f>
        <v>8.6398334489937723E-2</v>
      </c>
      <c r="K114" s="12">
        <v>140.76</v>
      </c>
      <c r="L114" s="13">
        <f>IF(Tabela1511[[#This Row],[IBC-Br com Ajuste Sazonal]]="",#N/A,((Tabela1511[[#This Row],[IBC-Br com Ajuste Sazonal]]*1)/K113)-1)</f>
        <v>4.3524794862646043E-3</v>
      </c>
      <c r="M114" s="13">
        <f>IF(Tabela1511[[#This Row],[IBC-Br com Ajuste Sazonal]]="",#N/A,((Tabela1511[[#This Row],[IBC-Br com Ajuste Sazonal]]*1)/K102)-1)</f>
        <v>-1.5605050361753303E-3</v>
      </c>
      <c r="N114" s="13">
        <f t="shared" si="1"/>
        <v>1.694916590583596E-2</v>
      </c>
      <c r="Q114" s="10"/>
      <c r="R114" s="10"/>
    </row>
    <row r="115" spans="1:18" ht="12.75">
      <c r="A115" s="11">
        <v>41030</v>
      </c>
      <c r="B115" s="12">
        <v>94.55</v>
      </c>
      <c r="C115" s="21">
        <f>IF(Tabela1511[[#This Row],[Volume Serviços]]="",#N/A,((Tabela1511[[#This Row],[Volume Serviços]]*1)/B114)-1)</f>
        <v>5.2426536064113849E-2</v>
      </c>
      <c r="D115" s="21">
        <f>IF(Tabela1511[[#This Row],[Volume Serviços]]="",#N/A,((Tabela1511[[#This Row],[Volume Serviços]]*1)/B103)-1)</f>
        <v>4.671759105502038E-2</v>
      </c>
      <c r="E115" s="12">
        <v>115.3</v>
      </c>
      <c r="F115" s="21">
        <f>IF(Tabela1511[[#This Row],[Produção Industrial Dessazonalizado]]="",#N/A,((Tabela1511[[#This Row],[Produção Industrial Dessazonalizado]]*1)/E114)-1)</f>
        <v>6.10820244328103E-3</v>
      </c>
      <c r="G115" s="21">
        <f>IF(Tabela1511[[#This Row],[Produção Industrial Dessazonalizado]]="",#N/A,(Tabela1511[[#This Row],[Produção Industrial Dessazonalizado]]*1)/E103-1)</f>
        <v>-5.8006535947712434E-2</v>
      </c>
      <c r="H115" s="10">
        <v>93.67</v>
      </c>
      <c r="I115" s="21">
        <f>IF(Tabela1511[[#This Row],[Vendas no Varejo Dessazonalizado]]="",#N/A,((Tabela1511[[#This Row],[Vendas no Varejo Dessazonalizado]]*1)/H114)-1)</f>
        <v>-2.7680187373576581E-3</v>
      </c>
      <c r="J115" s="13">
        <f>IF(Tabela1511[[#This Row],[Vendas no Varejo Dessazonalizado]]="",#N/A,((Tabela1511[[#This Row],[Vendas no Varejo Dessazonalizado]]*1)/H103)-1)</f>
        <v>7.2721026110856624E-2</v>
      </c>
      <c r="K115" s="12">
        <v>142.5</v>
      </c>
      <c r="L115" s="13">
        <f>IF(Tabela1511[[#This Row],[IBC-Br com Ajuste Sazonal]]="",#N/A,((Tabela1511[[#This Row],[IBC-Br com Ajuste Sazonal]]*1)/K114)-1)</f>
        <v>1.2361466325660819E-2</v>
      </c>
      <c r="M115" s="13">
        <f>IF(Tabela1511[[#This Row],[IBC-Br com Ajuste Sazonal]]="",#N/A,((Tabela1511[[#This Row],[IBC-Br com Ajuste Sazonal]]*1)/K103)-1)</f>
        <v>9.2067988668556033E-3</v>
      </c>
      <c r="N115" s="13">
        <f t="shared" si="1"/>
        <v>1.4676197524930962E-2</v>
      </c>
      <c r="Q115" s="10"/>
      <c r="R115" s="10"/>
    </row>
    <row r="116" spans="1:18" ht="12.75">
      <c r="A116" s="11">
        <v>41061</v>
      </c>
      <c r="B116" s="12">
        <v>92.94</v>
      </c>
      <c r="C116" s="21">
        <f>IF(Tabela1511[[#This Row],[Volume Serviços]]="",#N/A,((Tabela1511[[#This Row],[Volume Serviços]]*1)/B115)-1)</f>
        <v>-1.7028027498677933E-2</v>
      </c>
      <c r="D116" s="21">
        <f>IF(Tabela1511[[#This Row],[Volume Serviços]]="",#N/A,((Tabela1511[[#This Row],[Volume Serviços]]*1)/B104)-1)</f>
        <v>3.7508372404554624E-2</v>
      </c>
      <c r="E116" s="12">
        <v>115.4</v>
      </c>
      <c r="F116" s="21">
        <f>IF(Tabela1511[[#This Row],[Produção Industrial Dessazonalizado]]="",#N/A,((Tabela1511[[#This Row],[Produção Industrial Dessazonalizado]]*1)/E115)-1)</f>
        <v>8.6730268863832727E-4</v>
      </c>
      <c r="G116" s="21">
        <f>IF(Tabela1511[[#This Row],[Produção Industrial Dessazonalizado]]="",#N/A,(Tabela1511[[#This Row],[Produção Industrial Dessazonalizado]]*1)/E104-1)</f>
        <v>-3.833333333333333E-2</v>
      </c>
      <c r="H116" s="10">
        <v>95.03</v>
      </c>
      <c r="I116" s="21">
        <f>IF(Tabela1511[[#This Row],[Vendas no Varejo Dessazonalizado]]="",#N/A,((Tabela1511[[#This Row],[Vendas no Varejo Dessazonalizado]]*1)/H115)-1)</f>
        <v>1.4519056261343088E-2</v>
      </c>
      <c r="J116" s="13">
        <f>IF(Tabela1511[[#This Row],[Vendas no Varejo Dessazonalizado]]="",#N/A,((Tabela1511[[#This Row],[Vendas no Varejo Dessazonalizado]]*1)/H104)-1)</f>
        <v>8.6553853190029839E-2</v>
      </c>
      <c r="K116" s="12">
        <v>143.56</v>
      </c>
      <c r="L116" s="13">
        <f>IF(Tabela1511[[#This Row],[IBC-Br com Ajuste Sazonal]]="",#N/A,((Tabela1511[[#This Row],[IBC-Br com Ajuste Sazonal]]*1)/K115)-1)</f>
        <v>7.4385964912280222E-3</v>
      </c>
      <c r="M116" s="13">
        <f>IF(Tabela1511[[#This Row],[IBC-Br com Ajuste Sazonal]]="",#N/A,((Tabela1511[[#This Row],[IBC-Br com Ajuste Sazonal]]*1)/K104)-1)</f>
        <v>1.1912314090364307E-2</v>
      </c>
      <c r="N116" s="13">
        <f t="shared" si="1"/>
        <v>1.2033708177574348E-2</v>
      </c>
      <c r="Q116" s="10"/>
      <c r="R116" s="10"/>
    </row>
    <row r="117" spans="1:18" ht="12.75">
      <c r="A117" s="11">
        <v>41091</v>
      </c>
      <c r="B117" s="12">
        <v>94.3</v>
      </c>
      <c r="C117" s="21">
        <f>IF(Tabela1511[[#This Row],[Volume Serviços]]="",#N/A,((Tabela1511[[#This Row],[Volume Serviços]]*1)/B116)-1)</f>
        <v>1.4633096621476271E-2</v>
      </c>
      <c r="D117" s="21">
        <f>IF(Tabela1511[[#This Row],[Volume Serviços]]="",#N/A,((Tabela1511[[#This Row],[Volume Serviços]]*1)/B105)-1)</f>
        <v>3.3764525323394023E-2</v>
      </c>
      <c r="E117" s="12">
        <v>117</v>
      </c>
      <c r="F117" s="21">
        <f>IF(Tabela1511[[#This Row],[Produção Industrial Dessazonalizado]]="",#N/A,((Tabela1511[[#This Row],[Produção Industrial Dessazonalizado]]*1)/E116)-1)</f>
        <v>1.3864818024263315E-2</v>
      </c>
      <c r="G117" s="21">
        <f>IF(Tabela1511[[#This Row],[Produção Industrial Dessazonalizado]]="",#N/A,(Tabela1511[[#This Row],[Produção Industrial Dessazonalizado]]*1)/E105-1)</f>
        <v>-2.4186822351960013E-2</v>
      </c>
      <c r="H117" s="10">
        <v>95.7</v>
      </c>
      <c r="I117" s="21">
        <f>IF(Tabela1511[[#This Row],[Vendas no Varejo Dessazonalizado]]="",#N/A,((Tabela1511[[#This Row],[Vendas no Varejo Dessazonalizado]]*1)/H116)-1)</f>
        <v>7.0504051352204833E-3</v>
      </c>
      <c r="J117" s="13">
        <f>IF(Tabela1511[[#This Row],[Vendas no Varejo Dessazonalizado]]="",#N/A,((Tabela1511[[#This Row],[Vendas no Varejo Dessazonalizado]]*1)/H105)-1)</f>
        <v>8.8241983170343374E-2</v>
      </c>
      <c r="K117" s="12">
        <v>143.94</v>
      </c>
      <c r="L117" s="13">
        <f>IF(Tabela1511[[#This Row],[IBC-Br com Ajuste Sazonal]]="",#N/A,((Tabela1511[[#This Row],[IBC-Br com Ajuste Sazonal]]*1)/K116)-1)</f>
        <v>2.6469768737809041E-3</v>
      </c>
      <c r="M117" s="13">
        <f>IF(Tabela1511[[#This Row],[IBC-Br com Ajuste Sazonal]]="",#N/A,((Tabela1511[[#This Row],[IBC-Br com Ajuste Sazonal]]*1)/K105)-1)</f>
        <v>1.2236286919831363E-2</v>
      </c>
      <c r="N117" s="13">
        <f t="shared" si="1"/>
        <v>9.7322531113262969E-3</v>
      </c>
      <c r="Q117" s="10"/>
      <c r="R117" s="10"/>
    </row>
    <row r="118" spans="1:18" ht="12.75">
      <c r="A118" s="11">
        <v>41122</v>
      </c>
      <c r="B118" s="12">
        <v>97.19</v>
      </c>
      <c r="C118" s="21">
        <f>IF(Tabela1511[[#This Row],[Volume Serviços]]="",#N/A,((Tabela1511[[#This Row],[Volume Serviços]]*1)/B117)-1)</f>
        <v>3.0646871686108135E-2</v>
      </c>
      <c r="D118" s="21">
        <f>IF(Tabela1511[[#This Row],[Volume Serviços]]="",#N/A,((Tabela1511[[#This Row],[Volume Serviços]]*1)/B106)-1)</f>
        <v>4.1023993144815751E-2</v>
      </c>
      <c r="E118" s="12">
        <v>119.4</v>
      </c>
      <c r="F118" s="21">
        <f>IF(Tabela1511[[#This Row],[Produção Industrial Dessazonalizado]]="",#N/A,((Tabela1511[[#This Row],[Produção Industrial Dessazonalizado]]*1)/E117)-1)</f>
        <v>2.0512820512820662E-2</v>
      </c>
      <c r="G118" s="21">
        <f>IF(Tabela1511[[#This Row],[Produção Industrial Dessazonalizado]]="",#N/A,(Tabela1511[[#This Row],[Produção Industrial Dessazonalizado]]*1)/E106-1)</f>
        <v>5.050505050505194E-3</v>
      </c>
      <c r="H118" s="10">
        <v>95.88</v>
      </c>
      <c r="I118" s="21">
        <f>IF(Tabela1511[[#This Row],[Vendas no Varejo Dessazonalizado]]="",#N/A,((Tabela1511[[#This Row],[Vendas no Varejo Dessazonalizado]]*1)/H117)-1)</f>
        <v>1.8808777429466517E-3</v>
      </c>
      <c r="J118" s="13">
        <f>IF(Tabela1511[[#This Row],[Vendas no Varejo Dessazonalizado]]="",#N/A,((Tabela1511[[#This Row],[Vendas no Varejo Dessazonalizado]]*1)/H106)-1)</f>
        <v>9.2774105311146604E-2</v>
      </c>
      <c r="K118" s="12">
        <v>144.22</v>
      </c>
      <c r="L118" s="13">
        <f>IF(Tabela1511[[#This Row],[IBC-Br com Ajuste Sazonal]]="",#N/A,((Tabela1511[[#This Row],[IBC-Br com Ajuste Sazonal]]*1)/K117)-1)</f>
        <v>1.9452549673475428E-3</v>
      </c>
      <c r="M118" s="13">
        <f>IF(Tabela1511[[#This Row],[IBC-Br com Ajuste Sazonal]]="",#N/A,((Tabela1511[[#This Row],[IBC-Br com Ajuste Sazonal]]*1)/K106)-1)</f>
        <v>1.6564460421512717E-2</v>
      </c>
      <c r="N118" s="13">
        <f t="shared" si="1"/>
        <v>8.526626751103503E-3</v>
      </c>
      <c r="Q118" s="10"/>
      <c r="R118" s="10"/>
    </row>
    <row r="119" spans="1:18" ht="12.75">
      <c r="A119" s="11">
        <v>41153</v>
      </c>
      <c r="B119" s="12">
        <v>94.26</v>
      </c>
      <c r="C119" s="21">
        <f>IF(Tabela1511[[#This Row],[Volume Serviços]]="",#N/A,((Tabela1511[[#This Row],[Volume Serviços]]*1)/B118)-1)</f>
        <v>-3.0147134478855753E-2</v>
      </c>
      <c r="D119" s="21">
        <f>IF(Tabela1511[[#This Row],[Volume Serviços]]="",#N/A,((Tabela1511[[#This Row],[Volume Serviços]]*1)/B107)-1)</f>
        <v>2.6909249373570088E-2</v>
      </c>
      <c r="E119" s="12">
        <v>117.3</v>
      </c>
      <c r="F119" s="21">
        <f>IF(Tabela1511[[#This Row],[Produção Industrial Dessazonalizado]]="",#N/A,((Tabela1511[[#This Row],[Produção Industrial Dessazonalizado]]*1)/E118)-1)</f>
        <v>-1.7587939698492483E-2</v>
      </c>
      <c r="G119" s="21">
        <f>IF(Tabela1511[[#This Row],[Produção Industrial Dessazonalizado]]="",#N/A,(Tabela1511[[#This Row],[Produção Industrial Dessazonalizado]]*1)/E107-1)</f>
        <v>2.564102564102555E-3</v>
      </c>
      <c r="H119" s="10">
        <v>95.97</v>
      </c>
      <c r="I119" s="21">
        <f>IF(Tabela1511[[#This Row],[Vendas no Varejo Dessazonalizado]]="",#N/A,((Tabela1511[[#This Row],[Vendas no Varejo Dessazonalizado]]*1)/H118)-1)</f>
        <v>9.3867334167718752E-4</v>
      </c>
      <c r="J119" s="13">
        <f>IF(Tabela1511[[#This Row],[Vendas no Varejo Dessazonalizado]]="",#N/A,((Tabela1511[[#This Row],[Vendas no Varejo Dessazonalizado]]*1)/H107)-1)</f>
        <v>8.8712422007940939E-2</v>
      </c>
      <c r="K119" s="12">
        <v>143.69</v>
      </c>
      <c r="L119" s="13">
        <f>IF(Tabela1511[[#This Row],[IBC-Br com Ajuste Sazonal]]="",#N/A,((Tabela1511[[#This Row],[IBC-Br com Ajuste Sazonal]]*1)/K118)-1)</f>
        <v>-3.6749410622659573E-3</v>
      </c>
      <c r="M119" s="13">
        <f>IF(Tabela1511[[#This Row],[IBC-Br com Ajuste Sazonal]]="",#N/A,((Tabela1511[[#This Row],[IBC-Br com Ajuste Sazonal]]*1)/K107)-1)</f>
        <v>1.483155590084051E-2</v>
      </c>
      <c r="N119" s="13">
        <f t="shared" si="1"/>
        <v>8.1426027027365257E-3</v>
      </c>
      <c r="Q119" s="10"/>
      <c r="R119" s="10"/>
    </row>
    <row r="120" spans="1:18" ht="12.75">
      <c r="A120" s="11">
        <v>41183</v>
      </c>
      <c r="B120" s="12">
        <v>98.12</v>
      </c>
      <c r="C120" s="21">
        <f>IF(Tabela1511[[#This Row],[Volume Serviços]]="",#N/A,((Tabela1511[[#This Row],[Volume Serviços]]*1)/B119)-1)</f>
        <v>4.0950562274559621E-2</v>
      </c>
      <c r="D120" s="21">
        <f>IF(Tabela1511[[#This Row],[Volume Serviços]]="",#N/A,((Tabela1511[[#This Row],[Volume Serviços]]*1)/B108)-1)</f>
        <v>7.2584171403585529E-2</v>
      </c>
      <c r="E120" s="12">
        <v>118.9</v>
      </c>
      <c r="F120" s="21">
        <f>IF(Tabela1511[[#This Row],[Produção Industrial Dessazonalizado]]="",#N/A,((Tabela1511[[#This Row],[Produção Industrial Dessazonalizado]]*1)/E119)-1)</f>
        <v>1.364023870417741E-2</v>
      </c>
      <c r="G120" s="21">
        <f>IF(Tabela1511[[#This Row],[Produção Industrial Dessazonalizado]]="",#N/A,(Tabela1511[[#This Row],[Produção Industrial Dessazonalizado]]*1)/E108-1)</f>
        <v>2.6770293609671869E-2</v>
      </c>
      <c r="H120" s="10">
        <v>96.18</v>
      </c>
      <c r="I120" s="21">
        <f>IF(Tabela1511[[#This Row],[Vendas no Varejo Dessazonalizado]]="",#N/A,((Tabela1511[[#This Row],[Vendas no Varejo Dessazonalizado]]*1)/H119)-1)</f>
        <v>2.188183807440014E-3</v>
      </c>
      <c r="J120" s="13">
        <f>IF(Tabela1511[[#This Row],[Vendas no Varejo Dessazonalizado]]="",#N/A,((Tabela1511[[#This Row],[Vendas no Varejo Dessazonalizado]]*1)/H108)-1)</f>
        <v>9.0599841251842728E-2</v>
      </c>
      <c r="K120" s="12">
        <v>144.86000000000001</v>
      </c>
      <c r="L120" s="13">
        <f>IF(Tabela1511[[#This Row],[IBC-Br com Ajuste Sazonal]]="",#N/A,((Tabela1511[[#This Row],[IBC-Br com Ajuste Sazonal]]*1)/K119)-1)</f>
        <v>8.1425290556058627E-3</v>
      </c>
      <c r="M120" s="13">
        <f>IF(Tabela1511[[#This Row],[IBC-Br com Ajuste Sazonal]]="",#N/A,((Tabela1511[[#This Row],[IBC-Br com Ajuste Sazonal]]*1)/K108)-1)</f>
        <v>2.2733691047726934E-2</v>
      </c>
      <c r="N120" s="13">
        <f t="shared" si="1"/>
        <v>8.2952096749877666E-3</v>
      </c>
      <c r="Q120" s="10"/>
      <c r="R120" s="10"/>
    </row>
    <row r="121" spans="1:18" ht="12.75">
      <c r="A121" s="11">
        <v>41214</v>
      </c>
      <c r="B121" s="12">
        <v>96.98</v>
      </c>
      <c r="C121" s="21">
        <f>IF(Tabela1511[[#This Row],[Volume Serviços]]="",#N/A,((Tabela1511[[#This Row],[Volume Serviços]]*1)/B120)-1)</f>
        <v>-1.1618426416632688E-2</v>
      </c>
      <c r="D121" s="21">
        <f>IF(Tabela1511[[#This Row],[Volume Serviços]]="",#N/A,((Tabela1511[[#This Row],[Volume Serviços]]*1)/B109)-1)</f>
        <v>4.1116478797638134E-2</v>
      </c>
      <c r="E121" s="12">
        <v>117.3</v>
      </c>
      <c r="F121" s="21">
        <f>IF(Tabela1511[[#This Row],[Produção Industrial Dessazonalizado]]="",#N/A,((Tabela1511[[#This Row],[Produção Industrial Dessazonalizado]]*1)/E120)-1)</f>
        <v>-1.3456686291000941E-2</v>
      </c>
      <c r="G121" s="21">
        <f>IF(Tabela1511[[#This Row],[Produção Industrial Dessazonalizado]]="",#N/A,(Tabela1511[[#This Row],[Produção Industrial Dessazonalizado]]*1)/E109-1)</f>
        <v>8.5984522785897965E-3</v>
      </c>
      <c r="H121" s="10">
        <v>95.81</v>
      </c>
      <c r="I121" s="21">
        <f>IF(Tabela1511[[#This Row],[Vendas no Varejo Dessazonalizado]]="",#N/A,((Tabela1511[[#This Row],[Vendas no Varejo Dessazonalizado]]*1)/H120)-1)</f>
        <v>-3.8469536286130923E-3</v>
      </c>
      <c r="J121" s="13">
        <f>IF(Tabela1511[[#This Row],[Vendas no Varejo Dessazonalizado]]="",#N/A,((Tabela1511[[#This Row],[Vendas no Varejo Dessazonalizado]]*1)/H109)-1)</f>
        <v>7.2780203784570618E-2</v>
      </c>
      <c r="K121" s="12">
        <v>144.41</v>
      </c>
      <c r="L121" s="13">
        <f>IF(Tabela1511[[#This Row],[IBC-Br com Ajuste Sazonal]]="",#N/A,((Tabela1511[[#This Row],[IBC-Br com Ajuste Sazonal]]*1)/K120)-1)</f>
        <v>-3.1064476045838951E-3</v>
      </c>
      <c r="M121" s="13">
        <f>IF(Tabela1511[[#This Row],[IBC-Br com Ajuste Sazonal]]="",#N/A,((Tabela1511[[#This Row],[IBC-Br com Ajuste Sazonal]]*1)/K109)-1)</f>
        <v>1.6685440720923816E-2</v>
      </c>
      <c r="N121" s="13">
        <f t="shared" si="1"/>
        <v>8.3867451028134619E-3</v>
      </c>
      <c r="Q121" s="10"/>
      <c r="R121" s="10"/>
    </row>
    <row r="122" spans="1:18" ht="12.75">
      <c r="A122" s="11">
        <v>41244</v>
      </c>
      <c r="B122" s="12">
        <v>103.9</v>
      </c>
      <c r="C122" s="21">
        <f>IF(Tabela1511[[#This Row],[Volume Serviços]]="",#N/A,((Tabela1511[[#This Row],[Volume Serviços]]*1)/B121)-1)</f>
        <v>7.1354918539905166E-2</v>
      </c>
      <c r="D122" s="21">
        <f>IF(Tabela1511[[#This Row],[Volume Serviços]]="",#N/A,((Tabela1511[[#This Row],[Volume Serviços]]*1)/B110)-1)</f>
        <v>3.3830845771144258E-2</v>
      </c>
      <c r="E122" s="12">
        <v>118.1</v>
      </c>
      <c r="F122" s="21">
        <f>IF(Tabela1511[[#This Row],[Produção Industrial Dessazonalizado]]="",#N/A,((Tabela1511[[#This Row],[Produção Industrial Dessazonalizado]]*1)/E121)-1)</f>
        <v>6.8201193520887049E-3</v>
      </c>
      <c r="G122" s="21">
        <f>IF(Tabela1511[[#This Row],[Produção Industrial Dessazonalizado]]="",#N/A,(Tabela1511[[#This Row],[Produção Industrial Dessazonalizado]]*1)/E110-1)</f>
        <v>-1.0887772194304923E-2</v>
      </c>
      <c r="H122" s="10">
        <v>96.28</v>
      </c>
      <c r="I122" s="21">
        <f>IF(Tabela1511[[#This Row],[Vendas no Varejo Dessazonalizado]]="",#N/A,((Tabela1511[[#This Row],[Vendas no Varejo Dessazonalizado]]*1)/H121)-1)</f>
        <v>4.9055422189749898E-3</v>
      </c>
      <c r="J122" s="13">
        <f>IF(Tabela1511[[#This Row],[Vendas no Varejo Dessazonalizado]]="",#N/A,((Tabela1511[[#This Row],[Vendas no Varejo Dessazonalizado]]*1)/H110)-1)</f>
        <v>6.8590455049944543E-2</v>
      </c>
      <c r="K122" s="12">
        <v>144.16999999999999</v>
      </c>
      <c r="L122" s="13">
        <f>IF(Tabela1511[[#This Row],[IBC-Br com Ajuste Sazonal]]="",#N/A,((Tabela1511[[#This Row],[IBC-Br com Ajuste Sazonal]]*1)/K121)-1)</f>
        <v>-1.6619347690604025E-3</v>
      </c>
      <c r="M122" s="13">
        <f>IF(Tabela1511[[#This Row],[IBC-Br com Ajuste Sazonal]]="",#N/A,((Tabela1511[[#This Row],[IBC-Br com Ajuste Sazonal]]*1)/K110)-1)</f>
        <v>2.2990136947420581E-2</v>
      </c>
      <c r="N122" s="13">
        <f t="shared" si="1"/>
        <v>8.9505563901105256E-3</v>
      </c>
      <c r="Q122" s="10"/>
      <c r="R122" s="10"/>
    </row>
    <row r="123" spans="1:18" ht="12.75">
      <c r="A123" s="11">
        <v>41275</v>
      </c>
      <c r="B123" s="12">
        <v>92.55</v>
      </c>
      <c r="C123" s="21">
        <f>IF(Tabela1511[[#This Row],[Volume Serviços]]="",#N/A,((Tabela1511[[#This Row],[Volume Serviços]]*1)/B122)-1)</f>
        <v>-0.10923965351299336</v>
      </c>
      <c r="D123" s="21">
        <f>IF(Tabela1511[[#This Row],[Volume Serviços]]="",#N/A,((Tabela1511[[#This Row],[Volume Serviços]]*1)/B111)-1)</f>
        <v>5.0034036759700529E-2</v>
      </c>
      <c r="E123" s="12">
        <v>119.2</v>
      </c>
      <c r="F123" s="21">
        <f>IF(Tabela1511[[#This Row],[Produção Industrial Dessazonalizado]]="",#N/A,((Tabela1511[[#This Row],[Produção Industrial Dessazonalizado]]*1)/E122)-1)</f>
        <v>9.3141405588486048E-3</v>
      </c>
      <c r="G123" s="21">
        <f>IF(Tabela1511[[#This Row],[Produção Industrial Dessazonalizado]]="",#N/A,(Tabela1511[[#This Row],[Produção Industrial Dessazonalizado]]*1)/E111-1)</f>
        <v>4.2869641294838168E-2</v>
      </c>
      <c r="H123" s="10">
        <v>95.99</v>
      </c>
      <c r="I123" s="21">
        <f>IF(Tabela1511[[#This Row],[Vendas no Varejo Dessazonalizado]]="",#N/A,((Tabela1511[[#This Row],[Vendas no Varejo Dessazonalizado]]*1)/H122)-1)</f>
        <v>-3.0120481927711218E-3</v>
      </c>
      <c r="J123" s="13">
        <f>IF(Tabela1511[[#This Row],[Vendas no Varejo Dessazonalizado]]="",#N/A,((Tabela1511[[#This Row],[Vendas no Varejo Dessazonalizado]]*1)/H111)-1)</f>
        <v>4.291612342459783E-2</v>
      </c>
      <c r="K123" s="12">
        <v>145</v>
      </c>
      <c r="L123" s="13">
        <f>IF(Tabela1511[[#This Row],[IBC-Br com Ajuste Sazonal]]="",#N/A,((Tabela1511[[#This Row],[IBC-Br com Ajuste Sazonal]]*1)/K122)-1)</f>
        <v>5.7570923215648495E-3</v>
      </c>
      <c r="M123" s="13">
        <f>IF(Tabela1511[[#This Row],[IBC-Br com Ajuste Sazonal]]="",#N/A,((Tabela1511[[#This Row],[IBC-Br com Ajuste Sazonal]]*1)/K111)-1)</f>
        <v>4.2340593774710555E-2</v>
      </c>
      <c r="N123" s="13">
        <f t="shared" si="1"/>
        <v>1.3238727413706455E-2</v>
      </c>
      <c r="Q123" s="10"/>
      <c r="R123" s="10"/>
    </row>
    <row r="124" spans="1:18" ht="12.75">
      <c r="A124" s="11">
        <v>41306</v>
      </c>
      <c r="B124" s="12">
        <v>88.62</v>
      </c>
      <c r="C124" s="21">
        <f>IF(Tabela1511[[#This Row],[Volume Serviços]]="",#N/A,((Tabela1511[[#This Row],[Volume Serviços]]*1)/B123)-1)</f>
        <v>-4.2463533225283512E-2</v>
      </c>
      <c r="D124" s="21">
        <f>IF(Tabela1511[[#This Row],[Volume Serviços]]="",#N/A,((Tabela1511[[#This Row],[Volume Serviços]]*1)/B112)-1)</f>
        <v>2.2617124394184174E-2</v>
      </c>
      <c r="E124" s="12">
        <v>116</v>
      </c>
      <c r="F124" s="21">
        <f>IF(Tabela1511[[#This Row],[Produção Industrial Dessazonalizado]]="",#N/A,((Tabela1511[[#This Row],[Produção Industrial Dessazonalizado]]*1)/E123)-1)</f>
        <v>-2.684563758389269E-2</v>
      </c>
      <c r="G124" s="21">
        <f>IF(Tabela1511[[#This Row],[Produção Industrial Dessazonalizado]]="",#N/A,(Tabela1511[[#This Row],[Produção Industrial Dessazonalizado]]*1)/E112-1)</f>
        <v>6.9444444444444198E-3</v>
      </c>
      <c r="H124" s="10">
        <v>95.88</v>
      </c>
      <c r="I124" s="21">
        <f>IF(Tabela1511[[#This Row],[Vendas no Varejo Dessazonalizado]]="",#N/A,((Tabela1511[[#This Row],[Vendas no Varejo Dessazonalizado]]*1)/H123)-1)</f>
        <v>-1.1459527034065609E-3</v>
      </c>
      <c r="J124" s="13">
        <f>IF(Tabela1511[[#This Row],[Vendas no Varejo Dessazonalizado]]="",#N/A,((Tabela1511[[#This Row],[Vendas no Varejo Dessazonalizado]]*1)/H112)-1)</f>
        <v>3.1855359448988319E-2</v>
      </c>
      <c r="K124" s="12">
        <v>143.81</v>
      </c>
      <c r="L124" s="13">
        <f>IF(Tabela1511[[#This Row],[IBC-Br com Ajuste Sazonal]]="",#N/A,((Tabela1511[[#This Row],[IBC-Br com Ajuste Sazonal]]*1)/K123)-1)</f>
        <v>-8.2068965517241299E-3</v>
      </c>
      <c r="M124" s="13">
        <f>IF(Tabela1511[[#This Row],[IBC-Br com Ajuste Sazonal]]="",#N/A,((Tabela1511[[#This Row],[IBC-Br com Ajuste Sazonal]]*1)/K112)-1)</f>
        <v>2.3049014725759376E-2</v>
      </c>
      <c r="N124" s="13">
        <f t="shared" si="1"/>
        <v>1.5372350279255117E-2</v>
      </c>
      <c r="Q124" s="10"/>
      <c r="R124" s="10"/>
    </row>
    <row r="125" spans="1:18" ht="12.75">
      <c r="A125" s="11">
        <v>41334</v>
      </c>
      <c r="B125" s="12">
        <v>95.84</v>
      </c>
      <c r="C125" s="21">
        <f>IF(Tabela1511[[#This Row],[Volume Serviços]]="",#N/A,((Tabela1511[[#This Row],[Volume Serviços]]*1)/B124)-1)</f>
        <v>8.147145113969767E-2</v>
      </c>
      <c r="D125" s="21">
        <f>IF(Tabela1511[[#This Row],[Volume Serviços]]="",#N/A,((Tabela1511[[#This Row],[Volume Serviços]]*1)/B113)-1)</f>
        <v>1.7733885526176163E-2</v>
      </c>
      <c r="E125" s="12">
        <v>118.1</v>
      </c>
      <c r="F125" s="21">
        <f>IF(Tabela1511[[#This Row],[Produção Industrial Dessazonalizado]]="",#N/A,((Tabela1511[[#This Row],[Produção Industrial Dessazonalizado]]*1)/E124)-1)</f>
        <v>1.8103448275861966E-2</v>
      </c>
      <c r="G125" s="21">
        <f>IF(Tabela1511[[#This Row],[Produção Industrial Dessazonalizado]]="",#N/A,(Tabela1511[[#This Row],[Produção Industrial Dessazonalizado]]*1)/E113-1)</f>
        <v>3.1441048034934527E-2</v>
      </c>
      <c r="H125" s="10">
        <v>96.64</v>
      </c>
      <c r="I125" s="21">
        <f>IF(Tabela1511[[#This Row],[Vendas no Varejo Dessazonalizado]]="",#N/A,((Tabela1511[[#This Row],[Vendas no Varejo Dessazonalizado]]*1)/H124)-1)</f>
        <v>7.9265748852732631E-3</v>
      </c>
      <c r="J125" s="13">
        <f>IF(Tabela1511[[#This Row],[Vendas no Varejo Dessazonalizado]]="",#N/A,((Tabela1511[[#This Row],[Vendas no Varejo Dessazonalizado]]*1)/H113)-1)</f>
        <v>3.2368336716162904E-2</v>
      </c>
      <c r="K125" s="12">
        <v>145.06</v>
      </c>
      <c r="L125" s="13">
        <f>IF(Tabela1511[[#This Row],[IBC-Br com Ajuste Sazonal]]="",#N/A,((Tabela1511[[#This Row],[IBC-Br com Ajuste Sazonal]]*1)/K124)-1)</f>
        <v>8.6920241985952718E-3</v>
      </c>
      <c r="M125" s="13">
        <f>IF(Tabela1511[[#This Row],[IBC-Br com Ajuste Sazonal]]="",#N/A,((Tabela1511[[#This Row],[IBC-Br com Ajuste Sazonal]]*1)/K113)-1)</f>
        <v>3.5033892258294674E-2</v>
      </c>
      <c r="N125" s="13">
        <f t="shared" si="1"/>
        <v>1.8835306719838758E-2</v>
      </c>
      <c r="Q125" s="10"/>
      <c r="R125" s="10"/>
    </row>
    <row r="126" spans="1:18" ht="12.75">
      <c r="A126" s="11">
        <v>41365</v>
      </c>
      <c r="B126" s="12">
        <v>96.95</v>
      </c>
      <c r="C126" s="21">
        <f>IF(Tabela1511[[#This Row],[Volume Serviços]]="",#N/A,((Tabela1511[[#This Row],[Volume Serviços]]*1)/B125)-1)</f>
        <v>1.1581803005008329E-2</v>
      </c>
      <c r="D126" s="21">
        <f>IF(Tabela1511[[#This Row],[Volume Serviços]]="",#N/A,((Tabela1511[[#This Row],[Volume Serviços]]*1)/B114)-1)</f>
        <v>7.9140694568121006E-2</v>
      </c>
      <c r="E126" s="12">
        <v>120</v>
      </c>
      <c r="F126" s="21">
        <f>IF(Tabela1511[[#This Row],[Produção Industrial Dessazonalizado]]="",#N/A,((Tabela1511[[#This Row],[Produção Industrial Dessazonalizado]]*1)/E125)-1)</f>
        <v>1.6088060965283812E-2</v>
      </c>
      <c r="G126" s="21">
        <f>IF(Tabela1511[[#This Row],[Produção Industrial Dessazonalizado]]="",#N/A,(Tabela1511[[#This Row],[Produção Industrial Dessazonalizado]]*1)/E114-1)</f>
        <v>4.7120418848167533E-2</v>
      </c>
      <c r="H126" s="10">
        <v>97.16</v>
      </c>
      <c r="I126" s="21">
        <f>IF(Tabela1511[[#This Row],[Vendas no Varejo Dessazonalizado]]="",#N/A,((Tabela1511[[#This Row],[Vendas no Varejo Dessazonalizado]]*1)/H125)-1)</f>
        <v>5.3807947019868241E-3</v>
      </c>
      <c r="J126" s="13">
        <f>IF(Tabela1511[[#This Row],[Vendas no Varejo Dessazonalizado]]="",#N/A,((Tabela1511[[#This Row],[Vendas no Varejo Dessazonalizado]]*1)/H114)-1)</f>
        <v>3.4387309698711732E-2</v>
      </c>
      <c r="K126" s="12">
        <v>146.27000000000001</v>
      </c>
      <c r="L126" s="13">
        <f>IF(Tabela1511[[#This Row],[IBC-Br com Ajuste Sazonal]]="",#N/A,((Tabela1511[[#This Row],[IBC-Br com Ajuste Sazonal]]*1)/K125)-1)</f>
        <v>8.3413759823522948E-3</v>
      </c>
      <c r="M126" s="13">
        <f>IF(Tabela1511[[#This Row],[IBC-Br com Ajuste Sazonal]]="",#N/A,((Tabela1511[[#This Row],[IBC-Br com Ajuste Sazonal]]*1)/K114)-1)</f>
        <v>3.9144643364592335E-2</v>
      </c>
      <c r="N126" s="13">
        <f t="shared" si="1"/>
        <v>2.2227402419902731E-2</v>
      </c>
      <c r="Q126" s="10"/>
      <c r="R126" s="10"/>
    </row>
    <row r="127" spans="1:18" ht="12.75">
      <c r="A127" s="11">
        <v>41395</v>
      </c>
      <c r="B127" s="12">
        <v>97.91</v>
      </c>
      <c r="C127" s="21">
        <f>IF(Tabela1511[[#This Row],[Volume Serviços]]="",#N/A,((Tabela1511[[#This Row],[Volume Serviços]]*1)/B126)-1)</f>
        <v>9.9020113460546177E-3</v>
      </c>
      <c r="D127" s="21">
        <f>IF(Tabela1511[[#This Row],[Volume Serviços]]="",#N/A,((Tabela1511[[#This Row],[Volume Serviços]]*1)/B115)-1)</f>
        <v>3.5536753040719127E-2</v>
      </c>
      <c r="E127" s="12">
        <v>119.7</v>
      </c>
      <c r="F127" s="21">
        <f>IF(Tabela1511[[#This Row],[Produção Industrial Dessazonalizado]]="",#N/A,((Tabela1511[[#This Row],[Produção Industrial Dessazonalizado]]*1)/E126)-1)</f>
        <v>-2.4999999999999467E-3</v>
      </c>
      <c r="G127" s="21">
        <f>IF(Tabela1511[[#This Row],[Produção Industrial Dessazonalizado]]="",#N/A,(Tabela1511[[#This Row],[Produção Industrial Dessazonalizado]]*1)/E115-1)</f>
        <v>3.8161318300086844E-2</v>
      </c>
      <c r="H127" s="10">
        <v>97.75</v>
      </c>
      <c r="I127" s="21">
        <f>IF(Tabela1511[[#This Row],[Vendas no Varejo Dessazonalizado]]="",#N/A,((Tabela1511[[#This Row],[Vendas no Varejo Dessazonalizado]]*1)/H126)-1)</f>
        <v>6.0724578015645125E-3</v>
      </c>
      <c r="J127" s="13">
        <f>IF(Tabela1511[[#This Row],[Vendas no Varejo Dessazonalizado]]="",#N/A,((Tabela1511[[#This Row],[Vendas no Varejo Dessazonalizado]]*1)/H115)-1)</f>
        <v>4.3557168784029043E-2</v>
      </c>
      <c r="K127" s="12">
        <v>146.79</v>
      </c>
      <c r="L127" s="13">
        <f>IF(Tabela1511[[#This Row],[IBC-Br com Ajuste Sazonal]]="",#N/A,((Tabela1511[[#This Row],[IBC-Br com Ajuste Sazonal]]*1)/K126)-1)</f>
        <v>3.555069392219723E-3</v>
      </c>
      <c r="M127" s="13">
        <f>IF(Tabela1511[[#This Row],[IBC-Br com Ajuste Sazonal]]="",#N/A,((Tabela1511[[#This Row],[IBC-Br com Ajuste Sazonal]]*1)/K115)-1)</f>
        <v>3.0105263157894635E-2</v>
      </c>
      <c r="N127" s="13">
        <f t="shared" si="1"/>
        <v>2.396894111082265E-2</v>
      </c>
      <c r="Q127" s="10"/>
      <c r="R127" s="10"/>
    </row>
    <row r="128" spans="1:18" ht="12.75">
      <c r="A128" s="11">
        <v>41426</v>
      </c>
      <c r="B128" s="12">
        <v>96.8</v>
      </c>
      <c r="C128" s="21">
        <f>IF(Tabela1511[[#This Row],[Volume Serviços]]="",#N/A,((Tabela1511[[#This Row],[Volume Serviços]]*1)/B127)-1)</f>
        <v>-1.1336942089674173E-2</v>
      </c>
      <c r="D128" s="21">
        <f>IF(Tabela1511[[#This Row],[Volume Serviços]]="",#N/A,((Tabela1511[[#This Row],[Volume Serviços]]*1)/B116)-1)</f>
        <v>4.1532171293307441E-2</v>
      </c>
      <c r="E128" s="12">
        <v>120.3</v>
      </c>
      <c r="F128" s="21">
        <f>IF(Tabela1511[[#This Row],[Produção Industrial Dessazonalizado]]="",#N/A,((Tabela1511[[#This Row],[Produção Industrial Dessazonalizado]]*1)/E127)-1)</f>
        <v>5.0125313283206907E-3</v>
      </c>
      <c r="G128" s="21">
        <f>IF(Tabela1511[[#This Row],[Produção Industrial Dessazonalizado]]="",#N/A,(Tabela1511[[#This Row],[Produção Industrial Dessazonalizado]]*1)/E116-1)</f>
        <v>4.2461005199306623E-2</v>
      </c>
      <c r="H128" s="10">
        <v>97.98</v>
      </c>
      <c r="I128" s="21">
        <f>IF(Tabela1511[[#This Row],[Vendas no Varejo Dessazonalizado]]="",#N/A,((Tabela1511[[#This Row],[Vendas no Varejo Dessazonalizado]]*1)/H127)-1)</f>
        <v>2.3529411764706687E-3</v>
      </c>
      <c r="J128" s="13">
        <f>IF(Tabela1511[[#This Row],[Vendas no Varejo Dessazonalizado]]="",#N/A,((Tabela1511[[#This Row],[Vendas no Varejo Dessazonalizado]]*1)/H116)-1)</f>
        <v>3.1042828580448267E-2</v>
      </c>
      <c r="K128" s="12">
        <v>146.34</v>
      </c>
      <c r="L128" s="13">
        <f>IF(Tabela1511[[#This Row],[IBC-Br com Ajuste Sazonal]]="",#N/A,((Tabela1511[[#This Row],[IBC-Br com Ajuste Sazonal]]*1)/K127)-1)</f>
        <v>-3.065603923972926E-3</v>
      </c>
      <c r="M128" s="13">
        <f>IF(Tabela1511[[#This Row],[IBC-Br com Ajuste Sazonal]]="",#N/A,((Tabela1511[[#This Row],[IBC-Br com Ajuste Sazonal]]*1)/K116)-1)</f>
        <v>1.9364725550292672E-2</v>
      </c>
      <c r="N128" s="13">
        <f t="shared" si="1"/>
        <v>2.4589975399150015E-2</v>
      </c>
      <c r="Q128" s="10"/>
      <c r="R128" s="10"/>
    </row>
    <row r="129" spans="1:18" ht="12.75">
      <c r="A129" s="11">
        <v>41456</v>
      </c>
      <c r="B129" s="12">
        <v>99.28</v>
      </c>
      <c r="C129" s="21">
        <f>IF(Tabela1511[[#This Row],[Volume Serviços]]="",#N/A,((Tabela1511[[#This Row],[Volume Serviços]]*1)/B128)-1)</f>
        <v>2.5619834710743916E-2</v>
      </c>
      <c r="D129" s="21">
        <f>IF(Tabela1511[[#This Row],[Volume Serviços]]="",#N/A,((Tabela1511[[#This Row],[Volume Serviços]]*1)/B117)-1)</f>
        <v>5.2810180275715934E-2</v>
      </c>
      <c r="E129" s="12">
        <v>119.5</v>
      </c>
      <c r="F129" s="21">
        <f>IF(Tabela1511[[#This Row],[Produção Industrial Dessazonalizado]]="",#N/A,((Tabela1511[[#This Row],[Produção Industrial Dessazonalizado]]*1)/E128)-1)</f>
        <v>-6.6500415627597231E-3</v>
      </c>
      <c r="G129" s="21">
        <f>IF(Tabela1511[[#This Row],[Produção Industrial Dessazonalizado]]="",#N/A,(Tabela1511[[#This Row],[Produção Industrial Dessazonalizado]]*1)/E117-1)</f>
        <v>2.1367521367521292E-2</v>
      </c>
      <c r="H129" s="10">
        <v>100.57</v>
      </c>
      <c r="I129" s="21">
        <f>IF(Tabela1511[[#This Row],[Vendas no Varejo Dessazonalizado]]="",#N/A,((Tabela1511[[#This Row],[Vendas no Varejo Dessazonalizado]]*1)/H128)-1)</f>
        <v>2.6433966115533725E-2</v>
      </c>
      <c r="J129" s="13">
        <f>IF(Tabela1511[[#This Row],[Vendas no Varejo Dessazonalizado]]="",#N/A,((Tabela1511[[#This Row],[Vendas no Varejo Dessazonalizado]]*1)/H117)-1)</f>
        <v>5.0888192267502408E-2</v>
      </c>
      <c r="K129" s="12">
        <v>147.11000000000001</v>
      </c>
      <c r="L129" s="13">
        <f>IF(Tabela1511[[#This Row],[IBC-Br com Ajuste Sazonal]]="",#N/A,((Tabela1511[[#This Row],[IBC-Br com Ajuste Sazonal]]*1)/K128)-1)</f>
        <v>5.261719283859545E-3</v>
      </c>
      <c r="M129" s="13">
        <f>IF(Tabela1511[[#This Row],[IBC-Br com Ajuste Sazonal]]="",#N/A,((Tabela1511[[#This Row],[IBC-Br com Ajuste Sazonal]]*1)/K117)-1)</f>
        <v>2.2023065166041578E-2</v>
      </c>
      <c r="N129" s="13">
        <f t="shared" si="1"/>
        <v>2.5405540253000864E-2</v>
      </c>
      <c r="Q129" s="10"/>
      <c r="R129" s="10"/>
    </row>
    <row r="130" spans="1:18" ht="12.75">
      <c r="A130" s="11">
        <v>41487</v>
      </c>
      <c r="B130" s="12">
        <v>99.33</v>
      </c>
      <c r="C130" s="21">
        <f>IF(Tabela1511[[#This Row],[Volume Serviços]]="",#N/A,((Tabela1511[[#This Row],[Volume Serviços]]*1)/B129)-1)</f>
        <v>5.0362610797738405E-4</v>
      </c>
      <c r="D130" s="21">
        <f>IF(Tabela1511[[#This Row],[Volume Serviços]]="",#N/A,((Tabela1511[[#This Row],[Volume Serviços]]*1)/B118)-1)</f>
        <v>2.2018726206399775E-2</v>
      </c>
      <c r="E130" s="12">
        <v>119.8</v>
      </c>
      <c r="F130" s="21">
        <f>IF(Tabela1511[[#This Row],[Produção Industrial Dessazonalizado]]="",#N/A,((Tabela1511[[#This Row],[Produção Industrial Dessazonalizado]]*1)/E129)-1)</f>
        <v>2.5104602510459539E-3</v>
      </c>
      <c r="G130" s="21">
        <f>IF(Tabela1511[[#This Row],[Produção Industrial Dessazonalizado]]="",#N/A,(Tabela1511[[#This Row],[Produção Industrial Dessazonalizado]]*1)/E118-1)</f>
        <v>3.3500837520936688E-3</v>
      </c>
      <c r="H130" s="10">
        <v>101.1</v>
      </c>
      <c r="I130" s="21">
        <f>IF(Tabela1511[[#This Row],[Vendas no Varejo Dessazonalizado]]="",#N/A,((Tabela1511[[#This Row],[Vendas no Varejo Dessazonalizado]]*1)/H129)-1)</f>
        <v>5.2699612210400648E-3</v>
      </c>
      <c r="J130" s="13">
        <f>IF(Tabela1511[[#This Row],[Vendas no Varejo Dessazonalizado]]="",#N/A,((Tabela1511[[#This Row],[Vendas no Varejo Dessazonalizado]]*1)/H118)-1)</f>
        <v>5.4443053817271547E-2</v>
      </c>
      <c r="K130" s="12">
        <v>147.16999999999999</v>
      </c>
      <c r="L130" s="13">
        <f>IF(Tabela1511[[#This Row],[IBC-Br com Ajuste Sazonal]]="",#N/A,((Tabela1511[[#This Row],[IBC-Br com Ajuste Sazonal]]*1)/K129)-1)</f>
        <v>4.0785806539300751E-4</v>
      </c>
      <c r="M130" s="13">
        <f>IF(Tabela1511[[#This Row],[IBC-Br com Ajuste Sazonal]]="",#N/A,((Tabela1511[[#This Row],[IBC-Br com Ajuste Sazonal]]*1)/K118)-1)</f>
        <v>2.0454860629593563E-2</v>
      </c>
      <c r="N130" s="13">
        <f t="shared" si="1"/>
        <v>2.5729740270340935E-2</v>
      </c>
      <c r="Q130" s="10"/>
      <c r="R130" s="10"/>
    </row>
    <row r="131" spans="1:18" ht="12.75">
      <c r="A131" s="11">
        <v>41518</v>
      </c>
      <c r="B131" s="12">
        <v>98.93</v>
      </c>
      <c r="C131" s="21">
        <f>IF(Tabela1511[[#This Row],[Volume Serviços]]="",#N/A,((Tabela1511[[#This Row],[Volume Serviços]]*1)/B130)-1)</f>
        <v>-4.0269807711666994E-3</v>
      </c>
      <c r="D131" s="21">
        <f>IF(Tabela1511[[#This Row],[Volume Serviços]]="",#N/A,((Tabela1511[[#This Row],[Volume Serviços]]*1)/B119)-1)</f>
        <v>4.9543814979843059E-2</v>
      </c>
      <c r="E131" s="12">
        <v>120.4</v>
      </c>
      <c r="F131" s="21">
        <f>IF(Tabela1511[[#This Row],[Produção Industrial Dessazonalizado]]="",#N/A,((Tabela1511[[#This Row],[Produção Industrial Dessazonalizado]]*1)/E130)-1)</f>
        <v>5.008347245408995E-3</v>
      </c>
      <c r="G131" s="21">
        <f>IF(Tabela1511[[#This Row],[Produção Industrial Dessazonalizado]]="",#N/A,(Tabela1511[[#This Row],[Produção Industrial Dessazonalizado]]*1)/E119-1)</f>
        <v>2.6427962489343537E-2</v>
      </c>
      <c r="H131" s="10">
        <v>101.32</v>
      </c>
      <c r="I131" s="21">
        <f>IF(Tabela1511[[#This Row],[Vendas no Varejo Dessazonalizado]]="",#N/A,((Tabela1511[[#This Row],[Vendas no Varejo Dessazonalizado]]*1)/H130)-1)</f>
        <v>2.1760633036598254E-3</v>
      </c>
      <c r="J131" s="13">
        <f>IF(Tabela1511[[#This Row],[Vendas no Varejo Dessazonalizado]]="",#N/A,((Tabela1511[[#This Row],[Vendas no Varejo Dessazonalizado]]*1)/H119)-1)</f>
        <v>5.5746587475252518E-2</v>
      </c>
      <c r="K131" s="12">
        <v>147.82</v>
      </c>
      <c r="L131" s="13">
        <f>IF(Tabela1511[[#This Row],[IBC-Br com Ajuste Sazonal]]="",#N/A,((Tabela1511[[#This Row],[IBC-Br com Ajuste Sazonal]]*1)/K130)-1)</f>
        <v>4.4166610042808419E-3</v>
      </c>
      <c r="M131" s="13">
        <f>IF(Tabela1511[[#This Row],[IBC-Br com Ajuste Sazonal]]="",#N/A,((Tabela1511[[#This Row],[IBC-Br com Ajuste Sazonal]]*1)/K119)-1)</f>
        <v>2.8742431623634213E-2</v>
      </c>
      <c r="N131" s="13">
        <f t="shared" si="1"/>
        <v>2.6888979913907079E-2</v>
      </c>
      <c r="Q131" s="10"/>
      <c r="R131" s="10"/>
    </row>
    <row r="132" spans="1:18" ht="12.75">
      <c r="A132" s="11">
        <v>41548</v>
      </c>
      <c r="B132" s="12">
        <v>102.21</v>
      </c>
      <c r="C132" s="21">
        <f>IF(Tabela1511[[#This Row],[Volume Serviços]]="",#N/A,((Tabela1511[[#This Row],[Volume Serviços]]*1)/B131)-1)</f>
        <v>3.315475588800143E-2</v>
      </c>
      <c r="D132" s="21">
        <f>IF(Tabela1511[[#This Row],[Volume Serviços]]="",#N/A,((Tabela1511[[#This Row],[Volume Serviços]]*1)/B120)-1)</f>
        <v>4.1683652670199578E-2</v>
      </c>
      <c r="E132" s="12">
        <v>119.1</v>
      </c>
      <c r="F132" s="21">
        <f>IF(Tabela1511[[#This Row],[Produção Industrial Dessazonalizado]]="",#N/A,((Tabela1511[[#This Row],[Produção Industrial Dessazonalizado]]*1)/E131)-1)</f>
        <v>-1.0797342192691128E-2</v>
      </c>
      <c r="G132" s="21">
        <f>IF(Tabela1511[[#This Row],[Produção Industrial Dessazonalizado]]="",#N/A,(Tabela1511[[#This Row],[Produção Industrial Dessazonalizado]]*1)/E120-1)</f>
        <v>1.682085786375076E-3</v>
      </c>
      <c r="H132" s="10">
        <v>100.74</v>
      </c>
      <c r="I132" s="21">
        <f>IF(Tabela1511[[#This Row],[Vendas no Varejo Dessazonalizado]]="",#N/A,((Tabela1511[[#This Row],[Vendas no Varejo Dessazonalizado]]*1)/H131)-1)</f>
        <v>-5.7244374259770581E-3</v>
      </c>
      <c r="J132" s="13">
        <f>IF(Tabela1511[[#This Row],[Vendas no Varejo Dessazonalizado]]="",#N/A,((Tabela1511[[#This Row],[Vendas no Varejo Dessazonalizado]]*1)/H120)-1)</f>
        <v>4.7411104179662988E-2</v>
      </c>
      <c r="K132" s="12">
        <v>147.97999999999999</v>
      </c>
      <c r="L132" s="13">
        <f>IF(Tabela1511[[#This Row],[IBC-Br com Ajuste Sazonal]]="",#N/A,((Tabela1511[[#This Row],[IBC-Br com Ajuste Sazonal]]*1)/K131)-1)</f>
        <v>1.0823975104856665E-3</v>
      </c>
      <c r="M132" s="13">
        <f>IF(Tabela1511[[#This Row],[IBC-Br com Ajuste Sazonal]]="",#N/A,((Tabela1511[[#This Row],[IBC-Br com Ajuste Sazonal]]*1)/K120)-1)</f>
        <v>2.1538036725113674E-2</v>
      </c>
      <c r="N132" s="13">
        <f t="shared" si="1"/>
        <v>2.6789342053689307E-2</v>
      </c>
      <c r="Q132" s="10"/>
      <c r="R132" s="10"/>
    </row>
    <row r="133" spans="1:18" ht="12.75">
      <c r="A133" s="11">
        <v>41579</v>
      </c>
      <c r="B133" s="12">
        <v>101.19</v>
      </c>
      <c r="C133" s="21">
        <f>IF(Tabela1511[[#This Row],[Volume Serviços]]="",#N/A,((Tabela1511[[#This Row],[Volume Serviços]]*1)/B132)-1)</f>
        <v>-9.9794540651598762E-3</v>
      </c>
      <c r="D133" s="21">
        <f>IF(Tabela1511[[#This Row],[Volume Serviços]]="",#N/A,((Tabela1511[[#This Row],[Volume Serviços]]*1)/B121)-1)</f>
        <v>4.3411012579913422E-2</v>
      </c>
      <c r="E133" s="12">
        <v>119.8</v>
      </c>
      <c r="F133" s="21">
        <f>IF(Tabela1511[[#This Row],[Produção Industrial Dessazonalizado]]="",#N/A,((Tabela1511[[#This Row],[Produção Industrial Dessazonalizado]]*1)/E132)-1)</f>
        <v>5.8774139378674484E-3</v>
      </c>
      <c r="G133" s="21">
        <f>IF(Tabela1511[[#This Row],[Produção Industrial Dessazonalizado]]="",#N/A,(Tabela1511[[#This Row],[Produção Industrial Dessazonalizado]]*1)/E121-1)</f>
        <v>2.1312872975277175E-2</v>
      </c>
      <c r="H133" s="10">
        <v>100.68</v>
      </c>
      <c r="I133" s="21">
        <f>IF(Tabela1511[[#This Row],[Vendas no Varejo Dessazonalizado]]="",#N/A,((Tabela1511[[#This Row],[Vendas no Varejo Dessazonalizado]]*1)/H132)-1)</f>
        <v>-5.9559261465147451E-4</v>
      </c>
      <c r="J133" s="13">
        <f>IF(Tabela1511[[#This Row],[Vendas no Varejo Dessazonalizado]]="",#N/A,((Tabela1511[[#This Row],[Vendas no Varejo Dessazonalizado]]*1)/H121)-1)</f>
        <v>5.0829767247677848E-2</v>
      </c>
      <c r="K133" s="12">
        <v>148.21</v>
      </c>
      <c r="L133" s="13">
        <f>IF(Tabela1511[[#This Row],[IBC-Br com Ajuste Sazonal]]="",#N/A,((Tabela1511[[#This Row],[IBC-Br com Ajuste Sazonal]]*1)/K132)-1)</f>
        <v>1.554264089741908E-3</v>
      </c>
      <c r="M133" s="13">
        <f>IF(Tabela1511[[#This Row],[IBC-Br com Ajuste Sazonal]]="",#N/A,((Tabela1511[[#This Row],[IBC-Br com Ajuste Sazonal]]*1)/K121)-1)</f>
        <v>2.6313967176788466E-2</v>
      </c>
      <c r="N133" s="13">
        <f t="shared" si="1"/>
        <v>2.7591719258344694E-2</v>
      </c>
      <c r="Q133" s="10"/>
      <c r="R133" s="10"/>
    </row>
    <row r="134" spans="1:18" ht="12.75">
      <c r="A134" s="11">
        <v>41609</v>
      </c>
      <c r="B134" s="12">
        <v>107.58</v>
      </c>
      <c r="C134" s="21">
        <f>IF(Tabela1511[[#This Row],[Volume Serviços]]="",#N/A,((Tabela1511[[#This Row],[Volume Serviços]]*1)/B133)-1)</f>
        <v>6.3148532463682239E-2</v>
      </c>
      <c r="D134" s="21">
        <f>IF(Tabela1511[[#This Row],[Volume Serviços]]="",#N/A,((Tabela1511[[#This Row],[Volume Serviços]]*1)/B122)-1)</f>
        <v>3.5418671799807511E-2</v>
      </c>
      <c r="E134" s="12">
        <v>115.5</v>
      </c>
      <c r="F134" s="21">
        <f>IF(Tabela1511[[#This Row],[Produção Industrial Dessazonalizado]]="",#N/A,((Tabela1511[[#This Row],[Produção Industrial Dessazonalizado]]*1)/E133)-1)</f>
        <v>-3.5893155258764575E-2</v>
      </c>
      <c r="G134" s="21">
        <f>IF(Tabela1511[[#This Row],[Produção Industrial Dessazonalizado]]="",#N/A,(Tabela1511[[#This Row],[Produção Industrial Dessazonalizado]]*1)/E122-1)</f>
        <v>-2.201524132091448E-2</v>
      </c>
      <c r="H134" s="10">
        <v>101.44</v>
      </c>
      <c r="I134" s="21">
        <f>IF(Tabela1511[[#This Row],[Vendas no Varejo Dessazonalizado]]="",#N/A,((Tabela1511[[#This Row],[Vendas no Varejo Dessazonalizado]]*1)/H133)-1)</f>
        <v>7.5486690504567022E-3</v>
      </c>
      <c r="J134" s="13">
        <f>IF(Tabela1511[[#This Row],[Vendas no Varejo Dessazonalizado]]="",#N/A,((Tabela1511[[#This Row],[Vendas no Varejo Dessazonalizado]]*1)/H122)-1)</f>
        <v>5.3593685085168152E-2</v>
      </c>
      <c r="K134" s="12">
        <v>148.74</v>
      </c>
      <c r="L134" s="13">
        <f>IF(Tabela1511[[#This Row],[IBC-Br com Ajuste Sazonal]]="",#N/A,((Tabela1511[[#This Row],[IBC-Br com Ajuste Sazonal]]*1)/K133)-1)</f>
        <v>3.5760070170702818E-3</v>
      </c>
      <c r="M134" s="13">
        <f>IF(Tabela1511[[#This Row],[IBC-Br com Ajuste Sazonal]]="",#N/A,((Tabela1511[[#This Row],[IBC-Br com Ajuste Sazonal]]*1)/K122)-1)</f>
        <v>3.1698689047652273E-2</v>
      </c>
      <c r="N134" s="13">
        <f t="shared" si="1"/>
        <v>2.8317431933364001E-2</v>
      </c>
      <c r="Q134" s="10"/>
      <c r="R134" s="10"/>
    </row>
    <row r="135" spans="1:18" ht="12.75">
      <c r="A135" s="11">
        <v>41640</v>
      </c>
      <c r="B135" s="12">
        <v>97.63</v>
      </c>
      <c r="C135" s="21">
        <f>IF(Tabela1511[[#This Row],[Volume Serviços]]="",#N/A,((Tabela1511[[#This Row],[Volume Serviços]]*1)/B134)-1)</f>
        <v>-9.2489310280721382E-2</v>
      </c>
      <c r="D135" s="21">
        <f>IF(Tabela1511[[#This Row],[Volume Serviços]]="",#N/A,((Tabela1511[[#This Row],[Volume Serviços]]*1)/B123)-1)</f>
        <v>5.4889249054565159E-2</v>
      </c>
      <c r="E135" s="12">
        <v>117.5</v>
      </c>
      <c r="F135" s="21">
        <f>IF(Tabela1511[[#This Row],[Produção Industrial Dessazonalizado]]="",#N/A,((Tabela1511[[#This Row],[Produção Industrial Dessazonalizado]]*1)/E134)-1)</f>
        <v>1.7316017316017396E-2</v>
      </c>
      <c r="G135" s="21">
        <f>IF(Tabela1511[[#This Row],[Produção Industrial Dessazonalizado]]="",#N/A,(Tabela1511[[#This Row],[Produção Industrial Dessazonalizado]]*1)/E123-1)</f>
        <v>-1.4261744966442946E-2</v>
      </c>
      <c r="H135" s="10">
        <v>101.59</v>
      </c>
      <c r="I135" s="21">
        <f>IF(Tabela1511[[#This Row],[Vendas no Varejo Dessazonalizado]]="",#N/A,((Tabela1511[[#This Row],[Vendas no Varejo Dessazonalizado]]*1)/H134)-1)</f>
        <v>1.4787066246058078E-3</v>
      </c>
      <c r="J135" s="13">
        <f>IF(Tabela1511[[#This Row],[Vendas no Varejo Dessazonalizado]]="",#N/A,((Tabela1511[[#This Row],[Vendas no Varejo Dessazonalizado]]*1)/H123)-1)</f>
        <v>5.833941035524548E-2</v>
      </c>
      <c r="K135" s="12">
        <v>148.30000000000001</v>
      </c>
      <c r="L135" s="13">
        <f>IF(Tabela1511[[#This Row],[IBC-Br com Ajuste Sazonal]]="",#N/A,((Tabela1511[[#This Row],[IBC-Br com Ajuste Sazonal]]*1)/K134)-1)</f>
        <v>-2.9581820626596311E-3</v>
      </c>
      <c r="M135" s="13">
        <f>IF(Tabela1511[[#This Row],[IBC-Br com Ajuste Sazonal]]="",#N/A,((Tabela1511[[#This Row],[IBC-Br com Ajuste Sazonal]]*1)/K123)-1)</f>
        <v>2.2758620689655285E-2</v>
      </c>
      <c r="N135" s="13">
        <f t="shared" si="1"/>
        <v>2.668560084294273E-2</v>
      </c>
      <c r="Q135" s="10"/>
      <c r="R135" s="10"/>
    </row>
    <row r="136" spans="1:18" ht="12.75">
      <c r="A136" s="11">
        <v>41671</v>
      </c>
      <c r="B136" s="12">
        <v>94.78</v>
      </c>
      <c r="C136" s="21">
        <f>IF(Tabela1511[[#This Row],[Volume Serviços]]="",#N/A,((Tabela1511[[#This Row],[Volume Serviços]]*1)/B135)-1)</f>
        <v>-2.9191846768411245E-2</v>
      </c>
      <c r="D136" s="21">
        <f>IF(Tabela1511[[#This Row],[Volume Serviços]]="",#N/A,((Tabela1511[[#This Row],[Volume Serviços]]*1)/B124)-1)</f>
        <v>6.9510268562401167E-2</v>
      </c>
      <c r="E136" s="12">
        <v>118</v>
      </c>
      <c r="F136" s="21">
        <f>IF(Tabela1511[[#This Row],[Produção Industrial Dessazonalizado]]="",#N/A,((Tabela1511[[#This Row],[Produção Industrial Dessazonalizado]]*1)/E135)-1)</f>
        <v>4.2553191489360653E-3</v>
      </c>
      <c r="G136" s="21">
        <f>IF(Tabela1511[[#This Row],[Produção Industrial Dessazonalizado]]="",#N/A,(Tabela1511[[#This Row],[Produção Industrial Dessazonalizado]]*1)/E124-1)</f>
        <v>1.7241379310344751E-2</v>
      </c>
      <c r="H136" s="10">
        <v>101.5</v>
      </c>
      <c r="I136" s="21">
        <f>IF(Tabela1511[[#This Row],[Vendas no Varejo Dessazonalizado]]="",#N/A,((Tabela1511[[#This Row],[Vendas no Varejo Dessazonalizado]]*1)/H135)-1)</f>
        <v>-8.8591396791026789E-4</v>
      </c>
      <c r="J136" s="13">
        <f>IF(Tabela1511[[#This Row],[Vendas no Varejo Dessazonalizado]]="",#N/A,((Tabela1511[[#This Row],[Vendas no Varejo Dessazonalizado]]*1)/H124)-1)</f>
        <v>5.8614935335836504E-2</v>
      </c>
      <c r="K136" s="12">
        <v>147.97</v>
      </c>
      <c r="L136" s="13">
        <f>IF(Tabela1511[[#This Row],[IBC-Br com Ajuste Sazonal]]="",#N/A,((Tabela1511[[#This Row],[IBC-Br com Ajuste Sazonal]]*1)/K135)-1)</f>
        <v>-2.2252191503709939E-3</v>
      </c>
      <c r="M136" s="13">
        <f>IF(Tabela1511[[#This Row],[IBC-Br com Ajuste Sazonal]]="",#N/A,((Tabela1511[[#This Row],[IBC-Br com Ajuste Sazonal]]*1)/K124)-1)</f>
        <v>2.8927056532925377E-2</v>
      </c>
      <c r="N136" s="13">
        <f t="shared" si="1"/>
        <v>2.7175437660206563E-2</v>
      </c>
      <c r="Q136" s="10"/>
      <c r="R136" s="10"/>
    </row>
    <row r="137" spans="1:18" ht="12.75">
      <c r="A137" s="11">
        <v>41699</v>
      </c>
      <c r="B137" s="12">
        <v>98.55</v>
      </c>
      <c r="C137" s="21">
        <f>IF(Tabela1511[[#This Row],[Volume Serviços]]="",#N/A,((Tabela1511[[#This Row],[Volume Serviços]]*1)/B136)-1)</f>
        <v>3.977632411901233E-2</v>
      </c>
      <c r="D137" s="21">
        <f>IF(Tabela1511[[#This Row],[Volume Serviços]]="",#N/A,((Tabela1511[[#This Row],[Volume Serviços]]*1)/B125)-1)</f>
        <v>2.8276293823038312E-2</v>
      </c>
      <c r="E137" s="12">
        <v>117.7</v>
      </c>
      <c r="F137" s="21">
        <f>IF(Tabela1511[[#This Row],[Produção Industrial Dessazonalizado]]="",#N/A,((Tabela1511[[#This Row],[Produção Industrial Dessazonalizado]]*1)/E136)-1)</f>
        <v>-2.5423728813559476E-3</v>
      </c>
      <c r="G137" s="21">
        <f>IF(Tabela1511[[#This Row],[Produção Industrial Dessazonalizado]]="",#N/A,(Tabela1511[[#This Row],[Produção Industrial Dessazonalizado]]*1)/E125-1)</f>
        <v>-3.3869602032174928E-3</v>
      </c>
      <c r="H137" s="10">
        <v>100.83</v>
      </c>
      <c r="I137" s="21">
        <f>IF(Tabela1511[[#This Row],[Vendas no Varejo Dessazonalizado]]="",#N/A,((Tabela1511[[#This Row],[Vendas no Varejo Dessazonalizado]]*1)/H136)-1)</f>
        <v>-6.6009852216748488E-3</v>
      </c>
      <c r="J137" s="13">
        <f>IF(Tabela1511[[#This Row],[Vendas no Varejo Dessazonalizado]]="",#N/A,((Tabela1511[[#This Row],[Vendas no Varejo Dessazonalizado]]*1)/H125)-1)</f>
        <v>4.3356788079470077E-2</v>
      </c>
      <c r="K137" s="12">
        <v>147.79</v>
      </c>
      <c r="L137" s="13">
        <f>IF(Tabela1511[[#This Row],[IBC-Br com Ajuste Sazonal]]="",#N/A,((Tabela1511[[#This Row],[IBC-Br com Ajuste Sazonal]]*1)/K136)-1)</f>
        <v>-1.2164627965128849E-3</v>
      </c>
      <c r="M137" s="13">
        <f>IF(Tabela1511[[#This Row],[IBC-Br com Ajuste Sazonal]]="",#N/A,((Tabela1511[[#This Row],[IBC-Br com Ajuste Sazonal]]*1)/K125)-1)</f>
        <v>1.8819798703984425E-2</v>
      </c>
      <c r="N137" s="13">
        <f t="shared" si="1"/>
        <v>2.5824263197347375E-2</v>
      </c>
      <c r="Q137" s="10"/>
      <c r="R137" s="10"/>
    </row>
    <row r="138" spans="1:18" ht="12.75">
      <c r="A138" s="11">
        <v>41730</v>
      </c>
      <c r="B138" s="12">
        <v>98.58</v>
      </c>
      <c r="C138" s="21">
        <f>IF(Tabela1511[[#This Row],[Volume Serviços]]="",#N/A,((Tabela1511[[#This Row],[Volume Serviços]]*1)/B137)-1)</f>
        <v>3.0441400304415112E-4</v>
      </c>
      <c r="D138" s="21">
        <f>IF(Tabela1511[[#This Row],[Volume Serviços]]="",#N/A,((Tabela1511[[#This Row],[Volume Serviços]]*1)/B126)-1)</f>
        <v>1.6812790097988639E-2</v>
      </c>
      <c r="E138" s="12">
        <v>116.7</v>
      </c>
      <c r="F138" s="21">
        <f>IF(Tabela1511[[#This Row],[Produção Industrial Dessazonalizado]]="",#N/A,((Tabela1511[[#This Row],[Produção Industrial Dessazonalizado]]*1)/E137)-1)</f>
        <v>-8.4961767204757566E-3</v>
      </c>
      <c r="G138" s="21">
        <f>IF(Tabela1511[[#This Row],[Produção Industrial Dessazonalizado]]="",#N/A,(Tabela1511[[#This Row],[Produção Industrial Dessazonalizado]]*1)/E126-1)</f>
        <v>-2.7499999999999969E-2</v>
      </c>
      <c r="H138" s="10">
        <v>101.11</v>
      </c>
      <c r="I138" s="21">
        <f>IF(Tabela1511[[#This Row],[Vendas no Varejo Dessazonalizado]]="",#N/A,((Tabela1511[[#This Row],[Vendas no Varejo Dessazonalizado]]*1)/H137)-1)</f>
        <v>2.7769513041753235E-3</v>
      </c>
      <c r="J138" s="13">
        <f>IF(Tabela1511[[#This Row],[Vendas no Varejo Dessazonalizado]]="",#N/A,((Tabela1511[[#This Row],[Vendas no Varejo Dessazonalizado]]*1)/H126)-1)</f>
        <v>4.0654590366405952E-2</v>
      </c>
      <c r="K138" s="12">
        <v>147.09</v>
      </c>
      <c r="L138" s="13">
        <f>IF(Tabela1511[[#This Row],[IBC-Br com Ajuste Sazonal]]="",#N/A,((Tabela1511[[#This Row],[IBC-Br com Ajuste Sazonal]]*1)/K137)-1)</f>
        <v>-4.736450368766465E-3</v>
      </c>
      <c r="M138" s="13">
        <f>IF(Tabela1511[[#This Row],[IBC-Br com Ajuste Sazonal]]="",#N/A,((Tabela1511[[#This Row],[IBC-Br com Ajuste Sazonal]]*1)/K126)-1)</f>
        <v>5.6060709646543749E-3</v>
      </c>
      <c r="N138" s="13">
        <f t="shared" si="1"/>
        <v>2.3029382164019212E-2</v>
      </c>
      <c r="Q138" s="10"/>
      <c r="R138" s="10"/>
    </row>
    <row r="139" spans="1:18" ht="12.75">
      <c r="A139" s="11">
        <v>41760</v>
      </c>
      <c r="B139" s="12">
        <v>100.64</v>
      </c>
      <c r="C139" s="21">
        <f>IF(Tabela1511[[#This Row],[Volume Serviços]]="",#N/A,((Tabela1511[[#This Row],[Volume Serviços]]*1)/B138)-1)</f>
        <v>2.0896733617366658E-2</v>
      </c>
      <c r="D139" s="21">
        <f>IF(Tabela1511[[#This Row],[Volume Serviços]]="",#N/A,((Tabela1511[[#This Row],[Volume Serviços]]*1)/B127)-1)</f>
        <v>2.7882749463793211E-2</v>
      </c>
      <c r="E139" s="12">
        <v>115.5</v>
      </c>
      <c r="F139" s="21">
        <f>IF(Tabela1511[[#This Row],[Produção Industrial Dessazonalizado]]="",#N/A,((Tabela1511[[#This Row],[Produção Industrial Dessazonalizado]]*1)/E138)-1)</f>
        <v>-1.0282776349614386E-2</v>
      </c>
      <c r="G139" s="21">
        <f>IF(Tabela1511[[#This Row],[Produção Industrial Dessazonalizado]]="",#N/A,(Tabela1511[[#This Row],[Produção Industrial Dessazonalizado]]*1)/E127-1)</f>
        <v>-3.5087719298245612E-2</v>
      </c>
      <c r="H139" s="10">
        <v>101.45</v>
      </c>
      <c r="I139" s="21">
        <f>IF(Tabela1511[[#This Row],[Vendas no Varejo Dessazonalizado]]="",#N/A,((Tabela1511[[#This Row],[Vendas no Varejo Dessazonalizado]]*1)/H138)-1)</f>
        <v>3.3626743151022875E-3</v>
      </c>
      <c r="J139" s="13">
        <f>IF(Tabela1511[[#This Row],[Vendas no Varejo Dessazonalizado]]="",#N/A,((Tabela1511[[#This Row],[Vendas no Varejo Dessazonalizado]]*1)/H127)-1)</f>
        <v>3.7851662404092101E-2</v>
      </c>
      <c r="K139" s="12">
        <v>146.37</v>
      </c>
      <c r="L139" s="13">
        <f>IF(Tabela1511[[#This Row],[IBC-Br com Ajuste Sazonal]]="",#N/A,((Tabela1511[[#This Row],[IBC-Br com Ajuste Sazonal]]*1)/K138)-1)</f>
        <v>-4.8949622679991256E-3</v>
      </c>
      <c r="M139" s="13">
        <f>IF(Tabela1511[[#This Row],[IBC-Br com Ajuste Sazonal]]="",#N/A,((Tabela1511[[#This Row],[IBC-Br com Ajuste Sazonal]]*1)/K127)-1)</f>
        <v>-2.8612303290413976E-3</v>
      </c>
      <c r="N139" s="13">
        <f t="shared" si="1"/>
        <v>2.0282174373441209E-2</v>
      </c>
      <c r="Q139" s="10"/>
      <c r="R139" s="10"/>
    </row>
    <row r="140" spans="1:18" ht="12.75">
      <c r="A140" s="11">
        <v>41791</v>
      </c>
      <c r="B140" s="12">
        <v>98.27</v>
      </c>
      <c r="C140" s="21">
        <f>IF(Tabela1511[[#This Row],[Volume Serviços]]="",#N/A,((Tabela1511[[#This Row],[Volume Serviços]]*1)/B139)-1)</f>
        <v>-2.3549284578696428E-2</v>
      </c>
      <c r="D140" s="21">
        <f>IF(Tabela1511[[#This Row],[Volume Serviços]]="",#N/A,((Tabela1511[[#This Row],[Volume Serviços]]*1)/B128)-1)</f>
        <v>1.5185950413223237E-2</v>
      </c>
      <c r="E140" s="12">
        <v>112.1</v>
      </c>
      <c r="F140" s="21">
        <f>IF(Tabela1511[[#This Row],[Produção Industrial Dessazonalizado]]="",#N/A,((Tabela1511[[#This Row],[Produção Industrial Dessazonalizado]]*1)/E139)-1)</f>
        <v>-2.9437229437229484E-2</v>
      </c>
      <c r="G140" s="21">
        <f>IF(Tabela1511[[#This Row],[Produção Industrial Dessazonalizado]]="",#N/A,(Tabela1511[[#This Row],[Produção Industrial Dessazonalizado]]*1)/E128-1)</f>
        <v>-6.8162926018287662E-2</v>
      </c>
      <c r="H140" s="10">
        <v>100.3</v>
      </c>
      <c r="I140" s="21">
        <f>IF(Tabela1511[[#This Row],[Vendas no Varejo Dessazonalizado]]="",#N/A,((Tabela1511[[#This Row],[Vendas no Varejo Dessazonalizado]]*1)/H139)-1)</f>
        <v>-1.1335633316904903E-2</v>
      </c>
      <c r="J140" s="13">
        <f>IF(Tabela1511[[#This Row],[Vendas no Varejo Dessazonalizado]]="",#N/A,((Tabela1511[[#This Row],[Vendas no Varejo Dessazonalizado]]*1)/H128)-1)</f>
        <v>2.3678301694223247E-2</v>
      </c>
      <c r="K140" s="12">
        <v>143.41999999999999</v>
      </c>
      <c r="L140" s="13">
        <f>IF(Tabela1511[[#This Row],[IBC-Br com Ajuste Sazonal]]="",#N/A,((Tabela1511[[#This Row],[IBC-Br com Ajuste Sazonal]]*1)/K139)-1)</f>
        <v>-2.0154403224704631E-2</v>
      </c>
      <c r="M140" s="13">
        <f>IF(Tabela1511[[#This Row],[IBC-Br com Ajuste Sazonal]]="",#N/A,((Tabela1511[[#This Row],[IBC-Br com Ajuste Sazonal]]*1)/K128)-1)</f>
        <v>-1.9953532868662083E-2</v>
      </c>
      <c r="N140" s="13">
        <f t="shared" si="1"/>
        <v>1.7005652838528312E-2</v>
      </c>
      <c r="Q140" s="10"/>
      <c r="R140" s="10"/>
    </row>
    <row r="141" spans="1:18" ht="12.75">
      <c r="A141" s="11">
        <v>41821</v>
      </c>
      <c r="B141" s="12">
        <v>101.37</v>
      </c>
      <c r="C141" s="21">
        <f>IF(Tabela1511[[#This Row],[Volume Serviços]]="",#N/A,((Tabela1511[[#This Row],[Volume Serviços]]*1)/B140)-1)</f>
        <v>3.1545741324921162E-2</v>
      </c>
      <c r="D141" s="21">
        <f>IF(Tabela1511[[#This Row],[Volume Serviços]]="",#N/A,((Tabela1511[[#This Row],[Volume Serviços]]*1)/B129)-1)</f>
        <v>2.1051571313456918E-2</v>
      </c>
      <c r="E141" s="12">
        <v>115</v>
      </c>
      <c r="F141" s="21">
        <f>IF(Tabela1511[[#This Row],[Produção Industrial Dessazonalizado]]="",#N/A,((Tabela1511[[#This Row],[Produção Industrial Dessazonalizado]]*1)/E140)-1)</f>
        <v>2.5869759143621884E-2</v>
      </c>
      <c r="G141" s="21">
        <f>IF(Tabela1511[[#This Row],[Produção Industrial Dessazonalizado]]="",#N/A,(Tabela1511[[#This Row],[Produção Industrial Dessazonalizado]]*1)/E129-1)</f>
        <v>-3.7656903765690419E-2</v>
      </c>
      <c r="H141" s="10">
        <v>99.7</v>
      </c>
      <c r="I141" s="21">
        <f>IF(Tabela1511[[#This Row],[Vendas no Varejo Dessazonalizado]]="",#N/A,((Tabela1511[[#This Row],[Vendas no Varejo Dessazonalizado]]*1)/H140)-1)</f>
        <v>-5.9820538384844912E-3</v>
      </c>
      <c r="J141" s="13">
        <f>IF(Tabela1511[[#This Row],[Vendas no Varejo Dessazonalizado]]="",#N/A,((Tabela1511[[#This Row],[Vendas no Varejo Dessazonalizado]]*1)/H129)-1)</f>
        <v>-8.6506910609525089E-3</v>
      </c>
      <c r="K141" s="12">
        <v>144.83000000000001</v>
      </c>
      <c r="L141" s="13">
        <f>IF(Tabela1511[[#This Row],[IBC-Br com Ajuste Sazonal]]="",#N/A,((Tabela1511[[#This Row],[IBC-Br com Ajuste Sazonal]]*1)/K140)-1)</f>
        <v>9.8312648166227756E-3</v>
      </c>
      <c r="M141" s="13">
        <f>IF(Tabela1511[[#This Row],[IBC-Br com Ajuste Sazonal]]="",#N/A,((Tabela1511[[#This Row],[IBC-Br com Ajuste Sazonal]]*1)/K129)-1)</f>
        <v>-1.5498606484943278E-2</v>
      </c>
      <c r="N141" s="13">
        <f t="shared" si="1"/>
        <v>1.3878846867612907E-2</v>
      </c>
      <c r="Q141" s="10"/>
      <c r="R141" s="10"/>
    </row>
    <row r="142" spans="1:18" ht="12.75">
      <c r="A142" s="11">
        <v>41852</v>
      </c>
      <c r="B142" s="12">
        <v>100.76</v>
      </c>
      <c r="C142" s="21">
        <f>IF(Tabela1511[[#This Row],[Volume Serviços]]="",#N/A,((Tabela1511[[#This Row],[Volume Serviços]]*1)/B141)-1)</f>
        <v>-6.0175594357304574E-3</v>
      </c>
      <c r="D142" s="21">
        <f>IF(Tabela1511[[#This Row],[Volume Serviços]]="",#N/A,((Tabela1511[[#This Row],[Volume Serviços]]*1)/B130)-1)</f>
        <v>1.439645625692143E-2</v>
      </c>
      <c r="E142" s="12">
        <v>115.5</v>
      </c>
      <c r="F142" s="21">
        <f>IF(Tabela1511[[#This Row],[Produção Industrial Dessazonalizado]]="",#N/A,((Tabela1511[[#This Row],[Produção Industrial Dessazonalizado]]*1)/E141)-1)</f>
        <v>4.3478260869564966E-3</v>
      </c>
      <c r="G142" s="21">
        <f>IF(Tabela1511[[#This Row],[Produção Industrial Dessazonalizado]]="",#N/A,(Tabela1511[[#This Row],[Produção Industrial Dessazonalizado]]*1)/E130-1)</f>
        <v>-3.5893155258764575E-2</v>
      </c>
      <c r="H142" s="10">
        <v>101.24</v>
      </c>
      <c r="I142" s="21">
        <f>IF(Tabela1511[[#This Row],[Vendas no Varejo Dessazonalizado]]="",#N/A,((Tabela1511[[#This Row],[Vendas no Varejo Dessazonalizado]]*1)/H141)-1)</f>
        <v>1.5446339017051169E-2</v>
      </c>
      <c r="J142" s="13">
        <f>IF(Tabela1511[[#This Row],[Vendas no Varejo Dessazonalizado]]="",#N/A,((Tabela1511[[#This Row],[Vendas no Varejo Dessazonalizado]]*1)/H130)-1)</f>
        <v>1.3847675568743334E-3</v>
      </c>
      <c r="K142" s="12">
        <v>145.66</v>
      </c>
      <c r="L142" s="13">
        <f>IF(Tabela1511[[#This Row],[IBC-Br com Ajuste Sazonal]]="",#N/A,((Tabela1511[[#This Row],[IBC-Br com Ajuste Sazonal]]*1)/K141)-1)</f>
        <v>5.7308568666711857E-3</v>
      </c>
      <c r="M142" s="13">
        <f>IF(Tabela1511[[#This Row],[IBC-Br com Ajuste Sazonal]]="",#N/A,((Tabela1511[[#This Row],[IBC-Br com Ajuste Sazonal]]*1)/K130)-1)</f>
        <v>-1.0260243256098311E-2</v>
      </c>
      <c r="N142" s="13">
        <f t="shared" si="1"/>
        <v>1.1319254877138585E-2</v>
      </c>
      <c r="Q142" s="10"/>
      <c r="R142" s="10"/>
    </row>
    <row r="143" spans="1:18" ht="12.75">
      <c r="A143" s="11">
        <v>41883</v>
      </c>
      <c r="B143" s="12">
        <v>101.96</v>
      </c>
      <c r="C143" s="21">
        <f>IF(Tabela1511[[#This Row],[Volume Serviços]]="",#N/A,((Tabela1511[[#This Row],[Volume Serviços]]*1)/B142)-1)</f>
        <v>1.1909487892020509E-2</v>
      </c>
      <c r="D143" s="21">
        <f>IF(Tabela1511[[#This Row],[Volume Serviços]]="",#N/A,((Tabela1511[[#This Row],[Volume Serviços]]*1)/B131)-1)</f>
        <v>3.0627716567269703E-2</v>
      </c>
      <c r="E143" s="12">
        <v>115.6</v>
      </c>
      <c r="F143" s="21">
        <f>IF(Tabela1511[[#This Row],[Produção Industrial Dessazonalizado]]="",#N/A,((Tabela1511[[#This Row],[Produção Industrial Dessazonalizado]]*1)/E142)-1)</f>
        <v>8.658008658009031E-4</v>
      </c>
      <c r="G143" s="21">
        <f>IF(Tabela1511[[#This Row],[Produção Industrial Dessazonalizado]]="",#N/A,(Tabela1511[[#This Row],[Produção Industrial Dessazonalizado]]*1)/E131-1)</f>
        <v>-3.9867109634551534E-2</v>
      </c>
      <c r="H143" s="10">
        <v>101.4</v>
      </c>
      <c r="I143" s="21">
        <f>IF(Tabela1511[[#This Row],[Vendas no Varejo Dessazonalizado]]="",#N/A,((Tabela1511[[#This Row],[Vendas no Varejo Dessazonalizado]]*1)/H142)-1)</f>
        <v>1.5804030027657401E-3</v>
      </c>
      <c r="J143" s="13">
        <f>IF(Tabela1511[[#This Row],[Vendas no Varejo Dessazonalizado]]="",#N/A,((Tabela1511[[#This Row],[Vendas no Varejo Dessazonalizado]]*1)/H131)-1)</f>
        <v>7.895775759969581E-4</v>
      </c>
      <c r="K143" s="12">
        <v>146.21</v>
      </c>
      <c r="L143" s="13">
        <f>IF(Tabela1511[[#This Row],[IBC-Br com Ajuste Sazonal]]="",#N/A,((Tabela1511[[#This Row],[IBC-Br com Ajuste Sazonal]]*1)/K142)-1)</f>
        <v>3.7759165179185317E-3</v>
      </c>
      <c r="M143" s="13">
        <f>IF(Tabela1511[[#This Row],[IBC-Br com Ajuste Sazonal]]="",#N/A,((Tabela1511[[#This Row],[IBC-Br com Ajuste Sazonal]]*1)/K131)-1)</f>
        <v>-1.0891624949262546E-2</v>
      </c>
      <c r="N143" s="13">
        <f t="shared" si="1"/>
        <v>8.0164168293971882E-3</v>
      </c>
      <c r="Q143" s="10"/>
      <c r="R143" s="10"/>
    </row>
    <row r="144" spans="1:18" ht="12.75">
      <c r="A144" s="11">
        <v>41913</v>
      </c>
      <c r="B144" s="12">
        <v>104.24</v>
      </c>
      <c r="C144" s="21">
        <f>IF(Tabela1511[[#This Row],[Volume Serviços]]="",#N/A,((Tabela1511[[#This Row],[Volume Serviços]]*1)/B143)-1)</f>
        <v>2.2361710474696039E-2</v>
      </c>
      <c r="D144" s="21">
        <f>IF(Tabela1511[[#This Row],[Volume Serviços]]="",#N/A,((Tabela1511[[#This Row],[Volume Serviços]]*1)/B132)-1)</f>
        <v>1.9861070345367438E-2</v>
      </c>
      <c r="E144" s="12">
        <v>115.7</v>
      </c>
      <c r="F144" s="21">
        <f>IF(Tabela1511[[#This Row],[Produção Industrial Dessazonalizado]]="",#N/A,((Tabela1511[[#This Row],[Produção Industrial Dessazonalizado]]*1)/E143)-1)</f>
        <v>8.6505190311436664E-4</v>
      </c>
      <c r="G144" s="21">
        <f>IF(Tabela1511[[#This Row],[Produção Industrial Dessazonalizado]]="",#N/A,(Tabela1511[[#This Row],[Produção Industrial Dessazonalizado]]*1)/E132-1)</f>
        <v>-2.8547439126784147E-2</v>
      </c>
      <c r="H144" s="10">
        <v>102.11</v>
      </c>
      <c r="I144" s="21">
        <f>IF(Tabela1511[[#This Row],[Vendas no Varejo Dessazonalizado]]="",#N/A,((Tabela1511[[#This Row],[Vendas no Varejo Dessazonalizado]]*1)/H143)-1)</f>
        <v>7.0019723865877292E-3</v>
      </c>
      <c r="J144" s="13">
        <f>IF(Tabela1511[[#This Row],[Vendas no Varejo Dessazonalizado]]="",#N/A,((Tabela1511[[#This Row],[Vendas no Varejo Dessazonalizado]]*1)/H132)-1)</f>
        <v>1.3599364701211147E-2</v>
      </c>
      <c r="K144" s="12">
        <v>145.38999999999999</v>
      </c>
      <c r="L144" s="13">
        <f>IF(Tabela1511[[#This Row],[IBC-Br com Ajuste Sazonal]]="",#N/A,((Tabela1511[[#This Row],[IBC-Br com Ajuste Sazonal]]*1)/K143)-1)</f>
        <v>-5.6083715204159335E-3</v>
      </c>
      <c r="M144" s="13">
        <f>IF(Tabela1511[[#This Row],[IBC-Br com Ajuste Sazonal]]="",#N/A,((Tabela1511[[#This Row],[IBC-Br com Ajuste Sazonal]]*1)/K132)-1)</f>
        <v>-1.7502365184484447E-2</v>
      </c>
      <c r="N144" s="13">
        <f t="shared" si="1"/>
        <v>4.7630500035973451E-3</v>
      </c>
      <c r="Q144" s="10"/>
      <c r="R144" s="10"/>
    </row>
    <row r="145" spans="1:18" ht="12.75">
      <c r="A145" s="11">
        <v>41944</v>
      </c>
      <c r="B145" s="12">
        <v>102.23</v>
      </c>
      <c r="C145" s="21">
        <f>IF(Tabela1511[[#This Row],[Volume Serviços]]="",#N/A,((Tabela1511[[#This Row],[Volume Serviços]]*1)/B144)-1)</f>
        <v>-1.9282425172678308E-2</v>
      </c>
      <c r="D145" s="21">
        <f>IF(Tabela1511[[#This Row],[Volume Serviços]]="",#N/A,((Tabela1511[[#This Row],[Volume Serviços]]*1)/B133)-1)</f>
        <v>1.0277695424449229E-2</v>
      </c>
      <c r="E145" s="12">
        <v>114.8</v>
      </c>
      <c r="F145" s="21">
        <f>IF(Tabela1511[[#This Row],[Produção Industrial Dessazonalizado]]="",#N/A,((Tabela1511[[#This Row],[Produção Industrial Dessazonalizado]]*1)/E144)-1)</f>
        <v>-7.7787381158168634E-3</v>
      </c>
      <c r="G145" s="21">
        <f>IF(Tabela1511[[#This Row],[Produção Industrial Dessazonalizado]]="",#N/A,(Tabela1511[[#This Row],[Produção Industrial Dessazonalizado]]*1)/E133-1)</f>
        <v>-4.173622704507518E-2</v>
      </c>
      <c r="H145" s="10">
        <v>102.16</v>
      </c>
      <c r="I145" s="21">
        <f>IF(Tabela1511[[#This Row],[Vendas no Varejo Dessazonalizado]]="",#N/A,((Tabela1511[[#This Row],[Vendas no Varejo Dessazonalizado]]*1)/H144)-1)</f>
        <v>4.8966800509253616E-4</v>
      </c>
      <c r="J145" s="13">
        <f>IF(Tabela1511[[#This Row],[Vendas no Varejo Dessazonalizado]]="",#N/A,((Tabela1511[[#This Row],[Vendas no Varejo Dessazonalizado]]*1)/H133)-1)</f>
        <v>1.4700039729836911E-2</v>
      </c>
      <c r="K145" s="12">
        <v>145.55000000000001</v>
      </c>
      <c r="L145" s="13">
        <f>IF(Tabela1511[[#This Row],[IBC-Br com Ajuste Sazonal]]="",#N/A,((Tabela1511[[#This Row],[IBC-Br com Ajuste Sazonal]]*1)/K144)-1)</f>
        <v>1.1004883417018441E-3</v>
      </c>
      <c r="M145" s="13">
        <f>IF(Tabela1511[[#This Row],[IBC-Br com Ajuste Sazonal]]="",#N/A,((Tabela1511[[#This Row],[IBC-Br com Ajuste Sazonal]]*1)/K133)-1)</f>
        <v>-1.7947506915862554E-2</v>
      </c>
      <c r="N145" s="13">
        <f t="shared" si="1"/>
        <v>1.0745938292097597E-3</v>
      </c>
      <c r="Q145" s="10"/>
      <c r="R145" s="10"/>
    </row>
    <row r="146" spans="1:18" ht="12.75">
      <c r="A146" s="11">
        <v>41974</v>
      </c>
      <c r="B146" s="12">
        <v>108.14</v>
      </c>
      <c r="C146" s="21">
        <f>IF(Tabela1511[[#This Row],[Volume Serviços]]="",#N/A,((Tabela1511[[#This Row],[Volume Serviços]]*1)/B145)-1)</f>
        <v>5.7810818742052295E-2</v>
      </c>
      <c r="D146" s="21">
        <f>IF(Tabela1511[[#This Row],[Volume Serviços]]="",#N/A,((Tabela1511[[#This Row],[Volume Serviços]]*1)/B134)-1)</f>
        <v>5.2054285183120719E-3</v>
      </c>
      <c r="E146" s="12">
        <v>111.4</v>
      </c>
      <c r="F146" s="21">
        <f>IF(Tabela1511[[#This Row],[Produção Industrial Dessazonalizado]]="",#N/A,((Tabela1511[[#This Row],[Produção Industrial Dessazonalizado]]*1)/E145)-1)</f>
        <v>-2.9616724738675937E-2</v>
      </c>
      <c r="G146" s="21">
        <f>IF(Tabela1511[[#This Row],[Produção Industrial Dessazonalizado]]="",#N/A,(Tabela1511[[#This Row],[Produção Industrial Dessazonalizado]]*1)/E134-1)</f>
        <v>-3.5497835497835473E-2</v>
      </c>
      <c r="H146" s="10">
        <v>101.21</v>
      </c>
      <c r="I146" s="21">
        <f>IF(Tabela1511[[#This Row],[Vendas no Varejo Dessazonalizado]]="",#N/A,((Tabela1511[[#This Row],[Vendas no Varejo Dessazonalizado]]*1)/H145)-1)</f>
        <v>-9.2991386061080927E-3</v>
      </c>
      <c r="J146" s="13">
        <f>IF(Tabela1511[[#This Row],[Vendas no Varejo Dessazonalizado]]="",#N/A,((Tabela1511[[#This Row],[Vendas no Varejo Dessazonalizado]]*1)/H134)-1)</f>
        <v>-2.2673501577287203E-3</v>
      </c>
      <c r="K146" s="12">
        <v>146.28</v>
      </c>
      <c r="L146" s="13">
        <f>IF(Tabela1511[[#This Row],[IBC-Br com Ajuste Sazonal]]="",#N/A,((Tabela1511[[#This Row],[IBC-Br com Ajuste Sazonal]]*1)/K145)-1)</f>
        <v>5.0154586052901795E-3</v>
      </c>
      <c r="M146" s="13">
        <f>IF(Tabela1511[[#This Row],[IBC-Br com Ajuste Sazonal]]="",#N/A,((Tabela1511[[#This Row],[IBC-Br com Ajuste Sazonal]]*1)/K134)-1)</f>
        <v>-1.653892698668824E-2</v>
      </c>
      <c r="N146" s="13">
        <f t="shared" si="1"/>
        <v>-2.9452075069852832E-3</v>
      </c>
      <c r="Q146" s="10"/>
      <c r="R146" s="10"/>
    </row>
    <row r="147" spans="1:18" ht="12.75">
      <c r="A147" s="11">
        <v>42005</v>
      </c>
      <c r="B147" s="12">
        <v>94.6</v>
      </c>
      <c r="C147" s="21">
        <f>IF(Tabela1511[[#This Row],[Volume Serviços]]="",#N/A,((Tabela1511[[#This Row],[Volume Serviços]]*1)/B146)-1)</f>
        <v>-0.12520806362123182</v>
      </c>
      <c r="D147" s="21">
        <f>IF(Tabela1511[[#This Row],[Volume Serviços]]="",#N/A,((Tabela1511[[#This Row],[Volume Serviços]]*1)/B135)-1)</f>
        <v>-3.1035542353784695E-2</v>
      </c>
      <c r="E147" s="12">
        <v>112.1</v>
      </c>
      <c r="F147" s="21">
        <f>IF(Tabela1511[[#This Row],[Produção Industrial Dessazonalizado]]="",#N/A,((Tabela1511[[#This Row],[Produção Industrial Dessazonalizado]]*1)/E146)-1)</f>
        <v>6.2836624775581829E-3</v>
      </c>
      <c r="G147" s="21">
        <f>IF(Tabela1511[[#This Row],[Produção Industrial Dessazonalizado]]="",#N/A,(Tabela1511[[#This Row],[Produção Industrial Dessazonalizado]]*1)/E135-1)</f>
        <v>-4.595744680851066E-2</v>
      </c>
      <c r="H147" s="10">
        <v>101.34</v>
      </c>
      <c r="I147" s="21">
        <f>IF(Tabela1511[[#This Row],[Vendas no Varejo Dessazonalizado]]="",#N/A,((Tabela1511[[#This Row],[Vendas no Varejo Dessazonalizado]]*1)/H146)-1)</f>
        <v>1.2844580575042119E-3</v>
      </c>
      <c r="J147" s="13">
        <f>IF(Tabela1511[[#This Row],[Vendas no Varejo Dessazonalizado]]="",#N/A,((Tabela1511[[#This Row],[Vendas no Varejo Dessazonalizado]]*1)/H135)-1)</f>
        <v>-2.4608721330839911E-3</v>
      </c>
      <c r="K147" s="12">
        <v>145.1</v>
      </c>
      <c r="L147" s="13">
        <f>IF(Tabela1511[[#This Row],[IBC-Br com Ajuste Sazonal]]="",#N/A,((Tabela1511[[#This Row],[IBC-Br com Ajuste Sazonal]]*1)/K146)-1)</f>
        <v>-8.0667213563030415E-3</v>
      </c>
      <c r="M147" s="13">
        <f>IF(Tabela1511[[#This Row],[IBC-Br com Ajuste Sazonal]]="",#N/A,((Tabela1511[[#This Row],[IBC-Br com Ajuste Sazonal]]*1)/K135)-1)</f>
        <v>-2.157788267026306E-2</v>
      </c>
      <c r="N147" s="13">
        <f t="shared" si="1"/>
        <v>-6.6399161203118118E-3</v>
      </c>
      <c r="Q147" s="10"/>
      <c r="R147" s="10"/>
    </row>
    <row r="148" spans="1:18" ht="12.75">
      <c r="A148" s="11">
        <v>42036</v>
      </c>
      <c r="B148" s="12">
        <v>91.13</v>
      </c>
      <c r="C148" s="21">
        <f>IF(Tabela1511[[#This Row],[Volume Serviços]]="",#N/A,((Tabela1511[[#This Row],[Volume Serviços]]*1)/B147)-1)</f>
        <v>-3.6680761099365689E-2</v>
      </c>
      <c r="D148" s="21">
        <f>IF(Tabela1511[[#This Row],[Volume Serviços]]="",#N/A,((Tabela1511[[#This Row],[Volume Serviços]]*1)/B136)-1)</f>
        <v>-3.8510234226630136E-2</v>
      </c>
      <c r="E148" s="12">
        <v>111.3</v>
      </c>
      <c r="F148" s="21">
        <f>IF(Tabela1511[[#This Row],[Produção Industrial Dessazonalizado]]="",#N/A,((Tabela1511[[#This Row],[Produção Industrial Dessazonalizado]]*1)/E147)-1)</f>
        <v>-7.1364852809990831E-3</v>
      </c>
      <c r="G148" s="21">
        <f>IF(Tabela1511[[#This Row],[Produção Industrial Dessazonalizado]]="",#N/A,(Tabela1511[[#This Row],[Produção Industrial Dessazonalizado]]*1)/E136-1)</f>
        <v>-5.6779661016949201E-2</v>
      </c>
      <c r="H148" s="10">
        <v>100.09</v>
      </c>
      <c r="I148" s="21">
        <f>IF(Tabela1511[[#This Row],[Vendas no Varejo Dessazonalizado]]="",#N/A,((Tabela1511[[#This Row],[Vendas no Varejo Dessazonalizado]]*1)/H147)-1)</f>
        <v>-1.2334714821393367E-2</v>
      </c>
      <c r="J148" s="13">
        <f>IF(Tabela1511[[#This Row],[Vendas no Varejo Dessazonalizado]]="",#N/A,((Tabela1511[[#This Row],[Vendas no Varejo Dessazonalizado]]*1)/H136)-1)</f>
        <v>-1.3891625615763514E-2</v>
      </c>
      <c r="K148" s="12">
        <v>144.03</v>
      </c>
      <c r="L148" s="13">
        <f>IF(Tabela1511[[#This Row],[IBC-Br com Ajuste Sazonal]]="",#N/A,((Tabela1511[[#This Row],[IBC-Br com Ajuste Sazonal]]*1)/K147)-1)</f>
        <v>-7.3742246726394844E-3</v>
      </c>
      <c r="M148" s="13">
        <f>IF(Tabela1511[[#This Row],[IBC-Br com Ajuste Sazonal]]="",#N/A,((Tabela1511[[#This Row],[IBC-Br com Ajuste Sazonal]]*1)/K136)-1)</f>
        <v>-2.6627018990335816E-2</v>
      </c>
      <c r="N148" s="13">
        <f t="shared" si="1"/>
        <v>-1.1269422413916911E-2</v>
      </c>
      <c r="Q148" s="10"/>
      <c r="R148" s="10"/>
    </row>
    <row r="149" spans="1:18" ht="12.75">
      <c r="A149" s="11">
        <v>42064</v>
      </c>
      <c r="B149" s="12">
        <v>100.82</v>
      </c>
      <c r="C149" s="21">
        <f>IF(Tabela1511[[#This Row],[Volume Serviços]]="",#N/A,((Tabela1511[[#This Row],[Volume Serviços]]*1)/B148)-1)</f>
        <v>0.10633161417754855</v>
      </c>
      <c r="D149" s="21">
        <f>IF(Tabela1511[[#This Row],[Volume Serviços]]="",#N/A,((Tabela1511[[#This Row],[Volume Serviços]]*1)/B137)-1)</f>
        <v>2.3033992897006472E-2</v>
      </c>
      <c r="E149" s="12">
        <v>110.6</v>
      </c>
      <c r="F149" s="21">
        <f>IF(Tabela1511[[#This Row],[Produção Industrial Dessazonalizado]]="",#N/A,((Tabela1511[[#This Row],[Produção Industrial Dessazonalizado]]*1)/E148)-1)</f>
        <v>-6.2893081761006275E-3</v>
      </c>
      <c r="G149" s="21">
        <f>IF(Tabela1511[[#This Row],[Produção Industrial Dessazonalizado]]="",#N/A,(Tabela1511[[#This Row],[Produção Industrial Dessazonalizado]]*1)/E137-1)</f>
        <v>-6.0322854715378127E-2</v>
      </c>
      <c r="H149" s="10">
        <v>100.24</v>
      </c>
      <c r="I149" s="21">
        <f>IF(Tabela1511[[#This Row],[Vendas no Varejo Dessazonalizado]]="",#N/A,((Tabela1511[[#This Row],[Vendas no Varejo Dessazonalizado]]*1)/H148)-1)</f>
        <v>1.4986512139074648E-3</v>
      </c>
      <c r="J149" s="13">
        <f>IF(Tabela1511[[#This Row],[Vendas no Varejo Dessazonalizado]]="",#N/A,((Tabela1511[[#This Row],[Vendas no Varejo Dessazonalizado]]*1)/H137)-1)</f>
        <v>-5.8514331052266222E-3</v>
      </c>
      <c r="K149" s="12">
        <v>143.72</v>
      </c>
      <c r="L149" s="13">
        <f>IF(Tabela1511[[#This Row],[IBC-Br com Ajuste Sazonal]]="",#N/A,((Tabela1511[[#This Row],[IBC-Br com Ajuste Sazonal]]*1)/K148)-1)</f>
        <v>-2.1523293758245465E-3</v>
      </c>
      <c r="M149" s="13">
        <f>IF(Tabela1511[[#This Row],[IBC-Br com Ajuste Sazonal]]="",#N/A,((Tabela1511[[#This Row],[IBC-Br com Ajuste Sazonal]]*1)/K137)-1)</f>
        <v>-2.7539075715542261E-2</v>
      </c>
      <c r="N149" s="13">
        <f t="shared" si="1"/>
        <v>-1.5132661948877468E-2</v>
      </c>
      <c r="Q149" s="10"/>
      <c r="R149" s="10"/>
    </row>
    <row r="150" spans="1:18" ht="12.75">
      <c r="A150" s="11">
        <v>42095</v>
      </c>
      <c r="B150" s="12">
        <v>95.75</v>
      </c>
      <c r="C150" s="21">
        <f>IF(Tabela1511[[#This Row],[Volume Serviços]]="",#N/A,((Tabela1511[[#This Row],[Volume Serviços]]*1)/B149)-1)</f>
        <v>-5.0287641341003719E-2</v>
      </c>
      <c r="D150" s="21">
        <f>IF(Tabela1511[[#This Row],[Volume Serviços]]="",#N/A,((Tabela1511[[#This Row],[Volume Serviços]]*1)/B138)-1)</f>
        <v>-2.8707648610265757E-2</v>
      </c>
      <c r="E150" s="12">
        <v>108.5</v>
      </c>
      <c r="F150" s="21">
        <f>IF(Tabela1511[[#This Row],[Produção Industrial Dessazonalizado]]="",#N/A,((Tabela1511[[#This Row],[Produção Industrial Dessazonalizado]]*1)/E149)-1)</f>
        <v>-1.8987341772151889E-2</v>
      </c>
      <c r="G150" s="21">
        <f>IF(Tabela1511[[#This Row],[Produção Industrial Dessazonalizado]]="",#N/A,(Tabela1511[[#This Row],[Produção Industrial Dessazonalizado]]*1)/E138-1)</f>
        <v>-7.026563838903177E-2</v>
      </c>
      <c r="H150" s="10">
        <v>97.58</v>
      </c>
      <c r="I150" s="21">
        <f>IF(Tabela1511[[#This Row],[Vendas no Varejo Dessazonalizado]]="",#N/A,((Tabela1511[[#This Row],[Vendas no Varejo Dessazonalizado]]*1)/H149)-1)</f>
        <v>-2.6536312849162025E-2</v>
      </c>
      <c r="J150" s="13">
        <f>IF(Tabela1511[[#This Row],[Vendas no Varejo Dessazonalizado]]="",#N/A,((Tabela1511[[#This Row],[Vendas no Varejo Dessazonalizado]]*1)/H138)-1)</f>
        <v>-3.4912471565621606E-2</v>
      </c>
      <c r="K150" s="12">
        <v>142.02000000000001</v>
      </c>
      <c r="L150" s="13">
        <f>IF(Tabela1511[[#This Row],[IBC-Br com Ajuste Sazonal]]="",#N/A,((Tabela1511[[#This Row],[IBC-Br com Ajuste Sazonal]]*1)/K149)-1)</f>
        <v>-1.1828555524631135E-2</v>
      </c>
      <c r="M150" s="13">
        <f>IF(Tabela1511[[#This Row],[IBC-Br com Ajuste Sazonal]]="",#N/A,((Tabela1511[[#This Row],[IBC-Br com Ajuste Sazonal]]*1)/K138)-1)</f>
        <v>-3.4468692637160903E-2</v>
      </c>
      <c r="N150" s="13">
        <f t="shared" si="1"/>
        <v>-1.8472225582362074E-2</v>
      </c>
      <c r="Q150" s="10"/>
      <c r="R150" s="10"/>
    </row>
    <row r="151" spans="1:18" ht="12.75">
      <c r="A151" s="11">
        <v>42125</v>
      </c>
      <c r="B151" s="12">
        <v>97.48</v>
      </c>
      <c r="C151" s="21">
        <f>IF(Tabela1511[[#This Row],[Volume Serviços]]="",#N/A,((Tabela1511[[#This Row],[Volume Serviços]]*1)/B150)-1)</f>
        <v>1.8067885117493576E-2</v>
      </c>
      <c r="D151" s="21">
        <f>IF(Tabela1511[[#This Row],[Volume Serviços]]="",#N/A,((Tabela1511[[#This Row],[Volume Serviços]]*1)/B139)-1)</f>
        <v>-3.1399046104928385E-2</v>
      </c>
      <c r="E151" s="12">
        <v>107.5</v>
      </c>
      <c r="F151" s="21">
        <f>IF(Tabela1511[[#This Row],[Produção Industrial Dessazonalizado]]="",#N/A,((Tabela1511[[#This Row],[Produção Industrial Dessazonalizado]]*1)/E150)-1)</f>
        <v>-9.2165898617511122E-3</v>
      </c>
      <c r="G151" s="21">
        <f>IF(Tabela1511[[#This Row],[Produção Industrial Dessazonalizado]]="",#N/A,(Tabela1511[[#This Row],[Produção Industrial Dessazonalizado]]*1)/E139-1)</f>
        <v>-6.926406926406925E-2</v>
      </c>
      <c r="H151" s="10">
        <v>97.9</v>
      </c>
      <c r="I151" s="21">
        <f>IF(Tabela1511[[#This Row],[Vendas no Varejo Dessazonalizado]]="",#N/A,((Tabela1511[[#This Row],[Vendas no Varejo Dessazonalizado]]*1)/H150)-1)</f>
        <v>3.2793605246976831E-3</v>
      </c>
      <c r="J151" s="13">
        <f>IF(Tabela1511[[#This Row],[Vendas no Varejo Dessazonalizado]]="",#N/A,((Tabela1511[[#This Row],[Vendas no Varejo Dessazonalizado]]*1)/H139)-1)</f>
        <v>-3.4992607195662884E-2</v>
      </c>
      <c r="K151" s="12">
        <v>141.07</v>
      </c>
      <c r="L151" s="13">
        <f>IF(Tabela1511[[#This Row],[IBC-Br com Ajuste Sazonal]]="",#N/A,((Tabela1511[[#This Row],[IBC-Br com Ajuste Sazonal]]*1)/K150)-1)</f>
        <v>-6.6891987044079837E-3</v>
      </c>
      <c r="M151" s="13">
        <f>IF(Tabela1511[[#This Row],[IBC-Br com Ajuste Sazonal]]="",#N/A,((Tabela1511[[#This Row],[IBC-Br com Ajuste Sazonal]]*1)/K139)-1)</f>
        <v>-3.6209605793537047E-2</v>
      </c>
      <c r="N151" s="13">
        <f t="shared" si="1"/>
        <v>-2.1251256871070046E-2</v>
      </c>
      <c r="Q151" s="10"/>
      <c r="R151" s="10"/>
    </row>
    <row r="152" spans="1:18" ht="12.75">
      <c r="A152" s="11">
        <v>42156</v>
      </c>
      <c r="B152" s="12">
        <v>96.08</v>
      </c>
      <c r="C152" s="21">
        <f>IF(Tabela1511[[#This Row],[Volume Serviços]]="",#N/A,((Tabela1511[[#This Row],[Volume Serviços]]*1)/B151)-1)</f>
        <v>-1.436192039392703E-2</v>
      </c>
      <c r="D152" s="21">
        <f>IF(Tabela1511[[#This Row],[Volume Serviços]]="",#N/A,((Tabela1511[[#This Row],[Volume Serviços]]*1)/B140)-1)</f>
        <v>-2.2285539839218438E-2</v>
      </c>
      <c r="E152" s="12">
        <v>106.4</v>
      </c>
      <c r="F152" s="21">
        <f>IF(Tabela1511[[#This Row],[Produção Industrial Dessazonalizado]]="",#N/A,((Tabela1511[[#This Row],[Produção Industrial Dessazonalizado]]*1)/E151)-1)</f>
        <v>-1.0232558139534831E-2</v>
      </c>
      <c r="G152" s="21">
        <f>IF(Tabela1511[[#This Row],[Produção Industrial Dessazonalizado]]="",#N/A,(Tabela1511[[#This Row],[Produção Industrial Dessazonalizado]]*1)/E140-1)</f>
        <v>-5.0847457627118509E-2</v>
      </c>
      <c r="H152" s="10">
        <v>96.63</v>
      </c>
      <c r="I152" s="21">
        <f>IF(Tabela1511[[#This Row],[Vendas no Varejo Dessazonalizado]]="",#N/A,((Tabela1511[[#This Row],[Vendas no Varejo Dessazonalizado]]*1)/H151)-1)</f>
        <v>-1.2972420837589427E-2</v>
      </c>
      <c r="J152" s="13">
        <f>IF(Tabela1511[[#This Row],[Vendas no Varejo Dessazonalizado]]="",#N/A,((Tabela1511[[#This Row],[Vendas no Varejo Dessazonalizado]]*1)/H140)-1)</f>
        <v>-3.6590229312063793E-2</v>
      </c>
      <c r="K152" s="12">
        <v>139.54</v>
      </c>
      <c r="L152" s="13">
        <f>IF(Tabela1511[[#This Row],[IBC-Br com Ajuste Sazonal]]="",#N/A,((Tabela1511[[#This Row],[IBC-Br com Ajuste Sazonal]]*1)/K151)-1)</f>
        <v>-1.0845679449918544E-2</v>
      </c>
      <c r="M152" s="13">
        <f>IF(Tabela1511[[#This Row],[IBC-Br com Ajuste Sazonal]]="",#N/A,((Tabela1511[[#This Row],[IBC-Br com Ajuste Sazonal]]*1)/K140)-1)</f>
        <v>-2.705340956630875E-2</v>
      </c>
      <c r="N152" s="13">
        <f t="shared" si="1"/>
        <v>-2.1842913262540602E-2</v>
      </c>
      <c r="Q152" s="10"/>
      <c r="R152" s="10"/>
    </row>
    <row r="153" spans="1:18" ht="12.75">
      <c r="A153" s="11">
        <v>42186</v>
      </c>
      <c r="B153" s="12">
        <v>97.08</v>
      </c>
      <c r="C153" s="21">
        <f>IF(Tabela1511[[#This Row],[Volume Serviços]]="",#N/A,((Tabela1511[[#This Row],[Volume Serviços]]*1)/B152)-1)</f>
        <v>1.0407993338884314E-2</v>
      </c>
      <c r="D153" s="21">
        <f>IF(Tabela1511[[#This Row],[Volume Serviços]]="",#N/A,((Tabela1511[[#This Row],[Volume Serviços]]*1)/B141)-1)</f>
        <v>-4.2320213080793145E-2</v>
      </c>
      <c r="E153" s="12">
        <v>104.5</v>
      </c>
      <c r="F153" s="21">
        <f>IF(Tabela1511[[#This Row],[Produção Industrial Dessazonalizado]]="",#N/A,((Tabela1511[[#This Row],[Produção Industrial Dessazonalizado]]*1)/E152)-1)</f>
        <v>-1.7857142857142905E-2</v>
      </c>
      <c r="G153" s="21">
        <f>IF(Tabela1511[[#This Row],[Produção Industrial Dessazonalizado]]="",#N/A,(Tabela1511[[#This Row],[Produção Industrial Dessazonalizado]]*1)/E141-1)</f>
        <v>-9.1304347826086985E-2</v>
      </c>
      <c r="H153" s="10">
        <v>95.57</v>
      </c>
      <c r="I153" s="21">
        <f>IF(Tabela1511[[#This Row],[Vendas no Varejo Dessazonalizado]]="",#N/A,((Tabela1511[[#This Row],[Vendas no Varejo Dessazonalizado]]*1)/H152)-1)</f>
        <v>-1.0969678153782469E-2</v>
      </c>
      <c r="J153" s="13">
        <f>IF(Tabela1511[[#This Row],[Vendas no Varejo Dessazonalizado]]="",#N/A,((Tabela1511[[#This Row],[Vendas no Varejo Dessazonalizado]]*1)/H141)-1)</f>
        <v>-4.142427281845551E-2</v>
      </c>
      <c r="K153" s="12">
        <v>138.57</v>
      </c>
      <c r="L153" s="13">
        <f>IF(Tabela1511[[#This Row],[IBC-Br com Ajuste Sazonal]]="",#N/A,((Tabela1511[[#This Row],[IBC-Br com Ajuste Sazonal]]*1)/K152)-1)</f>
        <v>-6.9514117815679954E-3</v>
      </c>
      <c r="M153" s="13">
        <f>IF(Tabela1511[[#This Row],[IBC-Br com Ajuste Sazonal]]="",#N/A,((Tabela1511[[#This Row],[IBC-Br com Ajuste Sazonal]]*1)/K141)-1)</f>
        <v>-4.3223089138990645E-2</v>
      </c>
      <c r="N153" s="13">
        <f t="shared" si="1"/>
        <v>-2.415328681704455E-2</v>
      </c>
      <c r="Q153" s="10"/>
      <c r="R153" s="10"/>
    </row>
    <row r="154" spans="1:18" ht="12.75">
      <c r="A154" s="11">
        <v>42217</v>
      </c>
      <c r="B154" s="12">
        <v>97.22</v>
      </c>
      <c r="C154" s="21">
        <f>IF(Tabela1511[[#This Row],[Volume Serviços]]="",#N/A,((Tabela1511[[#This Row],[Volume Serviços]]*1)/B153)-1)</f>
        <v>1.4421096003296441E-3</v>
      </c>
      <c r="D154" s="21">
        <f>IF(Tabela1511[[#This Row],[Volume Serviços]]="",#N/A,((Tabela1511[[#This Row],[Volume Serviços]]*1)/B142)-1)</f>
        <v>-3.5132989281460913E-2</v>
      </c>
      <c r="E154" s="12">
        <v>105</v>
      </c>
      <c r="F154" s="21">
        <f>IF(Tabela1511[[#This Row],[Produção Industrial Dessazonalizado]]="",#N/A,((Tabela1511[[#This Row],[Produção Industrial Dessazonalizado]]*1)/E153)-1)</f>
        <v>4.7846889952152249E-3</v>
      </c>
      <c r="G154" s="21">
        <f>IF(Tabela1511[[#This Row],[Produção Industrial Dessazonalizado]]="",#N/A,(Tabela1511[[#This Row],[Produção Industrial Dessazonalizado]]*1)/E142-1)</f>
        <v>-9.0909090909090939E-2</v>
      </c>
      <c r="H154" s="10">
        <v>94.97</v>
      </c>
      <c r="I154" s="21">
        <f>IF(Tabela1511[[#This Row],[Vendas no Varejo Dessazonalizado]]="",#N/A,((Tabela1511[[#This Row],[Vendas no Varejo Dessazonalizado]]*1)/H153)-1)</f>
        <v>-6.2781207491889868E-3</v>
      </c>
      <c r="J154" s="13">
        <f>IF(Tabela1511[[#This Row],[Vendas no Varejo Dessazonalizado]]="",#N/A,((Tabela1511[[#This Row],[Vendas no Varejo Dessazonalizado]]*1)/H142)-1)</f>
        <v>-6.1932042670881038E-2</v>
      </c>
      <c r="K154" s="12">
        <v>138.81</v>
      </c>
      <c r="L154" s="13">
        <f>IF(Tabela1511[[#This Row],[IBC-Br com Ajuste Sazonal]]="",#N/A,((Tabela1511[[#This Row],[IBC-Br com Ajuste Sazonal]]*1)/K153)-1)</f>
        <v>1.7319766183157004E-3</v>
      </c>
      <c r="M154" s="13">
        <f>IF(Tabela1511[[#This Row],[IBC-Br com Ajuste Sazonal]]="",#N/A,((Tabela1511[[#This Row],[IBC-Br com Ajuste Sazonal]]*1)/K142)-1)</f>
        <v>-4.7027323904984208E-2</v>
      </c>
      <c r="N154" s="13">
        <f t="shared" si="1"/>
        <v>-2.7217210204451708E-2</v>
      </c>
      <c r="Q154" s="10"/>
      <c r="R154" s="10"/>
    </row>
    <row r="155" spans="1:18" ht="12.75">
      <c r="A155" s="11">
        <v>42248</v>
      </c>
      <c r="B155" s="12">
        <v>97.07</v>
      </c>
      <c r="C155" s="21">
        <f>IF(Tabela1511[[#This Row],[Volume Serviços]]="",#N/A,((Tabela1511[[#This Row],[Volume Serviços]]*1)/B154)-1)</f>
        <v>-1.5428924089694318E-3</v>
      </c>
      <c r="D155" s="21">
        <f>IF(Tabela1511[[#This Row],[Volume Serviços]]="",#N/A,((Tabela1511[[#This Row],[Volume Serviços]]*1)/B143)-1)</f>
        <v>-4.7959984307571646E-2</v>
      </c>
      <c r="E155" s="12">
        <v>102.7</v>
      </c>
      <c r="F155" s="21">
        <f>IF(Tabela1511[[#This Row],[Produção Industrial Dessazonalizado]]="",#N/A,((Tabela1511[[#This Row],[Produção Industrial Dessazonalizado]]*1)/E154)-1)</f>
        <v>-2.1904761904761871E-2</v>
      </c>
      <c r="G155" s="21">
        <f>IF(Tabela1511[[#This Row],[Produção Industrial Dessazonalizado]]="",#N/A,(Tabela1511[[#This Row],[Produção Industrial Dessazonalizado]]*1)/E143-1)</f>
        <v>-0.11159169550172998</v>
      </c>
      <c r="H155" s="10">
        <v>94.81</v>
      </c>
      <c r="I155" s="21">
        <f>IF(Tabela1511[[#This Row],[Vendas no Varejo Dessazonalizado]]="",#N/A,((Tabela1511[[#This Row],[Vendas no Varejo Dessazonalizado]]*1)/H154)-1)</f>
        <v>-1.6847425502789504E-3</v>
      </c>
      <c r="J155" s="13">
        <f>IF(Tabela1511[[#This Row],[Vendas no Varejo Dessazonalizado]]="",#N/A,((Tabela1511[[#This Row],[Vendas no Varejo Dessazonalizado]]*1)/H143)-1)</f>
        <v>-6.4990138067061221E-2</v>
      </c>
      <c r="K155" s="12">
        <v>137.72</v>
      </c>
      <c r="L155" s="13">
        <f>IF(Tabela1511[[#This Row],[IBC-Br com Ajuste Sazonal]]="",#N/A,((Tabela1511[[#This Row],[IBC-Br com Ajuste Sazonal]]*1)/K154)-1)</f>
        <v>-7.8524601973921637E-3</v>
      </c>
      <c r="M155" s="13">
        <f>IF(Tabela1511[[#This Row],[IBC-Br com Ajuste Sazonal]]="",#N/A,((Tabela1511[[#This Row],[IBC-Br com Ajuste Sazonal]]*1)/K143)-1)</f>
        <v>-5.8067163668695798E-2</v>
      </c>
      <c r="N155" s="13">
        <f t="shared" si="1"/>
        <v>-3.1148505097737811E-2</v>
      </c>
      <c r="Q155" s="10"/>
      <c r="R155" s="10"/>
    </row>
    <row r="156" spans="1:18" ht="12.75">
      <c r="A156" s="11">
        <v>42278</v>
      </c>
      <c r="B156" s="12">
        <v>98.16</v>
      </c>
      <c r="C156" s="21">
        <f>IF(Tabela1511[[#This Row],[Volume Serviços]]="",#N/A,((Tabela1511[[#This Row],[Volume Serviços]]*1)/B155)-1)</f>
        <v>1.1229009992788752E-2</v>
      </c>
      <c r="D156" s="21">
        <f>IF(Tabela1511[[#This Row],[Volume Serviços]]="",#N/A,((Tabela1511[[#This Row],[Volume Serviços]]*1)/B144)-1)</f>
        <v>-5.8326937835763593E-2</v>
      </c>
      <c r="E156" s="12">
        <v>102.4</v>
      </c>
      <c r="F156" s="21">
        <f>IF(Tabela1511[[#This Row],[Produção Industrial Dessazonalizado]]="",#N/A,((Tabela1511[[#This Row],[Produção Industrial Dessazonalizado]]*1)/E155)-1)</f>
        <v>-2.9211295034079487E-3</v>
      </c>
      <c r="G156" s="21">
        <f>IF(Tabela1511[[#This Row],[Produção Industrial Dessazonalizado]]="",#N/A,(Tabela1511[[#This Row],[Produção Industrial Dessazonalizado]]*1)/E144-1)</f>
        <v>-0.11495246326706998</v>
      </c>
      <c r="H156" s="10">
        <v>95.52</v>
      </c>
      <c r="I156" s="21">
        <f>IF(Tabela1511[[#This Row],[Vendas no Varejo Dessazonalizado]]="",#N/A,((Tabela1511[[#This Row],[Vendas no Varejo Dessazonalizado]]*1)/H155)-1)</f>
        <v>7.4886615335933993E-3</v>
      </c>
      <c r="J156" s="13">
        <f>IF(Tabela1511[[#This Row],[Vendas no Varejo Dessazonalizado]]="",#N/A,((Tabela1511[[#This Row],[Vendas no Varejo Dessazonalizado]]*1)/H144)-1)</f>
        <v>-6.453824307119771E-2</v>
      </c>
      <c r="K156" s="12">
        <v>138.78</v>
      </c>
      <c r="L156" s="13">
        <f>IF(Tabela1511[[#This Row],[IBC-Br com Ajuste Sazonal]]="",#N/A,((Tabela1511[[#This Row],[IBC-Br com Ajuste Sazonal]]*1)/K155)-1)</f>
        <v>7.6967760673831709E-3</v>
      </c>
      <c r="M156" s="13">
        <f>IF(Tabela1511[[#This Row],[IBC-Br com Ajuste Sazonal]]="",#N/A,((Tabela1511[[#This Row],[IBC-Br com Ajuste Sazonal]]*1)/K144)-1)</f>
        <v>-4.5463924616548468E-2</v>
      </c>
      <c r="N156" s="13">
        <f t="shared" si="1"/>
        <v>-3.3478635050409815E-2</v>
      </c>
      <c r="Q156" s="10"/>
      <c r="R156" s="10"/>
    </row>
    <row r="157" spans="1:18" ht="12.75">
      <c r="A157" s="11">
        <v>42309</v>
      </c>
      <c r="B157" s="12">
        <v>95.72</v>
      </c>
      <c r="C157" s="21">
        <f>IF(Tabela1511[[#This Row],[Volume Serviços]]="",#N/A,((Tabela1511[[#This Row],[Volume Serviços]]*1)/B156)-1)</f>
        <v>-2.485737571312141E-2</v>
      </c>
      <c r="D157" s="21">
        <f>IF(Tabela1511[[#This Row],[Volume Serviços]]="",#N/A,((Tabela1511[[#This Row],[Volume Serviços]]*1)/B145)-1)</f>
        <v>-6.3679937396067698E-2</v>
      </c>
      <c r="E157" s="12">
        <v>100.7</v>
      </c>
      <c r="F157" s="21">
        <f>IF(Tabela1511[[#This Row],[Produção Industrial Dessazonalizado]]="",#N/A,((Tabela1511[[#This Row],[Produção Industrial Dessazonalizado]]*1)/E156)-1)</f>
        <v>-1.66015625E-2</v>
      </c>
      <c r="G157" s="21">
        <f>IF(Tabela1511[[#This Row],[Produção Industrial Dessazonalizado]]="",#N/A,(Tabela1511[[#This Row],[Produção Industrial Dessazonalizado]]*1)/E145-1)</f>
        <v>-0.12282229965156788</v>
      </c>
      <c r="H157" s="10">
        <v>94.41</v>
      </c>
      <c r="I157" s="21">
        <f>IF(Tabela1511[[#This Row],[Vendas no Varejo Dessazonalizado]]="",#N/A,((Tabela1511[[#This Row],[Vendas no Varejo Dessazonalizado]]*1)/H156)-1)</f>
        <v>-1.1620603015075393E-2</v>
      </c>
      <c r="J157" s="13">
        <f>IF(Tabela1511[[#This Row],[Vendas no Varejo Dessazonalizado]]="",#N/A,((Tabela1511[[#This Row],[Vendas no Varejo Dessazonalizado]]*1)/H145)-1)</f>
        <v>-7.5861393891934248E-2</v>
      </c>
      <c r="K157" s="12">
        <v>136.79</v>
      </c>
      <c r="L157" s="13">
        <f>IF(Tabela1511[[#This Row],[IBC-Br com Ajuste Sazonal]]="",#N/A,((Tabela1511[[#This Row],[IBC-Br com Ajuste Sazonal]]*1)/K156)-1)</f>
        <v>-1.4339241965701133E-2</v>
      </c>
      <c r="M157" s="13">
        <f>IF(Tabela1511[[#This Row],[IBC-Br com Ajuste Sazonal]]="",#N/A,((Tabela1511[[#This Row],[IBC-Br com Ajuste Sazonal]]*1)/K145)-1)</f>
        <v>-6.0185503263483486E-2</v>
      </c>
      <c r="N157" s="13">
        <f t="shared" si="1"/>
        <v>-3.6998468079378226E-2</v>
      </c>
      <c r="Q157" s="10"/>
      <c r="R157" s="10"/>
    </row>
    <row r="158" spans="1:18" ht="12.75">
      <c r="A158" s="11">
        <v>42339</v>
      </c>
      <c r="B158" s="12">
        <v>102.69</v>
      </c>
      <c r="C158" s="21">
        <f>IF(Tabela1511[[#This Row],[Volume Serviços]]="",#N/A,((Tabela1511[[#This Row],[Volume Serviços]]*1)/B157)-1)</f>
        <v>7.2816548265775216E-2</v>
      </c>
      <c r="D158" s="21">
        <f>IF(Tabela1511[[#This Row],[Volume Serviços]]="",#N/A,((Tabela1511[[#This Row],[Volume Serviços]]*1)/B146)-1)</f>
        <v>-5.0397632698354067E-2</v>
      </c>
      <c r="E158" s="12">
        <v>99.1</v>
      </c>
      <c r="F158" s="21">
        <f>IF(Tabela1511[[#This Row],[Produção Industrial Dessazonalizado]]="",#N/A,((Tabela1511[[#This Row],[Produção Industrial Dessazonalizado]]*1)/E157)-1)</f>
        <v>-1.588877855014903E-2</v>
      </c>
      <c r="G158" s="21">
        <f>IF(Tabela1511[[#This Row],[Produção Industrial Dessazonalizado]]="",#N/A,(Tabela1511[[#This Row],[Produção Industrial Dessazonalizado]]*1)/E146-1)</f>
        <v>-0.11041292639138245</v>
      </c>
      <c r="H158" s="10">
        <v>94.13</v>
      </c>
      <c r="I158" s="21">
        <f>IF(Tabela1511[[#This Row],[Vendas no Varejo Dessazonalizado]]="",#N/A,((Tabela1511[[#This Row],[Vendas no Varejo Dessazonalizado]]*1)/H157)-1)</f>
        <v>-2.9657875225082009E-3</v>
      </c>
      <c r="J158" s="13">
        <f>IF(Tabela1511[[#This Row],[Vendas no Varejo Dessazonalizado]]="",#N/A,((Tabela1511[[#This Row],[Vendas no Varejo Dessazonalizado]]*1)/H146)-1)</f>
        <v>-6.9953561900997885E-2</v>
      </c>
      <c r="K158" s="12">
        <v>136.46</v>
      </c>
      <c r="L158" s="13">
        <f>IF(Tabela1511[[#This Row],[IBC-Br com Ajuste Sazonal]]="",#N/A,((Tabela1511[[#This Row],[IBC-Br com Ajuste Sazonal]]*1)/K157)-1)</f>
        <v>-2.4124570509539423E-3</v>
      </c>
      <c r="M158" s="13">
        <f>IF(Tabela1511[[#This Row],[IBC-Br com Ajuste Sazonal]]="",#N/A,((Tabela1511[[#This Row],[IBC-Br com Ajuste Sazonal]]*1)/K146)-1)</f>
        <v>-6.7131528575334887E-2</v>
      </c>
      <c r="N158" s="13">
        <f t="shared" ref="N158:N221" si="2">AVERAGE(M147:M158)</f>
        <v>-4.1214518211765444E-2</v>
      </c>
      <c r="Q158" s="10"/>
      <c r="R158" s="10"/>
    </row>
    <row r="159" spans="1:18" ht="12.75">
      <c r="A159" s="11">
        <v>42370</v>
      </c>
      <c r="B159" s="12">
        <v>89.88</v>
      </c>
      <c r="C159" s="21">
        <f>IF(Tabela1511[[#This Row],[Volume Serviços]]="",#N/A,((Tabela1511[[#This Row],[Volume Serviços]]*1)/B158)-1)</f>
        <v>-0.12474437627811863</v>
      </c>
      <c r="D159" s="21">
        <f>IF(Tabela1511[[#This Row],[Volume Serviços]]="",#N/A,((Tabela1511[[#This Row],[Volume Serviços]]*1)/B147)-1)</f>
        <v>-4.9894291754756903E-2</v>
      </c>
      <c r="E159" s="12">
        <v>100.1</v>
      </c>
      <c r="F159" s="21">
        <f>IF(Tabela1511[[#This Row],[Produção Industrial Dessazonalizado]]="",#N/A,((Tabela1511[[#This Row],[Produção Industrial Dessazonalizado]]*1)/E158)-1)</f>
        <v>1.0090817356205761E-2</v>
      </c>
      <c r="G159" s="21">
        <f>IF(Tabela1511[[#This Row],[Produção Industrial Dessazonalizado]]="",#N/A,(Tabela1511[[#This Row],[Produção Industrial Dessazonalizado]]*1)/E147-1)</f>
        <v>-0.10704727921498658</v>
      </c>
      <c r="H159" s="10">
        <v>91.54</v>
      </c>
      <c r="I159" s="21">
        <f>IF(Tabela1511[[#This Row],[Vendas no Varejo Dessazonalizado]]="",#N/A,((Tabela1511[[#This Row],[Vendas no Varejo Dessazonalizado]]*1)/H158)-1)</f>
        <v>-2.751513863805366E-2</v>
      </c>
      <c r="J159" s="13">
        <f>IF(Tabela1511[[#This Row],[Vendas no Varejo Dessazonalizado]]="",#N/A,((Tabela1511[[#This Row],[Vendas no Varejo Dessazonalizado]]*1)/H147)-1)</f>
        <v>-9.6704164199723719E-2</v>
      </c>
      <c r="K159" s="12">
        <v>135.51</v>
      </c>
      <c r="L159" s="13">
        <f>IF(Tabela1511[[#This Row],[IBC-Br com Ajuste Sazonal]]="",#N/A,((Tabela1511[[#This Row],[IBC-Br com Ajuste Sazonal]]*1)/K158)-1)</f>
        <v>-6.9617470320973984E-3</v>
      </c>
      <c r="M159" s="13">
        <f>IF(Tabela1511[[#This Row],[IBC-Br com Ajuste Sazonal]]="",#N/A,((Tabela1511[[#This Row],[IBC-Br com Ajuste Sazonal]]*1)/K147)-1)</f>
        <v>-6.6092350103376996E-2</v>
      </c>
      <c r="N159" s="13">
        <f t="shared" si="2"/>
        <v>-4.4924057164524939E-2</v>
      </c>
      <c r="Q159" s="10"/>
      <c r="R159" s="10"/>
    </row>
    <row r="160" spans="1:18" ht="12.75">
      <c r="A160" s="11">
        <v>42401</v>
      </c>
      <c r="B160" s="12">
        <v>87.59</v>
      </c>
      <c r="C160" s="21">
        <f>IF(Tabela1511[[#This Row],[Volume Serviços]]="",#N/A,((Tabela1511[[#This Row],[Volume Serviços]]*1)/B159)-1)</f>
        <v>-2.5478415665331489E-2</v>
      </c>
      <c r="D160" s="21">
        <f>IF(Tabela1511[[#This Row],[Volume Serviços]]="",#N/A,((Tabela1511[[#This Row],[Volume Serviços]]*1)/B148)-1)</f>
        <v>-3.8845605179413933E-2</v>
      </c>
      <c r="E160" s="12">
        <v>99.1</v>
      </c>
      <c r="F160" s="21">
        <f>IF(Tabela1511[[#This Row],[Produção Industrial Dessazonalizado]]="",#N/A,((Tabela1511[[#This Row],[Produção Industrial Dessazonalizado]]*1)/E159)-1)</f>
        <v>-9.9900099900099848E-3</v>
      </c>
      <c r="G160" s="21">
        <f>IF(Tabela1511[[#This Row],[Produção Industrial Dessazonalizado]]="",#N/A,(Tabela1511[[#This Row],[Produção Industrial Dessazonalizado]]*1)/E148-1)</f>
        <v>-0.10961365678346813</v>
      </c>
      <c r="H160" s="10">
        <v>92.51</v>
      </c>
      <c r="I160" s="21">
        <f>IF(Tabela1511[[#This Row],[Vendas no Varejo Dessazonalizado]]="",#N/A,((Tabela1511[[#This Row],[Vendas no Varejo Dessazonalizado]]*1)/H159)-1)</f>
        <v>1.0596460563687904E-2</v>
      </c>
      <c r="J160" s="13">
        <f>IF(Tabela1511[[#This Row],[Vendas no Varejo Dessazonalizado]]="",#N/A,((Tabela1511[[#This Row],[Vendas no Varejo Dessazonalizado]]*1)/H148)-1)</f>
        <v>-7.5731841342791428E-2</v>
      </c>
      <c r="K160" s="12">
        <v>135.41999999999999</v>
      </c>
      <c r="L160" s="13">
        <f>IF(Tabela1511[[#This Row],[IBC-Br com Ajuste Sazonal]]="",#N/A,((Tabela1511[[#This Row],[IBC-Br com Ajuste Sazonal]]*1)/K159)-1)</f>
        <v>-6.6415762674343348E-4</v>
      </c>
      <c r="M160" s="13">
        <f>IF(Tabela1511[[#This Row],[IBC-Br com Ajuste Sazonal]]="",#N/A,((Tabela1511[[#This Row],[IBC-Br com Ajuste Sazonal]]*1)/K148)-1)</f>
        <v>-5.9779212664028414E-2</v>
      </c>
      <c r="N160" s="13">
        <f t="shared" si="2"/>
        <v>-4.7686739970665991E-2</v>
      </c>
      <c r="Q160" s="10"/>
      <c r="R160" s="10"/>
    </row>
    <row r="161" spans="1:18" ht="12.75">
      <c r="A161" s="11">
        <v>42430</v>
      </c>
      <c r="B161" s="12">
        <v>94.87</v>
      </c>
      <c r="C161" s="21">
        <f>IF(Tabela1511[[#This Row],[Volume Serviços]]="",#N/A,((Tabela1511[[#This Row],[Volume Serviços]]*1)/B160)-1)</f>
        <v>8.3114510788902862E-2</v>
      </c>
      <c r="D161" s="21">
        <f>IF(Tabela1511[[#This Row],[Volume Serviços]]="",#N/A,((Tabela1511[[#This Row],[Volume Serviços]]*1)/B149)-1)</f>
        <v>-5.9016068240428377E-2</v>
      </c>
      <c r="E161" s="12">
        <v>99.5</v>
      </c>
      <c r="F161" s="21">
        <f>IF(Tabela1511[[#This Row],[Produção Industrial Dessazonalizado]]="",#N/A,((Tabela1511[[#This Row],[Produção Industrial Dessazonalizado]]*1)/E160)-1)</f>
        <v>4.0363269424823489E-3</v>
      </c>
      <c r="G161" s="21">
        <f>IF(Tabela1511[[#This Row],[Produção Industrial Dessazonalizado]]="",#N/A,(Tabela1511[[#This Row],[Produção Industrial Dessazonalizado]]*1)/E149-1)</f>
        <v>-0.10036166365280286</v>
      </c>
      <c r="H161" s="10">
        <v>91.67</v>
      </c>
      <c r="I161" s="21">
        <f>IF(Tabela1511[[#This Row],[Vendas no Varejo Dessazonalizado]]="",#N/A,((Tabela1511[[#This Row],[Vendas no Varejo Dessazonalizado]]*1)/H160)-1)</f>
        <v>-9.0800994487082454E-3</v>
      </c>
      <c r="J161" s="13">
        <f>IF(Tabela1511[[#This Row],[Vendas no Varejo Dessazonalizado]]="",#N/A,((Tabela1511[[#This Row],[Vendas no Varejo Dessazonalizado]]*1)/H149)-1)</f>
        <v>-8.5494812450119695E-2</v>
      </c>
      <c r="K161" s="12">
        <v>134.47</v>
      </c>
      <c r="L161" s="13">
        <f>IF(Tabela1511[[#This Row],[IBC-Br com Ajuste Sazonal]]="",#N/A,((Tabela1511[[#This Row],[IBC-Br com Ajuste Sazonal]]*1)/K160)-1)</f>
        <v>-7.0152119332446139E-3</v>
      </c>
      <c r="M161" s="13">
        <f>IF(Tabela1511[[#This Row],[IBC-Br com Ajuste Sazonal]]="",#N/A,((Tabela1511[[#This Row],[IBC-Br com Ajuste Sazonal]]*1)/K149)-1)</f>
        <v>-6.4361258001669919E-2</v>
      </c>
      <c r="N161" s="13">
        <f t="shared" si="2"/>
        <v>-5.0755255161176627E-2</v>
      </c>
      <c r="Q161" s="10"/>
      <c r="R161" s="10"/>
    </row>
    <row r="162" spans="1:18" ht="12.75">
      <c r="A162" s="11">
        <v>42461</v>
      </c>
      <c r="B162" s="12">
        <v>91.18</v>
      </c>
      <c r="C162" s="21">
        <f>IF(Tabela1511[[#This Row],[Volume Serviços]]="",#N/A,((Tabela1511[[#This Row],[Volume Serviços]]*1)/B161)-1)</f>
        <v>-3.8895330452197729E-2</v>
      </c>
      <c r="D162" s="21">
        <f>IF(Tabela1511[[#This Row],[Volume Serviços]]="",#N/A,((Tabela1511[[#This Row],[Volume Serviços]]*1)/B150)-1)</f>
        <v>-4.7728459530026024E-2</v>
      </c>
      <c r="E162" s="12">
        <v>99.6</v>
      </c>
      <c r="F162" s="21">
        <f>IF(Tabela1511[[#This Row],[Produção Industrial Dessazonalizado]]="",#N/A,((Tabela1511[[#This Row],[Produção Industrial Dessazonalizado]]*1)/E161)-1)</f>
        <v>1.0050251256281673E-3</v>
      </c>
      <c r="G162" s="21">
        <f>IF(Tabela1511[[#This Row],[Produção Industrial Dessazonalizado]]="",#N/A,(Tabela1511[[#This Row],[Produção Industrial Dessazonalizado]]*1)/E150-1)</f>
        <v>-8.202764976958532E-2</v>
      </c>
      <c r="H162" s="10">
        <v>91.77</v>
      </c>
      <c r="I162" s="21">
        <f>IF(Tabela1511[[#This Row],[Vendas no Varejo Dessazonalizado]]="",#N/A,((Tabela1511[[#This Row],[Vendas no Varejo Dessazonalizado]]*1)/H161)-1)</f>
        <v>1.0908694229299076E-3</v>
      </c>
      <c r="J162" s="13">
        <f>IF(Tabela1511[[#This Row],[Vendas no Varejo Dessazonalizado]]="",#N/A,((Tabela1511[[#This Row],[Vendas no Varejo Dessazonalizado]]*1)/H150)-1)</f>
        <v>-5.9540889526542351E-2</v>
      </c>
      <c r="K162" s="12">
        <v>134.52000000000001</v>
      </c>
      <c r="L162" s="13">
        <f>IF(Tabela1511[[#This Row],[IBC-Br com Ajuste Sazonal]]="",#N/A,((Tabela1511[[#This Row],[IBC-Br com Ajuste Sazonal]]*1)/K161)-1)</f>
        <v>3.7183014798847225E-4</v>
      </c>
      <c r="M162" s="13">
        <f>IF(Tabela1511[[#This Row],[IBC-Br com Ajuste Sazonal]]="",#N/A,((Tabela1511[[#This Row],[IBC-Br com Ajuste Sazonal]]*1)/K150)-1)</f>
        <v>-5.2809463455851247E-2</v>
      </c>
      <c r="N162" s="13">
        <f t="shared" si="2"/>
        <v>-5.2283652729400824E-2</v>
      </c>
      <c r="Q162" s="10"/>
      <c r="R162" s="10"/>
    </row>
    <row r="163" spans="1:18" ht="12.75">
      <c r="A163" s="11">
        <v>42491</v>
      </c>
      <c r="B163" s="12">
        <v>91.58</v>
      </c>
      <c r="C163" s="21">
        <f>IF(Tabela1511[[#This Row],[Volume Serviços]]="",#N/A,((Tabela1511[[#This Row],[Volume Serviços]]*1)/B162)-1)</f>
        <v>4.3869269576659597E-3</v>
      </c>
      <c r="D163" s="21">
        <f>IF(Tabela1511[[#This Row],[Volume Serviços]]="",#N/A,((Tabela1511[[#This Row],[Volume Serviços]]*1)/B151)-1)</f>
        <v>-6.0525235945835143E-2</v>
      </c>
      <c r="E163" s="12">
        <v>99.8</v>
      </c>
      <c r="F163" s="21">
        <f>IF(Tabela1511[[#This Row],[Produção Industrial Dessazonalizado]]="",#N/A,((Tabela1511[[#This Row],[Produção Industrial Dessazonalizado]]*1)/E162)-1)</f>
        <v>2.0080321285140812E-3</v>
      </c>
      <c r="G163" s="21">
        <f>IF(Tabela1511[[#This Row],[Produção Industrial Dessazonalizado]]="",#N/A,(Tabela1511[[#This Row],[Produção Industrial Dessazonalizado]]*1)/E151-1)</f>
        <v>-7.162790697674426E-2</v>
      </c>
      <c r="H163" s="10">
        <v>90.96</v>
      </c>
      <c r="I163" s="21">
        <f>IF(Tabela1511[[#This Row],[Vendas no Varejo Dessazonalizado]]="",#N/A,((Tabela1511[[#This Row],[Vendas no Varejo Dessazonalizado]]*1)/H162)-1)</f>
        <v>-8.826413860738791E-3</v>
      </c>
      <c r="J163" s="13">
        <f>IF(Tabela1511[[#This Row],[Vendas no Varejo Dessazonalizado]]="",#N/A,((Tabela1511[[#This Row],[Vendas no Varejo Dessazonalizado]]*1)/H151)-1)</f>
        <v>-7.0888661899897953E-2</v>
      </c>
      <c r="K163" s="12">
        <v>134.1</v>
      </c>
      <c r="L163" s="13">
        <f>IF(Tabela1511[[#This Row],[IBC-Br com Ajuste Sazonal]]="",#N/A,((Tabela1511[[#This Row],[IBC-Br com Ajuste Sazonal]]*1)/K162)-1)</f>
        <v>-3.1222123104371891E-3</v>
      </c>
      <c r="M163" s="13">
        <f>IF(Tabela1511[[#This Row],[IBC-Br com Ajuste Sazonal]]="",#N/A,((Tabela1511[[#This Row],[IBC-Br com Ajuste Sazonal]]*1)/K151)-1)</f>
        <v>-4.940809527185086E-2</v>
      </c>
      <c r="N163" s="13">
        <f t="shared" si="2"/>
        <v>-5.3383526852593642E-2</v>
      </c>
      <c r="Q163" s="10"/>
      <c r="R163" s="10"/>
    </row>
    <row r="164" spans="1:18" ht="12.75">
      <c r="A164" s="11">
        <v>42522</v>
      </c>
      <c r="B164" s="12">
        <v>92.82</v>
      </c>
      <c r="C164" s="21">
        <f>IF(Tabela1511[[#This Row],[Volume Serviços]]="",#N/A,((Tabela1511[[#This Row],[Volume Serviços]]*1)/B163)-1)</f>
        <v>1.3540074252019973E-2</v>
      </c>
      <c r="D164" s="21">
        <f>IF(Tabela1511[[#This Row],[Volume Serviços]]="",#N/A,((Tabela1511[[#This Row],[Volume Serviços]]*1)/B152)-1)</f>
        <v>-3.3930058284762699E-2</v>
      </c>
      <c r="E164" s="12">
        <v>98.7</v>
      </c>
      <c r="F164" s="21">
        <f>IF(Tabela1511[[#This Row],[Produção Industrial Dessazonalizado]]="",#N/A,((Tabela1511[[#This Row],[Produção Industrial Dessazonalizado]]*1)/E163)-1)</f>
        <v>-1.1022044088176308E-2</v>
      </c>
      <c r="G164" s="21">
        <f>IF(Tabela1511[[#This Row],[Produção Industrial Dessazonalizado]]="",#N/A,(Tabela1511[[#This Row],[Produção Industrial Dessazonalizado]]*1)/E152-1)</f>
        <v>-7.2368421052631637E-2</v>
      </c>
      <c r="H164" s="10">
        <v>90.97</v>
      </c>
      <c r="I164" s="21">
        <f>IF(Tabela1511[[#This Row],[Vendas no Varejo Dessazonalizado]]="",#N/A,((Tabela1511[[#This Row],[Vendas no Varejo Dessazonalizado]]*1)/H163)-1)</f>
        <v>1.0993843447670848E-4</v>
      </c>
      <c r="J164" s="13">
        <f>IF(Tabela1511[[#This Row],[Vendas no Varejo Dessazonalizado]]="",#N/A,((Tabela1511[[#This Row],[Vendas no Varejo Dessazonalizado]]*1)/H152)-1)</f>
        <v>-5.8573941840008192E-2</v>
      </c>
      <c r="K164" s="12">
        <v>134.56</v>
      </c>
      <c r="L164" s="13">
        <f>IF(Tabela1511[[#This Row],[IBC-Br com Ajuste Sazonal]]="",#N/A,((Tabela1511[[#This Row],[IBC-Br com Ajuste Sazonal]]*1)/K163)-1)</f>
        <v>3.430275913497427E-3</v>
      </c>
      <c r="M164" s="13">
        <f>IF(Tabela1511[[#This Row],[IBC-Br com Ajuste Sazonal]]="",#N/A,((Tabela1511[[#This Row],[IBC-Br com Ajuste Sazonal]]*1)/K152)-1)</f>
        <v>-3.5688691414648033E-2</v>
      </c>
      <c r="N164" s="13">
        <f t="shared" si="2"/>
        <v>-5.4103133673288582E-2</v>
      </c>
      <c r="Q164" s="10"/>
      <c r="R164" s="10"/>
    </row>
    <row r="165" spans="1:18" ht="12.75">
      <c r="A165" s="11">
        <v>42552</v>
      </c>
      <c r="B165" s="12">
        <v>92.75</v>
      </c>
      <c r="C165" s="21">
        <f>IF(Tabela1511[[#This Row],[Volume Serviços]]="",#N/A,((Tabela1511[[#This Row],[Volume Serviços]]*1)/B164)-1)</f>
        <v>-7.5414781297122868E-4</v>
      </c>
      <c r="D165" s="21">
        <f>IF(Tabela1511[[#This Row],[Volume Serviços]]="",#N/A,((Tabela1511[[#This Row],[Volume Serviços]]*1)/B153)-1)</f>
        <v>-4.4602389781623342E-2</v>
      </c>
      <c r="E165" s="12">
        <v>99.4</v>
      </c>
      <c r="F165" s="21">
        <f>IF(Tabela1511[[#This Row],[Produção Industrial Dessazonalizado]]="",#N/A,((Tabela1511[[#This Row],[Produção Industrial Dessazonalizado]]*1)/E164)-1)</f>
        <v>7.0921985815604049E-3</v>
      </c>
      <c r="G165" s="21">
        <f>IF(Tabela1511[[#This Row],[Produção Industrial Dessazonalizado]]="",#N/A,(Tabela1511[[#This Row],[Produção Industrial Dessazonalizado]]*1)/E153-1)</f>
        <v>-4.8803827751196072E-2</v>
      </c>
      <c r="H165" s="10">
        <v>90.23</v>
      </c>
      <c r="I165" s="21">
        <f>IF(Tabela1511[[#This Row],[Vendas no Varejo Dessazonalizado]]="",#N/A,((Tabela1511[[#This Row],[Vendas no Varejo Dessazonalizado]]*1)/H164)-1)</f>
        <v>-8.1345498515993375E-3</v>
      </c>
      <c r="J165" s="13">
        <f>IF(Tabela1511[[#This Row],[Vendas no Varejo Dessazonalizado]]="",#N/A,((Tabela1511[[#This Row],[Vendas no Varejo Dessazonalizado]]*1)/H153)-1)</f>
        <v>-5.5875274667782637E-2</v>
      </c>
      <c r="K165" s="12">
        <v>134.54</v>
      </c>
      <c r="L165" s="13">
        <f>IF(Tabela1511[[#This Row],[IBC-Br com Ajuste Sazonal]]="",#N/A,((Tabela1511[[#This Row],[IBC-Br com Ajuste Sazonal]]*1)/K164)-1)</f>
        <v>-1.4863258026165393E-4</v>
      </c>
      <c r="M165" s="13">
        <f>IF(Tabela1511[[#This Row],[IBC-Br com Ajuste Sazonal]]="",#N/A,((Tabela1511[[#This Row],[IBC-Br com Ajuste Sazonal]]*1)/K153)-1)</f>
        <v>-2.9082774049216997E-2</v>
      </c>
      <c r="N165" s="13">
        <f t="shared" si="2"/>
        <v>-5.2924774082474112E-2</v>
      </c>
      <c r="Q165" s="10"/>
      <c r="R165" s="10"/>
    </row>
    <row r="166" spans="1:18" ht="12.75">
      <c r="A166" s="11">
        <v>42583</v>
      </c>
      <c r="B166" s="12">
        <v>93.4</v>
      </c>
      <c r="C166" s="21">
        <f>IF(Tabela1511[[#This Row],[Volume Serviços]]="",#N/A,((Tabela1511[[#This Row],[Volume Serviços]]*1)/B165)-1)</f>
        <v>7.008086253369239E-3</v>
      </c>
      <c r="D166" s="21">
        <f>IF(Tabela1511[[#This Row],[Volume Serviços]]="",#N/A,((Tabela1511[[#This Row],[Volume Serviços]]*1)/B154)-1)</f>
        <v>-3.9292326681752643E-2</v>
      </c>
      <c r="E166" s="12">
        <v>97.4</v>
      </c>
      <c r="F166" s="21">
        <f>IF(Tabela1511[[#This Row],[Produção Industrial Dessazonalizado]]="",#N/A,((Tabela1511[[#This Row],[Produção Industrial Dessazonalizado]]*1)/E165)-1)</f>
        <v>-2.012072434607648E-2</v>
      </c>
      <c r="G166" s="21">
        <f>IF(Tabela1511[[#This Row],[Produção Industrial Dessazonalizado]]="",#N/A,(Tabela1511[[#This Row],[Produção Industrial Dessazonalizado]]*1)/E154-1)</f>
        <v>-7.2380952380952324E-2</v>
      </c>
      <c r="H166" s="10">
        <v>89.79</v>
      </c>
      <c r="I166" s="21">
        <f>IF(Tabela1511[[#This Row],[Vendas no Varejo Dessazonalizado]]="",#N/A,((Tabela1511[[#This Row],[Vendas no Varejo Dessazonalizado]]*1)/H165)-1)</f>
        <v>-4.8764269090102452E-3</v>
      </c>
      <c r="J166" s="13">
        <f>IF(Tabela1511[[#This Row],[Vendas no Varejo Dessazonalizado]]="",#N/A,((Tabela1511[[#This Row],[Vendas no Varejo Dessazonalizado]]*1)/H154)-1)</f>
        <v>-5.4543540065283724E-2</v>
      </c>
      <c r="K166" s="12">
        <v>133.69</v>
      </c>
      <c r="L166" s="13">
        <f>IF(Tabela1511[[#This Row],[IBC-Br com Ajuste Sazonal]]="",#N/A,((Tabela1511[[#This Row],[IBC-Br com Ajuste Sazonal]]*1)/K165)-1)</f>
        <v>-6.3178236955552247E-3</v>
      </c>
      <c r="M166" s="13">
        <f>IF(Tabela1511[[#This Row],[IBC-Br com Ajuste Sazonal]]="",#N/A,((Tabela1511[[#This Row],[IBC-Br com Ajuste Sazonal]]*1)/K154)-1)</f>
        <v>-3.6884950651970394E-2</v>
      </c>
      <c r="N166" s="13">
        <f t="shared" si="2"/>
        <v>-5.2079576311389625E-2</v>
      </c>
      <c r="Q166" s="10"/>
      <c r="R166" s="10"/>
    </row>
    <row r="167" spans="1:18" ht="12.75">
      <c r="A167" s="11">
        <v>42614</v>
      </c>
      <c r="B167" s="12">
        <v>92.34</v>
      </c>
      <c r="C167" s="21">
        <f>IF(Tabela1511[[#This Row],[Volume Serviços]]="",#N/A,((Tabela1511[[#This Row],[Volume Serviços]]*1)/B166)-1)</f>
        <v>-1.1349036402569568E-2</v>
      </c>
      <c r="D167" s="21">
        <f>IF(Tabela1511[[#This Row],[Volume Serviços]]="",#N/A,((Tabela1511[[#This Row],[Volume Serviços]]*1)/B155)-1)</f>
        <v>-4.8727722262284834E-2</v>
      </c>
      <c r="E167" s="12">
        <v>98.5</v>
      </c>
      <c r="F167" s="21">
        <f>IF(Tabela1511[[#This Row],[Produção Industrial Dessazonalizado]]="",#N/A,((Tabela1511[[#This Row],[Produção Industrial Dessazonalizado]]*1)/E166)-1)</f>
        <v>1.1293634496919891E-2</v>
      </c>
      <c r="G167" s="21">
        <f>IF(Tabela1511[[#This Row],[Produção Industrial Dessazonalizado]]="",#N/A,(Tabela1511[[#This Row],[Produção Industrial Dessazonalizado]]*1)/E155-1)</f>
        <v>-4.0895813047711838E-2</v>
      </c>
      <c r="H167" s="10">
        <v>89.08</v>
      </c>
      <c r="I167" s="21">
        <f>IF(Tabela1511[[#This Row],[Vendas no Varejo Dessazonalizado]]="",#N/A,((Tabela1511[[#This Row],[Vendas no Varejo Dessazonalizado]]*1)/H166)-1)</f>
        <v>-7.9073393473662046E-3</v>
      </c>
      <c r="J167" s="13">
        <f>IF(Tabela1511[[#This Row],[Vendas no Varejo Dessazonalizado]]="",#N/A,((Tabela1511[[#This Row],[Vendas no Varejo Dessazonalizado]]*1)/H155)-1)</f>
        <v>-6.0436662799282836E-2</v>
      </c>
      <c r="K167" s="12">
        <v>133.61000000000001</v>
      </c>
      <c r="L167" s="13">
        <f>IF(Tabela1511[[#This Row],[IBC-Br com Ajuste Sazonal]]="",#N/A,((Tabela1511[[#This Row],[IBC-Br com Ajuste Sazonal]]*1)/K166)-1)</f>
        <v>-5.9839928192073621E-4</v>
      </c>
      <c r="M167" s="13">
        <f>IF(Tabela1511[[#This Row],[IBC-Br com Ajuste Sazonal]]="",#N/A,((Tabela1511[[#This Row],[IBC-Br com Ajuste Sazonal]]*1)/K155)-1)</f>
        <v>-2.9843160034853211E-2</v>
      </c>
      <c r="N167" s="13">
        <f t="shared" si="2"/>
        <v>-4.9727576008569412E-2</v>
      </c>
      <c r="Q167" s="10"/>
      <c r="R167" s="10"/>
    </row>
    <row r="168" spans="1:18" ht="12.75">
      <c r="A168" s="11">
        <v>42644</v>
      </c>
      <c r="B168" s="12">
        <v>90.69</v>
      </c>
      <c r="C168" s="21">
        <f>IF(Tabela1511[[#This Row],[Volume Serviços]]="",#N/A,((Tabela1511[[#This Row],[Volume Serviços]]*1)/B167)-1)</f>
        <v>-1.7868745938921404E-2</v>
      </c>
      <c r="D168" s="21">
        <f>IF(Tabela1511[[#This Row],[Volume Serviços]]="",#N/A,((Tabela1511[[#This Row],[Volume Serviços]]*1)/B156)-1)</f>
        <v>-7.6100244498777503E-2</v>
      </c>
      <c r="E168" s="12">
        <v>97.1</v>
      </c>
      <c r="F168" s="21">
        <f>IF(Tabela1511[[#This Row],[Produção Industrial Dessazonalizado]]="",#N/A,((Tabela1511[[#This Row],[Produção Industrial Dessazonalizado]]*1)/E167)-1)</f>
        <v>-1.4213197969543234E-2</v>
      </c>
      <c r="G168" s="21">
        <f>IF(Tabela1511[[#This Row],[Produção Industrial Dessazonalizado]]="",#N/A,(Tabela1511[[#This Row],[Produção Industrial Dessazonalizado]]*1)/E156-1)</f>
        <v>-5.1757812500000111E-2</v>
      </c>
      <c r="H168" s="10">
        <v>89.31</v>
      </c>
      <c r="I168" s="21">
        <f>IF(Tabela1511[[#This Row],[Vendas no Varejo Dessazonalizado]]="",#N/A,((Tabela1511[[#This Row],[Vendas no Varejo Dessazonalizado]]*1)/H167)-1)</f>
        <v>2.5819488100584653E-3</v>
      </c>
      <c r="J168" s="13">
        <f>IF(Tabela1511[[#This Row],[Vendas no Varejo Dessazonalizado]]="",#N/A,((Tabela1511[[#This Row],[Vendas no Varejo Dessazonalizado]]*1)/H156)-1)</f>
        <v>-6.5012562814070307E-2</v>
      </c>
      <c r="K168" s="12">
        <v>133.34</v>
      </c>
      <c r="L168" s="13">
        <f>IF(Tabela1511[[#This Row],[IBC-Br com Ajuste Sazonal]]="",#N/A,((Tabela1511[[#This Row],[IBC-Br com Ajuste Sazonal]]*1)/K167)-1)</f>
        <v>-2.0208068258364964E-3</v>
      </c>
      <c r="M168" s="13">
        <f>IF(Tabela1511[[#This Row],[IBC-Br com Ajuste Sazonal]]="",#N/A,((Tabela1511[[#This Row],[IBC-Br com Ajuste Sazonal]]*1)/K156)-1)</f>
        <v>-3.9198731805735632E-2</v>
      </c>
      <c r="N168" s="13">
        <f t="shared" si="2"/>
        <v>-4.9205476607668337E-2</v>
      </c>
      <c r="Q168" s="10"/>
      <c r="R168" s="10"/>
    </row>
    <row r="169" spans="1:18" ht="12.75">
      <c r="A169" s="11">
        <v>42675</v>
      </c>
      <c r="B169" s="12">
        <v>91.29</v>
      </c>
      <c r="C169" s="21">
        <f>IF(Tabela1511[[#This Row],[Volume Serviços]]="",#N/A,((Tabela1511[[#This Row],[Volume Serviços]]*1)/B168)-1)</f>
        <v>6.6159444260669442E-3</v>
      </c>
      <c r="D169" s="21">
        <f>IF(Tabela1511[[#This Row],[Volume Serviços]]="",#N/A,((Tabela1511[[#This Row],[Volume Serviços]]*1)/B157)-1)</f>
        <v>-4.6280819055578681E-2</v>
      </c>
      <c r="E169" s="12">
        <v>98.1</v>
      </c>
      <c r="F169" s="21">
        <f>IF(Tabela1511[[#This Row],[Produção Industrial Dessazonalizado]]="",#N/A,((Tabela1511[[#This Row],[Produção Industrial Dessazonalizado]]*1)/E168)-1)</f>
        <v>1.029866117404743E-2</v>
      </c>
      <c r="G169" s="21">
        <f>IF(Tabela1511[[#This Row],[Produção Industrial Dessazonalizado]]="",#N/A,(Tabela1511[[#This Row],[Produção Industrial Dessazonalizado]]*1)/E157-1)</f>
        <v>-2.5819265143992132E-2</v>
      </c>
      <c r="H169" s="10">
        <v>89.08</v>
      </c>
      <c r="I169" s="21">
        <f>IF(Tabela1511[[#This Row],[Vendas no Varejo Dessazonalizado]]="",#N/A,((Tabela1511[[#This Row],[Vendas no Varejo Dessazonalizado]]*1)/H168)-1)</f>
        <v>-2.5752995185309713E-3</v>
      </c>
      <c r="J169" s="13">
        <f>IF(Tabela1511[[#This Row],[Vendas no Varejo Dessazonalizado]]="",#N/A,((Tabela1511[[#This Row],[Vendas no Varejo Dessazonalizado]]*1)/H157)-1)</f>
        <v>-5.6455883910602633E-2</v>
      </c>
      <c r="K169" s="12">
        <v>133.13</v>
      </c>
      <c r="L169" s="13">
        <f>IF(Tabela1511[[#This Row],[IBC-Br com Ajuste Sazonal]]="",#N/A,((Tabela1511[[#This Row],[IBC-Br com Ajuste Sazonal]]*1)/K168)-1)</f>
        <v>-1.5749212539373225E-3</v>
      </c>
      <c r="M169" s="13">
        <f>IF(Tabela1511[[#This Row],[IBC-Br com Ajuste Sazonal]]="",#N/A,((Tabela1511[[#This Row],[IBC-Br com Ajuste Sazonal]]*1)/K157)-1)</f>
        <v>-2.6756341837853581E-2</v>
      </c>
      <c r="N169" s="13">
        <f t="shared" si="2"/>
        <v>-4.6419713155532512E-2</v>
      </c>
      <c r="Q169" s="10"/>
      <c r="R169" s="10"/>
    </row>
    <row r="170" spans="1:18" ht="12.75">
      <c r="A170" s="11">
        <v>42705</v>
      </c>
      <c r="B170" s="12">
        <v>96.83</v>
      </c>
      <c r="C170" s="21">
        <f>IF(Tabela1511[[#This Row],[Volume Serviços]]="",#N/A,((Tabela1511[[#This Row],[Volume Serviços]]*1)/B169)-1)</f>
        <v>6.0685726804688311E-2</v>
      </c>
      <c r="D170" s="21">
        <f>IF(Tabela1511[[#This Row],[Volume Serviços]]="",#N/A,((Tabela1511[[#This Row],[Volume Serviços]]*1)/B158)-1)</f>
        <v>-5.7064952770474187E-2</v>
      </c>
      <c r="E170" s="12">
        <v>99.7</v>
      </c>
      <c r="F170" s="21">
        <f>IF(Tabela1511[[#This Row],[Produção Industrial Dessazonalizado]]="",#N/A,((Tabela1511[[#This Row],[Produção Industrial Dessazonalizado]]*1)/E169)-1)</f>
        <v>1.6309887869520923E-2</v>
      </c>
      <c r="G170" s="21">
        <f>IF(Tabela1511[[#This Row],[Produção Industrial Dessazonalizado]]="",#N/A,(Tabela1511[[#This Row],[Produção Industrial Dessazonalizado]]*1)/E158-1)</f>
        <v>6.0544904137236344E-3</v>
      </c>
      <c r="H170" s="10">
        <v>88.97</v>
      </c>
      <c r="I170" s="21">
        <f>IF(Tabela1511[[#This Row],[Vendas no Varejo Dessazonalizado]]="",#N/A,((Tabela1511[[#This Row],[Vendas no Varejo Dessazonalizado]]*1)/H169)-1)</f>
        <v>-1.2348450830713675E-3</v>
      </c>
      <c r="J170" s="13">
        <f>IF(Tabela1511[[#This Row],[Vendas no Varejo Dessazonalizado]]="",#N/A,((Tabela1511[[#This Row],[Vendas no Varejo Dessazonalizado]]*1)/H158)-1)</f>
        <v>-5.4817805163072331E-2</v>
      </c>
      <c r="K170" s="12">
        <v>132.53</v>
      </c>
      <c r="L170" s="13">
        <f>IF(Tabela1511[[#This Row],[IBC-Br com Ajuste Sazonal]]="",#N/A,((Tabela1511[[#This Row],[IBC-Br com Ajuste Sazonal]]*1)/K169)-1)</f>
        <v>-4.5068729812964836E-3</v>
      </c>
      <c r="M170" s="13">
        <f>IF(Tabela1511[[#This Row],[IBC-Br com Ajuste Sazonal]]="",#N/A,((Tabela1511[[#This Row],[IBC-Br com Ajuste Sazonal]]*1)/K158)-1)</f>
        <v>-2.8799648248571064E-2</v>
      </c>
      <c r="N170" s="13">
        <f t="shared" si="2"/>
        <v>-4.3225389794968865E-2</v>
      </c>
      <c r="Q170" s="10"/>
      <c r="R170" s="10"/>
    </row>
    <row r="171" spans="1:18" ht="12.75">
      <c r="A171" s="11">
        <v>42736</v>
      </c>
      <c r="B171" s="12">
        <v>86.7</v>
      </c>
      <c r="C171" s="21">
        <f>IF(Tabela1511[[#This Row],[Volume Serviços]]="",#N/A,((Tabela1511[[#This Row],[Volume Serviços]]*1)/B170)-1)</f>
        <v>-0.10461633791180414</v>
      </c>
      <c r="D171" s="21">
        <f>IF(Tabela1511[[#This Row],[Volume Serviços]]="",#N/A,((Tabela1511[[#This Row],[Volume Serviços]]*1)/B159)-1)</f>
        <v>-3.5380507343124035E-2</v>
      </c>
      <c r="E171" s="12">
        <v>100.4</v>
      </c>
      <c r="F171" s="21">
        <f>IF(Tabela1511[[#This Row],[Produção Industrial Dessazonalizado]]="",#N/A,((Tabela1511[[#This Row],[Produção Industrial Dessazonalizado]]*1)/E170)-1)</f>
        <v>7.0210631895686326E-3</v>
      </c>
      <c r="G171" s="21">
        <f>IF(Tabela1511[[#This Row],[Produção Industrial Dessazonalizado]]="",#N/A,(Tabela1511[[#This Row],[Produção Industrial Dessazonalizado]]*1)/E159-1)</f>
        <v>2.9970029970030065E-3</v>
      </c>
      <c r="H171" s="10">
        <v>91.85</v>
      </c>
      <c r="I171" s="21">
        <f>IF(Tabela1511[[#This Row],[Vendas no Varejo Dessazonalizado]]="",#N/A,((Tabela1511[[#This Row],[Vendas no Varejo Dessazonalizado]]*1)/H170)-1)</f>
        <v>3.2370461953467489E-2</v>
      </c>
      <c r="J171" s="13">
        <f>IF(Tabela1511[[#This Row],[Vendas no Varejo Dessazonalizado]]="",#N/A,((Tabela1511[[#This Row],[Vendas no Varejo Dessazonalizado]]*1)/H159)-1)</f>
        <v>3.3864977059208101E-3</v>
      </c>
      <c r="K171" s="12">
        <v>133.47</v>
      </c>
      <c r="L171" s="13">
        <f>IF(Tabela1511[[#This Row],[IBC-Br com Ajuste Sazonal]]="",#N/A,((Tabela1511[[#This Row],[IBC-Br com Ajuste Sazonal]]*1)/K170)-1)</f>
        <v>7.0927337206669883E-3</v>
      </c>
      <c r="M171" s="13">
        <f>IF(Tabela1511[[#This Row],[IBC-Br com Ajuste Sazonal]]="",#N/A,((Tabela1511[[#This Row],[IBC-Br com Ajuste Sazonal]]*1)/K159)-1)</f>
        <v>-1.5054239539517345E-2</v>
      </c>
      <c r="N171" s="13">
        <f t="shared" si="2"/>
        <v>-3.8972213914647225E-2</v>
      </c>
      <c r="Q171" s="10"/>
      <c r="R171" s="10"/>
    </row>
    <row r="172" spans="1:18" ht="12.75">
      <c r="A172" s="11">
        <v>42767</v>
      </c>
      <c r="B172" s="12">
        <v>82.92</v>
      </c>
      <c r="C172" s="21">
        <f>IF(Tabela1511[[#This Row],[Volume Serviços]]="",#N/A,((Tabela1511[[#This Row],[Volume Serviços]]*1)/B171)-1)</f>
        <v>-4.3598615916955019E-2</v>
      </c>
      <c r="D172" s="21">
        <f>IF(Tabela1511[[#This Row],[Volume Serviços]]="",#N/A,((Tabela1511[[#This Row],[Volume Serviços]]*1)/B160)-1)</f>
        <v>-5.3316588651672547E-2</v>
      </c>
      <c r="E172" s="12">
        <v>102</v>
      </c>
      <c r="F172" s="21">
        <f>IF(Tabela1511[[#This Row],[Produção Industrial Dessazonalizado]]="",#N/A,((Tabela1511[[#This Row],[Produção Industrial Dessazonalizado]]*1)/E171)-1)</f>
        <v>1.5936254980079667E-2</v>
      </c>
      <c r="G172" s="21">
        <f>IF(Tabela1511[[#This Row],[Produção Industrial Dessazonalizado]]="",#N/A,(Tabela1511[[#This Row],[Produção Industrial Dessazonalizado]]*1)/E160-1)</f>
        <v>2.9263370332996974E-2</v>
      </c>
      <c r="H172" s="10">
        <v>92.06</v>
      </c>
      <c r="I172" s="21">
        <f>IF(Tabela1511[[#This Row],[Vendas no Varejo Dessazonalizado]]="",#N/A,((Tabela1511[[#This Row],[Vendas no Varejo Dessazonalizado]]*1)/H171)-1)</f>
        <v>2.2863364180729651E-3</v>
      </c>
      <c r="J172" s="13">
        <f>IF(Tabela1511[[#This Row],[Vendas no Varejo Dessazonalizado]]="",#N/A,((Tabela1511[[#This Row],[Vendas no Varejo Dessazonalizado]]*1)/H160)-1)</f>
        <v>-4.8643389903794132E-3</v>
      </c>
      <c r="K172" s="12">
        <v>135.54</v>
      </c>
      <c r="L172" s="13">
        <f>IF(Tabela1511[[#This Row],[IBC-Br com Ajuste Sazonal]]="",#N/A,((Tabela1511[[#This Row],[IBC-Br com Ajuste Sazonal]]*1)/K171)-1)</f>
        <v>1.5509103169251359E-2</v>
      </c>
      <c r="M172" s="13">
        <f>IF(Tabela1511[[#This Row],[IBC-Br com Ajuste Sazonal]]="",#N/A,((Tabela1511[[#This Row],[IBC-Br com Ajuste Sazonal]]*1)/K160)-1)</f>
        <v>8.8613203367304827E-4</v>
      </c>
      <c r="N172" s="13">
        <f t="shared" si="2"/>
        <v>-3.3916768523172103E-2</v>
      </c>
      <c r="Q172" s="10"/>
      <c r="R172" s="10"/>
    </row>
    <row r="173" spans="1:18" ht="12.75">
      <c r="A173" s="11">
        <v>42795</v>
      </c>
      <c r="B173" s="12">
        <v>89.89</v>
      </c>
      <c r="C173" s="21">
        <f>IF(Tabela1511[[#This Row],[Volume Serviços]]="",#N/A,((Tabela1511[[#This Row],[Volume Serviços]]*1)/B172)-1)</f>
        <v>8.4056922334780459E-2</v>
      </c>
      <c r="D173" s="21">
        <f>IF(Tabela1511[[#This Row],[Volume Serviços]]="",#N/A,((Tabela1511[[#This Row],[Volume Serviços]]*1)/B161)-1)</f>
        <v>-5.2492885000527068E-2</v>
      </c>
      <c r="E173" s="12">
        <v>99.8</v>
      </c>
      <c r="F173" s="21">
        <f>IF(Tabela1511[[#This Row],[Produção Industrial Dessazonalizado]]="",#N/A,((Tabela1511[[#This Row],[Produção Industrial Dessazonalizado]]*1)/E172)-1)</f>
        <v>-2.1568627450980427E-2</v>
      </c>
      <c r="G173" s="21">
        <f>IF(Tabela1511[[#This Row],[Produção Industrial Dessazonalizado]]="",#N/A,(Tabela1511[[#This Row],[Produção Industrial Dessazonalizado]]*1)/E161-1)</f>
        <v>3.0150753768845018E-3</v>
      </c>
      <c r="H173" s="10">
        <v>90.55</v>
      </c>
      <c r="I173" s="21">
        <f>IF(Tabela1511[[#This Row],[Vendas no Varejo Dessazonalizado]]="",#N/A,((Tabela1511[[#This Row],[Vendas no Varejo Dessazonalizado]]*1)/H172)-1)</f>
        <v>-1.6402346295893988E-2</v>
      </c>
      <c r="J173" s="13">
        <f>IF(Tabela1511[[#This Row],[Vendas no Varejo Dessazonalizado]]="",#N/A,((Tabela1511[[#This Row],[Vendas no Varejo Dessazonalizado]]*1)/H161)-1)</f>
        <v>-1.2217737536816875E-2</v>
      </c>
      <c r="K173" s="12">
        <v>135.34</v>
      </c>
      <c r="L173" s="13">
        <f>IF(Tabela1511[[#This Row],[IBC-Br com Ajuste Sazonal]]="",#N/A,((Tabela1511[[#This Row],[IBC-Br com Ajuste Sazonal]]*1)/K172)-1)</f>
        <v>-1.475579164822105E-3</v>
      </c>
      <c r="M173" s="13">
        <f>IF(Tabela1511[[#This Row],[IBC-Br com Ajuste Sazonal]]="",#N/A,((Tabela1511[[#This Row],[IBC-Br com Ajuste Sazonal]]*1)/K161)-1)</f>
        <v>6.4698445749982181E-3</v>
      </c>
      <c r="N173" s="13">
        <f t="shared" si="2"/>
        <v>-2.801417664178309E-2</v>
      </c>
      <c r="Q173" s="10"/>
      <c r="R173" s="10"/>
    </row>
    <row r="174" spans="1:18" ht="12.75">
      <c r="A174" s="11">
        <v>42826</v>
      </c>
      <c r="B174" s="12">
        <v>85.94</v>
      </c>
      <c r="C174" s="21">
        <f>IF(Tabela1511[[#This Row],[Volume Serviços]]="",#N/A,((Tabela1511[[#This Row],[Volume Serviços]]*1)/B173)-1)</f>
        <v>-4.3942596506841736E-2</v>
      </c>
      <c r="D174" s="21">
        <f>IF(Tabela1511[[#This Row],[Volume Serviços]]="",#N/A,((Tabela1511[[#This Row],[Volume Serviços]]*1)/B162)-1)</f>
        <v>-5.7468743145426715E-2</v>
      </c>
      <c r="E174" s="12">
        <v>100</v>
      </c>
      <c r="F174" s="21">
        <f>IF(Tabela1511[[#This Row],[Produção Industrial Dessazonalizado]]="",#N/A,((Tabela1511[[#This Row],[Produção Industrial Dessazonalizado]]*1)/E173)-1)</f>
        <v>2.0040080160321772E-3</v>
      </c>
      <c r="G174" s="21">
        <f>IF(Tabela1511[[#This Row],[Produção Industrial Dessazonalizado]]="",#N/A,(Tabela1511[[#This Row],[Produção Industrial Dessazonalizado]]*1)/E162-1)</f>
        <v>4.0160642570281624E-3</v>
      </c>
      <c r="H174" s="10">
        <v>92.3</v>
      </c>
      <c r="I174" s="21">
        <f>IF(Tabela1511[[#This Row],[Vendas no Varejo Dessazonalizado]]="",#N/A,((Tabela1511[[#This Row],[Vendas no Varejo Dessazonalizado]]*1)/H173)-1)</f>
        <v>1.9326339039204887E-2</v>
      </c>
      <c r="J174" s="13">
        <f>IF(Tabela1511[[#This Row],[Vendas no Varejo Dessazonalizado]]="",#N/A,((Tabela1511[[#This Row],[Vendas no Varejo Dessazonalizado]]*1)/H162)-1)</f>
        <v>5.7753078348043996E-3</v>
      </c>
      <c r="K174" s="12">
        <v>135.34</v>
      </c>
      <c r="L174" s="13">
        <f>IF(Tabela1511[[#This Row],[IBC-Br com Ajuste Sazonal]]="",#N/A,((Tabela1511[[#This Row],[IBC-Br com Ajuste Sazonal]]*1)/K173)-1)</f>
        <v>0</v>
      </c>
      <c r="M174" s="13">
        <f>IF(Tabela1511[[#This Row],[IBC-Br com Ajuste Sazonal]]="",#N/A,((Tabela1511[[#This Row],[IBC-Br com Ajuste Sazonal]]*1)/K162)-1)</f>
        <v>6.0957478441867607E-3</v>
      </c>
      <c r="N174" s="13">
        <f t="shared" si="2"/>
        <v>-2.310540903344659E-2</v>
      </c>
      <c r="Q174" s="10"/>
      <c r="R174" s="10"/>
    </row>
    <row r="175" spans="1:18" ht="12.75">
      <c r="A175" s="11">
        <v>42856</v>
      </c>
      <c r="B175" s="12">
        <v>89.81</v>
      </c>
      <c r="C175" s="21">
        <f>IF(Tabela1511[[#This Row],[Volume Serviços]]="",#N/A,((Tabela1511[[#This Row],[Volume Serviços]]*1)/B174)-1)</f>
        <v>4.5031417267861418E-2</v>
      </c>
      <c r="D175" s="21">
        <f>IF(Tabela1511[[#This Row],[Volume Serviços]]="",#N/A,((Tabela1511[[#This Row],[Volume Serviços]]*1)/B163)-1)</f>
        <v>-1.9327364053286722E-2</v>
      </c>
      <c r="E175" s="12">
        <v>100.4</v>
      </c>
      <c r="F175" s="21">
        <f>IF(Tabela1511[[#This Row],[Produção Industrial Dessazonalizado]]="",#N/A,((Tabela1511[[#This Row],[Produção Industrial Dessazonalizado]]*1)/E174)-1)</f>
        <v>4.0000000000000036E-3</v>
      </c>
      <c r="G175" s="21">
        <f>IF(Tabela1511[[#This Row],[Produção Industrial Dessazonalizado]]="",#N/A,(Tabela1511[[#This Row],[Produção Industrial Dessazonalizado]]*1)/E163-1)</f>
        <v>6.0120240480963094E-3</v>
      </c>
      <c r="H175" s="10">
        <v>92.36</v>
      </c>
      <c r="I175" s="21">
        <f>IF(Tabela1511[[#This Row],[Vendas no Varejo Dessazonalizado]]="",#N/A,((Tabela1511[[#This Row],[Vendas no Varejo Dessazonalizado]]*1)/H174)-1)</f>
        <v>6.500541711809138E-4</v>
      </c>
      <c r="J175" s="13">
        <f>IF(Tabela1511[[#This Row],[Vendas no Varejo Dessazonalizado]]="",#N/A,((Tabela1511[[#This Row],[Vendas no Varejo Dessazonalizado]]*1)/H163)-1)</f>
        <v>1.5391380826737189E-2</v>
      </c>
      <c r="K175" s="12">
        <v>135.13</v>
      </c>
      <c r="L175" s="13">
        <f>IF(Tabela1511[[#This Row],[IBC-Br com Ajuste Sazonal]]="",#N/A,((Tabela1511[[#This Row],[IBC-Br com Ajuste Sazonal]]*1)/K174)-1)</f>
        <v>-1.5516477020837138E-3</v>
      </c>
      <c r="M175" s="13">
        <f>IF(Tabela1511[[#This Row],[IBC-Br com Ajuste Sazonal]]="",#N/A,((Tabela1511[[#This Row],[IBC-Br com Ajuste Sazonal]]*1)/K163)-1)</f>
        <v>7.6808351976136446E-3</v>
      </c>
      <c r="N175" s="13">
        <f t="shared" si="2"/>
        <v>-1.8347998160991214E-2</v>
      </c>
      <c r="Q175" s="10"/>
      <c r="R175" s="10"/>
    </row>
    <row r="176" spans="1:18" ht="12.75">
      <c r="A176" s="11">
        <v>42887</v>
      </c>
      <c r="B176" s="12">
        <v>90.06</v>
      </c>
      <c r="C176" s="21">
        <f>IF(Tabela1511[[#This Row],[Volume Serviços]]="",#N/A,((Tabela1511[[#This Row],[Volume Serviços]]*1)/B175)-1)</f>
        <v>2.7836543814721004E-3</v>
      </c>
      <c r="D176" s="21">
        <f>IF(Tabela1511[[#This Row],[Volume Serviços]]="",#N/A,((Tabela1511[[#This Row],[Volume Serviços]]*1)/B164)-1)</f>
        <v>-2.9734970911441394E-2</v>
      </c>
      <c r="E176" s="12">
        <v>101.2</v>
      </c>
      <c r="F176" s="21">
        <f>IF(Tabela1511[[#This Row],[Produção Industrial Dessazonalizado]]="",#N/A,((Tabela1511[[#This Row],[Produção Industrial Dessazonalizado]]*1)/E175)-1)</f>
        <v>7.9681274900398336E-3</v>
      </c>
      <c r="G176" s="21">
        <f>IF(Tabela1511[[#This Row],[Produção Industrial Dessazonalizado]]="",#N/A,(Tabela1511[[#This Row],[Produção Industrial Dessazonalizado]]*1)/E164-1)</f>
        <v>2.5329280648429542E-2</v>
      </c>
      <c r="H176" s="10">
        <v>93.5</v>
      </c>
      <c r="I176" s="21">
        <f>IF(Tabela1511[[#This Row],[Vendas no Varejo Dessazonalizado]]="",#N/A,((Tabela1511[[#This Row],[Vendas no Varejo Dessazonalizado]]*1)/H175)-1)</f>
        <v>1.2343005630143011E-2</v>
      </c>
      <c r="J176" s="13">
        <f>IF(Tabela1511[[#This Row],[Vendas no Varejo Dessazonalizado]]="",#N/A,((Tabela1511[[#This Row],[Vendas no Varejo Dessazonalizado]]*1)/H164)-1)</f>
        <v>2.7811366384522307E-2</v>
      </c>
      <c r="K176" s="12">
        <v>135.94999999999999</v>
      </c>
      <c r="L176" s="13">
        <f>IF(Tabela1511[[#This Row],[IBC-Br com Ajuste Sazonal]]="",#N/A,((Tabela1511[[#This Row],[IBC-Br com Ajuste Sazonal]]*1)/K175)-1)</f>
        <v>6.0682305927624025E-3</v>
      </c>
      <c r="M176" s="13">
        <f>IF(Tabela1511[[#This Row],[IBC-Br com Ajuste Sazonal]]="",#N/A,((Tabela1511[[#This Row],[IBC-Br com Ajuste Sazonal]]*1)/K164)-1)</f>
        <v>1.0329964328180674E-2</v>
      </c>
      <c r="N176" s="13">
        <f t="shared" si="2"/>
        <v>-1.4513110182422156E-2</v>
      </c>
      <c r="Q176" s="10"/>
      <c r="R176" s="10"/>
    </row>
    <row r="177" spans="1:18" ht="12.75">
      <c r="A177" s="11">
        <v>42917</v>
      </c>
      <c r="B177" s="12">
        <v>89.75</v>
      </c>
      <c r="C177" s="21">
        <f>IF(Tabela1511[[#This Row],[Volume Serviços]]="",#N/A,((Tabela1511[[#This Row],[Volume Serviços]]*1)/B176)-1)</f>
        <v>-3.4421496779925009E-3</v>
      </c>
      <c r="D177" s="21">
        <f>IF(Tabela1511[[#This Row],[Volume Serviços]]="",#N/A,((Tabela1511[[#This Row],[Volume Serviços]]*1)/B165)-1)</f>
        <v>-3.2345013477088957E-2</v>
      </c>
      <c r="E177" s="12">
        <v>101.4</v>
      </c>
      <c r="F177" s="21">
        <f>IF(Tabela1511[[#This Row],[Produção Industrial Dessazonalizado]]="",#N/A,((Tabela1511[[#This Row],[Produção Industrial Dessazonalizado]]*1)/E176)-1)</f>
        <v>1.9762845849802257E-3</v>
      </c>
      <c r="G177" s="21">
        <f>IF(Tabela1511[[#This Row],[Produção Industrial Dessazonalizado]]="",#N/A,(Tabela1511[[#This Row],[Produção Industrial Dessazonalizado]]*1)/E165-1)</f>
        <v>2.0120724346076369E-2</v>
      </c>
      <c r="H177" s="10">
        <v>93.26</v>
      </c>
      <c r="I177" s="21">
        <f>IF(Tabela1511[[#This Row],[Vendas no Varejo Dessazonalizado]]="",#N/A,((Tabela1511[[#This Row],[Vendas no Varejo Dessazonalizado]]*1)/H176)-1)</f>
        <v>-2.5668449197860932E-3</v>
      </c>
      <c r="J177" s="13">
        <f>IF(Tabela1511[[#This Row],[Vendas no Varejo Dessazonalizado]]="",#N/A,((Tabela1511[[#This Row],[Vendas no Varejo Dessazonalizado]]*1)/H165)-1)</f>
        <v>3.3580848941593633E-2</v>
      </c>
      <c r="K177" s="12">
        <v>136.41</v>
      </c>
      <c r="L177" s="13">
        <f>IF(Tabela1511[[#This Row],[IBC-Br com Ajuste Sazonal]]="",#N/A,((Tabela1511[[#This Row],[IBC-Br com Ajuste Sazonal]]*1)/K176)-1)</f>
        <v>3.3835969106290609E-3</v>
      </c>
      <c r="M177" s="13">
        <f>IF(Tabela1511[[#This Row],[IBC-Br com Ajuste Sazonal]]="",#N/A,((Tabela1511[[#This Row],[IBC-Br com Ajuste Sazonal]]*1)/K165)-1)</f>
        <v>1.3899212130221494E-2</v>
      </c>
      <c r="N177" s="13">
        <f t="shared" si="2"/>
        <v>-1.0931278000802283E-2</v>
      </c>
      <c r="Q177" s="10"/>
      <c r="R177" s="10"/>
    </row>
    <row r="178" spans="1:18" ht="12.75">
      <c r="A178" s="11">
        <v>42948</v>
      </c>
      <c r="B178" s="12">
        <v>91.01</v>
      </c>
      <c r="C178" s="21">
        <f>IF(Tabela1511[[#This Row],[Volume Serviços]]="",#N/A,((Tabela1511[[#This Row],[Volume Serviços]]*1)/B177)-1)</f>
        <v>1.4038997214484761E-2</v>
      </c>
      <c r="D178" s="21">
        <f>IF(Tabela1511[[#This Row],[Volume Serviços]]="",#N/A,((Tabela1511[[#This Row],[Volume Serviços]]*1)/B166)-1)</f>
        <v>-2.5588865096359714E-2</v>
      </c>
      <c r="E178" s="12">
        <v>101.5</v>
      </c>
      <c r="F178" s="21">
        <f>IF(Tabela1511[[#This Row],[Produção Industrial Dessazonalizado]]="",#N/A,((Tabela1511[[#This Row],[Produção Industrial Dessazonalizado]]*1)/E177)-1)</f>
        <v>9.8619329388549559E-4</v>
      </c>
      <c r="G178" s="21">
        <f>IF(Tabela1511[[#This Row],[Produção Industrial Dessazonalizado]]="",#N/A,(Tabela1511[[#This Row],[Produção Industrial Dessazonalizado]]*1)/E166-1)</f>
        <v>4.2094455852156099E-2</v>
      </c>
      <c r="H178" s="10">
        <v>92.6</v>
      </c>
      <c r="I178" s="21">
        <f>IF(Tabela1511[[#This Row],[Vendas no Varejo Dessazonalizado]]="",#N/A,((Tabela1511[[#This Row],[Vendas no Varejo Dessazonalizado]]*1)/H177)-1)</f>
        <v>-7.0769890628351595E-3</v>
      </c>
      <c r="J178" s="13">
        <f>IF(Tabela1511[[#This Row],[Vendas no Varejo Dessazonalizado]]="",#N/A,((Tabela1511[[#This Row],[Vendas no Varejo Dessazonalizado]]*1)/H166)-1)</f>
        <v>3.129524445929377E-2</v>
      </c>
      <c r="K178" s="12">
        <v>135.59</v>
      </c>
      <c r="L178" s="13">
        <f>IF(Tabela1511[[#This Row],[IBC-Br com Ajuste Sazonal]]="",#N/A,((Tabela1511[[#This Row],[IBC-Br com Ajuste Sazonal]]*1)/K177)-1)</f>
        <v>-6.0112894949050366E-3</v>
      </c>
      <c r="M178" s="13">
        <f>IF(Tabela1511[[#This Row],[IBC-Br com Ajuste Sazonal]]="",#N/A,((Tabela1511[[#This Row],[IBC-Br com Ajuste Sazonal]]*1)/K166)-1)</f>
        <v>1.4211982945620427E-2</v>
      </c>
      <c r="N178" s="13">
        <f t="shared" si="2"/>
        <v>-6.6732002010030473E-3</v>
      </c>
      <c r="Q178" s="10"/>
      <c r="R178" s="10"/>
    </row>
    <row r="179" spans="1:18" ht="12.75">
      <c r="A179" s="11">
        <v>42979</v>
      </c>
      <c r="B179" s="12">
        <v>89.39</v>
      </c>
      <c r="C179" s="21">
        <f>IF(Tabela1511[[#This Row],[Volume Serviços]]="",#N/A,((Tabela1511[[#This Row],[Volume Serviços]]*1)/B178)-1)</f>
        <v>-1.7800241731677935E-2</v>
      </c>
      <c r="D179" s="21">
        <f>IF(Tabela1511[[#This Row],[Volume Serviços]]="",#N/A,((Tabela1511[[#This Row],[Volume Serviços]]*1)/B167)-1)</f>
        <v>-3.194715183019281E-2</v>
      </c>
      <c r="E179" s="12">
        <v>101.9</v>
      </c>
      <c r="F179" s="21">
        <f>IF(Tabela1511[[#This Row],[Produção Industrial Dessazonalizado]]="",#N/A,((Tabela1511[[#This Row],[Produção Industrial Dessazonalizado]]*1)/E178)-1)</f>
        <v>3.9408866995074288E-3</v>
      </c>
      <c r="G179" s="21">
        <f>IF(Tabela1511[[#This Row],[Produção Industrial Dessazonalizado]]="",#N/A,(Tabela1511[[#This Row],[Produção Industrial Dessazonalizado]]*1)/E167-1)</f>
        <v>3.4517766497462077E-2</v>
      </c>
      <c r="H179" s="10">
        <v>93.49</v>
      </c>
      <c r="I179" s="21">
        <f>IF(Tabela1511[[#This Row],[Vendas no Varejo Dessazonalizado]]="",#N/A,((Tabela1511[[#This Row],[Vendas no Varejo Dessazonalizado]]*1)/H178)-1)</f>
        <v>9.6112311015119634E-3</v>
      </c>
      <c r="J179" s="13">
        <f>IF(Tabela1511[[#This Row],[Vendas no Varejo Dessazonalizado]]="",#N/A,((Tabela1511[[#This Row],[Vendas no Varejo Dessazonalizado]]*1)/H167)-1)</f>
        <v>4.950606196677132E-2</v>
      </c>
      <c r="K179" s="12">
        <v>135.66</v>
      </c>
      <c r="L179" s="13">
        <f>IF(Tabela1511[[#This Row],[IBC-Br com Ajuste Sazonal]]="",#N/A,((Tabela1511[[#This Row],[IBC-Br com Ajuste Sazonal]]*1)/K178)-1)</f>
        <v>5.162622612286949E-4</v>
      </c>
      <c r="M179" s="13">
        <f>IF(Tabela1511[[#This Row],[IBC-Br com Ajuste Sazonal]]="",#N/A,((Tabela1511[[#This Row],[IBC-Br com Ajuste Sazonal]]*1)/K167)-1)</f>
        <v>1.5343162936905852E-2</v>
      </c>
      <c r="N179" s="13">
        <f t="shared" si="2"/>
        <v>-2.9076732866897916E-3</v>
      </c>
      <c r="Q179" s="10"/>
      <c r="R179" s="10"/>
    </row>
    <row r="180" spans="1:18" ht="12.75">
      <c r="A180" s="11">
        <v>43009</v>
      </c>
      <c r="B180" s="12">
        <v>90.36</v>
      </c>
      <c r="C180" s="21">
        <f>IF(Tabela1511[[#This Row],[Volume Serviços]]="",#N/A,((Tabela1511[[#This Row],[Volume Serviços]]*1)/B179)-1)</f>
        <v>1.0851325651638932E-2</v>
      </c>
      <c r="D180" s="21">
        <f>IF(Tabela1511[[#This Row],[Volume Serviços]]="",#N/A,((Tabela1511[[#This Row],[Volume Serviços]]*1)/B168)-1)</f>
        <v>-3.6387694343367194E-3</v>
      </c>
      <c r="E180" s="12">
        <v>102.8</v>
      </c>
      <c r="F180" s="21">
        <f>IF(Tabela1511[[#This Row],[Produção Industrial Dessazonalizado]]="",#N/A,((Tabela1511[[#This Row],[Produção Industrial Dessazonalizado]]*1)/E179)-1)</f>
        <v>8.8321884200195377E-3</v>
      </c>
      <c r="G180" s="21">
        <f>IF(Tabela1511[[#This Row],[Produção Industrial Dessazonalizado]]="",#N/A,(Tabela1511[[#This Row],[Produção Industrial Dessazonalizado]]*1)/E168-1)</f>
        <v>5.8702368692070017E-2</v>
      </c>
      <c r="H180" s="10">
        <v>93.07</v>
      </c>
      <c r="I180" s="21">
        <f>IF(Tabela1511[[#This Row],[Vendas no Varejo Dessazonalizado]]="",#N/A,((Tabela1511[[#This Row],[Vendas no Varejo Dessazonalizado]]*1)/H179)-1)</f>
        <v>-4.4924590865332847E-3</v>
      </c>
      <c r="J180" s="13">
        <f>IF(Tabela1511[[#This Row],[Vendas no Varejo Dessazonalizado]]="",#N/A,((Tabela1511[[#This Row],[Vendas no Varejo Dessazonalizado]]*1)/H168)-1)</f>
        <v>4.2100548650766845E-2</v>
      </c>
      <c r="K180" s="12">
        <v>136.07</v>
      </c>
      <c r="L180" s="13">
        <f>IF(Tabela1511[[#This Row],[IBC-Br com Ajuste Sazonal]]="",#N/A,((Tabela1511[[#This Row],[IBC-Br com Ajuste Sazonal]]*1)/K179)-1)</f>
        <v>3.0222615361934491E-3</v>
      </c>
      <c r="M180" s="13">
        <f>IF(Tabela1511[[#This Row],[IBC-Br com Ajuste Sazonal]]="",#N/A,((Tabela1511[[#This Row],[IBC-Br com Ajuste Sazonal]]*1)/K168)-1)</f>
        <v>2.0473976301184971E-2</v>
      </c>
      <c r="N180" s="13">
        <f t="shared" si="2"/>
        <v>2.0650523888869252E-3</v>
      </c>
      <c r="Q180" s="10"/>
      <c r="R180" s="10"/>
    </row>
    <row r="181" spans="1:18" ht="12.75">
      <c r="A181" s="11">
        <v>43040</v>
      </c>
      <c r="B181" s="12">
        <v>90.67</v>
      </c>
      <c r="C181" s="21">
        <f>IF(Tabela1511[[#This Row],[Volume Serviços]]="",#N/A,((Tabela1511[[#This Row],[Volume Serviços]]*1)/B180)-1)</f>
        <v>3.430721558211669E-3</v>
      </c>
      <c r="D181" s="21">
        <f>IF(Tabela1511[[#This Row],[Volume Serviços]]="",#N/A,((Tabela1511[[#This Row],[Volume Serviços]]*1)/B169)-1)</f>
        <v>-6.7915434330156899E-3</v>
      </c>
      <c r="E181" s="12">
        <v>103.2</v>
      </c>
      <c r="F181" s="21">
        <f>IF(Tabela1511[[#This Row],[Produção Industrial Dessazonalizado]]="",#N/A,((Tabela1511[[#This Row],[Produção Industrial Dessazonalizado]]*1)/E180)-1)</f>
        <v>3.8910505836575737E-3</v>
      </c>
      <c r="G181" s="21">
        <f>IF(Tabela1511[[#This Row],[Produção Industrial Dessazonalizado]]="",#N/A,(Tabela1511[[#This Row],[Produção Industrial Dessazonalizado]]*1)/E169-1)</f>
        <v>5.1987767584097844E-2</v>
      </c>
      <c r="H181" s="10">
        <v>93.51</v>
      </c>
      <c r="I181" s="21">
        <f>IF(Tabela1511[[#This Row],[Vendas no Varejo Dessazonalizado]]="",#N/A,((Tabela1511[[#This Row],[Vendas no Varejo Dessazonalizado]]*1)/H180)-1)</f>
        <v>4.7276243687548458E-3</v>
      </c>
      <c r="J181" s="13">
        <f>IF(Tabela1511[[#This Row],[Vendas no Varejo Dessazonalizado]]="",#N/A,((Tabela1511[[#This Row],[Vendas no Varejo Dessazonalizado]]*1)/H169)-1)</f>
        <v>4.973057925460278E-2</v>
      </c>
      <c r="K181" s="12">
        <v>135.97999999999999</v>
      </c>
      <c r="L181" s="13">
        <f>IF(Tabela1511[[#This Row],[IBC-Br com Ajuste Sazonal]]="",#N/A,((Tabela1511[[#This Row],[IBC-Br com Ajuste Sazonal]]*1)/K180)-1)</f>
        <v>-6.6142426692150647E-4</v>
      </c>
      <c r="M181" s="13">
        <f>IF(Tabela1511[[#This Row],[IBC-Br com Ajuste Sazonal]]="",#N/A,((Tabela1511[[#This Row],[IBC-Br com Ajuste Sazonal]]*1)/K169)-1)</f>
        <v>2.1407646661158131E-2</v>
      </c>
      <c r="N181" s="13">
        <f t="shared" si="2"/>
        <v>6.0787180971379013E-3</v>
      </c>
      <c r="Q181" s="10"/>
      <c r="R181" s="10"/>
    </row>
    <row r="182" spans="1:18" ht="12.75">
      <c r="A182" s="11">
        <v>43070</v>
      </c>
      <c r="B182" s="12">
        <v>97.37</v>
      </c>
      <c r="C182" s="21">
        <f>IF(Tabela1511[[#This Row],[Volume Serviços]]="",#N/A,((Tabela1511[[#This Row],[Volume Serviços]]*1)/B181)-1)</f>
        <v>7.389434211977508E-2</v>
      </c>
      <c r="D182" s="21">
        <f>IF(Tabela1511[[#This Row],[Volume Serviços]]="",#N/A,((Tabela1511[[#This Row],[Volume Serviços]]*1)/B170)-1)</f>
        <v>5.5767840545286607E-3</v>
      </c>
      <c r="E182" s="12">
        <v>106.2</v>
      </c>
      <c r="F182" s="21">
        <f>IF(Tabela1511[[#This Row],[Produção Industrial Dessazonalizado]]="",#N/A,((Tabela1511[[#This Row],[Produção Industrial Dessazonalizado]]*1)/E181)-1)</f>
        <v>2.9069767441860517E-2</v>
      </c>
      <c r="G182" s="21">
        <f>IF(Tabela1511[[#This Row],[Produção Industrial Dessazonalizado]]="",#N/A,(Tabela1511[[#This Row],[Produção Industrial Dessazonalizado]]*1)/E170-1)</f>
        <v>6.5195586760280921E-2</v>
      </c>
      <c r="H182" s="10">
        <v>93.62</v>
      </c>
      <c r="I182" s="21">
        <f>IF(Tabela1511[[#This Row],[Vendas no Varejo Dessazonalizado]]="",#N/A,((Tabela1511[[#This Row],[Vendas no Varejo Dessazonalizado]]*1)/H181)-1)</f>
        <v>1.1763447759598478E-3</v>
      </c>
      <c r="J182" s="13">
        <f>IF(Tabela1511[[#This Row],[Vendas no Varejo Dessazonalizado]]="",#N/A,((Tabela1511[[#This Row],[Vendas no Varejo Dessazonalizado]]*1)/H170)-1)</f>
        <v>5.2264808362369353E-2</v>
      </c>
      <c r="K182" s="12">
        <v>138.13</v>
      </c>
      <c r="L182" s="13">
        <f>IF(Tabela1511[[#This Row],[IBC-Br com Ajuste Sazonal]]="",#N/A,((Tabela1511[[#This Row],[IBC-Br com Ajuste Sazonal]]*1)/K181)-1)</f>
        <v>1.5811148698338107E-2</v>
      </c>
      <c r="M182" s="13">
        <f>IF(Tabela1511[[#This Row],[IBC-Br com Ajuste Sazonal]]="",#N/A,((Tabela1511[[#This Row],[IBC-Br com Ajuste Sazonal]]*1)/K170)-1)</f>
        <v>4.2254583867803452E-2</v>
      </c>
      <c r="N182" s="13">
        <f t="shared" si="2"/>
        <v>1.1999904106835777E-2</v>
      </c>
      <c r="Q182" s="10"/>
      <c r="R182" s="10"/>
    </row>
    <row r="183" spans="1:18" ht="12.75">
      <c r="A183" s="11">
        <v>43101</v>
      </c>
      <c r="B183" s="12">
        <v>85.42</v>
      </c>
      <c r="C183" s="21">
        <f>IF(Tabela1511[[#This Row],[Volume Serviços]]="",#N/A,((Tabela1511[[#This Row],[Volume Serviços]]*1)/B182)-1)</f>
        <v>-0.12272773955016947</v>
      </c>
      <c r="D183" s="21">
        <f>IF(Tabela1511[[#This Row],[Volume Serviços]]="",#N/A,((Tabela1511[[#This Row],[Volume Serviços]]*1)/B171)-1)</f>
        <v>-1.4763552479815423E-2</v>
      </c>
      <c r="E183" s="12">
        <v>103.6</v>
      </c>
      <c r="F183" s="21">
        <f>IF(Tabela1511[[#This Row],[Produção Industrial Dessazonalizado]]="",#N/A,((Tabela1511[[#This Row],[Produção Industrial Dessazonalizado]]*1)/E182)-1)</f>
        <v>-2.4482109227871973E-2</v>
      </c>
      <c r="G183" s="21">
        <f>IF(Tabela1511[[#This Row],[Produção Industrial Dessazonalizado]]="",#N/A,(Tabela1511[[#This Row],[Produção Industrial Dessazonalizado]]*1)/E171-1)</f>
        <v>3.1872509960159334E-2</v>
      </c>
      <c r="H183" s="10">
        <v>94.04</v>
      </c>
      <c r="I183" s="21">
        <f>IF(Tabela1511[[#This Row],[Vendas no Varejo Dessazonalizado]]="",#N/A,((Tabela1511[[#This Row],[Vendas no Varejo Dessazonalizado]]*1)/H182)-1)</f>
        <v>4.4862208929716818E-3</v>
      </c>
      <c r="J183" s="13">
        <f>IF(Tabela1511[[#This Row],[Vendas no Varejo Dessazonalizado]]="",#N/A,((Tabela1511[[#This Row],[Vendas no Varejo Dessazonalizado]]*1)/H171)-1)</f>
        <v>2.3843222645618001E-2</v>
      </c>
      <c r="K183" s="12">
        <v>137.22999999999999</v>
      </c>
      <c r="L183" s="13">
        <f>IF(Tabela1511[[#This Row],[IBC-Br com Ajuste Sazonal]]="",#N/A,((Tabela1511[[#This Row],[IBC-Br com Ajuste Sazonal]]*1)/K182)-1)</f>
        <v>-6.5156012452037837E-3</v>
      </c>
      <c r="M183" s="13">
        <f>IF(Tabela1511[[#This Row],[IBC-Br com Ajuste Sazonal]]="",#N/A,((Tabela1511[[#This Row],[IBC-Br com Ajuste Sazonal]]*1)/K171)-1)</f>
        <v>2.8171124597287767E-2</v>
      </c>
      <c r="N183" s="13">
        <f t="shared" si="2"/>
        <v>1.5602017784902869E-2</v>
      </c>
      <c r="Q183" s="10"/>
      <c r="R183" s="10"/>
    </row>
    <row r="184" spans="1:18" ht="12.75">
      <c r="A184" s="11">
        <v>43132</v>
      </c>
      <c r="B184" s="12">
        <v>81.03</v>
      </c>
      <c r="C184" s="21">
        <f>IF(Tabela1511[[#This Row],[Volume Serviços]]="",#N/A,((Tabela1511[[#This Row],[Volume Serviços]]*1)/B183)-1)</f>
        <v>-5.1393116366190594E-2</v>
      </c>
      <c r="D184" s="21">
        <f>IF(Tabela1511[[#This Row],[Volume Serviços]]="",#N/A,((Tabela1511[[#This Row],[Volume Serviços]]*1)/B172)-1)</f>
        <v>-2.2793053545586139E-2</v>
      </c>
      <c r="E184" s="12">
        <v>103.4</v>
      </c>
      <c r="F184" s="21">
        <f>IF(Tabela1511[[#This Row],[Produção Industrial Dessazonalizado]]="",#N/A,((Tabela1511[[#This Row],[Produção Industrial Dessazonalizado]]*1)/E183)-1)</f>
        <v>-1.9305019305018156E-3</v>
      </c>
      <c r="G184" s="21">
        <f>IF(Tabela1511[[#This Row],[Produção Industrial Dessazonalizado]]="",#N/A,(Tabela1511[[#This Row],[Produção Industrial Dessazonalizado]]*1)/E172-1)</f>
        <v>1.3725490196078383E-2</v>
      </c>
      <c r="H184" s="10">
        <v>93.74</v>
      </c>
      <c r="I184" s="21">
        <f>IF(Tabela1511[[#This Row],[Vendas no Varejo Dessazonalizado]]="",#N/A,((Tabela1511[[#This Row],[Vendas no Varejo Dessazonalizado]]*1)/H183)-1)</f>
        <v>-3.1901318587835847E-3</v>
      </c>
      <c r="J184" s="13">
        <f>IF(Tabela1511[[#This Row],[Vendas no Varejo Dessazonalizado]]="",#N/A,((Tabela1511[[#This Row],[Vendas no Varejo Dessazonalizado]]*1)/H172)-1)</f>
        <v>1.824896806430587E-2</v>
      </c>
      <c r="K184" s="12">
        <v>136.83000000000001</v>
      </c>
      <c r="L184" s="13">
        <f>IF(Tabela1511[[#This Row],[IBC-Br com Ajuste Sazonal]]="",#N/A,((Tabela1511[[#This Row],[IBC-Br com Ajuste Sazonal]]*1)/K183)-1)</f>
        <v>-2.9148145449243712E-3</v>
      </c>
      <c r="M184" s="13">
        <f>IF(Tabela1511[[#This Row],[IBC-Br com Ajuste Sazonal]]="",#N/A,((Tabela1511[[#This Row],[IBC-Br com Ajuste Sazonal]]*1)/K172)-1)</f>
        <v>9.5174856131032826E-3</v>
      </c>
      <c r="N184" s="13">
        <f t="shared" si="2"/>
        <v>1.6321297249855388E-2</v>
      </c>
      <c r="Q184" s="10"/>
      <c r="R184" s="10"/>
    </row>
    <row r="185" spans="1:18" ht="12.75">
      <c r="A185" s="11">
        <v>43160</v>
      </c>
      <c r="B185" s="12">
        <v>89.08</v>
      </c>
      <c r="C185" s="21">
        <f>IF(Tabela1511[[#This Row],[Volume Serviços]]="",#N/A,((Tabela1511[[#This Row],[Volume Serviços]]*1)/B184)-1)</f>
        <v>9.9345921263729542E-2</v>
      </c>
      <c r="D185" s="21">
        <f>IF(Tabela1511[[#This Row],[Volume Serviços]]="",#N/A,((Tabela1511[[#This Row],[Volume Serviços]]*1)/B173)-1)</f>
        <v>-9.0110134608967218E-3</v>
      </c>
      <c r="E185" s="12">
        <v>104.5</v>
      </c>
      <c r="F185" s="21">
        <f>IF(Tabela1511[[#This Row],[Produção Industrial Dessazonalizado]]="",#N/A,((Tabela1511[[#This Row],[Produção Industrial Dessazonalizado]]*1)/E184)-1)</f>
        <v>1.0638297872340274E-2</v>
      </c>
      <c r="G185" s="21">
        <f>IF(Tabela1511[[#This Row],[Produção Industrial Dessazonalizado]]="",#N/A,(Tabela1511[[#This Row],[Produção Industrial Dessazonalizado]]*1)/E173-1)</f>
        <v>4.7094188376753499E-2</v>
      </c>
      <c r="H185" s="10">
        <v>94.97</v>
      </c>
      <c r="I185" s="21">
        <f>IF(Tabela1511[[#This Row],[Vendas no Varejo Dessazonalizado]]="",#N/A,((Tabela1511[[#This Row],[Vendas no Varejo Dessazonalizado]]*1)/H184)-1)</f>
        <v>1.3121399615959151E-2</v>
      </c>
      <c r="J185" s="13">
        <f>IF(Tabela1511[[#This Row],[Vendas no Varejo Dessazonalizado]]="",#N/A,((Tabela1511[[#This Row],[Vendas no Varejo Dessazonalizado]]*1)/H173)-1)</f>
        <v>4.8812810601877477E-2</v>
      </c>
      <c r="K185" s="12">
        <v>136.61000000000001</v>
      </c>
      <c r="L185" s="13">
        <f>IF(Tabela1511[[#This Row],[IBC-Br com Ajuste Sazonal]]="",#N/A,((Tabela1511[[#This Row],[IBC-Br com Ajuste Sazonal]]*1)/K184)-1)</f>
        <v>-1.6078345392092075E-3</v>
      </c>
      <c r="M185" s="13">
        <f>IF(Tabela1511[[#This Row],[IBC-Br com Ajuste Sazonal]]="",#N/A,((Tabela1511[[#This Row],[IBC-Br com Ajuste Sazonal]]*1)/K173)-1)</f>
        <v>9.3837741983153755E-3</v>
      </c>
      <c r="N185" s="13">
        <f t="shared" si="2"/>
        <v>1.6564124718465151E-2</v>
      </c>
      <c r="Q185" s="10"/>
      <c r="R185" s="10"/>
    </row>
    <row r="186" spans="1:18" ht="12.75">
      <c r="A186" s="11">
        <v>43191</v>
      </c>
      <c r="B186" s="12">
        <v>87.68</v>
      </c>
      <c r="C186" s="21">
        <f>IF(Tabela1511[[#This Row],[Volume Serviços]]="",#N/A,((Tabela1511[[#This Row],[Volume Serviços]]*1)/B185)-1)</f>
        <v>-1.5716210148181364E-2</v>
      </c>
      <c r="D186" s="21">
        <f>IF(Tabela1511[[#This Row],[Volume Serviços]]="",#N/A,((Tabela1511[[#This Row],[Volume Serviços]]*1)/B174)-1)</f>
        <v>2.0246683732837001E-2</v>
      </c>
      <c r="E186" s="12">
        <v>104.8</v>
      </c>
      <c r="F186" s="21">
        <f>IF(Tabela1511[[#This Row],[Produção Industrial Dessazonalizado]]="",#N/A,((Tabela1511[[#This Row],[Produção Industrial Dessazonalizado]]*1)/E185)-1)</f>
        <v>2.870813397129135E-3</v>
      </c>
      <c r="G186" s="21">
        <f>IF(Tabela1511[[#This Row],[Produção Industrial Dessazonalizado]]="",#N/A,(Tabela1511[[#This Row],[Produção Industrial Dessazonalizado]]*1)/E174-1)</f>
        <v>4.8000000000000043E-2</v>
      </c>
      <c r="H186" s="10">
        <v>96.53</v>
      </c>
      <c r="I186" s="21">
        <f>IF(Tabela1511[[#This Row],[Vendas no Varejo Dessazonalizado]]="",#N/A,((Tabela1511[[#This Row],[Vendas no Varejo Dessazonalizado]]*1)/H185)-1)</f>
        <v>1.6426239865220627E-2</v>
      </c>
      <c r="J186" s="13">
        <f>IF(Tabela1511[[#This Row],[Vendas no Varejo Dessazonalizado]]="",#N/A,((Tabela1511[[#This Row],[Vendas no Varejo Dessazonalizado]]*1)/H174)-1)</f>
        <v>4.5828819068255644E-2</v>
      </c>
      <c r="K186" s="12">
        <v>137.32</v>
      </c>
      <c r="L186" s="13">
        <f>IF(Tabela1511[[#This Row],[IBC-Br com Ajuste Sazonal]]="",#N/A,((Tabela1511[[#This Row],[IBC-Br com Ajuste Sazonal]]*1)/K185)-1)</f>
        <v>5.1972769196981794E-3</v>
      </c>
      <c r="M186" s="13">
        <f>IF(Tabela1511[[#This Row],[IBC-Br com Ajuste Sazonal]]="",#N/A,((Tabela1511[[#This Row],[IBC-Br com Ajuste Sazonal]]*1)/K174)-1)</f>
        <v>1.4629821191074255E-2</v>
      </c>
      <c r="N186" s="13">
        <f t="shared" si="2"/>
        <v>1.7275297497372444E-2</v>
      </c>
      <c r="Q186" s="10"/>
      <c r="R186" s="10"/>
    </row>
    <row r="187" spans="1:18" ht="12.75">
      <c r="A187" s="11">
        <v>43221</v>
      </c>
      <c r="B187" s="12">
        <v>86.42</v>
      </c>
      <c r="C187" s="21">
        <f>IF(Tabela1511[[#This Row],[Volume Serviços]]="",#N/A,((Tabela1511[[#This Row],[Volume Serviços]]*1)/B186)-1)</f>
        <v>-1.4370437956204407E-2</v>
      </c>
      <c r="D187" s="21">
        <f>IF(Tabela1511[[#This Row],[Volume Serviços]]="",#N/A,((Tabela1511[[#This Row],[Volume Serviços]]*1)/B175)-1)</f>
        <v>-3.7746353412760225E-2</v>
      </c>
      <c r="E187" s="12">
        <v>93.4</v>
      </c>
      <c r="F187" s="21">
        <f>IF(Tabela1511[[#This Row],[Produção Industrial Dessazonalizado]]="",#N/A,((Tabela1511[[#This Row],[Produção Industrial Dessazonalizado]]*1)/E186)-1)</f>
        <v>-0.1087786259541984</v>
      </c>
      <c r="G187" s="21">
        <f>IF(Tabela1511[[#This Row],[Produção Industrial Dessazonalizado]]="",#N/A,(Tabela1511[[#This Row],[Produção Industrial Dessazonalizado]]*1)/E175-1)</f>
        <v>-6.9721115537848655E-2</v>
      </c>
      <c r="H187" s="10">
        <v>94.75</v>
      </c>
      <c r="I187" s="21">
        <f>IF(Tabela1511[[#This Row],[Vendas no Varejo Dessazonalizado]]="",#N/A,((Tabela1511[[#This Row],[Vendas no Varejo Dessazonalizado]]*1)/H186)-1)</f>
        <v>-1.843986325494662E-2</v>
      </c>
      <c r="J187" s="13">
        <f>IF(Tabela1511[[#This Row],[Vendas no Varejo Dessazonalizado]]="",#N/A,((Tabela1511[[#This Row],[Vendas no Varejo Dessazonalizado]]*1)/H175)-1)</f>
        <v>2.5877003031615331E-2</v>
      </c>
      <c r="K187" s="12">
        <v>133.21</v>
      </c>
      <c r="L187" s="13">
        <f>IF(Tabela1511[[#This Row],[IBC-Br com Ajuste Sazonal]]="",#N/A,((Tabela1511[[#This Row],[IBC-Br com Ajuste Sazonal]]*1)/K186)-1)</f>
        <v>-2.9930090300029022E-2</v>
      </c>
      <c r="M187" s="13">
        <f>IF(Tabela1511[[#This Row],[IBC-Br com Ajuste Sazonal]]="",#N/A,((Tabela1511[[#This Row],[IBC-Br com Ajuste Sazonal]]*1)/K175)-1)</f>
        <v>-1.4208539924517094E-2</v>
      </c>
      <c r="N187" s="13">
        <f t="shared" si="2"/>
        <v>1.5451182903861549E-2</v>
      </c>
      <c r="Q187" s="10"/>
      <c r="R187" s="10"/>
    </row>
    <row r="188" spans="1:18" ht="12.75">
      <c r="A188" s="11">
        <v>43252</v>
      </c>
      <c r="B188" s="12">
        <v>90.94</v>
      </c>
      <c r="C188" s="21">
        <f>IF(Tabela1511[[#This Row],[Volume Serviços]]="",#N/A,((Tabela1511[[#This Row],[Volume Serviços]]*1)/B187)-1)</f>
        <v>5.2302707706549434E-2</v>
      </c>
      <c r="D188" s="21">
        <f>IF(Tabela1511[[#This Row],[Volume Serviços]]="",#N/A,((Tabela1511[[#This Row],[Volume Serviços]]*1)/B176)-1)</f>
        <v>9.7712636020430566E-3</v>
      </c>
      <c r="E188" s="12">
        <v>105</v>
      </c>
      <c r="F188" s="21">
        <f>IF(Tabela1511[[#This Row],[Produção Industrial Dessazonalizado]]="",#N/A,((Tabela1511[[#This Row],[Produção Industrial Dessazonalizado]]*1)/E187)-1)</f>
        <v>0.12419700214132745</v>
      </c>
      <c r="G188" s="21">
        <f>IF(Tabela1511[[#This Row],[Produção Industrial Dessazonalizado]]="",#N/A,(Tabela1511[[#This Row],[Produção Industrial Dessazonalizado]]*1)/E176-1)</f>
        <v>3.7549407114624511E-2</v>
      </c>
      <c r="H188" s="10">
        <v>94.04</v>
      </c>
      <c r="I188" s="21">
        <f>IF(Tabela1511[[#This Row],[Vendas no Varejo Dessazonalizado]]="",#N/A,((Tabela1511[[#This Row],[Vendas no Varejo Dessazonalizado]]*1)/H187)-1)</f>
        <v>-7.4934036939313664E-3</v>
      </c>
      <c r="J188" s="13">
        <f>IF(Tabela1511[[#This Row],[Vendas no Varejo Dessazonalizado]]="",#N/A,((Tabela1511[[#This Row],[Vendas no Varejo Dessazonalizado]]*1)/H176)-1)</f>
        <v>5.775401069518793E-3</v>
      </c>
      <c r="K188" s="12">
        <v>137.38999999999999</v>
      </c>
      <c r="L188" s="13">
        <f>IF(Tabela1511[[#This Row],[IBC-Br com Ajuste Sazonal]]="",#N/A,((Tabela1511[[#This Row],[IBC-Br com Ajuste Sazonal]]*1)/K187)-1)</f>
        <v>3.1379025598678556E-2</v>
      </c>
      <c r="M188" s="13">
        <f>IF(Tabela1511[[#This Row],[IBC-Br com Ajuste Sazonal]]="",#N/A,((Tabela1511[[#This Row],[IBC-Br com Ajuste Sazonal]]*1)/K176)-1)</f>
        <v>1.0592129459360056E-2</v>
      </c>
      <c r="N188" s="13">
        <f t="shared" si="2"/>
        <v>1.5473029998126497E-2</v>
      </c>
      <c r="Q188" s="10"/>
      <c r="R188" s="10"/>
    </row>
    <row r="189" spans="1:18" ht="12.75">
      <c r="A189" s="11">
        <v>43282</v>
      </c>
      <c r="B189" s="12">
        <v>89.67</v>
      </c>
      <c r="C189" s="21">
        <f>IF(Tabela1511[[#This Row],[Volume Serviços]]="",#N/A,((Tabela1511[[#This Row],[Volume Serviços]]*1)/B188)-1)</f>
        <v>-1.3965251814383017E-2</v>
      </c>
      <c r="D189" s="21">
        <f>IF(Tabela1511[[#This Row],[Volume Serviços]]="",#N/A,((Tabela1511[[#This Row],[Volume Serviços]]*1)/B177)-1)</f>
        <v>-8.9136490250696365E-4</v>
      </c>
      <c r="E189" s="12">
        <v>104.6</v>
      </c>
      <c r="F189" s="21">
        <f>IF(Tabela1511[[#This Row],[Produção Industrial Dessazonalizado]]="",#N/A,((Tabela1511[[#This Row],[Produção Industrial Dessazonalizado]]*1)/E188)-1)</f>
        <v>-3.8095238095238182E-3</v>
      </c>
      <c r="G189" s="21">
        <f>IF(Tabela1511[[#This Row],[Produção Industrial Dessazonalizado]]="",#N/A,(Tabela1511[[#This Row],[Produção Industrial Dessazonalizado]]*1)/E177-1)</f>
        <v>3.155818540433919E-2</v>
      </c>
      <c r="H189" s="10">
        <v>93.04</v>
      </c>
      <c r="I189" s="21">
        <f>IF(Tabela1511[[#This Row],[Vendas no Varejo Dessazonalizado]]="",#N/A,((Tabela1511[[#This Row],[Vendas no Varejo Dessazonalizado]]*1)/H188)-1)</f>
        <v>-1.063377286261169E-2</v>
      </c>
      <c r="J189" s="13">
        <f>IF(Tabela1511[[#This Row],[Vendas no Varejo Dessazonalizado]]="",#N/A,((Tabela1511[[#This Row],[Vendas no Varejo Dessazonalizado]]*1)/H177)-1)</f>
        <v>-2.3589963542783865E-3</v>
      </c>
      <c r="K189" s="12">
        <v>137.91999999999999</v>
      </c>
      <c r="L189" s="13">
        <f>IF(Tabela1511[[#This Row],[IBC-Br com Ajuste Sazonal]]="",#N/A,((Tabela1511[[#This Row],[IBC-Br com Ajuste Sazonal]]*1)/K188)-1)</f>
        <v>3.8576315597933508E-3</v>
      </c>
      <c r="M189" s="13">
        <f>IF(Tabela1511[[#This Row],[IBC-Br com Ajuste Sazonal]]="",#N/A,((Tabela1511[[#This Row],[IBC-Br com Ajuste Sazonal]]*1)/K177)-1)</f>
        <v>1.1069569679642122E-2</v>
      </c>
      <c r="N189" s="13">
        <f t="shared" si="2"/>
        <v>1.5237226460578216E-2</v>
      </c>
      <c r="Q189" s="10"/>
      <c r="R189" s="10"/>
    </row>
    <row r="190" spans="1:18" ht="12.75">
      <c r="A190" s="11">
        <v>43313</v>
      </c>
      <c r="B190" s="12">
        <v>92.53</v>
      </c>
      <c r="C190" s="21">
        <f>IF(Tabela1511[[#This Row],[Volume Serviços]]="",#N/A,((Tabela1511[[#This Row],[Volume Serviços]]*1)/B189)-1)</f>
        <v>3.1894725103156052E-2</v>
      </c>
      <c r="D190" s="21">
        <f>IF(Tabela1511[[#This Row],[Volume Serviços]]="",#N/A,((Tabela1511[[#This Row],[Volume Serviços]]*1)/B178)-1)</f>
        <v>1.670146137787043E-2</v>
      </c>
      <c r="E190" s="12">
        <v>103.7</v>
      </c>
      <c r="F190" s="21">
        <f>IF(Tabela1511[[#This Row],[Produção Industrial Dessazonalizado]]="",#N/A,((Tabela1511[[#This Row],[Produção Industrial Dessazonalizado]]*1)/E189)-1)</f>
        <v>-8.6042065009559465E-3</v>
      </c>
      <c r="G190" s="21">
        <f>IF(Tabela1511[[#This Row],[Produção Industrial Dessazonalizado]]="",#N/A,(Tabela1511[[#This Row],[Produção Industrial Dessazonalizado]]*1)/E178-1)</f>
        <v>2.1674876847290747E-2</v>
      </c>
      <c r="H190" s="10">
        <v>95.44</v>
      </c>
      <c r="I190" s="21">
        <f>IF(Tabela1511[[#This Row],[Vendas no Varejo Dessazonalizado]]="",#N/A,((Tabela1511[[#This Row],[Vendas no Varejo Dessazonalizado]]*1)/H189)-1)</f>
        <v>2.579535683576939E-2</v>
      </c>
      <c r="J190" s="13">
        <f>IF(Tabela1511[[#This Row],[Vendas no Varejo Dessazonalizado]]="",#N/A,((Tabela1511[[#This Row],[Vendas no Varejo Dessazonalizado]]*1)/H178)-1)</f>
        <v>3.0669546436285167E-2</v>
      </c>
      <c r="K190" s="12">
        <v>138.88999999999999</v>
      </c>
      <c r="L190" s="13">
        <f>IF(Tabela1511[[#This Row],[IBC-Br com Ajuste Sazonal]]="",#N/A,((Tabela1511[[#This Row],[IBC-Br com Ajuste Sazonal]]*1)/K189)-1)</f>
        <v>7.0330626450116895E-3</v>
      </c>
      <c r="M190" s="13">
        <f>IF(Tabela1511[[#This Row],[IBC-Br com Ajuste Sazonal]]="",#N/A,((Tabela1511[[#This Row],[IBC-Br com Ajuste Sazonal]]*1)/K178)-1)</f>
        <v>2.4338078029353172E-2</v>
      </c>
      <c r="N190" s="13">
        <f t="shared" si="2"/>
        <v>1.6081067717555946E-2</v>
      </c>
      <c r="Q190" s="10"/>
      <c r="R190" s="10"/>
    </row>
    <row r="191" spans="1:18" ht="12.75">
      <c r="A191" s="11">
        <v>43344</v>
      </c>
      <c r="B191" s="12">
        <v>89.81</v>
      </c>
      <c r="C191" s="21">
        <f>IF(Tabela1511[[#This Row],[Volume Serviços]]="",#N/A,((Tabela1511[[#This Row],[Volume Serviços]]*1)/B190)-1)</f>
        <v>-2.9395871609207758E-2</v>
      </c>
      <c r="D191" s="21">
        <f>IF(Tabela1511[[#This Row],[Volume Serviços]]="",#N/A,((Tabela1511[[#This Row],[Volume Serviços]]*1)/B179)-1)</f>
        <v>4.6985121378231298E-3</v>
      </c>
      <c r="E191" s="12">
        <v>101</v>
      </c>
      <c r="F191" s="21">
        <f>IF(Tabela1511[[#This Row],[Produção Industrial Dessazonalizado]]="",#N/A,((Tabela1511[[#This Row],[Produção Industrial Dessazonalizado]]*1)/E190)-1)</f>
        <v>-2.6036644165863043E-2</v>
      </c>
      <c r="G191" s="21">
        <f>IF(Tabela1511[[#This Row],[Produção Industrial Dessazonalizado]]="",#N/A,(Tabela1511[[#This Row],[Produção Industrial Dessazonalizado]]*1)/E179-1)</f>
        <v>-8.8321884200196488E-3</v>
      </c>
      <c r="H191" s="10">
        <v>94.47</v>
      </c>
      <c r="I191" s="21">
        <f>IF(Tabela1511[[#This Row],[Vendas no Varejo Dessazonalizado]]="",#N/A,((Tabela1511[[#This Row],[Vendas no Varejo Dessazonalizado]]*1)/H190)-1)</f>
        <v>-1.0163453478625351E-2</v>
      </c>
      <c r="J191" s="13">
        <f>IF(Tabela1511[[#This Row],[Vendas no Varejo Dessazonalizado]]="",#N/A,((Tabela1511[[#This Row],[Vendas no Varejo Dessazonalizado]]*1)/H179)-1)</f>
        <v>1.0482404535244516E-2</v>
      </c>
      <c r="K191" s="12">
        <v>138.22</v>
      </c>
      <c r="L191" s="13">
        <f>IF(Tabela1511[[#This Row],[IBC-Br com Ajuste Sazonal]]="",#N/A,((Tabela1511[[#This Row],[IBC-Br com Ajuste Sazonal]]*1)/K190)-1)</f>
        <v>-4.8239614083086524E-3</v>
      </c>
      <c r="M191" s="13">
        <f>IF(Tabela1511[[#This Row],[IBC-Br com Ajuste Sazonal]]="",#N/A,((Tabela1511[[#This Row],[IBC-Br com Ajuste Sazonal]]*1)/K179)-1)</f>
        <v>1.8870706177207763E-2</v>
      </c>
      <c r="N191" s="13">
        <f t="shared" si="2"/>
        <v>1.637502965424777E-2</v>
      </c>
      <c r="Q191" s="10"/>
      <c r="R191" s="10"/>
    </row>
    <row r="192" spans="1:18" ht="12.75">
      <c r="A192" s="11">
        <v>43374</v>
      </c>
      <c r="B192" s="12">
        <v>91.72</v>
      </c>
      <c r="C192" s="21">
        <f>IF(Tabela1511[[#This Row],[Volume Serviços]]="",#N/A,((Tabela1511[[#This Row],[Volume Serviços]]*1)/B191)-1)</f>
        <v>2.1267119474446039E-2</v>
      </c>
      <c r="D192" s="21">
        <f>IF(Tabela1511[[#This Row],[Volume Serviços]]="",#N/A,((Tabela1511[[#This Row],[Volume Serviços]]*1)/B180)-1)</f>
        <v>1.5050907481186426E-2</v>
      </c>
      <c r="E192" s="12">
        <v>102.2</v>
      </c>
      <c r="F192" s="21">
        <f>IF(Tabela1511[[#This Row],[Produção Industrial Dessazonalizado]]="",#N/A,((Tabela1511[[#This Row],[Produção Industrial Dessazonalizado]]*1)/E191)-1)</f>
        <v>1.1881188118811892E-2</v>
      </c>
      <c r="G192" s="21">
        <f>IF(Tabela1511[[#This Row],[Produção Industrial Dessazonalizado]]="",#N/A,(Tabela1511[[#This Row],[Produção Industrial Dessazonalizado]]*1)/E180-1)</f>
        <v>-5.8365758754863606E-3</v>
      </c>
      <c r="H192" s="10">
        <v>94.16</v>
      </c>
      <c r="I192" s="21">
        <f>IF(Tabela1511[[#This Row],[Vendas no Varejo Dessazonalizado]]="",#N/A,((Tabela1511[[#This Row],[Vendas no Varejo Dessazonalizado]]*1)/H191)-1)</f>
        <v>-3.2814650153487612E-3</v>
      </c>
      <c r="J192" s="13">
        <f>IF(Tabela1511[[#This Row],[Vendas no Varejo Dessazonalizado]]="",#N/A,((Tabela1511[[#This Row],[Vendas no Varejo Dessazonalizado]]*1)/H180)-1)</f>
        <v>1.1711614913505919E-2</v>
      </c>
      <c r="K192" s="12">
        <v>138.46</v>
      </c>
      <c r="L192" s="13">
        <f>IF(Tabela1511[[#This Row],[IBC-Br com Ajuste Sazonal]]="",#N/A,((Tabela1511[[#This Row],[IBC-Br com Ajuste Sazonal]]*1)/K191)-1)</f>
        <v>1.7363623209376566E-3</v>
      </c>
      <c r="M192" s="13">
        <f>IF(Tabela1511[[#This Row],[IBC-Br com Ajuste Sazonal]]="",#N/A,((Tabela1511[[#This Row],[IBC-Br com Ajuste Sazonal]]*1)/K180)-1)</f>
        <v>1.7564488866024908E-2</v>
      </c>
      <c r="N192" s="13">
        <f t="shared" si="2"/>
        <v>1.6132572367984432E-2</v>
      </c>
      <c r="Q192" s="10"/>
      <c r="R192" s="10"/>
    </row>
    <row r="193" spans="1:18" ht="12.75">
      <c r="A193" s="11">
        <v>43405</v>
      </c>
      <c r="B193" s="12">
        <v>91.48</v>
      </c>
      <c r="C193" s="21">
        <f>IF(Tabela1511[[#This Row],[Volume Serviços]]="",#N/A,((Tabela1511[[#This Row],[Volume Serviços]]*1)/B192)-1)</f>
        <v>-2.6166593981682418E-3</v>
      </c>
      <c r="D193" s="21">
        <f>IF(Tabela1511[[#This Row],[Volume Serviços]]="",#N/A,((Tabela1511[[#This Row],[Volume Serviços]]*1)/B181)-1)</f>
        <v>8.9334950920922918E-3</v>
      </c>
      <c r="E193" s="12">
        <v>102.1</v>
      </c>
      <c r="F193" s="21">
        <f>IF(Tabela1511[[#This Row],[Produção Industrial Dessazonalizado]]="",#N/A,((Tabela1511[[#This Row],[Produção Industrial Dessazonalizado]]*1)/E192)-1)</f>
        <v>-9.7847358121339045E-4</v>
      </c>
      <c r="G193" s="21">
        <f>IF(Tabela1511[[#This Row],[Produção Industrial Dessazonalizado]]="",#N/A,(Tabela1511[[#This Row],[Produção Industrial Dessazonalizado]]*1)/E181-1)</f>
        <v>-1.06589147286823E-2</v>
      </c>
      <c r="H193" s="10">
        <v>96.96</v>
      </c>
      <c r="I193" s="21">
        <f>IF(Tabela1511[[#This Row],[Vendas no Varejo Dessazonalizado]]="",#N/A,((Tabela1511[[#This Row],[Vendas no Varejo Dessazonalizado]]*1)/H192)-1)</f>
        <v>2.9736618521665203E-2</v>
      </c>
      <c r="J193" s="13">
        <f>IF(Tabela1511[[#This Row],[Vendas no Varejo Dessazonalizado]]="",#N/A,((Tabela1511[[#This Row],[Vendas no Varejo Dessazonalizado]]*1)/H181)-1)</f>
        <v>3.6894449791466055E-2</v>
      </c>
      <c r="K193" s="12">
        <v>138.57</v>
      </c>
      <c r="L193" s="13">
        <f>IF(Tabela1511[[#This Row],[IBC-Br com Ajuste Sazonal]]="",#N/A,((Tabela1511[[#This Row],[IBC-Br com Ajuste Sazonal]]*1)/K192)-1)</f>
        <v>7.9445327170302171E-4</v>
      </c>
      <c r="M193" s="13">
        <f>IF(Tabela1511[[#This Row],[IBC-Br com Ajuste Sazonal]]="",#N/A,((Tabela1511[[#This Row],[IBC-Br com Ajuste Sazonal]]*1)/K181)-1)</f>
        <v>1.9046918664509471E-2</v>
      </c>
      <c r="N193" s="13">
        <f t="shared" si="2"/>
        <v>1.5935845034930379E-2</v>
      </c>
      <c r="Q193" s="10"/>
      <c r="R193" s="10"/>
    </row>
    <row r="194" spans="1:18" ht="12.75">
      <c r="A194" s="11">
        <v>43435</v>
      </c>
      <c r="B194" s="12">
        <v>97.76</v>
      </c>
      <c r="C194" s="21">
        <f>IF(Tabela1511[[#This Row],[Volume Serviços]]="",#N/A,((Tabela1511[[#This Row],[Volume Serviços]]*1)/B193)-1)</f>
        <v>6.8648885002186244E-2</v>
      </c>
      <c r="D194" s="21">
        <f>IF(Tabela1511[[#This Row],[Volume Serviços]]="",#N/A,((Tabela1511[[#This Row],[Volume Serviços]]*1)/B182)-1)</f>
        <v>4.0053404539386328E-3</v>
      </c>
      <c r="E194" s="12">
        <v>102.1</v>
      </c>
      <c r="F194" s="21">
        <f>IF(Tabela1511[[#This Row],[Produção Industrial Dessazonalizado]]="",#N/A,((Tabela1511[[#This Row],[Produção Industrial Dessazonalizado]]*1)/E193)-1)</f>
        <v>0</v>
      </c>
      <c r="G194" s="21">
        <f>IF(Tabela1511[[#This Row],[Produção Industrial Dessazonalizado]]="",#N/A,(Tabela1511[[#This Row],[Produção Industrial Dessazonalizado]]*1)/E182-1)</f>
        <v>-3.8606403013182744E-2</v>
      </c>
      <c r="H194" s="10">
        <v>95.01</v>
      </c>
      <c r="I194" s="21">
        <f>IF(Tabela1511[[#This Row],[Vendas no Varejo Dessazonalizado]]="",#N/A,((Tabela1511[[#This Row],[Vendas no Varejo Dessazonalizado]]*1)/H193)-1)</f>
        <v>-2.011138613861374E-2</v>
      </c>
      <c r="J194" s="13">
        <f>IF(Tabela1511[[#This Row],[Vendas no Varejo Dessazonalizado]]="",#N/A,((Tabela1511[[#This Row],[Vendas no Varejo Dessazonalizado]]*1)/H182)-1)</f>
        <v>1.4847254860072656E-2</v>
      </c>
      <c r="K194" s="12">
        <v>139.18</v>
      </c>
      <c r="L194" s="13">
        <f>IF(Tabela1511[[#This Row],[IBC-Br com Ajuste Sazonal]]="",#N/A,((Tabela1511[[#This Row],[IBC-Br com Ajuste Sazonal]]*1)/K193)-1)</f>
        <v>4.4021072382189885E-3</v>
      </c>
      <c r="M194" s="13">
        <f>IF(Tabela1511[[#This Row],[IBC-Br com Ajuste Sazonal]]="",#N/A,((Tabela1511[[#This Row],[IBC-Br com Ajuste Sazonal]]*1)/K182)-1)</f>
        <v>7.6015347860711735E-3</v>
      </c>
      <c r="N194" s="13">
        <f t="shared" si="2"/>
        <v>1.304809094478602E-2</v>
      </c>
      <c r="Q194" s="10"/>
      <c r="R194" s="10"/>
    </row>
    <row r="195" spans="1:18" ht="12.75">
      <c r="A195" s="11">
        <v>43466</v>
      </c>
      <c r="B195" s="12">
        <v>87.09</v>
      </c>
      <c r="C195" s="21">
        <f>IF(Tabela1511[[#This Row],[Volume Serviços]]="",#N/A,((Tabela1511[[#This Row],[Volume Serviços]]*1)/B194)-1)</f>
        <v>-0.10914484451718498</v>
      </c>
      <c r="D195" s="21">
        <f>IF(Tabela1511[[#This Row],[Volume Serviços]]="",#N/A,((Tabela1511[[#This Row],[Volume Serviços]]*1)/B183)-1)</f>
        <v>1.9550456567548613E-2</v>
      </c>
      <c r="E195" s="12">
        <v>101.6</v>
      </c>
      <c r="F195" s="21">
        <f>IF(Tabela1511[[#This Row],[Produção Industrial Dessazonalizado]]="",#N/A,((Tabela1511[[#This Row],[Produção Industrial Dessazonalizado]]*1)/E194)-1)</f>
        <v>-4.8971596474045587E-3</v>
      </c>
      <c r="G195" s="21">
        <f>IF(Tabela1511[[#This Row],[Produção Industrial Dessazonalizado]]="",#N/A,(Tabela1511[[#This Row],[Produção Industrial Dessazonalizado]]*1)/E183-1)</f>
        <v>-1.9305019305019266E-2</v>
      </c>
      <c r="H195" s="10">
        <v>96.14</v>
      </c>
      <c r="I195" s="21">
        <f>IF(Tabela1511[[#This Row],[Vendas no Varejo Dessazonalizado]]="",#N/A,((Tabela1511[[#This Row],[Vendas no Varejo Dessazonalizado]]*1)/H194)-1)</f>
        <v>1.1893484896326578E-2</v>
      </c>
      <c r="J195" s="13">
        <f>IF(Tabela1511[[#This Row],[Vendas no Varejo Dessazonalizado]]="",#N/A,((Tabela1511[[#This Row],[Vendas no Varejo Dessazonalizado]]*1)/H183)-1)</f>
        <v>2.2330923011484316E-2</v>
      </c>
      <c r="K195" s="12">
        <v>139.07</v>
      </c>
      <c r="L195" s="13">
        <f>IF(Tabela1511[[#This Row],[IBC-Br com Ajuste Sazonal]]="",#N/A,((Tabela1511[[#This Row],[IBC-Br com Ajuste Sazonal]]*1)/K194)-1)</f>
        <v>-7.9034344014949909E-4</v>
      </c>
      <c r="M195" s="13">
        <f>IF(Tabela1511[[#This Row],[IBC-Br com Ajuste Sazonal]]="",#N/A,((Tabela1511[[#This Row],[IBC-Br com Ajuste Sazonal]]*1)/K183)-1)</f>
        <v>1.3408146906653151E-2</v>
      </c>
      <c r="N195" s="13">
        <f t="shared" si="2"/>
        <v>1.1817842803899803E-2</v>
      </c>
      <c r="Q195" s="10"/>
      <c r="R195" s="10"/>
    </row>
    <row r="196" spans="1:18" ht="12.75">
      <c r="A196" s="11">
        <v>43497</v>
      </c>
      <c r="B196" s="12">
        <v>84.12</v>
      </c>
      <c r="C196" s="21">
        <f>IF(Tabela1511[[#This Row],[Volume Serviços]]="",#N/A,((Tabela1511[[#This Row],[Volume Serviços]]*1)/B195)-1)</f>
        <v>-3.4102652428522173E-2</v>
      </c>
      <c r="D196" s="21">
        <f>IF(Tabela1511[[#This Row],[Volume Serviços]]="",#N/A,((Tabela1511[[#This Row],[Volume Serviços]]*1)/B184)-1)</f>
        <v>3.8134024435394265E-2</v>
      </c>
      <c r="E196" s="12">
        <v>101.8</v>
      </c>
      <c r="F196" s="21">
        <f>IF(Tabela1511[[#This Row],[Produção Industrial Dessazonalizado]]="",#N/A,((Tabela1511[[#This Row],[Produção Industrial Dessazonalizado]]*1)/E195)-1)</f>
        <v>1.9685039370078705E-3</v>
      </c>
      <c r="G196" s="21">
        <f>IF(Tabela1511[[#This Row],[Produção Industrial Dessazonalizado]]="",#N/A,(Tabela1511[[#This Row],[Produção Industrial Dessazonalizado]]*1)/E184-1)</f>
        <v>-1.5473887814313469E-2</v>
      </c>
      <c r="H196" s="10">
        <v>95.58</v>
      </c>
      <c r="I196" s="21">
        <f>IF(Tabela1511[[#This Row],[Vendas no Varejo Dessazonalizado]]="",#N/A,((Tabela1511[[#This Row],[Vendas no Varejo Dessazonalizado]]*1)/H195)-1)</f>
        <v>-5.8248387767838583E-3</v>
      </c>
      <c r="J196" s="13">
        <f>IF(Tabela1511[[#This Row],[Vendas no Varejo Dessazonalizado]]="",#N/A,((Tabela1511[[#This Row],[Vendas no Varejo Dessazonalizado]]*1)/H184)-1)</f>
        <v>1.9628760401109391E-2</v>
      </c>
      <c r="K196" s="12">
        <v>137.69</v>
      </c>
      <c r="L196" s="13">
        <f>IF(Tabela1511[[#This Row],[IBC-Br com Ajuste Sazonal]]="",#N/A,((Tabela1511[[#This Row],[IBC-Br com Ajuste Sazonal]]*1)/K195)-1)</f>
        <v>-9.9230603293305464E-3</v>
      </c>
      <c r="M196" s="13">
        <f>IF(Tabela1511[[#This Row],[IBC-Br com Ajuste Sazonal]]="",#N/A,((Tabela1511[[#This Row],[IBC-Br com Ajuste Sazonal]]*1)/K184)-1)</f>
        <v>6.2851713805451848E-3</v>
      </c>
      <c r="N196" s="13">
        <f t="shared" si="2"/>
        <v>1.1548483284519961E-2</v>
      </c>
      <c r="Q196" s="10"/>
      <c r="R196" s="10"/>
    </row>
    <row r="197" spans="1:18" ht="12.75">
      <c r="A197" s="11">
        <v>43525</v>
      </c>
      <c r="B197" s="12">
        <v>87.01</v>
      </c>
      <c r="C197" s="21">
        <f>IF(Tabela1511[[#This Row],[Volume Serviços]]="",#N/A,((Tabela1511[[#This Row],[Volume Serviços]]*1)/B196)-1)</f>
        <v>3.4355682358535367E-2</v>
      </c>
      <c r="D197" s="21">
        <f>IF(Tabela1511[[#This Row],[Volume Serviços]]="",#N/A,((Tabela1511[[#This Row],[Volume Serviços]]*1)/B185)-1)</f>
        <v>-2.32375392905253E-2</v>
      </c>
      <c r="E197" s="12">
        <v>101.5</v>
      </c>
      <c r="F197" s="21">
        <f>IF(Tabela1511[[#This Row],[Produção Industrial Dessazonalizado]]="",#N/A,((Tabela1511[[#This Row],[Produção Industrial Dessazonalizado]]*1)/E196)-1)</f>
        <v>-2.9469548133594925E-3</v>
      </c>
      <c r="G197" s="21">
        <f>IF(Tabela1511[[#This Row],[Produção Industrial Dessazonalizado]]="",#N/A,(Tabela1511[[#This Row],[Produção Industrial Dessazonalizado]]*1)/E185-1)</f>
        <v>-2.8708133971291905E-2</v>
      </c>
      <c r="H197" s="10">
        <v>95.89</v>
      </c>
      <c r="I197" s="21">
        <f>IF(Tabela1511[[#This Row],[Vendas no Varejo Dessazonalizado]]="",#N/A,((Tabela1511[[#This Row],[Vendas no Varejo Dessazonalizado]]*1)/H196)-1)</f>
        <v>3.2433563507010543E-3</v>
      </c>
      <c r="J197" s="13">
        <f>IF(Tabela1511[[#This Row],[Vendas no Varejo Dessazonalizado]]="",#N/A,((Tabela1511[[#This Row],[Vendas no Varejo Dessazonalizado]]*1)/H185)-1)</f>
        <v>9.687269664104381E-3</v>
      </c>
      <c r="K197" s="12">
        <v>137.08000000000001</v>
      </c>
      <c r="L197" s="13">
        <f>IF(Tabela1511[[#This Row],[IBC-Br com Ajuste Sazonal]]="",#N/A,((Tabela1511[[#This Row],[IBC-Br com Ajuste Sazonal]]*1)/K196)-1)</f>
        <v>-4.4302418476286354E-3</v>
      </c>
      <c r="M197" s="13">
        <f>IF(Tabela1511[[#This Row],[IBC-Br com Ajuste Sazonal]]="",#N/A,((Tabela1511[[#This Row],[IBC-Br com Ajuste Sazonal]]*1)/K185)-1)</f>
        <v>3.440450918673621E-3</v>
      </c>
      <c r="N197" s="13">
        <f t="shared" si="2"/>
        <v>1.1053206344549815E-2</v>
      </c>
      <c r="Q197" s="10"/>
      <c r="R197" s="10"/>
    </row>
    <row r="198" spans="1:18" ht="12.75">
      <c r="A198" s="11">
        <v>43556</v>
      </c>
      <c r="B198" s="12">
        <v>87.08</v>
      </c>
      <c r="C198" s="21">
        <f>IF(Tabela1511[[#This Row],[Volume Serviços]]="",#N/A,((Tabela1511[[#This Row],[Volume Serviços]]*1)/B197)-1)</f>
        <v>8.045052292839916E-4</v>
      </c>
      <c r="D198" s="21">
        <f>IF(Tabela1511[[#This Row],[Volume Serviços]]="",#N/A,((Tabela1511[[#This Row],[Volume Serviços]]*1)/B186)-1)</f>
        <v>-6.8430656934307388E-3</v>
      </c>
      <c r="E198" s="12">
        <v>101.8</v>
      </c>
      <c r="F198" s="21">
        <f>IF(Tabela1511[[#This Row],[Produção Industrial Dessazonalizado]]="",#N/A,((Tabela1511[[#This Row],[Produção Industrial Dessazonalizado]]*1)/E197)-1)</f>
        <v>2.9556650246305161E-3</v>
      </c>
      <c r="G198" s="21">
        <f>IF(Tabela1511[[#This Row],[Produção Industrial Dessazonalizado]]="",#N/A,(Tabela1511[[#This Row],[Produção Industrial Dessazonalizado]]*1)/E186-1)</f>
        <v>-2.8625954198473247E-2</v>
      </c>
      <c r="H198" s="10">
        <v>96.01</v>
      </c>
      <c r="I198" s="21">
        <f>IF(Tabela1511[[#This Row],[Vendas no Varejo Dessazonalizado]]="",#N/A,((Tabela1511[[#This Row],[Vendas no Varejo Dessazonalizado]]*1)/H197)-1)</f>
        <v>1.251433934716939E-3</v>
      </c>
      <c r="J198" s="13">
        <f>IF(Tabela1511[[#This Row],[Vendas no Varejo Dessazonalizado]]="",#N/A,((Tabela1511[[#This Row],[Vendas no Varejo Dessazonalizado]]*1)/H186)-1)</f>
        <v>-5.3869263441417292E-3</v>
      </c>
      <c r="K198" s="12">
        <v>136.97</v>
      </c>
      <c r="L198" s="13">
        <f>IF(Tabela1511[[#This Row],[IBC-Br com Ajuste Sazonal]]="",#N/A,((Tabela1511[[#This Row],[IBC-Br com Ajuste Sazonal]]*1)/K197)-1)</f>
        <v>-8.0245112343169112E-4</v>
      </c>
      <c r="M198" s="13">
        <f>IF(Tabela1511[[#This Row],[IBC-Br com Ajuste Sazonal]]="",#N/A,((Tabela1511[[#This Row],[IBC-Br com Ajuste Sazonal]]*1)/K186)-1)</f>
        <v>-2.5487911447712452E-3</v>
      </c>
      <c r="N198" s="13">
        <f t="shared" si="2"/>
        <v>9.6216553165626908E-3</v>
      </c>
      <c r="Q198" s="10"/>
      <c r="R198" s="10"/>
    </row>
    <row r="199" spans="1:18" ht="12.75">
      <c r="A199" s="11">
        <v>43586</v>
      </c>
      <c r="B199" s="12">
        <v>90.57</v>
      </c>
      <c r="C199" s="21">
        <f>IF(Tabela1511[[#This Row],[Volume Serviços]]="",#N/A,((Tabela1511[[#This Row],[Volume Serviços]]*1)/B198)-1)</f>
        <v>4.0078089113458892E-2</v>
      </c>
      <c r="D199" s="21">
        <f>IF(Tabela1511[[#This Row],[Volume Serviços]]="",#N/A,((Tabela1511[[#This Row],[Volume Serviços]]*1)/B187)-1)</f>
        <v>4.8021291367738916E-2</v>
      </c>
      <c r="E199" s="12">
        <v>101.7</v>
      </c>
      <c r="F199" s="21">
        <f>IF(Tabela1511[[#This Row],[Produção Industrial Dessazonalizado]]="",#N/A,((Tabela1511[[#This Row],[Produção Industrial Dessazonalizado]]*1)/E198)-1)</f>
        <v>-9.8231827111983083E-4</v>
      </c>
      <c r="G199" s="21">
        <f>IF(Tabela1511[[#This Row],[Produção Industrial Dessazonalizado]]="",#N/A,(Tabela1511[[#This Row],[Produção Industrial Dessazonalizado]]*1)/E187-1)</f>
        <v>8.8865096359743045E-2</v>
      </c>
      <c r="H199" s="10">
        <v>95.22</v>
      </c>
      <c r="I199" s="21">
        <f>IF(Tabela1511[[#This Row],[Vendas no Varejo Dessazonalizado]]="",#N/A,((Tabela1511[[#This Row],[Vendas no Varejo Dessazonalizado]]*1)/H198)-1)</f>
        <v>-8.2283095510884419E-3</v>
      </c>
      <c r="J199" s="13">
        <f>IF(Tabela1511[[#This Row],[Vendas no Varejo Dessazonalizado]]="",#N/A,((Tabela1511[[#This Row],[Vendas no Varejo Dessazonalizado]]*1)/H187)-1)</f>
        <v>4.9604221635883849E-3</v>
      </c>
      <c r="K199" s="12">
        <v>138.80000000000001</v>
      </c>
      <c r="L199" s="13">
        <f>IF(Tabela1511[[#This Row],[IBC-Br com Ajuste Sazonal]]="",#N/A,((Tabela1511[[#This Row],[IBC-Br com Ajuste Sazonal]]*1)/K198)-1)</f>
        <v>1.3360589910199394E-2</v>
      </c>
      <c r="M199" s="13">
        <f>IF(Tabela1511[[#This Row],[IBC-Br com Ajuste Sazonal]]="",#N/A,((Tabela1511[[#This Row],[IBC-Br com Ajuste Sazonal]]*1)/K187)-1)</f>
        <v>4.1963816530290465E-2</v>
      </c>
      <c r="N199" s="13">
        <f t="shared" si="2"/>
        <v>1.4302685021129987E-2</v>
      </c>
      <c r="Q199" s="10"/>
      <c r="R199" s="10"/>
    </row>
    <row r="200" spans="1:18" ht="12.75">
      <c r="A200" s="11">
        <v>43617</v>
      </c>
      <c r="B200" s="12">
        <v>87.73</v>
      </c>
      <c r="C200" s="21">
        <f>IF(Tabela1511[[#This Row],[Volume Serviços]]="",#N/A,((Tabela1511[[#This Row],[Volume Serviços]]*1)/B199)-1)</f>
        <v>-3.1356961466269095E-2</v>
      </c>
      <c r="D200" s="21">
        <f>IF(Tabela1511[[#This Row],[Volume Serviços]]="",#N/A,((Tabela1511[[#This Row],[Volume Serviços]]*1)/B188)-1)</f>
        <v>-3.5297998680448583E-2</v>
      </c>
      <c r="E200" s="12">
        <v>100.9</v>
      </c>
      <c r="F200" s="21">
        <f>IF(Tabela1511[[#This Row],[Produção Industrial Dessazonalizado]]="",#N/A,((Tabela1511[[#This Row],[Produção Industrial Dessazonalizado]]*1)/E199)-1)</f>
        <v>-7.8662733529989426E-3</v>
      </c>
      <c r="G200" s="21">
        <f>IF(Tabela1511[[#This Row],[Produção Industrial Dessazonalizado]]="",#N/A,(Tabela1511[[#This Row],[Produção Industrial Dessazonalizado]]*1)/E188-1)</f>
        <v>-3.9047619047618998E-2</v>
      </c>
      <c r="H200" s="10">
        <v>94.86</v>
      </c>
      <c r="I200" s="21">
        <f>IF(Tabela1511[[#This Row],[Vendas no Varejo Dessazonalizado]]="",#N/A,((Tabela1511[[#This Row],[Vendas no Varejo Dessazonalizado]]*1)/H199)-1)</f>
        <v>-3.780718336483968E-3</v>
      </c>
      <c r="J200" s="13">
        <f>IF(Tabela1511[[#This Row],[Vendas no Varejo Dessazonalizado]]="",#N/A,((Tabela1511[[#This Row],[Vendas no Varejo Dessazonalizado]]*1)/H188)-1)</f>
        <v>8.7196937473414948E-3</v>
      </c>
      <c r="K200" s="12">
        <v>138.86000000000001</v>
      </c>
      <c r="L200" s="13">
        <f>IF(Tabela1511[[#This Row],[IBC-Br com Ajuste Sazonal]]="",#N/A,((Tabela1511[[#This Row],[IBC-Br com Ajuste Sazonal]]*1)/K199)-1)</f>
        <v>4.3227665706058183E-4</v>
      </c>
      <c r="M200" s="13">
        <f>IF(Tabela1511[[#This Row],[IBC-Br com Ajuste Sazonal]]="",#N/A,((Tabela1511[[#This Row],[IBC-Br com Ajuste Sazonal]]*1)/K188)-1)</f>
        <v>1.0699468665841927E-2</v>
      </c>
      <c r="N200" s="13">
        <f t="shared" si="2"/>
        <v>1.4311629955003477E-2</v>
      </c>
      <c r="Q200" s="10"/>
      <c r="R200" s="10"/>
    </row>
    <row r="201" spans="1:18" ht="12.75">
      <c r="A201" s="11">
        <v>43647</v>
      </c>
      <c r="B201" s="12">
        <v>91.29</v>
      </c>
      <c r="C201" s="21">
        <f>IF(Tabela1511[[#This Row],[Volume Serviços]]="",#N/A,((Tabela1511[[#This Row],[Volume Serviços]]*1)/B200)-1)</f>
        <v>4.0579049355978558E-2</v>
      </c>
      <c r="D201" s="21">
        <f>IF(Tabela1511[[#This Row],[Volume Serviços]]="",#N/A,((Tabela1511[[#This Row],[Volume Serviços]]*1)/B189)-1)</f>
        <v>1.8066242890598883E-2</v>
      </c>
      <c r="E201" s="12">
        <v>100.1</v>
      </c>
      <c r="F201" s="21">
        <f>IF(Tabela1511[[#This Row],[Produção Industrial Dessazonalizado]]="",#N/A,((Tabela1511[[#This Row],[Produção Industrial Dessazonalizado]]*1)/E200)-1)</f>
        <v>-7.928642220019988E-3</v>
      </c>
      <c r="G201" s="21">
        <f>IF(Tabela1511[[#This Row],[Produção Industrial Dessazonalizado]]="",#N/A,(Tabela1511[[#This Row],[Produção Industrial Dessazonalizado]]*1)/E189-1)</f>
        <v>-4.3021032504780066E-2</v>
      </c>
      <c r="H201" s="10">
        <v>95.54</v>
      </c>
      <c r="I201" s="21">
        <f>IF(Tabela1511[[#This Row],[Vendas no Varejo Dessazonalizado]]="",#N/A,((Tabela1511[[#This Row],[Vendas no Varejo Dessazonalizado]]*1)/H200)-1)</f>
        <v>7.1684587813620748E-3</v>
      </c>
      <c r="J201" s="13">
        <f>IF(Tabela1511[[#This Row],[Vendas no Varejo Dessazonalizado]]="",#N/A,((Tabela1511[[#This Row],[Vendas no Varejo Dessazonalizado]]*1)/H189)-1)</f>
        <v>2.6870163370593225E-2</v>
      </c>
      <c r="K201" s="12">
        <v>138.30000000000001</v>
      </c>
      <c r="L201" s="13">
        <f>IF(Tabela1511[[#This Row],[IBC-Br com Ajuste Sazonal]]="",#N/A,((Tabela1511[[#This Row],[IBC-Br com Ajuste Sazonal]]*1)/K200)-1)</f>
        <v>-4.0328388304767815E-3</v>
      </c>
      <c r="M201" s="13">
        <f>IF(Tabela1511[[#This Row],[IBC-Br com Ajuste Sazonal]]="",#N/A,((Tabela1511[[#This Row],[IBC-Br com Ajuste Sazonal]]*1)/K189)-1)</f>
        <v>2.7552204176335415E-3</v>
      </c>
      <c r="N201" s="13">
        <f t="shared" si="2"/>
        <v>1.3618767516502761E-2</v>
      </c>
      <c r="Q201" s="10"/>
      <c r="R201" s="10"/>
    </row>
    <row r="202" spans="1:18" ht="12.75">
      <c r="A202" s="11">
        <v>43678</v>
      </c>
      <c r="B202" s="12">
        <v>91.32</v>
      </c>
      <c r="C202" s="21">
        <f>IF(Tabela1511[[#This Row],[Volume Serviços]]="",#N/A,((Tabela1511[[#This Row],[Volume Serviços]]*1)/B201)-1)</f>
        <v>3.2862306933933993E-4</v>
      </c>
      <c r="D202" s="21">
        <f>IF(Tabela1511[[#This Row],[Volume Serviços]]="",#N/A,((Tabela1511[[#This Row],[Volume Serviços]]*1)/B190)-1)</f>
        <v>-1.3076839943802043E-2</v>
      </c>
      <c r="E202" s="12">
        <v>101.3</v>
      </c>
      <c r="F202" s="21">
        <f>IF(Tabela1511[[#This Row],[Produção Industrial Dessazonalizado]]="",#N/A,((Tabela1511[[#This Row],[Produção Industrial Dessazonalizado]]*1)/E201)-1)</f>
        <v>1.1988011988012026E-2</v>
      </c>
      <c r="G202" s="21">
        <f>IF(Tabela1511[[#This Row],[Produção Industrial Dessazonalizado]]="",#N/A,(Tabela1511[[#This Row],[Produção Industrial Dessazonalizado]]*1)/E190-1)</f>
        <v>-2.314368370298947E-2</v>
      </c>
      <c r="H202" s="10">
        <v>95.57</v>
      </c>
      <c r="I202" s="21">
        <f>IF(Tabela1511[[#This Row],[Vendas no Varejo Dessazonalizado]]="",#N/A,((Tabela1511[[#This Row],[Vendas no Varejo Dessazonalizado]]*1)/H201)-1)</f>
        <v>3.1400460540065289E-4</v>
      </c>
      <c r="J202" s="13">
        <f>IF(Tabela1511[[#This Row],[Vendas no Varejo Dessazonalizado]]="",#N/A,((Tabela1511[[#This Row],[Vendas no Varejo Dessazonalizado]]*1)/H190)-1)</f>
        <v>1.3621123218776621E-3</v>
      </c>
      <c r="K202" s="12">
        <v>138.24</v>
      </c>
      <c r="L202" s="13">
        <f>IF(Tabela1511[[#This Row],[IBC-Br com Ajuste Sazonal]]="",#N/A,((Tabela1511[[#This Row],[IBC-Br com Ajuste Sazonal]]*1)/K201)-1)</f>
        <v>-4.3383947939268364E-4</v>
      </c>
      <c r="M202" s="13">
        <f>IF(Tabela1511[[#This Row],[IBC-Br com Ajuste Sazonal]]="",#N/A,((Tabela1511[[#This Row],[IBC-Br com Ajuste Sazonal]]*1)/K190)-1)</f>
        <v>-4.6799625602993444E-3</v>
      </c>
      <c r="N202" s="13">
        <f t="shared" si="2"/>
        <v>1.1200597467365051E-2</v>
      </c>
      <c r="Q202" s="10"/>
      <c r="R202" s="10"/>
    </row>
    <row r="203" spans="1:18" ht="12.75">
      <c r="A203" s="11">
        <v>43709</v>
      </c>
      <c r="B203" s="12">
        <v>91.27</v>
      </c>
      <c r="C203" s="21">
        <f>IF(Tabela1511[[#This Row],[Volume Serviços]]="",#N/A,((Tabela1511[[#This Row],[Volume Serviços]]*1)/B202)-1)</f>
        <v>-5.4752518615852619E-4</v>
      </c>
      <c r="D203" s="21">
        <f>IF(Tabela1511[[#This Row],[Volume Serviços]]="",#N/A,((Tabela1511[[#This Row],[Volume Serviços]]*1)/B191)-1)</f>
        <v>1.6256541587796436E-2</v>
      </c>
      <c r="E203" s="12">
        <v>101.4</v>
      </c>
      <c r="F203" s="21">
        <f>IF(Tabela1511[[#This Row],[Produção Industrial Dessazonalizado]]="",#N/A,((Tabela1511[[#This Row],[Produção Industrial Dessazonalizado]]*1)/E202)-1)</f>
        <v>9.8716683119448589E-4</v>
      </c>
      <c r="G203" s="21">
        <f>IF(Tabela1511[[#This Row],[Produção Industrial Dessazonalizado]]="",#N/A,(Tabela1511[[#This Row],[Produção Industrial Dessazonalizado]]*1)/E191-1)</f>
        <v>3.9603960396039639E-3</v>
      </c>
      <c r="H203" s="10">
        <v>97.5</v>
      </c>
      <c r="I203" s="21">
        <f>IF(Tabela1511[[#This Row],[Vendas no Varejo Dessazonalizado]]="",#N/A,((Tabela1511[[#This Row],[Vendas no Varejo Dessazonalizado]]*1)/H202)-1)</f>
        <v>2.019462174322495E-2</v>
      </c>
      <c r="J203" s="13">
        <f>IF(Tabela1511[[#This Row],[Vendas no Varejo Dessazonalizado]]="",#N/A,((Tabela1511[[#This Row],[Vendas no Varejo Dessazonalizado]]*1)/H191)-1)</f>
        <v>3.2073674182280021E-2</v>
      </c>
      <c r="K203" s="12">
        <v>139.1</v>
      </c>
      <c r="L203" s="13">
        <f>IF(Tabela1511[[#This Row],[IBC-Br com Ajuste Sazonal]]="",#N/A,((Tabela1511[[#This Row],[IBC-Br com Ajuste Sazonal]]*1)/K202)-1)</f>
        <v>6.2210648148146586E-3</v>
      </c>
      <c r="M203" s="13">
        <f>IF(Tabela1511[[#This Row],[IBC-Br com Ajuste Sazonal]]="",#N/A,((Tabela1511[[#This Row],[IBC-Br com Ajuste Sazonal]]*1)/K191)-1)</f>
        <v>6.3666618434379263E-3</v>
      </c>
      <c r="N203" s="13">
        <f t="shared" si="2"/>
        <v>1.0158593772884231E-2</v>
      </c>
      <c r="Q203" s="10"/>
      <c r="R203" s="10"/>
    </row>
    <row r="204" spans="1:18" ht="12.75">
      <c r="A204" s="11">
        <v>43739</v>
      </c>
      <c r="B204" s="12">
        <v>94.29</v>
      </c>
      <c r="C204" s="21">
        <f>IF(Tabela1511[[#This Row],[Volume Serviços]]="",#N/A,((Tabela1511[[#This Row],[Volume Serviços]]*1)/B203)-1)</f>
        <v>3.3088638106716362E-2</v>
      </c>
      <c r="D204" s="21">
        <f>IF(Tabela1511[[#This Row],[Volume Serviços]]="",#N/A,((Tabela1511[[#This Row],[Volume Serviços]]*1)/B192)-1)</f>
        <v>2.8020061055386014E-2</v>
      </c>
      <c r="E204" s="12">
        <v>103.6</v>
      </c>
      <c r="F204" s="21">
        <f>IF(Tabela1511[[#This Row],[Produção Industrial Dessazonalizado]]="",#N/A,((Tabela1511[[#This Row],[Produção Industrial Dessazonalizado]]*1)/E203)-1)</f>
        <v>2.1696252465483123E-2</v>
      </c>
      <c r="G204" s="21">
        <f>IF(Tabela1511[[#This Row],[Produção Industrial Dessazonalizado]]="",#N/A,(Tabela1511[[#This Row],[Produção Industrial Dessazonalizado]]*1)/E192-1)</f>
        <v>1.3698630136986134E-2</v>
      </c>
      <c r="H204" s="10">
        <v>97.85</v>
      </c>
      <c r="I204" s="21">
        <f>IF(Tabela1511[[#This Row],[Vendas no Varejo Dessazonalizado]]="",#N/A,((Tabela1511[[#This Row],[Vendas no Varejo Dessazonalizado]]*1)/H203)-1)</f>
        <v>3.5897435897436214E-3</v>
      </c>
      <c r="J204" s="13">
        <f>IF(Tabela1511[[#This Row],[Vendas no Varejo Dessazonalizado]]="",#N/A,((Tabela1511[[#This Row],[Vendas no Varejo Dessazonalizado]]*1)/H192)-1)</f>
        <v>3.9188615123194603E-2</v>
      </c>
      <c r="K204" s="12">
        <v>140.57</v>
      </c>
      <c r="L204" s="13">
        <f>IF(Tabela1511[[#This Row],[IBC-Br com Ajuste Sazonal]]="",#N/A,((Tabela1511[[#This Row],[IBC-Br com Ajuste Sazonal]]*1)/K203)-1)</f>
        <v>1.0567936736161077E-2</v>
      </c>
      <c r="M204" s="13">
        <f>IF(Tabela1511[[#This Row],[IBC-Br com Ajuste Sazonal]]="",#N/A,((Tabela1511[[#This Row],[IBC-Br com Ajuste Sazonal]]*1)/K192)-1)</f>
        <v>1.5239058211757861E-2</v>
      </c>
      <c r="N204" s="13">
        <f t="shared" si="2"/>
        <v>9.964807885028645E-3</v>
      </c>
      <c r="Q204" s="10"/>
      <c r="R204" s="10"/>
    </row>
    <row r="205" spans="1:18" ht="12.75">
      <c r="A205" s="11">
        <v>43770</v>
      </c>
      <c r="B205" s="12">
        <v>93.19</v>
      </c>
      <c r="C205" s="21">
        <f>IF(Tabela1511[[#This Row],[Volume Serviços]]="",#N/A,((Tabela1511[[#This Row],[Volume Serviços]]*1)/B204)-1)</f>
        <v>-1.1666136387740056E-2</v>
      </c>
      <c r="D205" s="21">
        <f>IF(Tabela1511[[#This Row],[Volume Serviços]]="",#N/A,((Tabela1511[[#This Row],[Volume Serviços]]*1)/B193)-1)</f>
        <v>1.8692610406646271E-2</v>
      </c>
      <c r="E205" s="12">
        <v>101.2</v>
      </c>
      <c r="F205" s="21">
        <f>IF(Tabela1511[[#This Row],[Produção Industrial Dessazonalizado]]="",#N/A,((Tabela1511[[#This Row],[Produção Industrial Dessazonalizado]]*1)/E204)-1)</f>
        <v>-2.316602316602312E-2</v>
      </c>
      <c r="G205" s="21">
        <f>IF(Tabela1511[[#This Row],[Produção Industrial Dessazonalizado]]="",#N/A,(Tabela1511[[#This Row],[Produção Industrial Dessazonalizado]]*1)/E193-1)</f>
        <v>-8.8148873653279836E-3</v>
      </c>
      <c r="H205" s="10">
        <v>98.57</v>
      </c>
      <c r="I205" s="21">
        <f>IF(Tabela1511[[#This Row],[Vendas no Varejo Dessazonalizado]]="",#N/A,((Tabela1511[[#This Row],[Vendas no Varejo Dessazonalizado]]*1)/H204)-1)</f>
        <v>7.358201328564018E-3</v>
      </c>
      <c r="J205" s="13">
        <f>IF(Tabela1511[[#This Row],[Vendas no Varejo Dessazonalizado]]="",#N/A,((Tabela1511[[#This Row],[Vendas no Varejo Dessazonalizado]]*1)/H193)-1)</f>
        <v>1.6604785478547823E-2</v>
      </c>
      <c r="K205" s="12">
        <v>139.74</v>
      </c>
      <c r="L205" s="13">
        <f>IF(Tabela1511[[#This Row],[IBC-Br com Ajuste Sazonal]]="",#N/A,((Tabela1511[[#This Row],[IBC-Br com Ajuste Sazonal]]*1)/K204)-1)</f>
        <v>-5.9045315501172757E-3</v>
      </c>
      <c r="M205" s="13">
        <f>IF(Tabela1511[[#This Row],[IBC-Br com Ajuste Sazonal]]="",#N/A,((Tabela1511[[#This Row],[IBC-Br com Ajuste Sazonal]]*1)/K193)-1)</f>
        <v>8.4433860142889561E-3</v>
      </c>
      <c r="N205" s="13">
        <f t="shared" si="2"/>
        <v>9.0811801641769354E-3</v>
      </c>
      <c r="Q205" s="10"/>
      <c r="R205" s="10"/>
    </row>
    <row r="206" spans="1:18" ht="12.75">
      <c r="A206" s="11">
        <v>43800</v>
      </c>
      <c r="B206" s="12">
        <v>99.25</v>
      </c>
      <c r="C206" s="21">
        <f>IF(Tabela1511[[#This Row],[Volume Serviços]]="",#N/A,((Tabela1511[[#This Row],[Volume Serviços]]*1)/B205)-1)</f>
        <v>6.5028436527524436E-2</v>
      </c>
      <c r="D206" s="21">
        <f>IF(Tabela1511[[#This Row],[Volume Serviços]]="",#N/A,((Tabela1511[[#This Row],[Volume Serviços]]*1)/B194)-1)</f>
        <v>1.524140752864156E-2</v>
      </c>
      <c r="E206" s="12">
        <v>99.9</v>
      </c>
      <c r="F206" s="21">
        <f>IF(Tabela1511[[#This Row],[Produção Industrial Dessazonalizado]]="",#N/A,((Tabela1511[[#This Row],[Produção Industrial Dessazonalizado]]*1)/E205)-1)</f>
        <v>-1.2845849802371467E-2</v>
      </c>
      <c r="G206" s="21">
        <f>IF(Tabela1511[[#This Row],[Produção Industrial Dessazonalizado]]="",#N/A,(Tabela1511[[#This Row],[Produção Industrial Dessazonalizado]]*1)/E194-1)</f>
        <v>-2.1547502448579725E-2</v>
      </c>
      <c r="H206" s="10">
        <v>99.08</v>
      </c>
      <c r="I206" s="21">
        <f>IF(Tabela1511[[#This Row],[Vendas no Varejo Dessazonalizado]]="",#N/A,((Tabela1511[[#This Row],[Vendas no Varejo Dessazonalizado]]*1)/H205)-1)</f>
        <v>5.1739880288119711E-3</v>
      </c>
      <c r="J206" s="13">
        <f>IF(Tabela1511[[#This Row],[Vendas no Varejo Dessazonalizado]]="",#N/A,((Tabela1511[[#This Row],[Vendas no Varejo Dessazonalizado]]*1)/H194)-1)</f>
        <v>4.2837596042521797E-2</v>
      </c>
      <c r="K206" s="12">
        <v>139.22999999999999</v>
      </c>
      <c r="L206" s="13">
        <f>IF(Tabela1511[[#This Row],[IBC-Br com Ajuste Sazonal]]="",#N/A,((Tabela1511[[#This Row],[IBC-Br com Ajuste Sazonal]]*1)/K205)-1)</f>
        <v>-3.6496350364965124E-3</v>
      </c>
      <c r="M206" s="13">
        <f>IF(Tabela1511[[#This Row],[IBC-Br com Ajuste Sazonal]]="",#N/A,((Tabela1511[[#This Row],[IBC-Br com Ajuste Sazonal]]*1)/K194)-1)</f>
        <v>3.5924701824963101E-4</v>
      </c>
      <c r="N206" s="13">
        <f t="shared" si="2"/>
        <v>8.4776561835251396E-3</v>
      </c>
      <c r="Q206" s="10"/>
      <c r="R206" s="10"/>
    </row>
    <row r="207" spans="1:18" ht="12.75">
      <c r="A207" s="11">
        <v>43831</v>
      </c>
      <c r="B207" s="12">
        <v>88.52</v>
      </c>
      <c r="C207" s="21">
        <f>IF(Tabela1511[[#This Row],[Volume Serviços]]="",#N/A,((Tabela1511[[#This Row],[Volume Serviços]]*1)/B206)-1)</f>
        <v>-0.10811083123425702</v>
      </c>
      <c r="D207" s="21">
        <f>IF(Tabela1511[[#This Row],[Volume Serviços]]="",#N/A,((Tabela1511[[#This Row],[Volume Serviços]]*1)/B195)-1)</f>
        <v>1.6419795613732857E-2</v>
      </c>
      <c r="E207" s="12">
        <v>101.3</v>
      </c>
      <c r="F207" s="21">
        <f>IF(Tabela1511[[#This Row],[Produção Industrial Dessazonalizado]]="",#N/A,((Tabela1511[[#This Row],[Produção Industrial Dessazonalizado]]*1)/E206)-1)</f>
        <v>1.401401401401392E-2</v>
      </c>
      <c r="G207" s="21">
        <f>IF(Tabela1511[[#This Row],[Produção Industrial Dessazonalizado]]="",#N/A,(Tabela1511[[#This Row],[Produção Industrial Dessazonalizado]]*1)/E195-1)</f>
        <v>-2.9527559055118058E-3</v>
      </c>
      <c r="H207" s="10">
        <v>98.03</v>
      </c>
      <c r="I207" s="21">
        <f>IF(Tabela1511[[#This Row],[Vendas no Varejo Dessazonalizado]]="",#N/A,((Tabela1511[[#This Row],[Vendas no Varejo Dessazonalizado]]*1)/H206)-1)</f>
        <v>-1.0597496972143738E-2</v>
      </c>
      <c r="J207" s="13">
        <f>IF(Tabela1511[[#This Row],[Vendas no Varejo Dessazonalizado]]="",#N/A,((Tabela1511[[#This Row],[Vendas no Varejo Dessazonalizado]]*1)/H195)-1)</f>
        <v>1.9658830871645439E-2</v>
      </c>
      <c r="K207" s="12">
        <v>139.78</v>
      </c>
      <c r="L207" s="13">
        <f>IF(Tabela1511[[#This Row],[IBC-Br com Ajuste Sazonal]]="",#N/A,((Tabela1511[[#This Row],[IBC-Br com Ajuste Sazonal]]*1)/K206)-1)</f>
        <v>3.9502980679451127E-3</v>
      </c>
      <c r="M207" s="13">
        <f>IF(Tabela1511[[#This Row],[IBC-Br com Ajuste Sazonal]]="",#N/A,((Tabela1511[[#This Row],[IBC-Br com Ajuste Sazonal]]*1)/K195)-1)</f>
        <v>5.1053426332063889E-3</v>
      </c>
      <c r="N207" s="13">
        <f t="shared" si="2"/>
        <v>7.7857558274045764E-3</v>
      </c>
      <c r="Q207" s="10"/>
      <c r="R207" s="10"/>
    </row>
    <row r="208" spans="1:18" ht="12.75">
      <c r="A208" s="11">
        <v>43862</v>
      </c>
      <c r="B208" s="12">
        <v>84.61</v>
      </c>
      <c r="C208" s="21">
        <f>IF(Tabela1511[[#This Row],[Volume Serviços]]="",#N/A,((Tabela1511[[#This Row],[Volume Serviços]]*1)/B207)-1)</f>
        <v>-4.4170808856755506E-2</v>
      </c>
      <c r="D208" s="21">
        <f>IF(Tabela1511[[#This Row],[Volume Serviços]]="",#N/A,((Tabela1511[[#This Row],[Volume Serviços]]*1)/B196)-1)</f>
        <v>5.8250118877793966E-3</v>
      </c>
      <c r="E208" s="12">
        <v>101.8</v>
      </c>
      <c r="F208" s="21">
        <f>IF(Tabela1511[[#This Row],[Produção Industrial Dessazonalizado]]="",#N/A,((Tabela1511[[#This Row],[Produção Industrial Dessazonalizado]]*1)/E207)-1)</f>
        <v>4.9358341559724295E-3</v>
      </c>
      <c r="G208" s="21">
        <f>IF(Tabela1511[[#This Row],[Produção Industrial Dessazonalizado]]="",#N/A,(Tabela1511[[#This Row],[Produção Industrial Dessazonalizado]]*1)/E196-1)</f>
        <v>0</v>
      </c>
      <c r="H208" s="10">
        <v>98.22</v>
      </c>
      <c r="I208" s="21">
        <f>IF(Tabela1511[[#This Row],[Vendas no Varejo Dessazonalizado]]="",#N/A,((Tabela1511[[#This Row],[Vendas no Varejo Dessazonalizado]]*1)/H207)-1)</f>
        <v>1.9381821891257811E-3</v>
      </c>
      <c r="J208" s="13">
        <f>IF(Tabela1511[[#This Row],[Vendas no Varejo Dessazonalizado]]="",#N/A,((Tabela1511[[#This Row],[Vendas no Varejo Dessazonalizado]]*1)/H196)-1)</f>
        <v>2.762084118016328E-2</v>
      </c>
      <c r="K208" s="12">
        <v>139.66999999999999</v>
      </c>
      <c r="L208" s="13">
        <f>IF(Tabela1511[[#This Row],[IBC-Br com Ajuste Sazonal]]="",#N/A,((Tabela1511[[#This Row],[IBC-Br com Ajuste Sazonal]]*1)/K207)-1)</f>
        <v>-7.8695092287894841E-4</v>
      </c>
      <c r="M208" s="13">
        <f>IF(Tabela1511[[#This Row],[IBC-Br com Ajuste Sazonal]]="",#N/A,((Tabela1511[[#This Row],[IBC-Br com Ajuste Sazonal]]*1)/K196)-1)</f>
        <v>1.4380129275909592E-2</v>
      </c>
      <c r="N208" s="13">
        <f t="shared" si="2"/>
        <v>8.4603356520182773E-3</v>
      </c>
      <c r="Q208" s="10"/>
      <c r="R208" s="10"/>
    </row>
    <row r="209" spans="1:18" ht="12.75">
      <c r="A209" s="11">
        <v>43891</v>
      </c>
      <c r="B209" s="12">
        <v>84.58</v>
      </c>
      <c r="C209" s="21">
        <f>IF(Tabela1511[[#This Row],[Volume Serviços]]="",#N/A,((Tabela1511[[#This Row],[Volume Serviços]]*1)/B208)-1)</f>
        <v>-3.5456801796474036E-4</v>
      </c>
      <c r="D209" s="21">
        <f>IF(Tabela1511[[#This Row],[Volume Serviços]]="",#N/A,((Tabela1511[[#This Row],[Volume Serviços]]*1)/B197)-1)</f>
        <v>-2.7927824388001454E-2</v>
      </c>
      <c r="E209" s="12">
        <v>93.9</v>
      </c>
      <c r="F209" s="21">
        <f>IF(Tabela1511[[#This Row],[Produção Industrial Dessazonalizado]]="",#N/A,((Tabela1511[[#This Row],[Produção Industrial Dessazonalizado]]*1)/E208)-1)</f>
        <v>-7.7603143418467524E-2</v>
      </c>
      <c r="G209" s="21">
        <f>IF(Tabela1511[[#This Row],[Produção Industrial Dessazonalizado]]="",#N/A,(Tabela1511[[#This Row],[Produção Industrial Dessazonalizado]]*1)/E197-1)</f>
        <v>-7.4876847290640369E-2</v>
      </c>
      <c r="H209" s="10">
        <v>94.21</v>
      </c>
      <c r="I209" s="21">
        <f>IF(Tabela1511[[#This Row],[Vendas no Varejo Dessazonalizado]]="",#N/A,((Tabela1511[[#This Row],[Vendas no Varejo Dessazonalizado]]*1)/H208)-1)</f>
        <v>-4.0826715536550706E-2</v>
      </c>
      <c r="J209" s="13">
        <f>IF(Tabela1511[[#This Row],[Vendas no Varejo Dessazonalizado]]="",#N/A,((Tabela1511[[#This Row],[Vendas no Varejo Dessazonalizado]]*1)/H197)-1)</f>
        <v>-1.7520075086036146E-2</v>
      </c>
      <c r="K209" s="12">
        <v>129.81</v>
      </c>
      <c r="L209" s="13">
        <f>IF(Tabela1511[[#This Row],[IBC-Br com Ajuste Sazonal]]="",#N/A,((Tabela1511[[#This Row],[IBC-Br com Ajuste Sazonal]]*1)/K208)-1)</f>
        <v>-7.0594973866971999E-2</v>
      </c>
      <c r="M209" s="13">
        <f>IF(Tabela1511[[#This Row],[IBC-Br com Ajuste Sazonal]]="",#N/A,((Tabela1511[[#This Row],[IBC-Br com Ajuste Sazonal]]*1)/K197)-1)</f>
        <v>-5.3034724248613996E-2</v>
      </c>
      <c r="N209" s="13">
        <f t="shared" si="2"/>
        <v>3.7540710547443088E-3</v>
      </c>
      <c r="Q209" s="10"/>
      <c r="R209" s="10"/>
    </row>
    <row r="210" spans="1:18" ht="12.75">
      <c r="A210" s="11">
        <v>43922</v>
      </c>
      <c r="B210" s="12">
        <v>72.05</v>
      </c>
      <c r="C210" s="21">
        <f>IF(Tabela1511[[#This Row],[Volume Serviços]]="",#N/A,((Tabela1511[[#This Row],[Volume Serviços]]*1)/B209)-1)</f>
        <v>-0.14814376921257977</v>
      </c>
      <c r="D210" s="21">
        <f>IF(Tabela1511[[#This Row],[Volume Serviços]]="",#N/A,((Tabela1511[[#This Row],[Volume Serviços]]*1)/B198)-1)</f>
        <v>-0.17259990813045478</v>
      </c>
      <c r="E210" s="12">
        <v>75.400000000000006</v>
      </c>
      <c r="F210" s="21">
        <f>IF(Tabela1511[[#This Row],[Produção Industrial Dessazonalizado]]="",#N/A,((Tabela1511[[#This Row],[Produção Industrial Dessazonalizado]]*1)/E209)-1)</f>
        <v>-0.19701810436634715</v>
      </c>
      <c r="G210" s="21">
        <f>IF(Tabela1511[[#This Row],[Produção Industrial Dessazonalizado]]="",#N/A,(Tabela1511[[#This Row],[Produção Industrial Dessazonalizado]]*1)/E198-1)</f>
        <v>-0.25933202357563845</v>
      </c>
      <c r="H210" s="10">
        <v>79.510000000000005</v>
      </c>
      <c r="I210" s="21">
        <f>IF(Tabela1511[[#This Row],[Vendas no Varejo Dessazonalizado]]="",#N/A,((Tabela1511[[#This Row],[Vendas no Varejo Dessazonalizado]]*1)/H209)-1)</f>
        <v>-0.15603439125358232</v>
      </c>
      <c r="J210" s="13">
        <f>IF(Tabela1511[[#This Row],[Vendas no Varejo Dessazonalizado]]="",#N/A,((Tabela1511[[#This Row],[Vendas no Varejo Dessazonalizado]]*1)/H198)-1)</f>
        <v>-0.17185709821893547</v>
      </c>
      <c r="K210" s="12">
        <v>117.31</v>
      </c>
      <c r="L210" s="13">
        <f>IF(Tabela1511[[#This Row],[IBC-Br com Ajuste Sazonal]]="",#N/A,((Tabela1511[[#This Row],[IBC-Br com Ajuste Sazonal]]*1)/K209)-1)</f>
        <v>-9.6294584392573768E-2</v>
      </c>
      <c r="M210" s="13">
        <f>IF(Tabela1511[[#This Row],[IBC-Br com Ajuste Sazonal]]="",#N/A,((Tabela1511[[#This Row],[IBC-Br com Ajuste Sazonal]]*1)/K198)-1)</f>
        <v>-0.1435350806746003</v>
      </c>
      <c r="N210" s="13">
        <f t="shared" si="2"/>
        <v>-7.99478640607478E-3</v>
      </c>
      <c r="Q210" s="10"/>
      <c r="R210" s="10"/>
    </row>
    <row r="211" spans="1:18" ht="12.75">
      <c r="A211" s="11">
        <v>43952</v>
      </c>
      <c r="B211" s="12">
        <v>73.06</v>
      </c>
      <c r="C211" s="21">
        <f>IF(Tabela1511[[#This Row],[Volume Serviços]]="",#N/A,((Tabela1511[[#This Row],[Volume Serviços]]*1)/B210)-1)</f>
        <v>1.4018043025676663E-2</v>
      </c>
      <c r="D211" s="21">
        <f>IF(Tabela1511[[#This Row],[Volume Serviços]]="",#N/A,((Tabela1511[[#This Row],[Volume Serviços]]*1)/B199)-1)</f>
        <v>-0.19333112509661032</v>
      </c>
      <c r="E211" s="12">
        <v>81.5</v>
      </c>
      <c r="F211" s="21">
        <f>IF(Tabela1511[[#This Row],[Produção Industrial Dessazonalizado]]="",#N/A,((Tabela1511[[#This Row],[Produção Industrial Dessazonalizado]]*1)/E210)-1)</f>
        <v>8.0901856763925695E-2</v>
      </c>
      <c r="G211" s="21">
        <f>IF(Tabela1511[[#This Row],[Produção Industrial Dessazonalizado]]="",#N/A,(Tabela1511[[#This Row],[Produção Industrial Dessazonalizado]]*1)/E199-1)</f>
        <v>-0.19862340216322516</v>
      </c>
      <c r="H211" s="10">
        <v>87.86</v>
      </c>
      <c r="I211" s="21">
        <f>IF(Tabela1511[[#This Row],[Vendas no Varejo Dessazonalizado]]="",#N/A,((Tabela1511[[#This Row],[Vendas no Varejo Dessazonalizado]]*1)/H210)-1)</f>
        <v>0.10501823669978605</v>
      </c>
      <c r="J211" s="13">
        <f>IF(Tabela1511[[#This Row],[Vendas no Varejo Dessazonalizado]]="",#N/A,((Tabela1511[[#This Row],[Vendas no Varejo Dessazonalizado]]*1)/H199)-1)</f>
        <v>-7.7294685990338174E-2</v>
      </c>
      <c r="K211" s="12">
        <v>121.23</v>
      </c>
      <c r="L211" s="13">
        <f>IF(Tabela1511[[#This Row],[IBC-Br com Ajuste Sazonal]]="",#N/A,((Tabela1511[[#This Row],[IBC-Br com Ajuste Sazonal]]*1)/K210)-1)</f>
        <v>3.3415736083880265E-2</v>
      </c>
      <c r="M211" s="13">
        <f>IF(Tabela1511[[#This Row],[IBC-Br com Ajuste Sazonal]]="",#N/A,((Tabela1511[[#This Row],[IBC-Br com Ajuste Sazonal]]*1)/K199)-1)</f>
        <v>-0.12658501440922199</v>
      </c>
      <c r="N211" s="13">
        <f t="shared" si="2"/>
        <v>-2.2040522317700817E-2</v>
      </c>
      <c r="Q211" s="10"/>
      <c r="R211" s="10"/>
    </row>
    <row r="212" spans="1:18" ht="12.75">
      <c r="A212" s="11">
        <v>43983</v>
      </c>
      <c r="B212" s="12">
        <v>77</v>
      </c>
      <c r="C212" s="21">
        <f>IF(Tabela1511[[#This Row],[Volume Serviços]]="",#N/A,((Tabela1511[[#This Row],[Volume Serviços]]*1)/B211)-1)</f>
        <v>5.3928278127566287E-2</v>
      </c>
      <c r="D212" s="21">
        <f>IF(Tabela1511[[#This Row],[Volume Serviços]]="",#N/A,((Tabela1511[[#This Row],[Volume Serviços]]*1)/B200)-1)</f>
        <v>-0.12230707853641865</v>
      </c>
      <c r="E212" s="12">
        <v>89.5</v>
      </c>
      <c r="F212" s="21">
        <f>IF(Tabela1511[[#This Row],[Produção Industrial Dessazonalizado]]="",#N/A,((Tabela1511[[#This Row],[Produção Industrial Dessazonalizado]]*1)/E211)-1)</f>
        <v>9.8159509202454087E-2</v>
      </c>
      <c r="G212" s="21">
        <f>IF(Tabela1511[[#This Row],[Produção Industrial Dessazonalizado]]="",#N/A,(Tabela1511[[#This Row],[Produção Industrial Dessazonalizado]]*1)/E200-1)</f>
        <v>-0.1129831516352825</v>
      </c>
      <c r="H212" s="10">
        <v>95.18</v>
      </c>
      <c r="I212" s="21">
        <f>IF(Tabela1511[[#This Row],[Vendas no Varejo Dessazonalizado]]="",#N/A,((Tabela1511[[#This Row],[Vendas no Varejo Dessazonalizado]]*1)/H211)-1)</f>
        <v>8.3314363760528254E-2</v>
      </c>
      <c r="J212" s="13">
        <f>IF(Tabela1511[[#This Row],[Vendas no Varejo Dessazonalizado]]="",#N/A,((Tabela1511[[#This Row],[Vendas no Varejo Dessazonalizado]]*1)/H200)-1)</f>
        <v>3.3733923676999567E-3</v>
      </c>
      <c r="K212" s="12">
        <v>126.99</v>
      </c>
      <c r="L212" s="13">
        <f>IF(Tabela1511[[#This Row],[IBC-Br com Ajuste Sazonal]]="",#N/A,((Tabela1511[[#This Row],[IBC-Br com Ajuste Sazonal]]*1)/K211)-1)</f>
        <v>4.7512991833704499E-2</v>
      </c>
      <c r="M212" s="13">
        <f>IF(Tabela1511[[#This Row],[IBC-Br com Ajuste Sazonal]]="",#N/A,((Tabela1511[[#This Row],[IBC-Br com Ajuste Sazonal]]*1)/K200)-1)</f>
        <v>-8.5481780210283853E-2</v>
      </c>
      <c r="N212" s="13">
        <f t="shared" si="2"/>
        <v>-3.0055626390711299E-2</v>
      </c>
      <c r="Q212" s="10"/>
      <c r="R212" s="10"/>
    </row>
    <row r="213" spans="1:18" ht="12.75">
      <c r="A213" s="11">
        <v>44013</v>
      </c>
      <c r="B213" s="12">
        <v>80.349999999999994</v>
      </c>
      <c r="C213" s="21">
        <f>IF(Tabela1511[[#This Row],[Volume Serviços]]="",#N/A,((Tabela1511[[#This Row],[Volume Serviços]]*1)/B212)-1)</f>
        <v>4.3506493506493493E-2</v>
      </c>
      <c r="D213" s="21">
        <f>IF(Tabela1511[[#This Row],[Volume Serviços]]="",#N/A,((Tabela1511[[#This Row],[Volume Serviços]]*1)/B201)-1)</f>
        <v>-0.1198378792857927</v>
      </c>
      <c r="E213" s="12">
        <v>97.4</v>
      </c>
      <c r="F213" s="21">
        <f>IF(Tabela1511[[#This Row],[Produção Industrial Dessazonalizado]]="",#N/A,((Tabela1511[[#This Row],[Produção Industrial Dessazonalizado]]*1)/E212)-1)</f>
        <v>8.8268156424581079E-2</v>
      </c>
      <c r="G213" s="21">
        <f>IF(Tabela1511[[#This Row],[Produção Industrial Dessazonalizado]]="",#N/A,(Tabela1511[[#This Row],[Produção Industrial Dessazonalizado]]*1)/E201-1)</f>
        <v>-2.6973026973026837E-2</v>
      </c>
      <c r="H213" s="10">
        <v>99.64</v>
      </c>
      <c r="I213" s="21">
        <f>IF(Tabela1511[[#This Row],[Vendas no Varejo Dessazonalizado]]="",#N/A,((Tabela1511[[#This Row],[Vendas no Varejo Dessazonalizado]]*1)/H212)-1)</f>
        <v>4.6858583736078874E-2</v>
      </c>
      <c r="J213" s="13">
        <f>IF(Tabela1511[[#This Row],[Vendas no Varejo Dessazonalizado]]="",#N/A,((Tabela1511[[#This Row],[Vendas no Varejo Dessazonalizado]]*1)/H201)-1)</f>
        <v>4.2913962738120093E-2</v>
      </c>
      <c r="K213" s="12">
        <v>130.97999999999999</v>
      </c>
      <c r="L213" s="13">
        <f>IF(Tabela1511[[#This Row],[IBC-Br com Ajuste Sazonal]]="",#N/A,((Tabela1511[[#This Row],[IBC-Br com Ajuste Sazonal]]*1)/K212)-1)</f>
        <v>3.141979683439633E-2</v>
      </c>
      <c r="M213" s="13">
        <f>IF(Tabela1511[[#This Row],[IBC-Br com Ajuste Sazonal]]="",#N/A,((Tabela1511[[#This Row],[IBC-Br com Ajuste Sazonal]]*1)/K201)-1)</f>
        <v>-5.2928416485900409E-2</v>
      </c>
      <c r="N213" s="13">
        <f t="shared" si="2"/>
        <v>-3.4695929466005797E-2</v>
      </c>
      <c r="Q213" s="10"/>
      <c r="R213" s="10"/>
    </row>
    <row r="214" spans="1:18" ht="12.75">
      <c r="A214" s="11">
        <v>44044</v>
      </c>
      <c r="B214" s="12">
        <v>82.16</v>
      </c>
      <c r="C214" s="21">
        <f>IF(Tabela1511[[#This Row],[Volume Serviços]]="",#N/A,((Tabela1511[[#This Row],[Volume Serviços]]*1)/B213)-1)</f>
        <v>2.2526446795270827E-2</v>
      </c>
      <c r="D214" s="21">
        <f>IF(Tabela1511[[#This Row],[Volume Serviços]]="",#N/A,((Tabela1511[[#This Row],[Volume Serviços]]*1)/B202)-1)</f>
        <v>-0.10030661410424879</v>
      </c>
      <c r="E214" s="12">
        <v>100.7</v>
      </c>
      <c r="F214" s="21">
        <f>IF(Tabela1511[[#This Row],[Produção Industrial Dessazonalizado]]="",#N/A,((Tabela1511[[#This Row],[Produção Industrial Dessazonalizado]]*1)/E213)-1)</f>
        <v>3.3880903490759673E-2</v>
      </c>
      <c r="G214" s="21">
        <f>IF(Tabela1511[[#This Row],[Produção Industrial Dessazonalizado]]="",#N/A,(Tabela1511[[#This Row],[Produção Industrial Dessazonalizado]]*1)/E202-1)</f>
        <v>-5.9230009871668043E-3</v>
      </c>
      <c r="H214" s="10">
        <v>102.43</v>
      </c>
      <c r="I214" s="21">
        <f>IF(Tabela1511[[#This Row],[Vendas no Varejo Dessazonalizado]]="",#N/A,((Tabela1511[[#This Row],[Vendas no Varejo Dessazonalizado]]*1)/H213)-1)</f>
        <v>2.8000802890405518E-2</v>
      </c>
      <c r="J214" s="13">
        <f>IF(Tabela1511[[#This Row],[Vendas no Varejo Dessazonalizado]]="",#N/A,((Tabela1511[[#This Row],[Vendas no Varejo Dessazonalizado]]*1)/H202)-1)</f>
        <v>7.1779847232395166E-2</v>
      </c>
      <c r="K214" s="12">
        <v>133.75</v>
      </c>
      <c r="L214" s="13">
        <f>IF(Tabela1511[[#This Row],[IBC-Br com Ajuste Sazonal]]="",#N/A,((Tabela1511[[#This Row],[IBC-Br com Ajuste Sazonal]]*1)/K213)-1)</f>
        <v>2.1148266910978819E-2</v>
      </c>
      <c r="M214" s="13">
        <f>IF(Tabela1511[[#This Row],[IBC-Br com Ajuste Sazonal]]="",#N/A,((Tabela1511[[#This Row],[IBC-Br com Ajuste Sazonal]]*1)/K202)-1)</f>
        <v>-3.2479745370370461E-2</v>
      </c>
      <c r="N214" s="13">
        <f t="shared" si="2"/>
        <v>-3.7012578033511719E-2</v>
      </c>
      <c r="Q214" s="10"/>
      <c r="R214" s="10"/>
    </row>
    <row r="215" spans="1:18" ht="12.75">
      <c r="A215" s="11">
        <v>44075</v>
      </c>
      <c r="B215" s="12">
        <v>84.88</v>
      </c>
      <c r="C215" s="21">
        <f>IF(Tabela1511[[#This Row],[Volume Serviços]]="",#N/A,((Tabela1511[[#This Row],[Volume Serviços]]*1)/B214)-1)</f>
        <v>3.3106134371957197E-2</v>
      </c>
      <c r="D215" s="21">
        <f>IF(Tabela1511[[#This Row],[Volume Serviços]]="",#N/A,((Tabela1511[[#This Row],[Volume Serviços]]*1)/B203)-1)</f>
        <v>-7.0012052152952808E-2</v>
      </c>
      <c r="E215" s="12">
        <v>103.4</v>
      </c>
      <c r="F215" s="21">
        <f>IF(Tabela1511[[#This Row],[Produção Industrial Dessazonalizado]]="",#N/A,((Tabela1511[[#This Row],[Produção Industrial Dessazonalizado]]*1)/E214)-1)</f>
        <v>2.6812313803376453E-2</v>
      </c>
      <c r="G215" s="21">
        <f>IF(Tabela1511[[#This Row],[Produção Industrial Dessazonalizado]]="",#N/A,(Tabela1511[[#This Row],[Produção Industrial Dessazonalizado]]*1)/E203-1)</f>
        <v>1.9723865877712132E-2</v>
      </c>
      <c r="H215" s="10">
        <v>103.5</v>
      </c>
      <c r="I215" s="21">
        <f>IF(Tabela1511[[#This Row],[Vendas no Varejo Dessazonalizado]]="",#N/A,((Tabela1511[[#This Row],[Vendas no Varejo Dessazonalizado]]*1)/H214)-1)</f>
        <v>1.0446158352045209E-2</v>
      </c>
      <c r="J215" s="13">
        <f>IF(Tabela1511[[#This Row],[Vendas no Varejo Dessazonalizado]]="",#N/A,((Tabela1511[[#This Row],[Vendas no Varejo Dessazonalizado]]*1)/H203)-1)</f>
        <v>6.1538461538461542E-2</v>
      </c>
      <c r="K215" s="12">
        <v>136.80000000000001</v>
      </c>
      <c r="L215" s="13">
        <f>IF(Tabela1511[[#This Row],[IBC-Br com Ajuste Sazonal]]="",#N/A,((Tabela1511[[#This Row],[IBC-Br com Ajuste Sazonal]]*1)/K214)-1)</f>
        <v>2.2803738317757061E-2</v>
      </c>
      <c r="M215" s="13">
        <f>IF(Tabela1511[[#This Row],[IBC-Br com Ajuste Sazonal]]="",#N/A,((Tabela1511[[#This Row],[IBC-Br com Ajuste Sazonal]]*1)/K203)-1)</f>
        <v>-1.6534867002156561E-2</v>
      </c>
      <c r="N215" s="13">
        <f t="shared" si="2"/>
        <v>-3.8921038770644595E-2</v>
      </c>
      <c r="Q215" s="10"/>
      <c r="R215" s="10"/>
    </row>
    <row r="216" spans="1:18" ht="12.75">
      <c r="A216" s="11">
        <v>44105</v>
      </c>
      <c r="B216" s="12">
        <v>87.34</v>
      </c>
      <c r="C216" s="21">
        <f>IF(Tabela1511[[#This Row],[Volume Serviços]]="",#N/A,((Tabela1511[[#This Row],[Volume Serviços]]*1)/B215)-1)</f>
        <v>2.8982092365692935E-2</v>
      </c>
      <c r="D216" s="21">
        <f>IF(Tabela1511[[#This Row],[Volume Serviços]]="",#N/A,((Tabela1511[[#This Row],[Volume Serviços]]*1)/B204)-1)</f>
        <v>-7.3708770813447844E-2</v>
      </c>
      <c r="E216" s="12">
        <v>104.9</v>
      </c>
      <c r="F216" s="21">
        <f>IF(Tabela1511[[#This Row],[Produção Industrial Dessazonalizado]]="",#N/A,((Tabela1511[[#This Row],[Produção Industrial Dessazonalizado]]*1)/E215)-1)</f>
        <v>1.4506769825918697E-2</v>
      </c>
      <c r="G216" s="21">
        <f>IF(Tabela1511[[#This Row],[Produção Industrial Dessazonalizado]]="",#N/A,(Tabela1511[[#This Row],[Produção Industrial Dessazonalizado]]*1)/E204-1)</f>
        <v>1.254826254826269E-2</v>
      </c>
      <c r="H216" s="10">
        <v>104.5</v>
      </c>
      <c r="I216" s="21">
        <f>IF(Tabela1511[[#This Row],[Vendas no Varejo Dessazonalizado]]="",#N/A,((Tabela1511[[#This Row],[Vendas no Varejo Dessazonalizado]]*1)/H215)-1)</f>
        <v>9.6618357487923134E-3</v>
      </c>
      <c r="J216" s="13">
        <f>IF(Tabela1511[[#This Row],[Vendas no Varejo Dessazonalizado]]="",#N/A,((Tabela1511[[#This Row],[Vendas no Varejo Dessazonalizado]]*1)/H204)-1)</f>
        <v>6.7961165048543659E-2</v>
      </c>
      <c r="K216" s="12">
        <v>139.35</v>
      </c>
      <c r="L216" s="13">
        <f>IF(Tabela1511[[#This Row],[IBC-Br com Ajuste Sazonal]]="",#N/A,((Tabela1511[[#This Row],[IBC-Br com Ajuste Sazonal]]*1)/K215)-1)</f>
        <v>1.8640350877192846E-2</v>
      </c>
      <c r="M216" s="13">
        <f>IF(Tabela1511[[#This Row],[IBC-Br com Ajuste Sazonal]]="",#N/A,((Tabela1511[[#This Row],[IBC-Br com Ajuste Sazonal]]*1)/K204)-1)</f>
        <v>-8.6789499893291655E-3</v>
      </c>
      <c r="N216" s="13">
        <f t="shared" si="2"/>
        <v>-4.091420612073518E-2</v>
      </c>
      <c r="Q216" s="10"/>
      <c r="R216" s="10"/>
    </row>
    <row r="217" spans="1:18" ht="12.75">
      <c r="A217" s="11">
        <v>44136</v>
      </c>
      <c r="B217" s="12">
        <v>88.55</v>
      </c>
      <c r="C217" s="21">
        <f>IF(Tabela1511[[#This Row],[Volume Serviços]]="",#N/A,((Tabela1511[[#This Row],[Volume Serviços]]*1)/B216)-1)</f>
        <v>1.3853904282115748E-2</v>
      </c>
      <c r="D217" s="21">
        <f>IF(Tabela1511[[#This Row],[Volume Serviços]]="",#N/A,((Tabela1511[[#This Row],[Volume Serviços]]*1)/B205)-1)</f>
        <v>-4.9790750080480728E-2</v>
      </c>
      <c r="E217" s="12">
        <v>105.4</v>
      </c>
      <c r="F217" s="21">
        <f>IF(Tabela1511[[#This Row],[Produção Industrial Dessazonalizado]]="",#N/A,((Tabela1511[[#This Row],[Produção Industrial Dessazonalizado]]*1)/E216)-1)</f>
        <v>4.7664442326025291E-3</v>
      </c>
      <c r="G217" s="21">
        <f>IF(Tabela1511[[#This Row],[Produção Industrial Dessazonalizado]]="",#N/A,(Tabela1511[[#This Row],[Produção Industrial Dessazonalizado]]*1)/E205-1)</f>
        <v>4.1501976284584963E-2</v>
      </c>
      <c r="H217" s="10">
        <v>104.38</v>
      </c>
      <c r="I217" s="21">
        <f>IF(Tabela1511[[#This Row],[Vendas no Varejo Dessazonalizado]]="",#N/A,((Tabela1511[[#This Row],[Vendas no Varejo Dessazonalizado]]*1)/H216)-1)</f>
        <v>-1.1483253588516762E-3</v>
      </c>
      <c r="J217" s="13">
        <f>IF(Tabela1511[[#This Row],[Vendas no Varejo Dessazonalizado]]="",#N/A,((Tabela1511[[#This Row],[Vendas no Varejo Dessazonalizado]]*1)/H205)-1)</f>
        <v>5.8942883230191701E-2</v>
      </c>
      <c r="K217" s="12">
        <v>139.04</v>
      </c>
      <c r="L217" s="13">
        <f>IF(Tabela1511[[#This Row],[IBC-Br com Ajuste Sazonal]]="",#N/A,((Tabela1511[[#This Row],[IBC-Br com Ajuste Sazonal]]*1)/K216)-1)</f>
        <v>-2.2246142805885105E-3</v>
      </c>
      <c r="M217" s="13">
        <f>IF(Tabela1511[[#This Row],[IBC-Br com Ajuste Sazonal]]="",#N/A,((Tabela1511[[#This Row],[IBC-Br com Ajuste Sazonal]]*1)/K205)-1)</f>
        <v>-5.0093029912696707E-3</v>
      </c>
      <c r="N217" s="13">
        <f t="shared" si="2"/>
        <v>-4.2035263537865068E-2</v>
      </c>
      <c r="Q217" s="10"/>
      <c r="R217" s="10"/>
    </row>
    <row r="218" spans="1:18" ht="12.75">
      <c r="A218" s="11">
        <v>44166</v>
      </c>
      <c r="B218" s="12">
        <v>96.18</v>
      </c>
      <c r="C218" s="21">
        <f>IF(Tabela1511[[#This Row],[Volume Serviços]]="",#N/A,((Tabela1511[[#This Row],[Volume Serviços]]*1)/B217)-1)</f>
        <v>8.6166007905138509E-2</v>
      </c>
      <c r="D218" s="21">
        <f>IF(Tabela1511[[#This Row],[Volume Serviços]]="",#N/A,((Tabela1511[[#This Row],[Volume Serviços]]*1)/B206)-1)</f>
        <v>-3.0931989924433134E-2</v>
      </c>
      <c r="E218" s="12">
        <v>104.9</v>
      </c>
      <c r="F218" s="21">
        <f>IF(Tabela1511[[#This Row],[Produção Industrial Dessazonalizado]]="",#N/A,((Tabela1511[[#This Row],[Produção Industrial Dessazonalizado]]*1)/E217)-1)</f>
        <v>-4.7438330170778142E-3</v>
      </c>
      <c r="G218" s="21">
        <f>IF(Tabela1511[[#This Row],[Produção Industrial Dessazonalizado]]="",#N/A,(Tabela1511[[#This Row],[Produção Industrial Dessazonalizado]]*1)/E206-1)</f>
        <v>5.0050050050050032E-2</v>
      </c>
      <c r="H218" s="10">
        <v>99.97</v>
      </c>
      <c r="I218" s="21">
        <f>IF(Tabela1511[[#This Row],[Vendas no Varejo Dessazonalizado]]="",#N/A,((Tabela1511[[#This Row],[Vendas no Varejo Dessazonalizado]]*1)/H217)-1)</f>
        <v>-4.2249473079133848E-2</v>
      </c>
      <c r="J218" s="13">
        <f>IF(Tabela1511[[#This Row],[Vendas no Varejo Dessazonalizado]]="",#N/A,((Tabela1511[[#This Row],[Vendas no Varejo Dessazonalizado]]*1)/H206)-1)</f>
        <v>8.9826402906743041E-3</v>
      </c>
      <c r="K218" s="12">
        <v>139.59</v>
      </c>
      <c r="L218" s="13">
        <f>IF(Tabela1511[[#This Row],[IBC-Br com Ajuste Sazonal]]="",#N/A,((Tabela1511[[#This Row],[IBC-Br com Ajuste Sazonal]]*1)/K217)-1)</f>
        <v>3.9556962025317777E-3</v>
      </c>
      <c r="M218" s="13">
        <f>IF(Tabela1511[[#This Row],[IBC-Br com Ajuste Sazonal]]="",#N/A,((Tabela1511[[#This Row],[IBC-Br com Ajuste Sazonal]]*1)/K206)-1)</f>
        <v>2.5856496444731647E-3</v>
      </c>
      <c r="N218" s="13">
        <f t="shared" si="2"/>
        <v>-4.1849729985679769E-2</v>
      </c>
      <c r="Q218" s="10"/>
      <c r="R218" s="10"/>
    </row>
    <row r="219" spans="1:18" ht="12.75">
      <c r="A219" s="11">
        <v>44197</v>
      </c>
      <c r="B219" s="12">
        <v>84.06</v>
      </c>
      <c r="C219" s="21">
        <f>IF(Tabela1511[[#This Row],[Volume Serviços]]="",#N/A,((Tabela1511[[#This Row],[Volume Serviços]]*1)/B218)-1)</f>
        <v>-0.12601372426699942</v>
      </c>
      <c r="D219" s="21">
        <f>IF(Tabela1511[[#This Row],[Volume Serviços]]="",#N/A,((Tabela1511[[#This Row],[Volume Serviços]]*1)/B207)-1)</f>
        <v>-5.038409399005872E-2</v>
      </c>
      <c r="E219" s="12">
        <v>106</v>
      </c>
      <c r="F219" s="21">
        <f>IF(Tabela1511[[#This Row],[Produção Industrial Dessazonalizado]]="",#N/A,((Tabela1511[[#This Row],[Produção Industrial Dessazonalizado]]*1)/E218)-1)</f>
        <v>1.0486177311725298E-2</v>
      </c>
      <c r="G219" s="21">
        <f>IF(Tabela1511[[#This Row],[Produção Industrial Dessazonalizado]]="",#N/A,(Tabela1511[[#This Row],[Produção Industrial Dessazonalizado]]*1)/E207-1)</f>
        <v>4.6396841066140171E-2</v>
      </c>
      <c r="H219" s="10">
        <v>98.46</v>
      </c>
      <c r="I219" s="21">
        <f>IF(Tabela1511[[#This Row],[Vendas no Varejo Dessazonalizado]]="",#N/A,((Tabela1511[[#This Row],[Vendas no Varejo Dessazonalizado]]*1)/H218)-1)</f>
        <v>-1.5104531359407924E-2</v>
      </c>
      <c r="J219" s="13">
        <f>IF(Tabela1511[[#This Row],[Vendas no Varejo Dessazonalizado]]="",#N/A,((Tabela1511[[#This Row],[Vendas no Varejo Dessazonalizado]]*1)/H207)-1)</f>
        <v>4.3864123227581597E-3</v>
      </c>
      <c r="K219" s="12">
        <v>140</v>
      </c>
      <c r="L219" s="13">
        <f>IF(Tabela1511[[#This Row],[IBC-Br com Ajuste Sazonal]]="",#N/A,((Tabela1511[[#This Row],[IBC-Br com Ajuste Sazonal]]*1)/K218)-1)</f>
        <v>2.9371731499390208E-3</v>
      </c>
      <c r="M219" s="13">
        <f>IF(Tabela1511[[#This Row],[IBC-Br com Ajuste Sazonal]]="",#N/A,((Tabela1511[[#This Row],[IBC-Br com Ajuste Sazonal]]*1)/K207)-1)</f>
        <v>1.5739018457576748E-3</v>
      </c>
      <c r="N219" s="13">
        <f t="shared" si="2"/>
        <v>-4.2144016717967164E-2</v>
      </c>
      <c r="Q219" s="10"/>
      <c r="R219" s="10"/>
    </row>
    <row r="220" spans="1:18" ht="12.75">
      <c r="A220" s="11">
        <v>44228</v>
      </c>
      <c r="B220" s="12">
        <v>83.05</v>
      </c>
      <c r="C220" s="21">
        <f>IF(Tabela1511[[#This Row],[Volume Serviços]]="",#N/A,((Tabela1511[[#This Row],[Volume Serviços]]*1)/B219)-1)</f>
        <v>-1.2015227218653446E-2</v>
      </c>
      <c r="D220" s="21">
        <f>IF(Tabela1511[[#This Row],[Volume Serviços]]="",#N/A,((Tabela1511[[#This Row],[Volume Serviços]]*1)/B208)-1)</f>
        <v>-1.8437536934168608E-2</v>
      </c>
      <c r="E220" s="12">
        <v>104.2</v>
      </c>
      <c r="F220" s="21">
        <f>IF(Tabela1511[[#This Row],[Produção Industrial Dessazonalizado]]="",#N/A,((Tabela1511[[#This Row],[Produção Industrial Dessazonalizado]]*1)/E219)-1)</f>
        <v>-1.6981132075471694E-2</v>
      </c>
      <c r="G220" s="21">
        <f>IF(Tabela1511[[#This Row],[Produção Industrial Dessazonalizado]]="",#N/A,(Tabela1511[[#This Row],[Produção Industrial Dessazonalizado]]*1)/E208-1)</f>
        <v>2.3575638506876384E-2</v>
      </c>
      <c r="H220" s="10">
        <v>98.94</v>
      </c>
      <c r="I220" s="21">
        <f>IF(Tabela1511[[#This Row],[Vendas no Varejo Dessazonalizado]]="",#N/A,((Tabela1511[[#This Row],[Vendas no Varejo Dessazonalizado]]*1)/H219)-1)</f>
        <v>4.8750761730651515E-3</v>
      </c>
      <c r="J220" s="13">
        <f>IF(Tabela1511[[#This Row],[Vendas no Varejo Dessazonalizado]]="",#N/A,((Tabela1511[[#This Row],[Vendas no Varejo Dessazonalizado]]*1)/H208)-1)</f>
        <v>7.3304825901039372E-3</v>
      </c>
      <c r="K220" s="12">
        <v>141.06</v>
      </c>
      <c r="L220" s="13">
        <f>IF(Tabela1511[[#This Row],[IBC-Br com Ajuste Sazonal]]="",#N/A,((Tabela1511[[#This Row],[IBC-Br com Ajuste Sazonal]]*1)/K219)-1)</f>
        <v>7.5714285714285623E-3</v>
      </c>
      <c r="M220" s="13">
        <f>IF(Tabela1511[[#This Row],[IBC-Br com Ajuste Sazonal]]="",#N/A,((Tabela1511[[#This Row],[IBC-Br com Ajuste Sazonal]]*1)/K208)-1)</f>
        <v>9.9520297844921668E-3</v>
      </c>
      <c r="N220" s="13">
        <f t="shared" si="2"/>
        <v>-4.2513025008918619E-2</v>
      </c>
      <c r="Q220" s="10"/>
      <c r="R220" s="10"/>
    </row>
    <row r="221" spans="1:18" ht="12.75">
      <c r="A221" s="11">
        <v>44256</v>
      </c>
      <c r="B221" s="12">
        <v>88.47</v>
      </c>
      <c r="C221" s="21">
        <f>IF(Tabela1511[[#This Row],[Volume Serviços]]="",#N/A,((Tabela1511[[#This Row],[Volume Serviços]]*1)/B220)-1)</f>
        <v>6.526189042745334E-2</v>
      </c>
      <c r="D221" s="21">
        <f>IF(Tabela1511[[#This Row],[Volume Serviços]]="",#N/A,((Tabela1511[[#This Row],[Volume Serviços]]*1)/B209)-1)</f>
        <v>4.5991960274296639E-2</v>
      </c>
      <c r="E221" s="12">
        <v>101.7</v>
      </c>
      <c r="F221" s="21">
        <f>IF(Tabela1511[[#This Row],[Produção Industrial Dessazonalizado]]="",#N/A,((Tabela1511[[#This Row],[Produção Industrial Dessazonalizado]]*1)/E220)-1)</f>
        <v>-2.3992322456813819E-2</v>
      </c>
      <c r="G221" s="21">
        <f>IF(Tabela1511[[#This Row],[Produção Industrial Dessazonalizado]]="",#N/A,(Tabela1511[[#This Row],[Produção Industrial Dessazonalizado]]*1)/E209-1)</f>
        <v>8.3067092651757157E-2</v>
      </c>
      <c r="H221" s="10">
        <v>95.41</v>
      </c>
      <c r="I221" s="21">
        <f>IF(Tabela1511[[#This Row],[Vendas no Varejo Dessazonalizado]]="",#N/A,((Tabela1511[[#This Row],[Vendas no Varejo Dessazonalizado]]*1)/H220)-1)</f>
        <v>-3.5678188801293698E-2</v>
      </c>
      <c r="J221" s="13">
        <f>IF(Tabela1511[[#This Row],[Vendas no Varejo Dessazonalizado]]="",#N/A,((Tabela1511[[#This Row],[Vendas no Varejo Dessazonalizado]]*1)/H209)-1)</f>
        <v>1.2737501326823164E-2</v>
      </c>
      <c r="K221" s="12">
        <v>135.97999999999999</v>
      </c>
      <c r="L221" s="13">
        <f>IF(Tabela1511[[#This Row],[IBC-Br com Ajuste Sazonal]]="",#N/A,((Tabela1511[[#This Row],[IBC-Br com Ajuste Sazonal]]*1)/K220)-1)</f>
        <v>-3.601304409471151E-2</v>
      </c>
      <c r="M221" s="13">
        <f>IF(Tabela1511[[#This Row],[IBC-Br com Ajuste Sazonal]]="",#N/A,((Tabela1511[[#This Row],[IBC-Br com Ajuste Sazonal]]*1)/K209)-1)</f>
        <v>4.7531006856174285E-2</v>
      </c>
      <c r="N221" s="13">
        <f t="shared" si="2"/>
        <v>-3.4132547416852926E-2</v>
      </c>
      <c r="Q221" s="10"/>
      <c r="R221" s="10"/>
    </row>
    <row r="222" spans="1:18" ht="12.75">
      <c r="A222" s="11">
        <v>44287</v>
      </c>
      <c r="B222" s="12">
        <v>86.56</v>
      </c>
      <c r="C222" s="21">
        <f>IF(Tabela1511[[#This Row],[Volume Serviços]]="",#N/A,((Tabela1511[[#This Row],[Volume Serviços]]*1)/B221)-1)</f>
        <v>-2.1589239290154771E-2</v>
      </c>
      <c r="D222" s="21">
        <f>IF(Tabela1511[[#This Row],[Volume Serviços]]="",#N/A,((Tabela1511[[#This Row],[Volume Serviços]]*1)/B210)-1)</f>
        <v>0.20138792505204717</v>
      </c>
      <c r="E222" s="12">
        <v>99.9</v>
      </c>
      <c r="F222" s="21">
        <f>IF(Tabela1511[[#This Row],[Produção Industrial Dessazonalizado]]="",#N/A,((Tabela1511[[#This Row],[Produção Industrial Dessazonalizado]]*1)/E221)-1)</f>
        <v>-1.7699115044247704E-2</v>
      </c>
      <c r="G222" s="21">
        <f>IF(Tabela1511[[#This Row],[Produção Industrial Dessazonalizado]]="",#N/A,(Tabela1511[[#This Row],[Produção Industrial Dessazonalizado]]*1)/E210-1)</f>
        <v>0.32493368700265246</v>
      </c>
      <c r="H222" s="10">
        <v>98.19</v>
      </c>
      <c r="I222" s="21">
        <f>IF(Tabela1511[[#This Row],[Vendas no Varejo Dessazonalizado]]="",#N/A,((Tabela1511[[#This Row],[Vendas no Varejo Dessazonalizado]]*1)/H221)-1)</f>
        <v>2.913740698040046E-2</v>
      </c>
      <c r="J222" s="13">
        <f>IF(Tabela1511[[#This Row],[Vendas no Varejo Dessazonalizado]]="",#N/A,((Tabela1511[[#This Row],[Vendas no Varejo Dessazonalizado]]*1)/H210)-1)</f>
        <v>0.23493900138347357</v>
      </c>
      <c r="K222" s="12">
        <v>137.72</v>
      </c>
      <c r="L222" s="13">
        <f>IF(Tabela1511[[#This Row],[IBC-Br com Ajuste Sazonal]]="",#N/A,((Tabela1511[[#This Row],[IBC-Br com Ajuste Sazonal]]*1)/K221)-1)</f>
        <v>1.2795999411678194E-2</v>
      </c>
      <c r="M222" s="13">
        <f>IF(Tabela1511[[#This Row],[IBC-Br com Ajuste Sazonal]]="",#N/A,((Tabela1511[[#This Row],[IBC-Br com Ajuste Sazonal]]*1)/K210)-1)</f>
        <v>0.17398346262040754</v>
      </c>
      <c r="N222" s="13">
        <f t="shared" ref="N222:N254" si="3">AVERAGE(M211:M222)</f>
        <v>-7.6726688089356065E-3</v>
      </c>
      <c r="Q222" s="10"/>
      <c r="R222" s="10"/>
    </row>
    <row r="223" spans="1:18" ht="12.75">
      <c r="A223" s="11">
        <v>44317</v>
      </c>
      <c r="B223" s="12">
        <v>90.05</v>
      </c>
      <c r="C223" s="21">
        <f>IF(Tabela1511[[#This Row],[Volume Serviços]]="",#N/A,((Tabela1511[[#This Row],[Volume Serviços]]*1)/B222)-1)</f>
        <v>4.0318853974121938E-2</v>
      </c>
      <c r="D223" s="21">
        <f>IF(Tabela1511[[#This Row],[Volume Serviços]]="",#N/A,((Tabela1511[[#This Row],[Volume Serviços]]*1)/B211)-1)</f>
        <v>0.23254859019983565</v>
      </c>
      <c r="E223" s="12">
        <v>101.3</v>
      </c>
      <c r="F223" s="21">
        <f>IF(Tabela1511[[#This Row],[Produção Industrial Dessazonalizado]]="",#N/A,((Tabela1511[[#This Row],[Produção Industrial Dessazonalizado]]*1)/E222)-1)</f>
        <v>1.401401401401392E-2</v>
      </c>
      <c r="G223" s="21">
        <f>IF(Tabela1511[[#This Row],[Produção Industrial Dessazonalizado]]="",#N/A,(Tabela1511[[#This Row],[Produção Industrial Dessazonalizado]]*1)/E211-1)</f>
        <v>0.24294478527607355</v>
      </c>
      <c r="H223" s="10">
        <v>101.47</v>
      </c>
      <c r="I223" s="21">
        <f>IF(Tabela1511[[#This Row],[Vendas no Varejo Dessazonalizado]]="",#N/A,((Tabela1511[[#This Row],[Vendas no Varejo Dessazonalizado]]*1)/H222)-1)</f>
        <v>3.3404623688766621E-2</v>
      </c>
      <c r="J223" s="13">
        <f>IF(Tabela1511[[#This Row],[Vendas no Varejo Dessazonalizado]]="",#N/A,((Tabela1511[[#This Row],[Vendas no Varejo Dessazonalizado]]*1)/H211)-1)</f>
        <v>0.15490553152742992</v>
      </c>
      <c r="K223" s="12">
        <v>139.11000000000001</v>
      </c>
      <c r="L223" s="13">
        <f>IF(Tabela1511[[#This Row],[IBC-Br com Ajuste Sazonal]]="",#N/A,((Tabela1511[[#This Row],[IBC-Br com Ajuste Sazonal]]*1)/K222)-1)</f>
        <v>1.0092942201568533E-2</v>
      </c>
      <c r="M223" s="13">
        <f>IF(Tabela1511[[#This Row],[IBC-Br com Ajuste Sazonal]]="",#N/A,((Tabela1511[[#This Row],[IBC-Br com Ajuste Sazonal]]*1)/K211)-1)</f>
        <v>0.14748824548379114</v>
      </c>
      <c r="N223" s="13">
        <f t="shared" si="3"/>
        <v>1.5166769515482154E-2</v>
      </c>
      <c r="Q223" s="10"/>
      <c r="R223" s="10"/>
    </row>
    <row r="224" spans="1:18" ht="12.75">
      <c r="A224" s="11">
        <v>44348</v>
      </c>
      <c r="B224" s="12">
        <v>93.25</v>
      </c>
      <c r="C224" s="21">
        <f>IF(Tabela1511[[#This Row],[Volume Serviços]]="",#N/A,((Tabela1511[[#This Row],[Volume Serviços]]*1)/B223)-1)</f>
        <v>3.5535813436979424E-2</v>
      </c>
      <c r="D224" s="21">
        <f>IF(Tabela1511[[#This Row],[Volume Serviços]]="",#N/A,((Tabela1511[[#This Row],[Volume Serviços]]*1)/B212)-1)</f>
        <v>0.21103896103896114</v>
      </c>
      <c r="E224" s="12">
        <v>100.9</v>
      </c>
      <c r="F224" s="21">
        <f>IF(Tabela1511[[#This Row],[Produção Industrial Dessazonalizado]]="",#N/A,((Tabela1511[[#This Row],[Produção Industrial Dessazonalizado]]*1)/E223)-1)</f>
        <v>-3.9486673247778326E-3</v>
      </c>
      <c r="G224" s="21">
        <f>IF(Tabela1511[[#This Row],[Produção Industrial Dessazonalizado]]="",#N/A,(Tabela1511[[#This Row],[Produção Industrial Dessazonalizado]]*1)/E212-1)</f>
        <v>0.12737430167597763</v>
      </c>
      <c r="H224" s="10">
        <v>100.31</v>
      </c>
      <c r="I224" s="21">
        <f>IF(Tabela1511[[#This Row],[Vendas no Varejo Dessazonalizado]]="",#N/A,((Tabela1511[[#This Row],[Vendas no Varejo Dessazonalizado]]*1)/H223)-1)</f>
        <v>-1.1431950330146767E-2</v>
      </c>
      <c r="J224" s="13">
        <f>IF(Tabela1511[[#This Row],[Vendas no Varejo Dessazonalizado]]="",#N/A,((Tabela1511[[#This Row],[Vendas no Varejo Dessazonalizado]]*1)/H212)-1)</f>
        <v>5.3897877705400221E-2</v>
      </c>
      <c r="K224" s="12">
        <v>139.01</v>
      </c>
      <c r="L224" s="13">
        <f>IF(Tabela1511[[#This Row],[IBC-Br com Ajuste Sazonal]]="",#N/A,((Tabela1511[[#This Row],[IBC-Br com Ajuste Sazonal]]*1)/K223)-1)</f>
        <v>-7.1885558191375765E-4</v>
      </c>
      <c r="M224" s="13">
        <f>IF(Tabela1511[[#This Row],[IBC-Br com Ajuste Sazonal]]="",#N/A,((Tabela1511[[#This Row],[IBC-Br com Ajuste Sazonal]]*1)/K212)-1)</f>
        <v>9.4653122293093972E-2</v>
      </c>
      <c r="N224" s="13">
        <f t="shared" si="3"/>
        <v>3.0178011390763638E-2</v>
      </c>
      <c r="Q224" s="10"/>
      <c r="R224" s="10"/>
    </row>
    <row r="225" spans="1:18" ht="12.75">
      <c r="A225" s="11">
        <v>44378</v>
      </c>
      <c r="B225" s="12">
        <v>94.65</v>
      </c>
      <c r="C225" s="21">
        <f>IF(Tabela1511[[#This Row],[Volume Serviços]]="",#N/A,((Tabela1511[[#This Row],[Volume Serviços]]*1)/B224)-1)</f>
        <v>1.501340482573732E-2</v>
      </c>
      <c r="D225" s="21">
        <f>IF(Tabela1511[[#This Row],[Volume Serviços]]="",#N/A,((Tabela1511[[#This Row],[Volume Serviços]]*1)/B213)-1)</f>
        <v>0.17797137523335427</v>
      </c>
      <c r="E225" s="12">
        <v>99.1</v>
      </c>
      <c r="F225" s="21">
        <f>IF(Tabela1511[[#This Row],[Produção Industrial Dessazonalizado]]="",#N/A,((Tabela1511[[#This Row],[Produção Industrial Dessazonalizado]]*1)/E224)-1)</f>
        <v>-1.7839444995044751E-2</v>
      </c>
      <c r="G225" s="21">
        <f>IF(Tabela1511[[#This Row],[Produção Industrial Dessazonalizado]]="",#N/A,(Tabela1511[[#This Row],[Produção Industrial Dessazonalizado]]*1)/E213-1)</f>
        <v>1.7453798767967044E-2</v>
      </c>
      <c r="H225" s="10">
        <v>104.25</v>
      </c>
      <c r="I225" s="21">
        <f>IF(Tabela1511[[#This Row],[Vendas no Varejo Dessazonalizado]]="",#N/A,((Tabela1511[[#This Row],[Vendas no Varejo Dessazonalizado]]*1)/H224)-1)</f>
        <v>3.9278237463862054E-2</v>
      </c>
      <c r="J225" s="13">
        <f>IF(Tabela1511[[#This Row],[Vendas no Varejo Dessazonalizado]]="",#N/A,((Tabela1511[[#This Row],[Vendas no Varejo Dessazonalizado]]*1)/H213)-1)</f>
        <v>4.6266559614612568E-2</v>
      </c>
      <c r="K225" s="12">
        <v>138.58000000000001</v>
      </c>
      <c r="L225" s="13">
        <f>IF(Tabela1511[[#This Row],[IBC-Br com Ajuste Sazonal]]="",#N/A,((Tabela1511[[#This Row],[IBC-Br com Ajuste Sazonal]]*1)/K224)-1)</f>
        <v>-3.0933026400976615E-3</v>
      </c>
      <c r="M225" s="13">
        <f>IF(Tabela1511[[#This Row],[IBC-Br com Ajuste Sazonal]]="",#N/A,((Tabela1511[[#This Row],[IBC-Br com Ajuste Sazonal]]*1)/K213)-1)</f>
        <v>5.8024125820736128E-2</v>
      </c>
      <c r="N225" s="13">
        <f t="shared" si="3"/>
        <v>3.9424056582983348E-2</v>
      </c>
      <c r="Q225" s="10"/>
      <c r="R225" s="10"/>
    </row>
    <row r="226" spans="1:18" ht="12.75">
      <c r="A226" s="11">
        <v>44409</v>
      </c>
      <c r="B226" s="12">
        <v>95.77</v>
      </c>
      <c r="C226" s="21">
        <f>IF(Tabela1511[[#This Row],[Volume Serviços]]="",#N/A,((Tabela1511[[#This Row],[Volume Serviços]]*1)/B225)-1)</f>
        <v>1.1833069202324298E-2</v>
      </c>
      <c r="D226" s="21">
        <f>IF(Tabela1511[[#This Row],[Volume Serviços]]="",#N/A,((Tabela1511[[#This Row],[Volume Serviços]]*1)/B214)-1)</f>
        <v>0.16565238558909434</v>
      </c>
      <c r="E226" s="12">
        <v>99.5</v>
      </c>
      <c r="F226" s="21">
        <f>IF(Tabela1511[[#This Row],[Produção Industrial Dessazonalizado]]="",#N/A,((Tabela1511[[#This Row],[Produção Industrial Dessazonalizado]]*1)/E225)-1)</f>
        <v>4.0363269424823489E-3</v>
      </c>
      <c r="G226" s="21">
        <f>IF(Tabela1511[[#This Row],[Produção Industrial Dessazonalizado]]="",#N/A,(Tabela1511[[#This Row],[Produção Industrial Dessazonalizado]]*1)/E214-1)</f>
        <v>-1.1916583912611745E-2</v>
      </c>
      <c r="H226" s="10">
        <v>99.26</v>
      </c>
      <c r="I226" s="21">
        <f>IF(Tabela1511[[#This Row],[Vendas no Varejo Dessazonalizado]]="",#N/A,((Tabela1511[[#This Row],[Vendas no Varejo Dessazonalizado]]*1)/H225)-1)</f>
        <v>-4.7865707434052718E-2</v>
      </c>
      <c r="J226" s="13">
        <f>IF(Tabela1511[[#This Row],[Vendas no Varejo Dessazonalizado]]="",#N/A,((Tabela1511[[#This Row],[Vendas no Varejo Dessazonalizado]]*1)/H214)-1)</f>
        <v>-3.0947964463536093E-2</v>
      </c>
      <c r="K226" s="12">
        <v>138.9</v>
      </c>
      <c r="L226" s="13">
        <f>IF(Tabela1511[[#This Row],[IBC-Br com Ajuste Sazonal]]="",#N/A,((Tabela1511[[#This Row],[IBC-Br com Ajuste Sazonal]]*1)/K225)-1)</f>
        <v>2.309135517390537E-3</v>
      </c>
      <c r="M226" s="13">
        <f>IF(Tabela1511[[#This Row],[IBC-Br com Ajuste Sazonal]]="",#N/A,((Tabela1511[[#This Row],[IBC-Br com Ajuste Sazonal]]*1)/K214)-1)</f>
        <v>3.8504672897196279E-2</v>
      </c>
      <c r="N226" s="13">
        <f t="shared" si="3"/>
        <v>4.5339424771947245E-2</v>
      </c>
      <c r="Q226" s="10"/>
      <c r="R226" s="10"/>
    </row>
    <row r="227" spans="1:18" ht="12.75">
      <c r="A227" s="11">
        <v>44440</v>
      </c>
      <c r="B227" s="12">
        <v>94.66</v>
      </c>
      <c r="C227" s="21">
        <f>IF(Tabela1511[[#This Row],[Volume Serviços]]="",#N/A,((Tabela1511[[#This Row],[Volume Serviços]]*1)/B226)-1)</f>
        <v>-1.1590268351258204E-2</v>
      </c>
      <c r="D227" s="21">
        <f>IF(Tabela1511[[#This Row],[Volume Serviços]]="",#N/A,((Tabela1511[[#This Row],[Volume Serviços]]*1)/B215)-1)</f>
        <v>0.1152214891611687</v>
      </c>
      <c r="E227" s="12">
        <v>99.1</v>
      </c>
      <c r="F227" s="21">
        <f>IF(Tabela1511[[#This Row],[Produção Industrial Dessazonalizado]]="",#N/A,((Tabela1511[[#This Row],[Produção Industrial Dessazonalizado]]*1)/E226)-1)</f>
        <v>-4.020100502512669E-3</v>
      </c>
      <c r="G227" s="21">
        <f>IF(Tabela1511[[#This Row],[Produção Industrial Dessazonalizado]]="",#N/A,(Tabela1511[[#This Row],[Produção Industrial Dessazonalizado]]*1)/E215-1)</f>
        <v>-4.1586073500967213E-2</v>
      </c>
      <c r="H227" s="10">
        <v>97.97</v>
      </c>
      <c r="I227" s="21">
        <f>IF(Tabela1511[[#This Row],[Vendas no Varejo Dessazonalizado]]="",#N/A,((Tabela1511[[#This Row],[Vendas no Varejo Dessazonalizado]]*1)/H226)-1)</f>
        <v>-1.2996171670360712E-2</v>
      </c>
      <c r="J227" s="13">
        <f>IF(Tabela1511[[#This Row],[Vendas no Varejo Dessazonalizado]]="",#N/A,((Tabela1511[[#This Row],[Vendas no Varejo Dessazonalizado]]*1)/H215)-1)</f>
        <v>-5.342995169082132E-2</v>
      </c>
      <c r="K227" s="12">
        <v>138.93</v>
      </c>
      <c r="L227" s="13">
        <f>IF(Tabela1511[[#This Row],[IBC-Br com Ajuste Sazonal]]="",#N/A,((Tabela1511[[#This Row],[IBC-Br com Ajuste Sazonal]]*1)/K226)-1)</f>
        <v>2.159827213823462E-4</v>
      </c>
      <c r="M227" s="13">
        <f>IF(Tabela1511[[#This Row],[IBC-Br com Ajuste Sazonal]]="",#N/A,((Tabela1511[[#This Row],[IBC-Br com Ajuste Sazonal]]*1)/K215)-1)</f>
        <v>1.5570175438596401E-2</v>
      </c>
      <c r="N227" s="13">
        <f t="shared" si="3"/>
        <v>4.8014844975343328E-2</v>
      </c>
      <c r="Q227" s="10"/>
      <c r="R227" s="10"/>
    </row>
    <row r="228" spans="1:18" ht="12.75">
      <c r="A228" s="11">
        <v>44470</v>
      </c>
      <c r="B228" s="12">
        <v>93.72</v>
      </c>
      <c r="C228" s="21">
        <f>IF(Tabela1511[[#This Row],[Volume Serviços]]="",#N/A,((Tabela1511[[#This Row],[Volume Serviços]]*1)/B227)-1)</f>
        <v>-9.9302767800548697E-3</v>
      </c>
      <c r="D228" s="21">
        <f>IF(Tabela1511[[#This Row],[Volume Serviços]]="",#N/A,((Tabela1511[[#This Row],[Volume Serviços]]*1)/B216)-1)</f>
        <v>7.3047858942065336E-2</v>
      </c>
      <c r="E228" s="12">
        <v>98.7</v>
      </c>
      <c r="F228" s="21">
        <f>IF(Tabela1511[[#This Row],[Produção Industrial Dessazonalizado]]="",#N/A,((Tabela1511[[#This Row],[Produção Industrial Dessazonalizado]]*1)/E227)-1)</f>
        <v>-4.0363269424822379E-3</v>
      </c>
      <c r="G228" s="21">
        <f>IF(Tabela1511[[#This Row],[Produção Industrial Dessazonalizado]]="",#N/A,(Tabela1511[[#This Row],[Produção Industrial Dessazonalizado]]*1)/E216-1)</f>
        <v>-5.9103908484270717E-2</v>
      </c>
      <c r="H228" s="10">
        <v>98.1</v>
      </c>
      <c r="I228" s="21">
        <f>IF(Tabela1511[[#This Row],[Vendas no Varejo Dessazonalizado]]="",#N/A,((Tabela1511[[#This Row],[Vendas no Varejo Dessazonalizado]]*1)/H227)-1)</f>
        <v>1.3269368173929319E-3</v>
      </c>
      <c r="J228" s="13">
        <f>IF(Tabela1511[[#This Row],[Vendas no Varejo Dessazonalizado]]="",#N/A,((Tabela1511[[#This Row],[Vendas no Varejo Dessazonalizado]]*1)/H216)-1)</f>
        <v>-6.124401913875599E-2</v>
      </c>
      <c r="K228" s="12">
        <v>139.74</v>
      </c>
      <c r="L228" s="13">
        <f>IF(Tabela1511[[#This Row],[IBC-Br com Ajuste Sazonal]]="",#N/A,((Tabela1511[[#This Row],[IBC-Br com Ajuste Sazonal]]*1)/K227)-1)</f>
        <v>5.8302742388254281E-3</v>
      </c>
      <c r="M228" s="13">
        <f>IF(Tabela1511[[#This Row],[IBC-Br com Ajuste Sazonal]]="",#N/A,((Tabela1511[[#This Row],[IBC-Br com Ajuste Sazonal]]*1)/K216)-1)</f>
        <v>2.7987082884823877E-3</v>
      </c>
      <c r="N228" s="13">
        <f t="shared" si="3"/>
        <v>4.8971316498494288E-2</v>
      </c>
      <c r="Q228" s="10"/>
      <c r="R228" s="10"/>
    </row>
    <row r="229" spans="1:18" ht="12.75">
      <c r="A229" s="11">
        <v>44501</v>
      </c>
      <c r="B229" s="12">
        <v>97.6</v>
      </c>
      <c r="C229" s="21">
        <f>IF(Tabela1511[[#This Row],[Volume Serviços]]="",#N/A,((Tabela1511[[#This Row],[Volume Serviços]]*1)/B228)-1)</f>
        <v>4.139991463935111E-2</v>
      </c>
      <c r="D229" s="21">
        <f>IF(Tabela1511[[#This Row],[Volume Serviços]]="",#N/A,((Tabela1511[[#This Row],[Volume Serviços]]*1)/B217)-1)</f>
        <v>0.10220214568040653</v>
      </c>
      <c r="E229" s="12">
        <v>98.7</v>
      </c>
      <c r="F229" s="21">
        <f>IF(Tabela1511[[#This Row],[Produção Industrial Dessazonalizado]]="",#N/A,((Tabela1511[[#This Row],[Produção Industrial Dessazonalizado]]*1)/E228)-1)</f>
        <v>0</v>
      </c>
      <c r="G229" s="21">
        <f>IF(Tabela1511[[#This Row],[Produção Industrial Dessazonalizado]]="",#N/A,(Tabela1511[[#This Row],[Produção Industrial Dessazonalizado]]*1)/E217-1)</f>
        <v>-6.3567362428842533E-2</v>
      </c>
      <c r="H229" s="10">
        <v>99.32</v>
      </c>
      <c r="I229" s="21">
        <f>IF(Tabela1511[[#This Row],[Vendas no Varejo Dessazonalizado]]="",#N/A,((Tabela1511[[#This Row],[Vendas no Varejo Dessazonalizado]]*1)/H228)-1)</f>
        <v>1.2436289500509679E-2</v>
      </c>
      <c r="J229" s="13">
        <f>IF(Tabela1511[[#This Row],[Vendas no Varejo Dessazonalizado]]="",#N/A,((Tabela1511[[#This Row],[Vendas no Varejo Dessazonalizado]]*1)/H217)-1)</f>
        <v>-4.84767196780993E-2</v>
      </c>
      <c r="K229" s="12">
        <v>140.83000000000001</v>
      </c>
      <c r="L229" s="13">
        <f>IF(Tabela1511[[#This Row],[IBC-Br com Ajuste Sazonal]]="",#N/A,((Tabela1511[[#This Row],[IBC-Br com Ajuste Sazonal]]*1)/K228)-1)</f>
        <v>7.8002003721195923E-3</v>
      </c>
      <c r="M229" s="13">
        <f>IF(Tabela1511[[#This Row],[IBC-Br com Ajuste Sazonal]]="",#N/A,((Tabela1511[[#This Row],[IBC-Br com Ajuste Sazonal]]*1)/K217)-1)</f>
        <v>1.2873993095512182E-2</v>
      </c>
      <c r="N229" s="13">
        <f t="shared" si="3"/>
        <v>5.0461591172392774E-2</v>
      </c>
      <c r="Q229" s="10"/>
      <c r="R229" s="10"/>
    </row>
    <row r="230" spans="1:18" ht="12.75">
      <c r="A230" s="11">
        <v>44531</v>
      </c>
      <c r="B230" s="12">
        <v>106.68</v>
      </c>
      <c r="C230" s="21">
        <f>IF(Tabela1511[[#This Row],[Volume Serviços]]="",#N/A,((Tabela1511[[#This Row],[Volume Serviços]]*1)/B229)-1)</f>
        <v>9.3032786885246077E-2</v>
      </c>
      <c r="D230" s="21">
        <f>IF(Tabela1511[[#This Row],[Volume Serviços]]="",#N/A,((Tabela1511[[#This Row],[Volume Serviços]]*1)/B218)-1)</f>
        <v>0.10917030567685582</v>
      </c>
      <c r="E230" s="12">
        <v>100.2</v>
      </c>
      <c r="F230" s="21">
        <f>IF(Tabela1511[[#This Row],[Produção Industrial Dessazonalizado]]="",#N/A,((Tabela1511[[#This Row],[Produção Industrial Dessazonalizado]]*1)/E229)-1)</f>
        <v>1.5197568389057725E-2</v>
      </c>
      <c r="G230" s="21">
        <f>IF(Tabela1511[[#This Row],[Produção Industrial Dessazonalizado]]="",#N/A,(Tabela1511[[#This Row],[Produção Industrial Dessazonalizado]]*1)/E218-1)</f>
        <v>-4.4804575786463352E-2</v>
      </c>
      <c r="H230" s="10">
        <v>97.64</v>
      </c>
      <c r="I230" s="21">
        <f>IF(Tabela1511[[#This Row],[Vendas no Varejo Dessazonalizado]]="",#N/A,((Tabela1511[[#This Row],[Vendas no Varejo Dessazonalizado]]*1)/H229)-1)</f>
        <v>-1.6915022150624126E-2</v>
      </c>
      <c r="J230" s="13">
        <f>IF(Tabela1511[[#This Row],[Vendas no Varejo Dessazonalizado]]="",#N/A,((Tabela1511[[#This Row],[Vendas no Varejo Dessazonalizado]]*1)/H218)-1)</f>
        <v>-2.330699209762932E-2</v>
      </c>
      <c r="K230" s="12">
        <v>141.38</v>
      </c>
      <c r="L230" s="13">
        <f>IF(Tabela1511[[#This Row],[IBC-Br com Ajuste Sazonal]]="",#N/A,((Tabela1511[[#This Row],[IBC-Br com Ajuste Sazonal]]*1)/K229)-1)</f>
        <v>3.9054178797131023E-3</v>
      </c>
      <c r="M230" s="13">
        <f>IF(Tabela1511[[#This Row],[IBC-Br com Ajuste Sazonal]]="",#N/A,((Tabela1511[[#This Row],[IBC-Br com Ajuste Sazonal]]*1)/K218)-1)</f>
        <v>1.2823268142416966E-2</v>
      </c>
      <c r="N230" s="13">
        <f t="shared" si="3"/>
        <v>5.1314726047221426E-2</v>
      </c>
      <c r="Q230" s="10"/>
      <c r="R230" s="10"/>
    </row>
    <row r="231" spans="1:18" ht="12.75">
      <c r="A231" s="11">
        <v>44562</v>
      </c>
      <c r="B231" s="12">
        <v>91.92</v>
      </c>
      <c r="C231" s="21">
        <f>IF(Tabela1511[[#This Row],[Volume Serviços]]="",#N/A,((Tabela1511[[#This Row],[Volume Serviços]]*1)/B230)-1)</f>
        <v>-0.13835770528683922</v>
      </c>
      <c r="D231" s="21">
        <f>IF(Tabela1511[[#This Row],[Volume Serviços]]="",#N/A,((Tabela1511[[#This Row],[Volume Serviços]]*1)/B219)-1)</f>
        <v>9.3504639543183332E-2</v>
      </c>
      <c r="E231" s="12">
        <v>100.2</v>
      </c>
      <c r="F231" s="21">
        <f>IF(Tabela1511[[#This Row],[Produção Industrial Dessazonalizado]]="",#N/A,((Tabela1511[[#This Row],[Produção Industrial Dessazonalizado]]*1)/E230)-1)</f>
        <v>0</v>
      </c>
      <c r="G231" s="21">
        <f>IF(Tabela1511[[#This Row],[Produção Industrial Dessazonalizado]]="",#N/A,(Tabela1511[[#This Row],[Produção Industrial Dessazonalizado]]*1)/E219-1)</f>
        <v>-5.471698113207546E-2</v>
      </c>
      <c r="H231" s="10">
        <v>97.79</v>
      </c>
      <c r="I231" s="21">
        <f>IF(Tabela1511[[#This Row],[Vendas no Varejo Dessazonalizado]]="",#N/A,((Tabela1511[[#This Row],[Vendas no Varejo Dessazonalizado]]*1)/H230)-1)</f>
        <v>1.5362556329374666E-3</v>
      </c>
      <c r="J231" s="13">
        <f>IF(Tabela1511[[#This Row],[Vendas no Varejo Dessazonalizado]]="",#N/A,((Tabela1511[[#This Row],[Vendas no Varejo Dessazonalizado]]*1)/H219)-1)</f>
        <v>-6.804793824903399E-3</v>
      </c>
      <c r="K231" s="12">
        <v>140.29</v>
      </c>
      <c r="L231" s="13">
        <f>IF(Tabela1511[[#This Row],[IBC-Br com Ajuste Sazonal]]="",#N/A,((Tabela1511[[#This Row],[IBC-Br com Ajuste Sazonal]]*1)/K230)-1)</f>
        <v>-7.709718489178119E-3</v>
      </c>
      <c r="M231" s="13">
        <f>IF(Tabela1511[[#This Row],[IBC-Br com Ajuste Sazonal]]="",#N/A,((Tabela1511[[#This Row],[IBC-Br com Ajuste Sazonal]]*1)/K219)-1)</f>
        <v>2.0714285714285019E-3</v>
      </c>
      <c r="N231" s="13">
        <f t="shared" si="3"/>
        <v>5.1356186607693997E-2</v>
      </c>
      <c r="Q231" s="10"/>
      <c r="R231" s="10"/>
    </row>
    <row r="232" spans="1:18" ht="12.75">
      <c r="A232" s="11">
        <v>44593</v>
      </c>
      <c r="B232" s="12">
        <v>89.2</v>
      </c>
      <c r="C232" s="21">
        <f>IF(Tabela1511[[#This Row],[Volume Serviços]]="",#N/A,((Tabela1511[[#This Row],[Volume Serviços]]*1)/B231)-1)</f>
        <v>-2.959094865100087E-2</v>
      </c>
      <c r="D232" s="21">
        <f>IF(Tabela1511[[#This Row],[Volume Serviços]]="",#N/A,((Tabela1511[[#This Row],[Volume Serviços]]*1)/B220)-1)</f>
        <v>7.4051776038531081E-2</v>
      </c>
      <c r="E232" s="12">
        <v>100.8</v>
      </c>
      <c r="F232" s="21">
        <f>IF(Tabela1511[[#This Row],[Produção Industrial Dessazonalizado]]="",#N/A,((Tabela1511[[#This Row],[Produção Industrial Dessazonalizado]]*1)/E231)-1)</f>
        <v>5.9880239520957446E-3</v>
      </c>
      <c r="G232" s="21">
        <f>IF(Tabela1511[[#This Row],[Produção Industrial Dessazonalizado]]="",#N/A,(Tabela1511[[#This Row],[Produção Industrial Dessazonalizado]]*1)/E220-1)</f>
        <v>-3.2629558541266812E-2</v>
      </c>
      <c r="H232" s="10">
        <v>99.82</v>
      </c>
      <c r="I232" s="21">
        <f>IF(Tabela1511[[#This Row],[Vendas no Varejo Dessazonalizado]]="",#N/A,((Tabela1511[[#This Row],[Vendas no Varejo Dessazonalizado]]*1)/H231)-1)</f>
        <v>2.0758768790264615E-2</v>
      </c>
      <c r="J232" s="13">
        <f>IF(Tabela1511[[#This Row],[Vendas no Varejo Dessazonalizado]]="",#N/A,((Tabela1511[[#This Row],[Vendas no Varejo Dessazonalizado]]*1)/H220)-1)</f>
        <v>8.8942793612289961E-3</v>
      </c>
      <c r="K232" s="12">
        <v>140.96</v>
      </c>
      <c r="L232" s="13">
        <f>IF(Tabela1511[[#This Row],[IBC-Br com Ajuste Sazonal]]="",#N/A,((Tabela1511[[#This Row],[IBC-Br com Ajuste Sazonal]]*1)/K231)-1)</f>
        <v>4.7758215125812686E-3</v>
      </c>
      <c r="M232" s="13">
        <f>IF(Tabela1511[[#This Row],[IBC-Br com Ajuste Sazonal]]="",#N/A,((Tabela1511[[#This Row],[IBC-Br com Ajuste Sazonal]]*1)/K220)-1)</f>
        <v>-7.0891819084073493E-4</v>
      </c>
      <c r="N232" s="13">
        <f t="shared" si="3"/>
        <v>5.0467774276416251E-2</v>
      </c>
      <c r="Q232" s="10"/>
      <c r="R232" s="10"/>
    </row>
    <row r="233" spans="1:18" ht="12.75">
      <c r="A233" s="11">
        <v>44621</v>
      </c>
      <c r="B233" s="12">
        <v>98.7</v>
      </c>
      <c r="C233" s="21">
        <f>IF(Tabela1511[[#This Row],[Volume Serviços]]="",#N/A,((Tabela1511[[#This Row],[Volume Serviços]]*1)/B232)-1)</f>
        <v>0.1065022421524664</v>
      </c>
      <c r="D233" s="21">
        <f>IF(Tabela1511[[#This Row],[Volume Serviços]]="",#N/A,((Tabela1511[[#This Row],[Volume Serviços]]*1)/B221)-1)</f>
        <v>0.11563241776873512</v>
      </c>
      <c r="E233" s="12">
        <v>100.1</v>
      </c>
      <c r="F233" s="21">
        <f>IF(Tabela1511[[#This Row],[Produção Industrial Dessazonalizado]]="",#N/A,((Tabela1511[[#This Row],[Produção Industrial Dessazonalizado]]*1)/E232)-1)</f>
        <v>-6.9444444444444198E-3</v>
      </c>
      <c r="G233" s="21">
        <f>IF(Tabela1511[[#This Row],[Produção Industrial Dessazonalizado]]="",#N/A,(Tabela1511[[#This Row],[Produção Industrial Dessazonalizado]]*1)/E221-1)</f>
        <v>-1.5732546705998107E-2</v>
      </c>
      <c r="H233" s="10">
        <v>100.37</v>
      </c>
      <c r="I233" s="21">
        <f>IF(Tabela1511[[#This Row],[Vendas no Varejo Dessazonalizado]]="",#N/A,((Tabela1511[[#This Row],[Vendas no Varejo Dessazonalizado]]*1)/H232)-1)</f>
        <v>5.5099178521340608E-3</v>
      </c>
      <c r="J233" s="13">
        <f>IF(Tabela1511[[#This Row],[Vendas no Varejo Dessazonalizado]]="",#N/A,((Tabela1511[[#This Row],[Vendas no Varejo Dessazonalizado]]*1)/H221)-1)</f>
        <v>5.1986164972225302E-2</v>
      </c>
      <c r="K233" s="12">
        <v>142.02000000000001</v>
      </c>
      <c r="L233" s="13">
        <f>IF(Tabela1511[[#This Row],[IBC-Br com Ajuste Sazonal]]="",#N/A,((Tabela1511[[#This Row],[IBC-Br com Ajuste Sazonal]]*1)/K232)-1)</f>
        <v>7.5198637911464417E-3</v>
      </c>
      <c r="M233" s="13">
        <f>IF(Tabela1511[[#This Row],[IBC-Br com Ajuste Sazonal]]="",#N/A,((Tabela1511[[#This Row],[IBC-Br com Ajuste Sazonal]]*1)/K221)-1)</f>
        <v>4.4418296808354407E-2</v>
      </c>
      <c r="N233" s="13">
        <f t="shared" si="3"/>
        <v>5.0208381772431261E-2</v>
      </c>
      <c r="Q233" s="10"/>
      <c r="R233" s="10"/>
    </row>
    <row r="234" spans="1:18" ht="12.75">
      <c r="A234" s="11">
        <v>44652</v>
      </c>
      <c r="B234" s="12">
        <v>94.67</v>
      </c>
      <c r="C234" s="21">
        <f>IF(Tabela1511[[#This Row],[Volume Serviços]]="",#N/A,((Tabela1511[[#This Row],[Volume Serviços]]*1)/B233)-1)</f>
        <v>-4.0830800405268541E-2</v>
      </c>
      <c r="D234" s="21">
        <f>IF(Tabela1511[[#This Row],[Volume Serviços]]="",#N/A,((Tabela1511[[#This Row],[Volume Serviços]]*1)/B222)-1)</f>
        <v>9.3692236598891032E-2</v>
      </c>
      <c r="E234" s="12">
        <v>100.6</v>
      </c>
      <c r="F234" s="21">
        <f>IF(Tabela1511[[#This Row],[Produção Industrial Dessazonalizado]]="",#N/A,((Tabela1511[[#This Row],[Produção Industrial Dessazonalizado]]*1)/E233)-1)</f>
        <v>4.9950049950049369E-3</v>
      </c>
      <c r="G234" s="21">
        <f>IF(Tabela1511[[#This Row],[Produção Industrial Dessazonalizado]]="",#N/A,(Tabela1511[[#This Row],[Produção Industrial Dessazonalizado]]*1)/E222-1)</f>
        <v>7.0070070070069601E-3</v>
      </c>
      <c r="H234" s="10">
        <v>101.25</v>
      </c>
      <c r="I234" s="21">
        <f>IF(Tabela1511[[#This Row],[Vendas no Varejo Dessazonalizado]]="",#N/A,((Tabela1511[[#This Row],[Vendas no Varejo Dessazonalizado]]*1)/H233)-1)</f>
        <v>8.7675600278966925E-3</v>
      </c>
      <c r="J234" s="13">
        <f>IF(Tabela1511[[#This Row],[Vendas no Varejo Dessazonalizado]]="",#N/A,((Tabela1511[[#This Row],[Vendas no Varejo Dessazonalizado]]*1)/H222)-1)</f>
        <v>3.1164069660861715E-2</v>
      </c>
      <c r="K234" s="12">
        <v>142.21</v>
      </c>
      <c r="L234" s="13">
        <f>IF(Tabela1511[[#This Row],[IBC-Br com Ajuste Sazonal]]="",#N/A,((Tabela1511[[#This Row],[IBC-Br com Ajuste Sazonal]]*1)/K233)-1)</f>
        <v>1.3378397408816411E-3</v>
      </c>
      <c r="M234" s="13">
        <f>IF(Tabela1511[[#This Row],[IBC-Br com Ajuste Sazonal]]="",#N/A,((Tabela1511[[#This Row],[IBC-Br com Ajuste Sazonal]]*1)/K222)-1)</f>
        <v>3.2602381643915157E-2</v>
      </c>
      <c r="N234" s="13">
        <f t="shared" si="3"/>
        <v>3.8426625024390232E-2</v>
      </c>
      <c r="Q234" s="10"/>
      <c r="R234" s="10"/>
    </row>
    <row r="235" spans="1:18" ht="12.75">
      <c r="A235" s="11">
        <v>44682</v>
      </c>
      <c r="B235" s="12">
        <v>98.23</v>
      </c>
      <c r="C235" s="21">
        <f>IF(Tabela1511[[#This Row],[Volume Serviços]]="",#N/A,((Tabela1511[[#This Row],[Volume Serviços]]*1)/B234)-1)</f>
        <v>3.7604309707404582E-2</v>
      </c>
      <c r="D235" s="21">
        <f>IF(Tabela1511[[#This Row],[Volume Serviços]]="",#N/A,((Tabela1511[[#This Row],[Volume Serviços]]*1)/B223)-1)</f>
        <v>9.0838423098278831E-2</v>
      </c>
      <c r="E235" s="12">
        <v>100.4</v>
      </c>
      <c r="F235" s="21">
        <f>IF(Tabela1511[[#This Row],[Produção Industrial Dessazonalizado]]="",#N/A,((Tabela1511[[#This Row],[Produção Industrial Dessazonalizado]]*1)/E234)-1)</f>
        <v>-1.9880715705764551E-3</v>
      </c>
      <c r="G235" s="21">
        <f>IF(Tabela1511[[#This Row],[Produção Industrial Dessazonalizado]]="",#N/A,(Tabela1511[[#This Row],[Produção Industrial Dessazonalizado]]*1)/E223-1)</f>
        <v>-8.884501480750151E-3</v>
      </c>
      <c r="H235" s="10">
        <v>101.54</v>
      </c>
      <c r="I235" s="21">
        <f>IF(Tabela1511[[#This Row],[Vendas no Varejo Dessazonalizado]]="",#N/A,((Tabela1511[[#This Row],[Vendas no Varejo Dessazonalizado]]*1)/H234)-1)</f>
        <v>2.8641975308643097E-3</v>
      </c>
      <c r="J235" s="13">
        <f>IF(Tabela1511[[#This Row],[Vendas no Varejo Dessazonalizado]]="",#N/A,((Tabela1511[[#This Row],[Vendas no Varejo Dessazonalizado]]*1)/H223)-1)</f>
        <v>6.8985907164686999E-4</v>
      </c>
      <c r="K235" s="12">
        <v>142.79</v>
      </c>
      <c r="L235" s="13">
        <f>IF(Tabela1511[[#This Row],[IBC-Br com Ajuste Sazonal]]="",#N/A,((Tabela1511[[#This Row],[IBC-Br com Ajuste Sazonal]]*1)/K234)-1)</f>
        <v>4.0784754939875434E-3</v>
      </c>
      <c r="M235" s="13">
        <f>IF(Tabela1511[[#This Row],[IBC-Br com Ajuste Sazonal]]="",#N/A,((Tabela1511[[#This Row],[IBC-Br com Ajuste Sazonal]]*1)/K223)-1)</f>
        <v>2.6453885414420064E-2</v>
      </c>
      <c r="N235" s="13">
        <f t="shared" si="3"/>
        <v>2.8340428351942643E-2</v>
      </c>
      <c r="Q235" s="10"/>
      <c r="R235" s="10"/>
    </row>
    <row r="236" spans="1:18" ht="12.75">
      <c r="A236" s="11">
        <v>44713</v>
      </c>
      <c r="B236" s="12">
        <v>99.23</v>
      </c>
      <c r="C236" s="21">
        <f>IF(Tabela1511[[#This Row],[Volume Serviços]]="",#N/A,((Tabela1511[[#This Row],[Volume Serviços]]*1)/B235)-1)</f>
        <v>1.0180189351521873E-2</v>
      </c>
      <c r="D236" s="21">
        <f>IF(Tabela1511[[#This Row],[Volume Serviços]]="",#N/A,((Tabela1511[[#This Row],[Volume Serviços]]*1)/B224)-1)</f>
        <v>6.41286863270778E-2</v>
      </c>
      <c r="E236" s="12">
        <v>100.3</v>
      </c>
      <c r="F236" s="21">
        <f>IF(Tabela1511[[#This Row],[Produção Industrial Dessazonalizado]]="",#N/A,((Tabela1511[[#This Row],[Produção Industrial Dessazonalizado]]*1)/E235)-1)</f>
        <v>-9.9601593625509022E-4</v>
      </c>
      <c r="G236" s="21">
        <f>IF(Tabela1511[[#This Row],[Produção Industrial Dessazonalizado]]="",#N/A,(Tabela1511[[#This Row],[Produção Industrial Dessazonalizado]]*1)/E224-1)</f>
        <v>-5.946481665014991E-3</v>
      </c>
      <c r="H236" s="10">
        <v>99.79</v>
      </c>
      <c r="I236" s="21">
        <f>IF(Tabela1511[[#This Row],[Vendas no Varejo Dessazonalizado]]="",#N/A,((Tabela1511[[#This Row],[Vendas no Varejo Dessazonalizado]]*1)/H235)-1)</f>
        <v>-1.7234587354737041E-2</v>
      </c>
      <c r="J236" s="13">
        <f>IF(Tabela1511[[#This Row],[Vendas no Varejo Dessazonalizado]]="",#N/A,((Tabela1511[[#This Row],[Vendas no Varejo Dessazonalizado]]*1)/H224)-1)</f>
        <v>-5.1839298175655468E-3</v>
      </c>
      <c r="K236" s="12">
        <v>143.61000000000001</v>
      </c>
      <c r="L236" s="13">
        <f>IF(Tabela1511[[#This Row],[IBC-Br com Ajuste Sazonal]]="",#N/A,((Tabela1511[[#This Row],[IBC-Br com Ajuste Sazonal]]*1)/K235)-1)</f>
        <v>5.7426990685622847E-3</v>
      </c>
      <c r="M236" s="13">
        <f>IF(Tabela1511[[#This Row],[IBC-Br com Ajuste Sazonal]]="",#N/A,((Tabela1511[[#This Row],[IBC-Br com Ajuste Sazonal]]*1)/K224)-1)</f>
        <v>3.3091144521977034E-2</v>
      </c>
      <c r="N236" s="13">
        <f t="shared" si="3"/>
        <v>2.3210263537682897E-2</v>
      </c>
      <c r="Q236" s="10"/>
      <c r="R236" s="10"/>
    </row>
    <row r="237" spans="1:18" ht="12.75">
      <c r="A237" s="11">
        <v>44743</v>
      </c>
      <c r="B237" s="12">
        <v>100.58</v>
      </c>
      <c r="C237" s="21">
        <f>IF(Tabela1511[[#This Row],[Volume Serviços]]="",#N/A,((Tabela1511[[#This Row],[Volume Serviços]]*1)/B236)-1)</f>
        <v>1.3604756626020231E-2</v>
      </c>
      <c r="D237" s="21">
        <f>IF(Tabela1511[[#This Row],[Volume Serviços]]="",#N/A,((Tabela1511[[#This Row],[Volume Serviços]]*1)/B225)-1)</f>
        <v>6.2651875330163698E-2</v>
      </c>
      <c r="E237" s="12">
        <v>100.9</v>
      </c>
      <c r="F237" s="21">
        <f>IF(Tabela1511[[#This Row],[Produção Industrial Dessazonalizado]]="",#N/A,((Tabela1511[[#This Row],[Produção Industrial Dessazonalizado]]*1)/E236)-1)</f>
        <v>5.9820538384847133E-3</v>
      </c>
      <c r="G237" s="21">
        <f>IF(Tabela1511[[#This Row],[Produção Industrial Dessazonalizado]]="",#N/A,(Tabela1511[[#This Row],[Produção Industrial Dessazonalizado]]*1)/E225-1)</f>
        <v>1.8163471241170681E-2</v>
      </c>
      <c r="H237" s="10">
        <v>99.63</v>
      </c>
      <c r="I237" s="21">
        <f>IF(Tabela1511[[#This Row],[Vendas no Varejo Dessazonalizado]]="",#N/A,((Tabela1511[[#This Row],[Vendas no Varejo Dessazonalizado]]*1)/H236)-1)</f>
        <v>-1.603367070848849E-3</v>
      </c>
      <c r="J237" s="13">
        <f>IF(Tabela1511[[#This Row],[Vendas no Varejo Dessazonalizado]]="",#N/A,((Tabela1511[[#This Row],[Vendas no Varejo Dessazonalizado]]*1)/H225)-1)</f>
        <v>-4.4316546762590003E-2</v>
      </c>
      <c r="K237" s="12">
        <v>146.52000000000001</v>
      </c>
      <c r="L237" s="13">
        <f>IF(Tabela1511[[#This Row],[IBC-Br com Ajuste Sazonal]]="",#N/A,((Tabela1511[[#This Row],[IBC-Br com Ajuste Sazonal]]*1)/K236)-1)</f>
        <v>2.0263212868184555E-2</v>
      </c>
      <c r="M237" s="13">
        <f>IF(Tabela1511[[#This Row],[IBC-Br com Ajuste Sazonal]]="",#N/A,((Tabela1511[[#This Row],[IBC-Br com Ajuste Sazonal]]*1)/K225)-1)</f>
        <v>5.7295425025256197E-2</v>
      </c>
      <c r="N237" s="13">
        <f t="shared" si="3"/>
        <v>2.3149538471392905E-2</v>
      </c>
      <c r="Q237" s="10"/>
      <c r="R237" s="10"/>
    </row>
    <row r="238" spans="1:18" ht="12.75">
      <c r="A238" s="11">
        <v>44774</v>
      </c>
      <c r="B238" s="12">
        <v>104.1</v>
      </c>
      <c r="C238" s="21">
        <f>IF(Tabela1511[[#This Row],[Volume Serviços]]="",#N/A,((Tabela1511[[#This Row],[Volume Serviços]]*1)/B237)-1)</f>
        <v>3.499701729966187E-2</v>
      </c>
      <c r="D238" s="21">
        <f>IF(Tabela1511[[#This Row],[Volume Serviços]]="",#N/A,((Tabela1511[[#This Row],[Volume Serviços]]*1)/B226)-1)</f>
        <v>8.6979221050433209E-2</v>
      </c>
      <c r="E238" s="12">
        <v>99.8</v>
      </c>
      <c r="F238" s="21">
        <f>IF(Tabela1511[[#This Row],[Produção Industrial Dessazonalizado]]="",#N/A,((Tabela1511[[#This Row],[Produção Industrial Dessazonalizado]]*1)/E237)-1)</f>
        <v>-1.0901883052527372E-2</v>
      </c>
      <c r="G238" s="21">
        <f>IF(Tabela1511[[#This Row],[Produção Industrial Dessazonalizado]]="",#N/A,(Tabela1511[[#This Row],[Produção Industrial Dessazonalizado]]*1)/E226-1)</f>
        <v>3.0150753768845018E-3</v>
      </c>
      <c r="H238" s="10">
        <v>99.84</v>
      </c>
      <c r="I238" s="21">
        <f>IF(Tabela1511[[#This Row],[Vendas no Varejo Dessazonalizado]]="",#N/A,((Tabela1511[[#This Row],[Vendas no Varejo Dessazonalizado]]*1)/H237)-1)</f>
        <v>2.1077988557665073E-3</v>
      </c>
      <c r="J238" s="13">
        <f>IF(Tabela1511[[#This Row],[Vendas no Varejo Dessazonalizado]]="",#N/A,((Tabela1511[[#This Row],[Vendas no Varejo Dessazonalizado]]*1)/H226)-1)</f>
        <v>5.8432399758210352E-3</v>
      </c>
      <c r="K238" s="12">
        <v>145.04</v>
      </c>
      <c r="L238" s="13">
        <f>IF(Tabela1511[[#This Row],[IBC-Br com Ajuste Sazonal]]="",#N/A,((Tabela1511[[#This Row],[IBC-Br com Ajuste Sazonal]]*1)/K237)-1)</f>
        <v>-1.0101010101010277E-2</v>
      </c>
      <c r="M238" s="13">
        <f>IF(Tabela1511[[#This Row],[IBC-Br com Ajuste Sazonal]]="",#N/A,((Tabela1511[[#This Row],[IBC-Br com Ajuste Sazonal]]*1)/K226)-1)</f>
        <v>4.420446364290842E-2</v>
      </c>
      <c r="N238" s="13">
        <f t="shared" si="3"/>
        <v>2.3624521033535583E-2</v>
      </c>
      <c r="Q238" s="10"/>
      <c r="R238" s="10"/>
    </row>
    <row r="239" spans="1:18" ht="12.75">
      <c r="A239" s="11">
        <v>44805</v>
      </c>
      <c r="B239" s="12">
        <v>103.56</v>
      </c>
      <c r="C239" s="21">
        <f>IF(Tabela1511[[#This Row],[Volume Serviços]]="",#N/A,((Tabela1511[[#This Row],[Volume Serviços]]*1)/B238)-1)</f>
        <v>-5.1873198847260937E-3</v>
      </c>
      <c r="D239" s="21">
        <f>IF(Tabela1511[[#This Row],[Volume Serviços]]="",#N/A,((Tabela1511[[#This Row],[Volume Serviços]]*1)/B227)-1)</f>
        <v>9.4020705683498962E-2</v>
      </c>
      <c r="E239" s="12">
        <v>98.5</v>
      </c>
      <c r="F239" s="21">
        <f>IF(Tabela1511[[#This Row],[Produção Industrial Dessazonalizado]]="",#N/A,((Tabela1511[[#This Row],[Produção Industrial Dessazonalizado]]*1)/E238)-1)</f>
        <v>-1.3026052104208374E-2</v>
      </c>
      <c r="G239" s="21">
        <f>IF(Tabela1511[[#This Row],[Produção Industrial Dessazonalizado]]="",#N/A,(Tabela1511[[#This Row],[Produção Industrial Dessazonalizado]]*1)/E227-1)</f>
        <v>-6.0544904137234123E-3</v>
      </c>
      <c r="H239" s="10">
        <v>100.93</v>
      </c>
      <c r="I239" s="21">
        <f>IF(Tabela1511[[#This Row],[Vendas no Varejo Dessazonalizado]]="",#N/A,((Tabela1511[[#This Row],[Vendas no Varejo Dessazonalizado]]*1)/H238)-1)</f>
        <v>1.0917467948718063E-2</v>
      </c>
      <c r="J239" s="13">
        <f>IF(Tabela1511[[#This Row],[Vendas no Varejo Dessazonalizado]]="",#N/A,((Tabela1511[[#This Row],[Vendas no Varejo Dessazonalizado]]*1)/H227)-1)</f>
        <v>3.0213330611411848E-2</v>
      </c>
      <c r="K239" s="12">
        <v>144.77000000000001</v>
      </c>
      <c r="L239" s="13">
        <f>IF(Tabela1511[[#This Row],[IBC-Br com Ajuste Sazonal]]="",#N/A,((Tabela1511[[#This Row],[IBC-Br com Ajuste Sazonal]]*1)/K238)-1)</f>
        <v>-1.8615554329838302E-3</v>
      </c>
      <c r="M239" s="13">
        <f>IF(Tabela1511[[#This Row],[IBC-Br com Ajuste Sazonal]]="",#N/A,((Tabela1511[[#This Row],[IBC-Br com Ajuste Sazonal]]*1)/K227)-1)</f>
        <v>4.2035557474987328E-2</v>
      </c>
      <c r="N239" s="13">
        <f t="shared" si="3"/>
        <v>2.5829969536568159E-2</v>
      </c>
      <c r="Q239" s="10"/>
      <c r="R239" s="10"/>
    </row>
    <row r="240" spans="1:18" ht="12.75">
      <c r="A240" s="11">
        <v>44835</v>
      </c>
      <c r="B240" s="12">
        <v>102.81</v>
      </c>
      <c r="C240" s="21">
        <f>IF(Tabela1511[[#This Row],[Volume Serviços]]="",#N/A,((Tabela1511[[#This Row],[Volume Serviços]]*1)/B239)-1)</f>
        <v>-7.2421784472769257E-3</v>
      </c>
      <c r="D240" s="21">
        <f>IF(Tabela1511[[#This Row],[Volume Serviços]]="",#N/A,((Tabela1511[[#This Row],[Volume Serviços]]*1)/B228)-1)</f>
        <v>9.6991037131882285E-2</v>
      </c>
      <c r="E240" s="12">
        <v>99.7</v>
      </c>
      <c r="F240" s="21">
        <f>IF(Tabela1511[[#This Row],[Produção Industrial Dessazonalizado]]="",#N/A,((Tabela1511[[#This Row],[Produção Industrial Dessazonalizado]]*1)/E239)-1)</f>
        <v>1.2182741116751217E-2</v>
      </c>
      <c r="G240" s="21">
        <f>IF(Tabela1511[[#This Row],[Produção Industrial Dessazonalizado]]="",#N/A,(Tabela1511[[#This Row],[Produção Industrial Dessazonalizado]]*1)/E228-1)</f>
        <v>1.0131712259371817E-2</v>
      </c>
      <c r="H240" s="10">
        <v>101.21</v>
      </c>
      <c r="I240" s="21">
        <f>IF(Tabela1511[[#This Row],[Vendas no Varejo Dessazonalizado]]="",#N/A,((Tabela1511[[#This Row],[Vendas no Varejo Dessazonalizado]]*1)/H239)-1)</f>
        <v>2.774199940552835E-3</v>
      </c>
      <c r="J240" s="13">
        <f>IF(Tabela1511[[#This Row],[Vendas no Varejo Dessazonalizado]]="",#N/A,((Tabela1511[[#This Row],[Vendas no Varejo Dessazonalizado]]*1)/H228)-1)</f>
        <v>3.1702344546381322E-2</v>
      </c>
      <c r="K240" s="12">
        <v>144.47</v>
      </c>
      <c r="L240" s="13">
        <f>IF(Tabela1511[[#This Row],[IBC-Br com Ajuste Sazonal]]="",#N/A,((Tabela1511[[#This Row],[IBC-Br com Ajuste Sazonal]]*1)/K239)-1)</f>
        <v>-2.0722525385094004E-3</v>
      </c>
      <c r="M240" s="13">
        <f>IF(Tabela1511[[#This Row],[IBC-Br com Ajuste Sazonal]]="",#N/A,((Tabela1511[[#This Row],[IBC-Br com Ajuste Sazonal]]*1)/K228)-1)</f>
        <v>3.3848575926721081E-2</v>
      </c>
      <c r="N240" s="13">
        <f t="shared" si="3"/>
        <v>2.8417458506421384E-2</v>
      </c>
      <c r="Q240" s="10"/>
      <c r="R240" s="10"/>
    </row>
    <row r="241" spans="1:18" ht="12.75">
      <c r="A241" s="11">
        <v>44866</v>
      </c>
      <c r="B241" s="12">
        <v>103.94</v>
      </c>
      <c r="C241" s="21">
        <f>IF(Tabela1511[[#This Row],[Volume Serviços]]="",#N/A,((Tabela1511[[#This Row],[Volume Serviços]]*1)/B240)-1)</f>
        <v>1.0991148720941535E-2</v>
      </c>
      <c r="D241" s="21">
        <f>IF(Tabela1511[[#This Row],[Volume Serviços]]="",#N/A,((Tabela1511[[#This Row],[Volume Serviços]]*1)/B229)-1)</f>
        <v>6.4959016393442592E-2</v>
      </c>
      <c r="E241" s="12">
        <v>99.9</v>
      </c>
      <c r="F241" s="21">
        <f>IF(Tabela1511[[#This Row],[Produção Industrial Dessazonalizado]]="",#N/A,((Tabela1511[[#This Row],[Produção Industrial Dessazonalizado]]*1)/E240)-1)</f>
        <v>2.0060180541625616E-3</v>
      </c>
      <c r="G241" s="21">
        <f>IF(Tabela1511[[#This Row],[Produção Industrial Dessazonalizado]]="",#N/A,(Tabela1511[[#This Row],[Produção Industrial Dessazonalizado]]*1)/E229-1)</f>
        <v>1.2158054711246313E-2</v>
      </c>
      <c r="H241" s="10">
        <v>100.57</v>
      </c>
      <c r="I241" s="21">
        <f>IF(Tabela1511[[#This Row],[Vendas no Varejo Dessazonalizado]]="",#N/A,((Tabela1511[[#This Row],[Vendas no Varejo Dessazonalizado]]*1)/H240)-1)</f>
        <v>-6.3234858215591716E-3</v>
      </c>
      <c r="J241" s="13">
        <f>IF(Tabela1511[[#This Row],[Vendas no Varejo Dessazonalizado]]="",#N/A,((Tabela1511[[#This Row],[Vendas no Varejo Dessazonalizado]]*1)/H229)-1)</f>
        <v>1.2585581957309744E-2</v>
      </c>
      <c r="K241" s="12">
        <v>142.28</v>
      </c>
      <c r="L241" s="13">
        <f>IF(Tabela1511[[#This Row],[IBC-Br com Ajuste Sazonal]]="",#N/A,((Tabela1511[[#This Row],[IBC-Br com Ajuste Sazonal]]*1)/K240)-1)</f>
        <v>-1.5158856510002039E-2</v>
      </c>
      <c r="M241" s="13">
        <f>IF(Tabela1511[[#This Row],[IBC-Br com Ajuste Sazonal]]="",#N/A,((Tabela1511[[#This Row],[IBC-Br com Ajuste Sazonal]]*1)/K229)-1)</f>
        <v>1.0296101682879977E-2</v>
      </c>
      <c r="N241" s="13">
        <f t="shared" si="3"/>
        <v>2.8202634222035367E-2</v>
      </c>
      <c r="Q241" s="10"/>
      <c r="R241" s="10"/>
    </row>
    <row r="242" spans="1:18">
      <c r="A242" s="11">
        <v>44896</v>
      </c>
      <c r="B242" s="12">
        <v>113.05</v>
      </c>
      <c r="C242" s="21">
        <f>IF(Tabela1511[[#This Row],[Volume Serviços]]="",#N/A,((Tabela1511[[#This Row],[Volume Serviços]]*1)/B241)-1)</f>
        <v>8.7646719261112116E-2</v>
      </c>
      <c r="D242" s="21">
        <f>IF(Tabela1511[[#This Row],[Volume Serviços]]="",#N/A,((Tabela1511[[#This Row],[Volume Serviços]]*1)/B230)-1)</f>
        <v>5.9711286089238813E-2</v>
      </c>
      <c r="E242" s="12">
        <v>99.9</v>
      </c>
      <c r="F242" s="21">
        <f>IF(Tabela1511[[#This Row],[Produção Industrial Dessazonalizado]]="",#N/A,((Tabela1511[[#This Row],[Produção Industrial Dessazonalizado]]*1)/E241)-1)</f>
        <v>0</v>
      </c>
      <c r="G242" s="21">
        <f>IF(Tabela1511[[#This Row],[Produção Industrial Dessazonalizado]]="",#N/A,(Tabela1511[[#This Row],[Produção Industrial Dessazonalizado]]*1)/E230-1)</f>
        <v>-2.9940119760478723E-3</v>
      </c>
      <c r="H242" s="10">
        <v>97.91</v>
      </c>
      <c r="I242" s="21">
        <f>IF(Tabela1511[[#This Row],[Vendas no Varejo Dessazonalizado]]="",#N/A,((Tabela1511[[#This Row],[Vendas no Varejo Dessazonalizado]]*1)/H241)-1)</f>
        <v>-2.6449239335786023E-2</v>
      </c>
      <c r="J242" s="13">
        <f>IF(Tabela1511[[#This Row],[Vendas no Varejo Dessazonalizado]]="",#N/A,((Tabela1511[[#This Row],[Vendas no Varejo Dessazonalizado]]*1)/H230)-1)</f>
        <v>2.765260139287129E-3</v>
      </c>
      <c r="K242" s="12">
        <v>143.15</v>
      </c>
      <c r="L242" s="13">
        <f>IF(Tabela1511[[#This Row],[IBC-Br com Ajuste Sazonal]]="",#N/A,((Tabela1511[[#This Row],[IBC-Br com Ajuste Sazonal]]*1)/K241)-1)</f>
        <v>6.1147034017430268E-3</v>
      </c>
      <c r="M242" s="13">
        <f>IF(Tabela1511[[#This Row],[IBC-Br com Ajuste Sazonal]]="",#N/A,((Tabela1511[[#This Row],[IBC-Br com Ajuste Sazonal]]*1)/K230)-1)</f>
        <v>1.2519451124628711E-2</v>
      </c>
      <c r="N242" s="13">
        <f t="shared" si="3"/>
        <v>2.8177316137219677E-2</v>
      </c>
      <c r="O242"/>
      <c r="P242"/>
      <c r="Q242" s="10"/>
      <c r="R242" s="10"/>
    </row>
    <row r="243" spans="1:18">
      <c r="A243" s="11">
        <v>44927</v>
      </c>
      <c r="B243" s="12">
        <v>76.739999999999995</v>
      </c>
      <c r="C243" s="21">
        <f>IF(Tabela1511[[#This Row],[Volume Serviços]]="",#N/A,((Tabela1511[[#This Row],[Volume Serviços]]*1)/B242)-1)</f>
        <v>-0.32118531623175584</v>
      </c>
      <c r="D243" s="21">
        <f>IF(Tabela1511[[#This Row],[Volume Serviços]]="",#N/A,((Tabela1511[[#This Row],[Volume Serviços]]*1)/B231)-1)</f>
        <v>-0.16514360313315934</v>
      </c>
      <c r="E243" s="12">
        <v>99.6</v>
      </c>
      <c r="F243" s="21">
        <f>IF(Tabela1511[[#This Row],[Produção Industrial Dessazonalizado]]="",#N/A,((Tabela1511[[#This Row],[Produção Industrial Dessazonalizado]]*1)/E242)-1)</f>
        <v>-3.0030030030031574E-3</v>
      </c>
      <c r="G243" s="21">
        <f>IF(Tabela1511[[#This Row],[Produção Industrial Dessazonalizado]]="",#N/A,(Tabela1511[[#This Row],[Produção Industrial Dessazonalizado]]*1)/E231-1)</f>
        <v>-5.9880239520958556E-3</v>
      </c>
      <c r="H243" s="10">
        <v>101.62</v>
      </c>
      <c r="I243" s="21">
        <f>IF(Tabela1511[[#This Row],[Vendas no Varejo Dessazonalizado]]="",#N/A,((Tabela1511[[#This Row],[Vendas no Varejo Dessazonalizado]]*1)/H242)-1)</f>
        <v>3.7891941579001109E-2</v>
      </c>
      <c r="J243" s="13">
        <f>IF(Tabela1511[[#This Row],[Vendas no Varejo Dessazonalizado]]="",#N/A,((Tabela1511[[#This Row],[Vendas no Varejo Dessazonalizado]]*1)/H231)-1)</f>
        <v>3.9165558850598137E-2</v>
      </c>
      <c r="K243" s="12">
        <v>143.84</v>
      </c>
      <c r="L243" s="13">
        <f>IF(Tabela1511[[#This Row],[IBC-Br com Ajuste Sazonal]]="",#N/A,((Tabela1511[[#This Row],[IBC-Br com Ajuste Sazonal]]*1)/K242)-1)</f>
        <v>4.8201187565490855E-3</v>
      </c>
      <c r="M243" s="13">
        <f>IF(Tabela1511[[#This Row],[IBC-Br com Ajuste Sazonal]]="",#N/A,((Tabela1511[[#This Row],[IBC-Br com Ajuste Sazonal]]*1)/K231)-1)</f>
        <v>2.5304725924869986E-2</v>
      </c>
      <c r="N243" s="13">
        <f t="shared" si="3"/>
        <v>3.011342425000647E-2</v>
      </c>
      <c r="O243"/>
      <c r="P243"/>
      <c r="Q243" s="10"/>
      <c r="R243" s="10"/>
    </row>
    <row r="244" spans="1:18">
      <c r="A244" s="11">
        <v>44958</v>
      </c>
      <c r="B244" s="12">
        <v>93.46</v>
      </c>
      <c r="C244" s="21">
        <f>IF(Tabela1511[[#This Row],[Volume Serviços]]="",#N/A,((Tabela1511[[#This Row],[Volume Serviços]]*1)/B243)-1)</f>
        <v>0.21787855095126396</v>
      </c>
      <c r="D244" s="21">
        <f>IF(Tabela1511[[#This Row],[Volume Serviços]]="",#N/A,((Tabela1511[[#This Row],[Volume Serviços]]*1)/B232)-1)</f>
        <v>4.7757847533632214E-2</v>
      </c>
      <c r="E244" s="12">
        <v>99.4</v>
      </c>
      <c r="F244" s="21">
        <f>IF(Tabela1511[[#This Row],[Produção Industrial Dessazonalizado]]="",#N/A,((Tabela1511[[#This Row],[Produção Industrial Dessazonalizado]]*1)/E243)-1)</f>
        <v>-2.0080321285139702E-3</v>
      </c>
      <c r="G244" s="21">
        <f>IF(Tabela1511[[#This Row],[Produção Industrial Dessazonalizado]]="",#N/A,(Tabela1511[[#This Row],[Produção Industrial Dessazonalizado]]*1)/E232-1)</f>
        <v>-1.388888888888884E-2</v>
      </c>
      <c r="H244" s="10">
        <v>101.59</v>
      </c>
      <c r="I244" s="21">
        <f>IF(Tabela1511[[#This Row],[Vendas no Varejo Dessazonalizado]]="",#N/A,((Tabela1511[[#This Row],[Vendas no Varejo Dessazonalizado]]*1)/H243)-1)</f>
        <v>-2.9521747687466515E-4</v>
      </c>
      <c r="J244" s="13">
        <f>IF(Tabela1511[[#This Row],[Vendas no Varejo Dessazonalizado]]="",#N/A,((Tabela1511[[#This Row],[Vendas no Varejo Dessazonalizado]]*1)/H232)-1)</f>
        <v>1.773191745141256E-2</v>
      </c>
      <c r="K244" s="12">
        <v>148.37</v>
      </c>
      <c r="L244" s="13">
        <f>IF(Tabela1511[[#This Row],[IBC-Br com Ajuste Sazonal]]="",#N/A,((Tabela1511[[#This Row],[IBC-Br com Ajuste Sazonal]]*1)/K243)-1)</f>
        <v>3.1493325917686388E-2</v>
      </c>
      <c r="M244" s="13">
        <f>IF(Tabela1511[[#This Row],[IBC-Br com Ajuste Sazonal]]="",#N/A,((Tabela1511[[#This Row],[IBC-Br com Ajuste Sazonal]]*1)/K232)-1)</f>
        <v>5.256810442678761E-2</v>
      </c>
      <c r="N244" s="13">
        <f t="shared" si="3"/>
        <v>3.4553176134808829E-2</v>
      </c>
      <c r="O244"/>
      <c r="P244"/>
      <c r="Q244" s="10"/>
      <c r="R244" s="10"/>
    </row>
    <row r="245" spans="1:18">
      <c r="A245" s="11">
        <v>44986</v>
      </c>
      <c r="B245" s="12">
        <v>105.12</v>
      </c>
      <c r="C245" s="21">
        <f>IF(Tabela1511[[#This Row],[Volume Serviços]]="",#N/A,((Tabela1511[[#This Row],[Volume Serviços]]*1)/B244)-1)</f>
        <v>0.12475925529638365</v>
      </c>
      <c r="D245" s="21">
        <f>IF(Tabela1511[[#This Row],[Volume Serviços]]="",#N/A,((Tabela1511[[#This Row],[Volume Serviços]]*1)/B233)-1)</f>
        <v>6.5045592705167188E-2</v>
      </c>
      <c r="E245" s="12">
        <v>100.4</v>
      </c>
      <c r="F245" s="21">
        <f>IF(Tabela1511[[#This Row],[Produção Industrial Dessazonalizado]]="",#N/A,((Tabela1511[[#This Row],[Produção Industrial Dessazonalizado]]*1)/E244)-1)</f>
        <v>1.0060362173038184E-2</v>
      </c>
      <c r="G245" s="21">
        <f>IF(Tabela1511[[#This Row],[Produção Industrial Dessazonalizado]]="",#N/A,(Tabela1511[[#This Row],[Produção Industrial Dessazonalizado]]*1)/E233-1)</f>
        <v>2.9970029970030065E-3</v>
      </c>
      <c r="H245" s="10">
        <v>102.41</v>
      </c>
      <c r="I245" s="21">
        <f>IF(Tabela1511[[#This Row],[Vendas no Varejo Dessazonalizado]]="",#N/A,((Tabela1511[[#This Row],[Vendas no Varejo Dessazonalizado]]*1)/H244)-1)</f>
        <v>8.0716605965154287E-3</v>
      </c>
      <c r="J245" s="13">
        <f>IF(Tabela1511[[#This Row],[Vendas no Varejo Dessazonalizado]]="",#N/A,((Tabela1511[[#This Row],[Vendas no Varejo Dessazonalizado]]*1)/H233)-1)</f>
        <v>2.0324798246487807E-2</v>
      </c>
      <c r="K245" s="12">
        <v>147.94999999999999</v>
      </c>
      <c r="L245" s="13">
        <f>IF(Tabela1511[[#This Row],[IBC-Br com Ajuste Sazonal]]="",#N/A,((Tabela1511[[#This Row],[IBC-Br com Ajuste Sazonal]]*1)/K244)-1)</f>
        <v>-2.8307609354991659E-3</v>
      </c>
      <c r="M245" s="13">
        <f>IF(Tabela1511[[#This Row],[IBC-Br com Ajuste Sazonal]]="",#N/A,((Tabela1511[[#This Row],[IBC-Br com Ajuste Sazonal]]*1)/K233)-1)</f>
        <v>4.1754682439092861E-2</v>
      </c>
      <c r="N245" s="13">
        <f t="shared" si="3"/>
        <v>3.4331208270703704E-2</v>
      </c>
      <c r="O245"/>
      <c r="P245"/>
      <c r="Q245" s="10"/>
      <c r="R245" s="10"/>
    </row>
    <row r="246" spans="1:18">
      <c r="A246" s="11">
        <v>45017</v>
      </c>
      <c r="B246" s="12">
        <v>97.21</v>
      </c>
      <c r="C246" s="21">
        <f>IF(Tabela1511[[#This Row],[Volume Serviços]]="",#N/A,((Tabela1511[[#This Row],[Volume Serviços]]*1)/B245)-1)</f>
        <v>-7.5247336377473495E-2</v>
      </c>
      <c r="D246" s="21">
        <f>IF(Tabela1511[[#This Row],[Volume Serviços]]="",#N/A,((Tabela1511[[#This Row],[Volume Serviços]]*1)/B234)-1)</f>
        <v>2.6830041195732512E-2</v>
      </c>
      <c r="E246" s="12">
        <v>99.8</v>
      </c>
      <c r="F246" s="21">
        <f>IF(Tabela1511[[#This Row],[Produção Industrial Dessazonalizado]]="",#N/A,((Tabela1511[[#This Row],[Produção Industrial Dessazonalizado]]*1)/E245)-1)</f>
        <v>-5.9760956175299862E-3</v>
      </c>
      <c r="G246" s="21">
        <f>IF(Tabela1511[[#This Row],[Produção Industrial Dessazonalizado]]="",#N/A,(Tabela1511[[#This Row],[Produção Industrial Dessazonalizado]]*1)/E234-1)</f>
        <v>-7.9522862823061535E-3</v>
      </c>
      <c r="H246" s="10">
        <v>102.51</v>
      </c>
      <c r="I246" s="21">
        <f>IF(Tabela1511[[#This Row],[Vendas no Varejo Dessazonalizado]]="",#N/A,((Tabela1511[[#This Row],[Vendas no Varejo Dessazonalizado]]*1)/H245)-1)</f>
        <v>9.7646714188082129E-4</v>
      </c>
      <c r="J246" s="13">
        <f>IF(Tabela1511[[#This Row],[Vendas no Varejo Dessazonalizado]]="",#N/A,((Tabela1511[[#This Row],[Vendas no Varejo Dessazonalizado]]*1)/H234)-1)</f>
        <v>1.244444444444448E-2</v>
      </c>
      <c r="K246" s="12">
        <v>149.61000000000001</v>
      </c>
      <c r="L246" s="13">
        <f>IF(Tabela1511[[#This Row],[IBC-Br com Ajuste Sazonal]]="",#N/A,((Tabela1511[[#This Row],[IBC-Br com Ajuste Sazonal]]*1)/K245)-1)</f>
        <v>1.1220006759040446E-2</v>
      </c>
      <c r="M246" s="13">
        <f>IF(Tabela1511[[#This Row],[IBC-Br com Ajuste Sazonal]]="",#N/A,((Tabela1511[[#This Row],[IBC-Br com Ajuste Sazonal]]*1)/K234)-1)</f>
        <v>5.203572181984395E-2</v>
      </c>
      <c r="N246" s="13">
        <f t="shared" si="3"/>
        <v>3.5950653285364433E-2</v>
      </c>
      <c r="O246"/>
      <c r="P246"/>
      <c r="Q246" s="10"/>
      <c r="R246" s="10"/>
    </row>
    <row r="247" spans="1:18">
      <c r="A247" s="11">
        <v>45047</v>
      </c>
      <c r="B247" s="12"/>
      <c r="C247" s="21" t="e">
        <f>IF(Tabela1511[[#This Row],[Volume Serviços]]="",#N/A,((Tabela1511[[#This Row],[Volume Serviços]]*1)/B246)-1)</f>
        <v>#N/A</v>
      </c>
      <c r="D247" s="21" t="e">
        <f>IF(Tabela1511[[#This Row],[Volume Serviços]]="",#N/A,((Tabela1511[[#This Row],[Volume Serviços]]*1)/B235)-1)</f>
        <v>#N/A</v>
      </c>
      <c r="E247" s="12">
        <v>100.3</v>
      </c>
      <c r="F247" s="21">
        <f>IF(Tabela1511[[#This Row],[Produção Industrial Dessazonalizado]]="",#N/A,((Tabela1511[[#This Row],[Produção Industrial Dessazonalizado]]*1)/E246)-1)</f>
        <v>5.0100200400802208E-3</v>
      </c>
      <c r="G247" s="21">
        <f>IF(Tabela1511[[#This Row],[Produção Industrial Dessazonalizado]]="",#N/A,(Tabela1511[[#This Row],[Produção Industrial Dessazonalizado]]*1)/E235-1)</f>
        <v>-9.9601593625509022E-4</v>
      </c>
      <c r="I247" s="21" t="e">
        <f>IF(Tabela1511[[#This Row],[Vendas no Varejo Dessazonalizado]]="",#N/A,((Tabela1511[[#This Row],[Vendas no Varejo Dessazonalizado]]*1)/H246)-1)</f>
        <v>#N/A</v>
      </c>
      <c r="J247" s="13" t="e">
        <f>IF(Tabela1511[[#This Row],[Vendas no Varejo Dessazonalizado]]="",#N/A,((Tabela1511[[#This Row],[Vendas no Varejo Dessazonalizado]]*1)/H235)-1)</f>
        <v>#N/A</v>
      </c>
      <c r="K247" s="12">
        <v>146.74</v>
      </c>
      <c r="L247" s="13">
        <f>IF(Tabela1511[[#This Row],[IBC-Br com Ajuste Sazonal]]="",#N/A,((Tabela1511[[#This Row],[IBC-Br com Ajuste Sazonal]]*1)/K246)-1)</f>
        <v>-1.9183209678497404E-2</v>
      </c>
      <c r="M247" s="13">
        <f>IF(Tabela1511[[#This Row],[IBC-Br com Ajuste Sazonal]]="",#N/A,((Tabela1511[[#This Row],[IBC-Br com Ajuste Sazonal]]*1)/K235)-1)</f>
        <v>2.7663001610757076E-2</v>
      </c>
      <c r="N247" s="13">
        <f t="shared" si="3"/>
        <v>3.6051412968392517E-2</v>
      </c>
      <c r="O247"/>
      <c r="P247"/>
      <c r="Q247" s="10"/>
      <c r="R247" s="10"/>
    </row>
    <row r="248" spans="1:18">
      <c r="A248" s="11">
        <v>45078</v>
      </c>
      <c r="B248" s="12"/>
      <c r="C248" s="21" t="e">
        <f>IF(Tabela1511[[#This Row],[Volume Serviços]]="",#N/A,((Tabela1511[[#This Row],[Volume Serviços]]*1)/B247)-1)</f>
        <v>#N/A</v>
      </c>
      <c r="D248" s="21" t="e">
        <f>IF(Tabela1511[[#This Row],[Volume Serviços]]="",#N/A,((Tabela1511[[#This Row],[Volume Serviços]]*1)/B236)-1)</f>
        <v>#N/A</v>
      </c>
      <c r="E248" s="12"/>
      <c r="F248" s="21" t="e">
        <f>IF(Tabela1511[[#This Row],[Produção Industrial Dessazonalizado]]="",#N/A,((Tabela1511[[#This Row],[Produção Industrial Dessazonalizado]]*1)/E247)-1)</f>
        <v>#N/A</v>
      </c>
      <c r="G248" s="21" t="e">
        <f>IF(Tabela1511[[#This Row],[Produção Industrial Dessazonalizado]]="",#N/A,(Tabela1511[[#This Row],[Produção Industrial Dessazonalizado]]*1)/E236-1)</f>
        <v>#N/A</v>
      </c>
      <c r="I248" s="21" t="e">
        <f>IF(Tabela1511[[#This Row],[Vendas no Varejo Dessazonalizado]]="",#N/A,((Tabela1511[[#This Row],[Vendas no Varejo Dessazonalizado]]*1)/H247)-1)</f>
        <v>#N/A</v>
      </c>
      <c r="J248" s="13" t="e">
        <f>IF(Tabela1511[[#This Row],[Vendas no Varejo Dessazonalizado]]="",#N/A,((Tabela1511[[#This Row],[Vendas no Varejo Dessazonalizado]]*1)/H236)-1)</f>
        <v>#N/A</v>
      </c>
      <c r="K248" s="12">
        <v>147.1</v>
      </c>
      <c r="L248" s="13">
        <f>IF(Tabela1511[[#This Row],[IBC-Br com Ajuste Sazonal]]="",#N/A,((Tabela1511[[#This Row],[IBC-Br com Ajuste Sazonal]]*1)/K247)-1)</f>
        <v>2.4533187951478741E-3</v>
      </c>
      <c r="M248" s="13">
        <f>IF(Tabela1511[[#This Row],[IBC-Br com Ajuste Sazonal]]="",#N/A,((Tabela1511[[#This Row],[IBC-Br com Ajuste Sazonal]]*1)/K236)-1)</f>
        <v>2.4301928835039233E-2</v>
      </c>
      <c r="N248" s="13">
        <f t="shared" si="3"/>
        <v>3.5318978327814367E-2</v>
      </c>
      <c r="O248"/>
      <c r="P248"/>
      <c r="Q248" s="10"/>
      <c r="R248" s="10"/>
    </row>
    <row r="249" spans="1:18">
      <c r="A249" s="11">
        <v>45108</v>
      </c>
      <c r="B249" s="12"/>
      <c r="C249" s="21" t="e">
        <f>IF(Tabela1511[[#This Row],[Volume Serviços]]="",#N/A,((Tabela1511[[#This Row],[Volume Serviços]]*1)/B248)-1)</f>
        <v>#N/A</v>
      </c>
      <c r="D249" s="21" t="e">
        <f>IF(Tabela1511[[#This Row],[Volume Serviços]]="",#N/A,((Tabela1511[[#This Row],[Volume Serviços]]*1)/B237)-1)</f>
        <v>#N/A</v>
      </c>
      <c r="E249" s="12"/>
      <c r="F249" s="21" t="e">
        <f>IF(Tabela1511[[#This Row],[Produção Industrial Dessazonalizado]]="",#N/A,((Tabela1511[[#This Row],[Produção Industrial Dessazonalizado]]*1)/E248)-1)</f>
        <v>#N/A</v>
      </c>
      <c r="G249" s="21" t="e">
        <f>IF(Tabela1511[[#This Row],[Produção Industrial Dessazonalizado]]="",#N/A,(Tabela1511[[#This Row],[Produção Industrial Dessazonalizado]]*1)/E237-1)</f>
        <v>#N/A</v>
      </c>
      <c r="I249" s="21" t="e">
        <f>IF(Tabela1511[[#This Row],[Vendas no Varejo Dessazonalizado]]="",#N/A,((Tabela1511[[#This Row],[Vendas no Varejo Dessazonalizado]]*1)/H248)-1)</f>
        <v>#N/A</v>
      </c>
      <c r="J249" s="13" t="e">
        <f>IF(Tabela1511[[#This Row],[Vendas no Varejo Dessazonalizado]]="",#N/A,((Tabela1511[[#This Row],[Vendas no Varejo Dessazonalizado]]*1)/H237)-1)</f>
        <v>#N/A</v>
      </c>
      <c r="K249" s="12">
        <v>147.69999999999999</v>
      </c>
      <c r="L249" s="13">
        <f>IF(Tabela1511[[#This Row],[IBC-Br com Ajuste Sazonal]]="",#N/A,((Tabela1511[[#This Row],[IBC-Br com Ajuste Sazonal]]*1)/K248)-1)</f>
        <v>4.0788579197823527E-3</v>
      </c>
      <c r="M249" s="13">
        <f>IF(Tabela1511[[#This Row],[IBC-Br com Ajuste Sazonal]]="",#N/A,((Tabela1511[[#This Row],[IBC-Br com Ajuste Sazonal]]*1)/K237)-1)</f>
        <v>8.0535080535077963E-3</v>
      </c>
      <c r="N249" s="13">
        <f t="shared" si="3"/>
        <v>3.1215485246835335E-2</v>
      </c>
      <c r="O249"/>
      <c r="P249"/>
      <c r="Q249" s="10"/>
      <c r="R249" s="10"/>
    </row>
    <row r="250" spans="1:18">
      <c r="A250" s="11">
        <v>45139</v>
      </c>
      <c r="B250" s="12"/>
      <c r="C250" s="21" t="e">
        <f>IF(Tabela1511[[#This Row],[Volume Serviços]]="",#N/A,((Tabela1511[[#This Row],[Volume Serviços]]*1)/B249)-1)</f>
        <v>#N/A</v>
      </c>
      <c r="D250" s="21" t="e">
        <f>IF(Tabela1511[[#This Row],[Volume Serviços]]="",#N/A,((Tabela1511[[#This Row],[Volume Serviços]]*1)/B238)-1)</f>
        <v>#N/A</v>
      </c>
      <c r="E250" s="12"/>
      <c r="F250" s="21" t="e">
        <f>IF(Tabela1511[[#This Row],[Produção Industrial Dessazonalizado]]="",#N/A,((Tabela1511[[#This Row],[Produção Industrial Dessazonalizado]]*1)/E249)-1)</f>
        <v>#N/A</v>
      </c>
      <c r="G250" s="21" t="e">
        <f>IF(Tabela1511[[#This Row],[Produção Industrial Dessazonalizado]]="",#N/A,(Tabela1511[[#This Row],[Produção Industrial Dessazonalizado]]*1)/E238-1)</f>
        <v>#N/A</v>
      </c>
      <c r="I250" s="21" t="e">
        <f>IF(Tabela1511[[#This Row],[Vendas no Varejo Dessazonalizado]]="",#N/A,((Tabela1511[[#This Row],[Vendas no Varejo Dessazonalizado]]*1)/H249)-1)</f>
        <v>#N/A</v>
      </c>
      <c r="J250" s="13" t="e">
        <f>IF(Tabela1511[[#This Row],[Vendas no Varejo Dessazonalizado]]="",#N/A,((Tabela1511[[#This Row],[Vendas no Varejo Dessazonalizado]]*1)/H238)-1)</f>
        <v>#N/A</v>
      </c>
      <c r="K250" s="12">
        <v>146.51</v>
      </c>
      <c r="L250" s="13">
        <f>IF(Tabela1511[[#This Row],[IBC-Br com Ajuste Sazonal]]="",#N/A,((Tabela1511[[#This Row],[IBC-Br com Ajuste Sazonal]]*1)/K249)-1)</f>
        <v>-8.0568720379147196E-3</v>
      </c>
      <c r="M250" s="13">
        <f>IF(Tabela1511[[#This Row],[IBC-Br com Ajuste Sazonal]]="",#N/A,((Tabela1511[[#This Row],[IBC-Br com Ajuste Sazonal]]*1)/K238)-1)</f>
        <v>1.0135135135135087E-2</v>
      </c>
      <c r="N250" s="13">
        <f t="shared" si="3"/>
        <v>2.8376374537854226E-2</v>
      </c>
      <c r="O250"/>
      <c r="P250"/>
      <c r="Q250" s="10"/>
      <c r="R250" s="10"/>
    </row>
    <row r="251" spans="1:18">
      <c r="A251" s="11">
        <v>45170</v>
      </c>
      <c r="B251" s="12"/>
      <c r="C251" s="21" t="e">
        <f>IF(Tabela1511[[#This Row],[Volume Serviços]]="",#N/A,((Tabela1511[[#This Row],[Volume Serviços]]*1)/B250)-1)</f>
        <v>#N/A</v>
      </c>
      <c r="D251" s="21" t="e">
        <f>IF(Tabela1511[[#This Row],[Volume Serviços]]="",#N/A,((Tabela1511[[#This Row],[Volume Serviços]]*1)/B239)-1)</f>
        <v>#N/A</v>
      </c>
      <c r="E251" s="12"/>
      <c r="F251" s="21" t="e">
        <f>IF(Tabela1511[[#This Row],[Produção Industrial Dessazonalizado]]="",#N/A,((Tabela1511[[#This Row],[Produção Industrial Dessazonalizado]]*1)/E250)-1)</f>
        <v>#N/A</v>
      </c>
      <c r="G251" s="21" t="e">
        <f>IF(Tabela1511[[#This Row],[Produção Industrial Dessazonalizado]]="",#N/A,(Tabela1511[[#This Row],[Produção Industrial Dessazonalizado]]*1)/E239-1)</f>
        <v>#N/A</v>
      </c>
      <c r="I251" s="21" t="e">
        <f>IF(Tabela1511[[#This Row],[Vendas no Varejo Dessazonalizado]]="",#N/A,((Tabela1511[[#This Row],[Vendas no Varejo Dessazonalizado]]*1)/H250)-1)</f>
        <v>#N/A</v>
      </c>
      <c r="J251" s="13" t="e">
        <f>IF(Tabela1511[[#This Row],[Vendas no Varejo Dessazonalizado]]="",#N/A,((Tabela1511[[#This Row],[Vendas no Varejo Dessazonalizado]]*1)/H239)-1)</f>
        <v>#N/A</v>
      </c>
      <c r="K251" s="12">
        <v>146.41999999999999</v>
      </c>
      <c r="L251" s="13">
        <f>IF(Tabela1511[[#This Row],[IBC-Br com Ajuste Sazonal]]="",#N/A,((Tabela1511[[#This Row],[IBC-Br com Ajuste Sazonal]]*1)/K250)-1)</f>
        <v>-6.1429253975842091E-4</v>
      </c>
      <c r="M251" s="13">
        <f>IF(Tabela1511[[#This Row],[IBC-Br com Ajuste Sazonal]]="",#N/A,((Tabela1511[[#This Row],[IBC-Br com Ajuste Sazonal]]*1)/K239)-1)</f>
        <v>1.1397388961801314E-2</v>
      </c>
      <c r="N251" s="13">
        <f t="shared" si="3"/>
        <v>2.5823193828422058E-2</v>
      </c>
      <c r="O251"/>
      <c r="P251"/>
      <c r="Q251" s="10"/>
      <c r="R251" s="10"/>
    </row>
    <row r="252" spans="1:18">
      <c r="A252" s="11">
        <v>45200</v>
      </c>
      <c r="B252" s="12"/>
      <c r="C252" s="21" t="e">
        <f>IF(Tabela1511[[#This Row],[Volume Serviços]]="",#N/A,((Tabela1511[[#This Row],[Volume Serviços]]*1)/B251)-1)</f>
        <v>#N/A</v>
      </c>
      <c r="D252" s="21" t="e">
        <f>IF(Tabela1511[[#This Row],[Volume Serviços]]="",#N/A,((Tabela1511[[#This Row],[Volume Serviços]]*1)/B240)-1)</f>
        <v>#N/A</v>
      </c>
      <c r="E252" s="12"/>
      <c r="F252" s="21" t="e">
        <f>IF(Tabela1511[[#This Row],[Produção Industrial Dessazonalizado]]="",#N/A,((Tabela1511[[#This Row],[Produção Industrial Dessazonalizado]]*1)/E251)-1)</f>
        <v>#N/A</v>
      </c>
      <c r="G252" s="21" t="e">
        <f>IF(Tabela1511[[#This Row],[Produção Industrial Dessazonalizado]]="",#N/A,(Tabela1511[[#This Row],[Produção Industrial Dessazonalizado]]*1)/E240-1)</f>
        <v>#N/A</v>
      </c>
      <c r="I252" s="21" t="e">
        <f>IF(Tabela1511[[#This Row],[Vendas no Varejo Dessazonalizado]]="",#N/A,((Tabela1511[[#This Row],[Vendas no Varejo Dessazonalizado]]*1)/H251)-1)</f>
        <v>#N/A</v>
      </c>
      <c r="J252" s="13" t="e">
        <f>IF(Tabela1511[[#This Row],[Vendas no Varejo Dessazonalizado]]="",#N/A,((Tabela1511[[#This Row],[Vendas no Varejo Dessazonalizado]]*1)/H240)-1)</f>
        <v>#N/A</v>
      </c>
      <c r="K252" s="12"/>
      <c r="L252" s="13" t="e">
        <f>IF(Tabela1511[[#This Row],[IBC-Br com Ajuste Sazonal]]="",#N/A,((Tabela1511[[#This Row],[IBC-Br com Ajuste Sazonal]]*1)/K251)-1)</f>
        <v>#N/A</v>
      </c>
      <c r="M252" s="13" t="e">
        <f>IF(Tabela1511[[#This Row],[IBC-Br com Ajuste Sazonal]]="",#N/A,((Tabela1511[[#This Row],[IBC-Br com Ajuste Sazonal]]*1)/K241)-1)</f>
        <v>#N/A</v>
      </c>
      <c r="N252" s="13" t="e">
        <f t="shared" si="3"/>
        <v>#N/A</v>
      </c>
      <c r="O252"/>
      <c r="P252"/>
      <c r="Q252" s="10"/>
      <c r="R252" s="10"/>
    </row>
    <row r="253" spans="1:18">
      <c r="A253" s="11">
        <v>45231</v>
      </c>
      <c r="B253" s="12"/>
      <c r="C253" s="21" t="e">
        <f>IF(Tabela1511[[#This Row],[Volume Serviços]]="",#N/A,((Tabela1511[[#This Row],[Volume Serviços]]*1)/B252)-1)</f>
        <v>#N/A</v>
      </c>
      <c r="D253" s="21" t="e">
        <f>IF(Tabela1511[[#This Row],[Volume Serviços]]="",#N/A,((Tabela1511[[#This Row],[Volume Serviços]]*1)/B241)-1)</f>
        <v>#N/A</v>
      </c>
      <c r="E253" s="12"/>
      <c r="F253" s="21" t="e">
        <f>IF(Tabela1511[[#This Row],[Produção Industrial Dessazonalizado]]="",#N/A,((Tabela1511[[#This Row],[Produção Industrial Dessazonalizado]]*1)/E252)-1)</f>
        <v>#N/A</v>
      </c>
      <c r="G253" s="21" t="e">
        <f>IF(Tabela1511[[#This Row],[Produção Industrial Dessazonalizado]]="",#N/A,(Tabela1511[[#This Row],[Produção Industrial Dessazonalizado]]*1)/E241-1)</f>
        <v>#N/A</v>
      </c>
      <c r="I253" s="21" t="e">
        <f>IF(Tabela1511[[#This Row],[Vendas no Varejo Dessazonalizado]]="",#N/A,((Tabela1511[[#This Row],[Vendas no Varejo Dessazonalizado]]*1)/H252)-1)</f>
        <v>#N/A</v>
      </c>
      <c r="J253" s="13" t="e">
        <f>IF(Tabela1511[[#This Row],[Vendas no Varejo Dessazonalizado]]="",#N/A,((Tabela1511[[#This Row],[Vendas no Varejo Dessazonalizado]]*1)/H241)-1)</f>
        <v>#N/A</v>
      </c>
      <c r="K253" s="12"/>
      <c r="L253" s="13" t="e">
        <f>IF(Tabela1511[[#This Row],[IBC-Br com Ajuste Sazonal]]="",#N/A,((Tabela1511[[#This Row],[IBC-Br com Ajuste Sazonal]]*1)/K252)-1)</f>
        <v>#N/A</v>
      </c>
      <c r="M253" s="13" t="e">
        <f>IF(Tabela1511[[#This Row],[IBC-Br com Ajuste Sazonal]]="",#N/A,((Tabela1511[[#This Row],[IBC-Br com Ajuste Sazonal]]*1)/K242)-1)</f>
        <v>#N/A</v>
      </c>
      <c r="N253" s="13" t="e">
        <f t="shared" si="3"/>
        <v>#N/A</v>
      </c>
      <c r="O253"/>
      <c r="P253"/>
      <c r="Q253" s="10"/>
      <c r="R253" s="10"/>
    </row>
    <row r="254" spans="1:18">
      <c r="A254" s="11">
        <v>45261</v>
      </c>
      <c r="B254" s="12"/>
      <c r="C254" s="21" t="e">
        <f>IF(Tabela1511[[#This Row],[Volume Serviços]]="",#N/A,((Tabela1511[[#This Row],[Volume Serviços]]*1)/B253)-1)</f>
        <v>#N/A</v>
      </c>
      <c r="D254" s="21" t="e">
        <f>IF(Tabela1511[[#This Row],[Volume Serviços]]="",#N/A,((Tabela1511[[#This Row],[Volume Serviços]]*1)/B242)-1)</f>
        <v>#N/A</v>
      </c>
      <c r="E254" s="12"/>
      <c r="F254" s="21" t="e">
        <f>IF(Tabela1511[[#This Row],[Produção Industrial Dessazonalizado]]="",#N/A,((Tabela1511[[#This Row],[Produção Industrial Dessazonalizado]]*1)/E253)-1)</f>
        <v>#N/A</v>
      </c>
      <c r="G254" s="21" t="e">
        <f>IF(Tabela1511[[#This Row],[Produção Industrial Dessazonalizado]]="",#N/A,(Tabela1511[[#This Row],[Produção Industrial Dessazonalizado]]*1)/E242-1)</f>
        <v>#N/A</v>
      </c>
      <c r="I254" s="21" t="e">
        <f>IF(Tabela1511[[#This Row],[Vendas no Varejo Dessazonalizado]]="",#N/A,((Tabela1511[[#This Row],[Vendas no Varejo Dessazonalizado]]*1)/H253)-1)</f>
        <v>#N/A</v>
      </c>
      <c r="J254" s="13" t="e">
        <f>IF(Tabela1511[[#This Row],[Vendas no Varejo Dessazonalizado]]="",#N/A,((Tabela1511[[#This Row],[Vendas no Varejo Dessazonalizado]]*1)/H242)-1)</f>
        <v>#N/A</v>
      </c>
      <c r="K254" s="12"/>
      <c r="L254" s="13" t="e">
        <f>IF(Tabela1511[[#This Row],[IBC-Br com Ajuste Sazonal]]="",#N/A,((Tabela1511[[#This Row],[IBC-Br com Ajuste Sazonal]]*1)/K253)-1)</f>
        <v>#N/A</v>
      </c>
      <c r="M254" s="13" t="e">
        <f>IF(Tabela1511[[#This Row],[IBC-Br com Ajuste Sazonal]]="",#N/A,((Tabela1511[[#This Row],[IBC-Br com Ajuste Sazonal]]*1)/K243)-1)</f>
        <v>#N/A</v>
      </c>
      <c r="N254" s="13" t="e">
        <f t="shared" si="3"/>
        <v>#N/A</v>
      </c>
      <c r="O254"/>
      <c r="P254"/>
      <c r="Q254" s="10"/>
      <c r="R254" s="10"/>
    </row>
  </sheetData>
  <phoneticPr fontId="2" type="noConversion"/>
  <pageMargins left="0.511811024" right="0.511811024" top="0.78740157499999996" bottom="0.78740157499999996" header="0.31496062000000002" footer="0.31496062000000002"/>
  <pageSetup paperSize="9" orientation="portrait" horizontalDpi="4294967294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22BA2-5120-4C55-AE8E-F8B67D5283D6}">
  <dimension ref="A1:AA302"/>
  <sheetViews>
    <sheetView showGridLines="0" tabSelected="1" zoomScaleNormal="100" workbookViewId="0">
      <pane xSplit="1" ySplit="2" topLeftCell="B265" activePane="bottomRight" state="frozen"/>
      <selection activeCell="V282" sqref="V282"/>
      <selection pane="topRight" activeCell="V282" sqref="V282"/>
      <selection pane="bottomLeft" activeCell="V282" sqref="V282"/>
      <selection pane="bottomRight" activeCell="U281" sqref="U281"/>
    </sheetView>
  </sheetViews>
  <sheetFormatPr defaultRowHeight="12.75"/>
  <cols>
    <col min="1" max="1" width="8.5703125" style="10" customWidth="1"/>
    <col min="2" max="2" width="8.28515625" style="10" customWidth="1"/>
    <col min="3" max="3" width="9.7109375" style="14" bestFit="1" customWidth="1"/>
    <col min="4" max="4" width="7.140625" style="10" bestFit="1" customWidth="1"/>
    <col min="5" max="5" width="6.7109375" style="10" bestFit="1" customWidth="1"/>
    <col min="6" max="6" width="10.42578125" style="10" bestFit="1" customWidth="1"/>
    <col min="7" max="7" width="11.28515625" style="10" bestFit="1" customWidth="1"/>
    <col min="8" max="8" width="8.7109375" style="10" bestFit="1" customWidth="1"/>
    <col min="9" max="9" width="9.5703125" style="10" bestFit="1" customWidth="1"/>
    <col min="10" max="10" width="11.28515625" style="10" bestFit="1" customWidth="1"/>
    <col min="11" max="11" width="12.140625" style="10" bestFit="1" customWidth="1"/>
    <col min="12" max="12" width="10.28515625" style="10" bestFit="1" customWidth="1"/>
    <col min="13" max="13" width="10.7109375" style="10" bestFit="1" customWidth="1"/>
    <col min="14" max="14" width="8.5703125" style="10" bestFit="1" customWidth="1"/>
    <col min="15" max="15" width="5.7109375" style="10" bestFit="1" customWidth="1"/>
    <col min="16" max="16" width="15.140625" style="14" bestFit="1" customWidth="1"/>
    <col min="17" max="17" width="6.42578125" style="14" bestFit="1" customWidth="1"/>
    <col min="18" max="18" width="8" style="14" bestFit="1" customWidth="1"/>
    <col min="19" max="19" width="11.140625" style="14" bestFit="1" customWidth="1"/>
    <col min="20" max="20" width="8.5703125" style="10" bestFit="1" customWidth="1"/>
    <col min="21" max="21" width="9.140625" style="10" bestFit="1"/>
    <col min="22" max="23" width="8.140625" style="14" customWidth="1"/>
    <col min="24" max="24" width="11.42578125" style="14" bestFit="1" customWidth="1"/>
    <col min="25" max="25" width="6.42578125" style="10" bestFit="1" customWidth="1"/>
    <col min="26" max="26" width="8.7109375" style="10" bestFit="1" customWidth="1"/>
    <col min="27" max="27" width="8" style="10" bestFit="1" customWidth="1"/>
    <col min="28" max="28" width="11.42578125" style="10" bestFit="1" customWidth="1"/>
    <col min="29" max="29" width="9.140625" style="10"/>
    <col min="30" max="30" width="17" style="10" bestFit="1" customWidth="1"/>
    <col min="31" max="16384" width="9.140625" style="10"/>
  </cols>
  <sheetData>
    <row r="1" spans="1:27">
      <c r="B1" s="10">
        <v>433</v>
      </c>
      <c r="C1" s="28">
        <v>13522</v>
      </c>
      <c r="D1" s="10">
        <v>7478</v>
      </c>
      <c r="E1" s="10">
        <v>21379</v>
      </c>
      <c r="F1" s="10">
        <v>11427</v>
      </c>
      <c r="H1" s="10">
        <v>10843</v>
      </c>
      <c r="J1" s="10">
        <v>10844</v>
      </c>
      <c r="L1" s="10">
        <v>1639</v>
      </c>
      <c r="M1" s="10">
        <v>1635</v>
      </c>
      <c r="N1" s="10">
        <v>1636</v>
      </c>
      <c r="O1" s="10">
        <v>1641</v>
      </c>
      <c r="P1" s="28">
        <v>1642</v>
      </c>
      <c r="Q1" s="28"/>
      <c r="R1" s="28">
        <v>1643</v>
      </c>
      <c r="S1" s="28">
        <v>1640</v>
      </c>
      <c r="T1" s="10">
        <v>1638</v>
      </c>
      <c r="U1" s="10">
        <v>1637</v>
      </c>
      <c r="V1" s="28">
        <v>189</v>
      </c>
      <c r="W1" s="28"/>
      <c r="X1" s="28"/>
      <c r="Y1" s="28">
        <v>27574</v>
      </c>
    </row>
    <row r="2" spans="1:27" ht="30" customHeight="1">
      <c r="A2" s="15" t="s">
        <v>0</v>
      </c>
      <c r="B2" s="15" t="s">
        <v>1</v>
      </c>
      <c r="C2" s="15" t="s">
        <v>86</v>
      </c>
      <c r="D2" s="15" t="s">
        <v>27</v>
      </c>
      <c r="E2" s="15" t="s">
        <v>87</v>
      </c>
      <c r="F2" s="15" t="s">
        <v>70</v>
      </c>
      <c r="G2" s="15" t="s">
        <v>72</v>
      </c>
      <c r="H2" s="15" t="s">
        <v>88</v>
      </c>
      <c r="I2" s="15" t="s">
        <v>71</v>
      </c>
      <c r="J2" s="15" t="s">
        <v>89</v>
      </c>
      <c r="K2" s="15" t="s">
        <v>73</v>
      </c>
      <c r="L2" s="15" t="s">
        <v>90</v>
      </c>
      <c r="M2" s="15" t="s">
        <v>25</v>
      </c>
      <c r="N2" s="15" t="s">
        <v>16</v>
      </c>
      <c r="O2" s="15" t="s">
        <v>18</v>
      </c>
      <c r="P2" s="15" t="s">
        <v>19</v>
      </c>
      <c r="Q2" s="50" t="s">
        <v>53</v>
      </c>
      <c r="R2" s="67" t="s">
        <v>20</v>
      </c>
      <c r="S2" s="67" t="s">
        <v>21</v>
      </c>
      <c r="T2" s="67" t="s">
        <v>17</v>
      </c>
      <c r="U2" s="67" t="s">
        <v>26</v>
      </c>
      <c r="V2" s="15" t="s">
        <v>42</v>
      </c>
      <c r="W2" s="15" t="s">
        <v>91</v>
      </c>
      <c r="X2" s="15" t="s">
        <v>65</v>
      </c>
      <c r="Y2" s="15" t="s">
        <v>64</v>
      </c>
      <c r="Z2" s="15" t="s">
        <v>106</v>
      </c>
      <c r="AA2" s="15" t="s">
        <v>66</v>
      </c>
    </row>
    <row r="3" spans="1:27">
      <c r="A3" s="11">
        <v>36526</v>
      </c>
      <c r="B3" s="12">
        <v>0.62</v>
      </c>
      <c r="C3" s="12">
        <v>8.85</v>
      </c>
      <c r="D3" s="12"/>
      <c r="E3" s="12">
        <v>68.75</v>
      </c>
      <c r="F3" s="12">
        <v>0.56000000000000005</v>
      </c>
      <c r="G3" s="12"/>
      <c r="H3" s="12">
        <v>0.5</v>
      </c>
      <c r="I3" s="12"/>
      <c r="J3" s="12">
        <v>0.69</v>
      </c>
      <c r="K3" s="12"/>
      <c r="L3" s="12">
        <v>0.39</v>
      </c>
      <c r="M3" s="12">
        <v>0.84</v>
      </c>
      <c r="N3" s="12">
        <v>0.19</v>
      </c>
      <c r="O3" s="12">
        <v>0.59</v>
      </c>
      <c r="P3" s="12">
        <v>0.12</v>
      </c>
      <c r="Q3" s="12">
        <f>SUM(Tabela1[[#This Row],[Educação]:[Residência]])</f>
        <v>5.51</v>
      </c>
      <c r="R3" s="12">
        <v>3.05</v>
      </c>
      <c r="S3" s="12">
        <v>1.82</v>
      </c>
      <c r="T3" s="12">
        <v>0.21</v>
      </c>
      <c r="U3" s="12">
        <v>0.43</v>
      </c>
      <c r="V3" s="12">
        <v>1.24</v>
      </c>
      <c r="W3" s="12">
        <v>18.919999999999998</v>
      </c>
      <c r="X3" s="12">
        <v>6</v>
      </c>
      <c r="Y3" s="12">
        <v>51.41</v>
      </c>
      <c r="Z3" s="13">
        <v>0.19419279907084785</v>
      </c>
      <c r="AA3" s="12">
        <f>IF(Tabela1[[#This Row],[IPCA (12M)]]="",#N/A,(((1+Tabela14[[#This Row],[Selic]]/100)/(1+Tabela1[[#This Row],[IPCA (12M)]]/100))-1)*100)</f>
        <v>9.2696371152962698</v>
      </c>
    </row>
    <row r="4" spans="1:27">
      <c r="A4" s="11">
        <v>36557</v>
      </c>
      <c r="B4" s="12">
        <v>0.13</v>
      </c>
      <c r="C4" s="12">
        <v>7.86</v>
      </c>
      <c r="D4" s="12"/>
      <c r="E4" s="12">
        <v>53.52</v>
      </c>
      <c r="F4" s="12">
        <v>0.45</v>
      </c>
      <c r="G4" s="12"/>
      <c r="H4" s="12">
        <v>0.99</v>
      </c>
      <c r="I4" s="12"/>
      <c r="J4" s="12">
        <v>0.38</v>
      </c>
      <c r="K4" s="12"/>
      <c r="L4" s="12">
        <v>0.4</v>
      </c>
      <c r="M4" s="12">
        <v>-0.25</v>
      </c>
      <c r="N4" s="12">
        <v>0.01</v>
      </c>
      <c r="O4" s="12">
        <v>0.22</v>
      </c>
      <c r="P4" s="12">
        <v>0.36</v>
      </c>
      <c r="Q4" s="12">
        <f>SUM(Tabela1[[#This Row],[Educação]:[Residência]])</f>
        <v>0.98</v>
      </c>
      <c r="R4" s="12">
        <v>1.32</v>
      </c>
      <c r="S4" s="12">
        <v>0.04</v>
      </c>
      <c r="T4" s="12">
        <v>-0.67</v>
      </c>
      <c r="U4" s="12">
        <v>0.28999999999999998</v>
      </c>
      <c r="V4" s="12">
        <v>0.35</v>
      </c>
      <c r="W4" s="12">
        <v>15.66</v>
      </c>
      <c r="X4" s="12">
        <v>6</v>
      </c>
      <c r="Y4" s="12">
        <v>50.22</v>
      </c>
      <c r="Z4" s="13">
        <v>-5.4593373493975861E-2</v>
      </c>
      <c r="AA4" s="12">
        <f>IF(Tabela1[[#This Row],[IPCA (12M)]]="",#N/A,(((1+Tabela14[[#This Row],[Selic]]/100)/(1+Tabela1[[#This Row],[IPCA (12M)]]/100))-1)*100)</f>
        <v>10.207676617837947</v>
      </c>
    </row>
    <row r="5" spans="1:27">
      <c r="A5" s="11">
        <v>36586</v>
      </c>
      <c r="B5" s="12">
        <v>0.22</v>
      </c>
      <c r="C5" s="12">
        <v>6.92</v>
      </c>
      <c r="D5" s="12"/>
      <c r="E5" s="12">
        <v>51.17</v>
      </c>
      <c r="F5" s="12">
        <v>0.05</v>
      </c>
      <c r="G5" s="12"/>
      <c r="H5" s="12">
        <v>0.85</v>
      </c>
      <c r="I5" s="12"/>
      <c r="J5" s="12">
        <v>-0.11</v>
      </c>
      <c r="K5" s="12"/>
      <c r="L5" s="12">
        <v>1.68</v>
      </c>
      <c r="M5" s="12">
        <v>-0.46</v>
      </c>
      <c r="N5" s="12">
        <v>0.17</v>
      </c>
      <c r="O5" s="12">
        <v>0.27</v>
      </c>
      <c r="P5" s="12">
        <v>-7.0000000000000007E-2</v>
      </c>
      <c r="Q5" s="12">
        <f>SUM(Tabela1[[#This Row],[Educação]:[Residência]])</f>
        <v>-1.3499999999999999</v>
      </c>
      <c r="R5" s="12">
        <v>-0.26</v>
      </c>
      <c r="S5" s="12">
        <v>7.0000000000000007E-2</v>
      </c>
      <c r="T5" s="12">
        <v>-1.44</v>
      </c>
      <c r="U5" s="12">
        <v>0.28000000000000003</v>
      </c>
      <c r="V5" s="12">
        <v>0.15</v>
      </c>
      <c r="W5" s="12">
        <v>12.98</v>
      </c>
      <c r="X5" s="12">
        <v>6</v>
      </c>
      <c r="Y5" s="12">
        <v>49.51</v>
      </c>
      <c r="Z5" s="13">
        <v>-3.9200465748107982E-2</v>
      </c>
      <c r="AA5" s="12">
        <f>IF(Tabela1[[#This Row],[IPCA (12M)]]="",#N/A,(((1+Tabela14[[#This Row],[Selic]]/100)/(1+Tabela1[[#This Row],[IPCA (12M)]]/100))-1)*100)</f>
        <v>11.157875046763932</v>
      </c>
    </row>
    <row r="6" spans="1:27">
      <c r="A6" s="11">
        <v>36617</v>
      </c>
      <c r="B6" s="12">
        <v>0.42</v>
      </c>
      <c r="C6" s="12">
        <v>6.77</v>
      </c>
      <c r="D6" s="12"/>
      <c r="E6" s="12">
        <v>56.84</v>
      </c>
      <c r="F6" s="12">
        <v>0.87</v>
      </c>
      <c r="G6" s="12"/>
      <c r="H6" s="12">
        <v>0.72</v>
      </c>
      <c r="I6" s="12"/>
      <c r="J6" s="12">
        <v>1.47</v>
      </c>
      <c r="K6" s="12"/>
      <c r="L6" s="12">
        <v>0.51</v>
      </c>
      <c r="M6" s="12">
        <v>-0.36</v>
      </c>
      <c r="N6" s="12">
        <v>0</v>
      </c>
      <c r="O6" s="12">
        <v>7.0000000000000007E-2</v>
      </c>
      <c r="P6" s="12">
        <v>3.55</v>
      </c>
      <c r="Q6" s="12">
        <f>SUM(Tabela1[[#This Row],[Educação]:[Residência]])</f>
        <v>0.63</v>
      </c>
      <c r="R6" s="12">
        <v>0.01</v>
      </c>
      <c r="S6" s="12">
        <v>-0.28999999999999998</v>
      </c>
      <c r="T6" s="12">
        <v>0.72</v>
      </c>
      <c r="U6" s="12">
        <v>0.19</v>
      </c>
      <c r="V6" s="12">
        <v>0.23</v>
      </c>
      <c r="W6" s="12">
        <v>12.500000000000002</v>
      </c>
      <c r="X6" s="12">
        <v>6</v>
      </c>
      <c r="Y6" s="12">
        <v>50.31</v>
      </c>
      <c r="Z6" s="13">
        <v>0.10571428571428587</v>
      </c>
      <c r="AA6" s="12">
        <f>IF(Tabela1[[#This Row],[IPCA (12M)]]="",#N/A,(((1+Tabela14[[#This Row],[Selic]]/100)/(1+Tabela1[[#This Row],[IPCA (12M)]]/100))-1)*100)</f>
        <v>11.09862320876649</v>
      </c>
    </row>
    <row r="7" spans="1:27">
      <c r="A7" s="11">
        <v>36647</v>
      </c>
      <c r="B7" s="12">
        <v>0.01</v>
      </c>
      <c r="C7" s="12">
        <v>6.47</v>
      </c>
      <c r="D7" s="12">
        <v>0.09</v>
      </c>
      <c r="E7" s="12">
        <v>51.76</v>
      </c>
      <c r="F7" s="12">
        <v>0.2</v>
      </c>
      <c r="G7" s="12"/>
      <c r="H7" s="12">
        <v>0.47</v>
      </c>
      <c r="I7" s="12"/>
      <c r="J7" s="12">
        <v>-7.0000000000000007E-2</v>
      </c>
      <c r="K7" s="12"/>
      <c r="L7" s="12">
        <v>0.13</v>
      </c>
      <c r="M7" s="12">
        <v>-0.67</v>
      </c>
      <c r="N7" s="12">
        <v>0.45</v>
      </c>
      <c r="O7" s="12">
        <v>0.03</v>
      </c>
      <c r="P7" s="12">
        <v>0.13</v>
      </c>
      <c r="Q7" s="12">
        <f>SUM(Tabela1[[#This Row],[Educação]:[Residência]])</f>
        <v>0.85</v>
      </c>
      <c r="R7" s="12">
        <v>7.0000000000000007E-2</v>
      </c>
      <c r="S7" s="12">
        <v>0.18</v>
      </c>
      <c r="T7" s="12">
        <v>0.35</v>
      </c>
      <c r="U7" s="12">
        <v>0.25</v>
      </c>
      <c r="V7" s="12">
        <v>0.31</v>
      </c>
      <c r="W7" s="12">
        <v>13.100000000000001</v>
      </c>
      <c r="X7" s="12">
        <v>6</v>
      </c>
      <c r="Y7" s="12">
        <v>53.18</v>
      </c>
      <c r="Z7" s="13">
        <v>0.17759078830823749</v>
      </c>
      <c r="AA7" s="12">
        <f>IF(Tabela1[[#This Row],[IPCA (12M)]]="",#N/A,(((1+Tabela14[[#This Row],[Selic]]/100)/(1+Tabela1[[#This Row],[IPCA (12M)]]/100))-1)*100)</f>
        <v>11.308349769888238</v>
      </c>
    </row>
    <row r="8" spans="1:27">
      <c r="A8" s="11">
        <v>36678</v>
      </c>
      <c r="B8" s="12">
        <v>0.23</v>
      </c>
      <c r="C8" s="12">
        <v>6.51</v>
      </c>
      <c r="D8" s="12">
        <v>0.08</v>
      </c>
      <c r="E8" s="12">
        <v>53.52</v>
      </c>
      <c r="F8" s="12">
        <v>0.3</v>
      </c>
      <c r="G8" s="12"/>
      <c r="H8" s="12">
        <v>0.36</v>
      </c>
      <c r="I8" s="12"/>
      <c r="J8" s="12">
        <v>0</v>
      </c>
      <c r="K8" s="12"/>
      <c r="L8" s="12">
        <v>0.03</v>
      </c>
      <c r="M8" s="12">
        <v>0.11</v>
      </c>
      <c r="N8" s="12">
        <v>-0.03</v>
      </c>
      <c r="O8" s="12">
        <v>0.44</v>
      </c>
      <c r="P8" s="12">
        <v>0.04</v>
      </c>
      <c r="Q8" s="12">
        <f>SUM(Tabela1[[#This Row],[Educação]:[Residência]])</f>
        <v>3.83</v>
      </c>
      <c r="R8" s="12">
        <v>-0.19</v>
      </c>
      <c r="S8" s="12">
        <v>2.68</v>
      </c>
      <c r="T8" s="12">
        <v>0.92</v>
      </c>
      <c r="U8" s="12">
        <v>0.42</v>
      </c>
      <c r="V8" s="12">
        <v>0.85</v>
      </c>
      <c r="W8" s="12">
        <v>13.590000000000002</v>
      </c>
      <c r="X8" s="12">
        <v>6</v>
      </c>
      <c r="Y8" s="12">
        <v>53.55</v>
      </c>
      <c r="Z8" s="13">
        <v>0.13022372308991126</v>
      </c>
      <c r="AA8" s="12">
        <f>IF(Tabela1[[#This Row],[IPCA (12M)]]="",#N/A,(((1+Tabela14[[#This Row],[Selic]]/100)/(1+Tabela1[[#This Row],[IPCA (12M)]]/100))-1)*100)</f>
        <v>10.825274622101233</v>
      </c>
    </row>
    <row r="9" spans="1:27">
      <c r="A9" s="11">
        <v>36708</v>
      </c>
      <c r="B9" s="12">
        <v>1.61</v>
      </c>
      <c r="C9" s="12">
        <v>7.06</v>
      </c>
      <c r="D9" s="12">
        <v>0.78</v>
      </c>
      <c r="E9" s="12">
        <v>66.02</v>
      </c>
      <c r="F9" s="12">
        <v>0.26</v>
      </c>
      <c r="G9" s="12"/>
      <c r="H9" s="12">
        <v>0.73</v>
      </c>
      <c r="I9" s="12"/>
      <c r="J9" s="12">
        <v>0.04</v>
      </c>
      <c r="K9" s="12"/>
      <c r="L9" s="12">
        <v>2.98</v>
      </c>
      <c r="M9" s="12">
        <v>1.78</v>
      </c>
      <c r="N9" s="12">
        <v>1.29</v>
      </c>
      <c r="O9" s="12">
        <v>0.48</v>
      </c>
      <c r="P9" s="12">
        <v>0.2</v>
      </c>
      <c r="Q9" s="12">
        <f>SUM(Tabela1[[#This Row],[Educação]:[Residência]])</f>
        <v>8.48</v>
      </c>
      <c r="R9" s="12">
        <v>-0.25</v>
      </c>
      <c r="S9" s="12">
        <v>7.61</v>
      </c>
      <c r="T9" s="12">
        <v>0.79</v>
      </c>
      <c r="U9" s="12">
        <v>0.33</v>
      </c>
      <c r="V9" s="12">
        <v>1.57</v>
      </c>
      <c r="W9" s="12">
        <v>13.610000000000001</v>
      </c>
      <c r="X9" s="12">
        <v>6</v>
      </c>
      <c r="Y9" s="12">
        <v>53.56</v>
      </c>
      <c r="Z9" s="13">
        <v>0.14640410958904115</v>
      </c>
      <c r="AA9" s="12">
        <f>IF(Tabela1[[#This Row],[IPCA (12M)]]="",#N/A,(((1+Tabela14[[#This Row],[Selic]]/100)/(1+Tabela1[[#This Row],[IPCA (12M)]]/100))-1)*100)</f>
        <v>9.1444050065383919</v>
      </c>
    </row>
    <row r="10" spans="1:27">
      <c r="A10" s="11">
        <v>36739</v>
      </c>
      <c r="B10" s="12">
        <v>1.31</v>
      </c>
      <c r="C10" s="12">
        <v>7.86</v>
      </c>
      <c r="D10" s="12">
        <v>1.99</v>
      </c>
      <c r="E10" s="12">
        <v>65.430000000000007</v>
      </c>
      <c r="F10" s="12">
        <v>0.34</v>
      </c>
      <c r="G10" s="12"/>
      <c r="H10" s="12">
        <v>0.7</v>
      </c>
      <c r="I10" s="12"/>
      <c r="J10" s="12">
        <v>0.24</v>
      </c>
      <c r="K10" s="12"/>
      <c r="L10" s="12">
        <v>2.7</v>
      </c>
      <c r="M10" s="12">
        <v>2.0699999999999998</v>
      </c>
      <c r="N10" s="12">
        <v>0.43</v>
      </c>
      <c r="O10" s="12">
        <v>0.89</v>
      </c>
      <c r="P10" s="12">
        <v>0.32</v>
      </c>
      <c r="Q10" s="12">
        <f>SUM(Tabela1[[#This Row],[Educação]:[Residência]])</f>
        <v>1.4</v>
      </c>
      <c r="R10" s="12">
        <v>0.2</v>
      </c>
      <c r="S10" s="12">
        <v>-0.04</v>
      </c>
      <c r="T10" s="12">
        <v>0.42</v>
      </c>
      <c r="U10" s="12">
        <v>0.82</v>
      </c>
      <c r="V10" s="12">
        <v>2.39</v>
      </c>
      <c r="W10" s="12">
        <v>14.440000000000001</v>
      </c>
      <c r="X10" s="12">
        <v>6</v>
      </c>
      <c r="Y10" s="12">
        <v>53.82</v>
      </c>
      <c r="Z10" s="13">
        <v>6.3846610001976556E-2</v>
      </c>
      <c r="AA10" s="12">
        <f>IF(Tabela1[[#This Row],[IPCA (12M)]]="",#N/A,(((1+Tabela14[[#This Row],[Selic]]/100)/(1+Tabela1[[#This Row],[IPCA (12M)]]/100))-1)*100)</f>
        <v>8.0289263860559892</v>
      </c>
    </row>
    <row r="11" spans="1:27">
      <c r="A11" s="11">
        <v>36770</v>
      </c>
      <c r="B11" s="12">
        <v>0.23</v>
      </c>
      <c r="C11" s="12">
        <v>7.77</v>
      </c>
      <c r="D11" s="12">
        <v>0.45</v>
      </c>
      <c r="E11" s="12">
        <v>59.38</v>
      </c>
      <c r="F11" s="12">
        <v>0.23</v>
      </c>
      <c r="G11" s="12"/>
      <c r="H11" s="12">
        <v>0.37</v>
      </c>
      <c r="I11" s="12"/>
      <c r="J11" s="12">
        <v>0.13</v>
      </c>
      <c r="K11" s="12"/>
      <c r="L11" s="12">
        <v>-0.01</v>
      </c>
      <c r="M11" s="12">
        <v>0.53</v>
      </c>
      <c r="N11" s="12">
        <v>0.14000000000000001</v>
      </c>
      <c r="O11" s="12">
        <v>-0.11</v>
      </c>
      <c r="P11" s="12">
        <v>0.18</v>
      </c>
      <c r="Q11" s="12">
        <f>SUM(Tabela1[[#This Row],[Educação]:[Residência]])</f>
        <v>1.63</v>
      </c>
      <c r="R11" s="12">
        <v>0.26</v>
      </c>
      <c r="S11" s="12">
        <v>0.19</v>
      </c>
      <c r="T11" s="12">
        <v>0.56999999999999995</v>
      </c>
      <c r="U11" s="12">
        <v>0.61</v>
      </c>
      <c r="V11" s="12">
        <v>1.1599999999999999</v>
      </c>
      <c r="W11" s="12">
        <v>14.150000000000002</v>
      </c>
      <c r="X11" s="12">
        <v>6</v>
      </c>
      <c r="Y11" s="12">
        <v>55.32</v>
      </c>
      <c r="Z11" s="13">
        <v>5.9973174937727691E-2</v>
      </c>
      <c r="AA11" s="12">
        <f>IF(Tabela1[[#This Row],[IPCA (12M)]]="",#N/A,(((1+Tabela14[[#This Row],[Selic]]/100)/(1+Tabela1[[#This Row],[IPCA (12M)]]/100))-1)*100)</f>
        <v>8.1562586990813646</v>
      </c>
    </row>
    <row r="12" spans="1:27">
      <c r="A12" s="11">
        <v>36800</v>
      </c>
      <c r="B12" s="12">
        <v>0.14000000000000001</v>
      </c>
      <c r="C12" s="12">
        <v>6.65</v>
      </c>
      <c r="D12" s="12">
        <v>0.18</v>
      </c>
      <c r="E12" s="12">
        <v>57.62</v>
      </c>
      <c r="F12" s="12">
        <v>0.23</v>
      </c>
      <c r="G12" s="12"/>
      <c r="H12" s="12">
        <v>0.47</v>
      </c>
      <c r="I12" s="12"/>
      <c r="J12" s="12">
        <v>0.1</v>
      </c>
      <c r="K12" s="12"/>
      <c r="L12" s="12">
        <v>0.13</v>
      </c>
      <c r="M12" s="12">
        <v>0.16</v>
      </c>
      <c r="N12" s="12">
        <v>0.04</v>
      </c>
      <c r="O12" s="12">
        <v>-0.06</v>
      </c>
      <c r="P12" s="12">
        <v>0.17</v>
      </c>
      <c r="Q12" s="12">
        <f>SUM(Tabela1[[#This Row],[Educação]:[Residência]])</f>
        <v>1.17</v>
      </c>
      <c r="R12" s="12">
        <v>0.1</v>
      </c>
      <c r="S12" s="12">
        <v>0.05</v>
      </c>
      <c r="T12" s="12">
        <v>0.63</v>
      </c>
      <c r="U12" s="12">
        <v>0.39</v>
      </c>
      <c r="V12" s="12">
        <v>0.38</v>
      </c>
      <c r="W12" s="12">
        <v>12.830000000000002</v>
      </c>
      <c r="X12" s="12">
        <v>6</v>
      </c>
      <c r="Y12" s="12">
        <v>57.1</v>
      </c>
      <c r="Z12" s="13">
        <v>4.330348985930943E-2</v>
      </c>
      <c r="AA12" s="12">
        <f>IF(Tabela1[[#This Row],[IPCA (12M)]]="",#N/A,(((1+Tabela14[[#This Row],[Selic]]/100)/(1+Tabela1[[#This Row],[IPCA (12M)]]/100))-1)*100)</f>
        <v>9.329582747304265</v>
      </c>
    </row>
    <row r="13" spans="1:27">
      <c r="A13" s="11">
        <v>36831</v>
      </c>
      <c r="B13" s="12">
        <v>0.32</v>
      </c>
      <c r="C13" s="12">
        <v>5.99</v>
      </c>
      <c r="D13" s="12">
        <v>0.17</v>
      </c>
      <c r="E13" s="12">
        <v>56.84</v>
      </c>
      <c r="F13" s="12">
        <v>0.13</v>
      </c>
      <c r="G13" s="12"/>
      <c r="H13" s="12">
        <v>0.16</v>
      </c>
      <c r="I13" s="12"/>
      <c r="J13" s="12">
        <v>0.08</v>
      </c>
      <c r="K13" s="12"/>
      <c r="L13" s="12">
        <v>0.71</v>
      </c>
      <c r="M13" s="12">
        <v>-7.0000000000000007E-2</v>
      </c>
      <c r="N13" s="12">
        <v>0.74</v>
      </c>
      <c r="O13" s="12">
        <v>-0.11</v>
      </c>
      <c r="P13" s="12">
        <v>7.0000000000000007E-2</v>
      </c>
      <c r="Q13" s="12">
        <f>SUM(Tabela1[[#This Row],[Educação]:[Residência]])</f>
        <v>1.34</v>
      </c>
      <c r="R13" s="12">
        <v>0.2</v>
      </c>
      <c r="S13" s="12">
        <v>0.1</v>
      </c>
      <c r="T13" s="12">
        <v>0.51</v>
      </c>
      <c r="U13" s="12">
        <v>0.53</v>
      </c>
      <c r="V13" s="12">
        <v>0.28999999999999998</v>
      </c>
      <c r="W13" s="12">
        <v>10.73</v>
      </c>
      <c r="X13" s="12">
        <v>6</v>
      </c>
      <c r="Y13" s="12">
        <v>59.02</v>
      </c>
      <c r="Z13" s="13">
        <v>8.5924563017479416E-2</v>
      </c>
      <c r="AA13" s="12">
        <f>IF(Tabela1[[#This Row],[IPCA (12M)]]="",#N/A,(((1+Tabela14[[#This Row],[Selic]]/100)/(1+Tabela1[[#This Row],[IPCA (12M)]]/100))-1)*100)</f>
        <v>9.9254646664779678</v>
      </c>
    </row>
    <row r="14" spans="1:27">
      <c r="A14" s="11">
        <v>36861</v>
      </c>
      <c r="B14" s="12">
        <v>0.59</v>
      </c>
      <c r="C14" s="12">
        <v>5.97</v>
      </c>
      <c r="D14" s="12">
        <v>0.6</v>
      </c>
      <c r="E14" s="12">
        <v>55.86</v>
      </c>
      <c r="F14" s="12">
        <v>0.2</v>
      </c>
      <c r="G14" s="12"/>
      <c r="H14" s="12">
        <v>0.08</v>
      </c>
      <c r="I14" s="12"/>
      <c r="J14" s="12">
        <v>0.14000000000000001</v>
      </c>
      <c r="K14" s="12"/>
      <c r="L14" s="12">
        <v>1.87</v>
      </c>
      <c r="M14" s="12">
        <v>-0.48</v>
      </c>
      <c r="N14" s="12">
        <v>0.96</v>
      </c>
      <c r="O14" s="12">
        <v>-0.09</v>
      </c>
      <c r="P14" s="12">
        <v>0.49</v>
      </c>
      <c r="Q14" s="12">
        <f>SUM(Tabela1[[#This Row],[Educação]:[Residência]])</f>
        <v>1.87</v>
      </c>
      <c r="R14" s="12">
        <v>0.21</v>
      </c>
      <c r="S14" s="12">
        <v>0.04</v>
      </c>
      <c r="T14" s="12">
        <v>1.07</v>
      </c>
      <c r="U14" s="12">
        <v>0.55000000000000004</v>
      </c>
      <c r="V14" s="12">
        <v>0.63</v>
      </c>
      <c r="W14" s="12">
        <v>9.5500000000000007</v>
      </c>
      <c r="X14" s="12">
        <v>6</v>
      </c>
      <c r="Y14" s="12">
        <v>60.89</v>
      </c>
      <c r="Z14" s="13">
        <v>0.17389627915943717</v>
      </c>
      <c r="AA14" s="12">
        <f>IF(Tabela1[[#This Row],[IPCA (12M)]]="",#N/A,(((1+Tabela14[[#This Row],[Selic]]/100)/(1+Tabela1[[#This Row],[IPCA (12M)]]/100))-1)*100)</f>
        <v>9.6442389355477776</v>
      </c>
    </row>
    <row r="15" spans="1:27">
      <c r="A15" s="11">
        <v>36892</v>
      </c>
      <c r="B15" s="12">
        <v>0.56999999999999995</v>
      </c>
      <c r="C15" s="12">
        <v>5.92</v>
      </c>
      <c r="D15" s="12">
        <v>0.63</v>
      </c>
      <c r="E15" s="12">
        <v>64.260000000000005</v>
      </c>
      <c r="F15" s="12">
        <v>0.37</v>
      </c>
      <c r="G15" s="12">
        <f>IF(Tabela1[[#This Row],[Núcleo IPCA]]="",#N/A,SUM(F4:F15))</f>
        <v>3.63</v>
      </c>
      <c r="H15" s="12">
        <v>0.32</v>
      </c>
      <c r="I15" s="12">
        <f>IF(Tabela1[[#This Row],[IPCA Bens]]="",#N/A,SUM(H4:H15))</f>
        <v>6.22</v>
      </c>
      <c r="J15" s="12">
        <v>0.5</v>
      </c>
      <c r="K15" s="12">
        <f>IF(Tabela1[[#This Row],[IPCA Serviços]]="",#N/A,SUM(J4:J15))</f>
        <v>2.9000000000000004</v>
      </c>
      <c r="L15" s="12">
        <v>0.72</v>
      </c>
      <c r="M15" s="12">
        <v>0.63</v>
      </c>
      <c r="N15" s="12">
        <v>0.65</v>
      </c>
      <c r="O15" s="12">
        <v>0.17</v>
      </c>
      <c r="P15" s="12">
        <v>0.38</v>
      </c>
      <c r="Q15" s="12">
        <f>SUM(Tabela1[[#This Row],[Educação]:[Residência]])</f>
        <v>2.2799999999999998</v>
      </c>
      <c r="R15" s="12">
        <v>1.41</v>
      </c>
      <c r="S15" s="12">
        <v>0.32</v>
      </c>
      <c r="T15" s="12">
        <v>-0.05</v>
      </c>
      <c r="U15" s="12">
        <v>0.6</v>
      </c>
      <c r="V15" s="12">
        <v>0.62</v>
      </c>
      <c r="W15" s="12">
        <v>8.93</v>
      </c>
      <c r="X15" s="12">
        <v>4</v>
      </c>
      <c r="Y15" s="12">
        <v>60.81</v>
      </c>
      <c r="Z15" s="13">
        <f>IF(Tabela1[[#This Row],[IC-Br]]="",#N/A,((Tabela1[[#This Row],[IC-Br]]*1)/Y3)-1)</f>
        <v>0.18284380470725559</v>
      </c>
      <c r="AA15" s="12">
        <f>IF(Tabela1[[#This Row],[IPCA (12M)]]="",#N/A,(((1+Tabela14[[#This Row],[Selic]]/100)/(1+Tabela1[[#This Row],[IPCA (12M)]]/100))-1)*100)</f>
        <v>9.0351208459214618</v>
      </c>
    </row>
    <row r="16" spans="1:27">
      <c r="A16" s="11">
        <v>36923</v>
      </c>
      <c r="B16" s="12">
        <v>0.46</v>
      </c>
      <c r="C16" s="12">
        <v>6.27</v>
      </c>
      <c r="D16" s="12">
        <v>0.5</v>
      </c>
      <c r="E16" s="12">
        <v>58.01</v>
      </c>
      <c r="F16" s="12">
        <v>0.57999999999999996</v>
      </c>
      <c r="G16" s="12">
        <f>IF(Tabela1[[#This Row],[Núcleo IPCA]]="",#N/A,SUM(F5:F16))</f>
        <v>3.7600000000000002</v>
      </c>
      <c r="H16" s="12">
        <v>0.46</v>
      </c>
      <c r="I16" s="12">
        <f>IF(Tabela1[[#This Row],[IPCA Bens]]="",#N/A,SUM(H5:H16))</f>
        <v>5.69</v>
      </c>
      <c r="J16" s="12">
        <v>0.73</v>
      </c>
      <c r="K16" s="12">
        <f>IF(Tabela1[[#This Row],[IPCA Serviços]]="",#N/A,SUM(J5:J16))</f>
        <v>3.25</v>
      </c>
      <c r="L16" s="12">
        <v>0.77</v>
      </c>
      <c r="M16" s="12">
        <v>0.05</v>
      </c>
      <c r="N16" s="12">
        <v>0.38</v>
      </c>
      <c r="O16" s="12">
        <v>0.72</v>
      </c>
      <c r="P16" s="12">
        <v>0.18</v>
      </c>
      <c r="Q16" s="12">
        <f>SUM(Tabela1[[#This Row],[Educação]:[Residência]])</f>
        <v>2.59</v>
      </c>
      <c r="R16" s="12">
        <v>2.88</v>
      </c>
      <c r="S16" s="12">
        <v>0.14000000000000001</v>
      </c>
      <c r="T16" s="12">
        <v>-0.56000000000000005</v>
      </c>
      <c r="U16" s="12">
        <v>0.13</v>
      </c>
      <c r="V16" s="12">
        <v>0.23</v>
      </c>
      <c r="W16" s="12">
        <v>8.81</v>
      </c>
      <c r="X16" s="12">
        <v>4</v>
      </c>
      <c r="Y16" s="12">
        <v>61.36</v>
      </c>
      <c r="Z16" s="13">
        <f>IF(Tabela1[[#This Row],[IC-Br]]="",#N/A,((Tabela1[[#This Row],[IC-Br]]*1)/Y4)-1)</f>
        <v>0.22182397451214664</v>
      </c>
      <c r="AA16" s="12">
        <f>IF(Tabela1[[#This Row],[IPCA (12M)]]="",#N/A,(((1+Tabela14[[#This Row],[Selic]]/100)/(1+Tabela1[[#This Row],[IPCA (12M)]]/100))-1)*100)</f>
        <v>8.4031241178131211</v>
      </c>
    </row>
    <row r="17" spans="1:27">
      <c r="A17" s="11">
        <v>36951</v>
      </c>
      <c r="B17" s="12">
        <v>0.38</v>
      </c>
      <c r="C17" s="12">
        <v>6.44</v>
      </c>
      <c r="D17" s="12">
        <v>0.36</v>
      </c>
      <c r="E17" s="12">
        <v>60.55</v>
      </c>
      <c r="F17" s="12">
        <v>0.28000000000000003</v>
      </c>
      <c r="G17" s="12">
        <f>IF(Tabela1[[#This Row],[Núcleo IPCA]]="",#N/A,SUM(F6:F17))</f>
        <v>3.99</v>
      </c>
      <c r="H17" s="12">
        <v>0.37</v>
      </c>
      <c r="I17" s="12">
        <f>IF(Tabela1[[#This Row],[IPCA Bens]]="",#N/A,SUM(H6:H17))</f>
        <v>5.21</v>
      </c>
      <c r="J17" s="12">
        <v>0.06</v>
      </c>
      <c r="K17" s="12">
        <f>IF(Tabela1[[#This Row],[IPCA Serviços]]="",#N/A,SUM(J6:J17))</f>
        <v>3.4200000000000004</v>
      </c>
      <c r="L17" s="12">
        <v>0.12</v>
      </c>
      <c r="M17" s="12">
        <v>1.17</v>
      </c>
      <c r="N17" s="12">
        <v>0.15</v>
      </c>
      <c r="O17" s="12">
        <v>0.6</v>
      </c>
      <c r="P17" s="12">
        <v>0.04</v>
      </c>
      <c r="Q17" s="12">
        <f>SUM(Tabela1[[#This Row],[Educação]:[Residência]])</f>
        <v>8.0000000000000071E-2</v>
      </c>
      <c r="R17" s="12">
        <v>0.49</v>
      </c>
      <c r="S17" s="12">
        <v>7.0000000000000007E-2</v>
      </c>
      <c r="T17" s="12">
        <v>-0.42</v>
      </c>
      <c r="U17" s="12">
        <v>-0.06</v>
      </c>
      <c r="V17" s="12">
        <v>0.56000000000000005</v>
      </c>
      <c r="W17" s="12">
        <v>9.2200000000000006</v>
      </c>
      <c r="X17" s="12">
        <v>4</v>
      </c>
      <c r="Y17" s="12">
        <v>61.26</v>
      </c>
      <c r="Z17" s="13">
        <f>IF(Tabela1[[#This Row],[IC-Br]]="",#N/A,((Tabela1[[#This Row],[IC-Br]]*1)/Y5)-1)</f>
        <v>0.23732579276913746</v>
      </c>
      <c r="AA17" s="12">
        <f>IF(Tabela1[[#This Row],[IPCA (12M)]]="",#N/A,(((1+Tabela14[[#This Row],[Selic]]/100)/(1+Tabela1[[#This Row],[IPCA (12M)]]/100))-1)*100)</f>
        <v>8.4084930477264166</v>
      </c>
    </row>
    <row r="18" spans="1:27">
      <c r="A18" s="11">
        <v>36982</v>
      </c>
      <c r="B18" s="12">
        <v>0.57999999999999996</v>
      </c>
      <c r="C18" s="12">
        <v>6.61</v>
      </c>
      <c r="D18" s="12">
        <v>0.5</v>
      </c>
      <c r="E18" s="12">
        <v>60.94</v>
      </c>
      <c r="F18" s="12">
        <v>0.4</v>
      </c>
      <c r="G18" s="12">
        <f>IF(Tabela1[[#This Row],[Núcleo IPCA]]="",#N/A,SUM(F7:F18))</f>
        <v>3.52</v>
      </c>
      <c r="H18" s="12">
        <v>0.14000000000000001</v>
      </c>
      <c r="I18" s="12">
        <f>IF(Tabela1[[#This Row],[IPCA Bens]]="",#N/A,SUM(H7:H18))</f>
        <v>4.63</v>
      </c>
      <c r="J18" s="12">
        <v>0.62</v>
      </c>
      <c r="K18" s="12">
        <f>IF(Tabela1[[#This Row],[IPCA Serviços]]="",#N/A,SUM(J7:J18))</f>
        <v>2.57</v>
      </c>
      <c r="L18" s="12">
        <v>-0.32</v>
      </c>
      <c r="M18" s="12">
        <v>1.8</v>
      </c>
      <c r="N18" s="12">
        <v>0.64</v>
      </c>
      <c r="O18" s="12">
        <v>0.19</v>
      </c>
      <c r="P18" s="12">
        <v>0.98</v>
      </c>
      <c r="Q18" s="12">
        <f>SUM(Tabela1[[#This Row],[Educação]:[Residência]])</f>
        <v>0.64</v>
      </c>
      <c r="R18" s="12">
        <v>0.64</v>
      </c>
      <c r="S18" s="12">
        <v>0</v>
      </c>
      <c r="T18" s="12">
        <v>-0.11</v>
      </c>
      <c r="U18" s="12">
        <v>0.11</v>
      </c>
      <c r="V18" s="12">
        <v>1</v>
      </c>
      <c r="W18" s="12">
        <v>9.99</v>
      </c>
      <c r="X18" s="12">
        <v>4</v>
      </c>
      <c r="Y18" s="12">
        <v>63.21</v>
      </c>
      <c r="Z18" s="13">
        <f>IF(Tabela1[[#This Row],[IC-Br]]="",#N/A,((Tabela1[[#This Row],[IC-Br]]*1)/Y6)-1)</f>
        <v>0.25641025641025639</v>
      </c>
      <c r="AA18" s="12">
        <f>IF(Tabela1[[#This Row],[IPCA (12M)]]="",#N/A,(((1+Tabela14[[#This Row],[Selic]]/100)/(1+Tabela1[[#This Row],[IPCA (12M)]]/100))-1)*100)</f>
        <v>8.8265641121846095</v>
      </c>
    </row>
    <row r="19" spans="1:27">
      <c r="A19" s="11">
        <v>37012</v>
      </c>
      <c r="B19" s="12">
        <v>0.41</v>
      </c>
      <c r="C19" s="12">
        <v>7.04</v>
      </c>
      <c r="D19" s="12">
        <v>0.49</v>
      </c>
      <c r="E19" s="12">
        <v>57.03</v>
      </c>
      <c r="F19" s="12">
        <v>0.38</v>
      </c>
      <c r="G19" s="12">
        <f>IF(Tabela1[[#This Row],[Núcleo IPCA]]="",#N/A,SUM(F8:F19))</f>
        <v>3.6999999999999997</v>
      </c>
      <c r="H19" s="12">
        <v>0.52</v>
      </c>
      <c r="I19" s="12">
        <f>IF(Tabela1[[#This Row],[IPCA Bens]]="",#N/A,SUM(H8:H19))</f>
        <v>4.68</v>
      </c>
      <c r="J19" s="12">
        <v>0.38</v>
      </c>
      <c r="K19" s="12">
        <f>IF(Tabela1[[#This Row],[IPCA Serviços]]="",#N/A,SUM(J8:J19))</f>
        <v>3.02</v>
      </c>
      <c r="L19" s="12">
        <v>0.3</v>
      </c>
      <c r="M19" s="12">
        <v>0.57999999999999996</v>
      </c>
      <c r="N19" s="12">
        <v>1.06</v>
      </c>
      <c r="O19" s="12">
        <v>-0.05</v>
      </c>
      <c r="P19" s="12">
        <v>0.5</v>
      </c>
      <c r="Q19" s="12">
        <f>SUM(Tabela1[[#This Row],[Educação]:[Residência]])</f>
        <v>0.19</v>
      </c>
      <c r="R19" s="12">
        <v>7.0000000000000007E-2</v>
      </c>
      <c r="S19" s="12">
        <v>0.05</v>
      </c>
      <c r="T19" s="12">
        <v>0.14000000000000001</v>
      </c>
      <c r="U19" s="12">
        <v>-7.0000000000000007E-2</v>
      </c>
      <c r="V19" s="12">
        <v>0.86</v>
      </c>
      <c r="W19" s="12">
        <v>10.540000000000001</v>
      </c>
      <c r="X19" s="12">
        <v>4</v>
      </c>
      <c r="Y19" s="12">
        <v>66.069999999999993</v>
      </c>
      <c r="Z19" s="13">
        <f>IF(Tabela1[[#This Row],[IC-Br]]="",#N/A,((Tabela1[[#This Row],[IC-Br]]*1)/Y7)-1)</f>
        <v>0.24238435502068434</v>
      </c>
      <c r="AA19" s="12">
        <f>IF(Tabela1[[#This Row],[IPCA (12M)]]="",#N/A,(((1+Tabela14[[#This Row],[Selic]]/100)/(1+Tabela1[[#This Row],[IPCA (12M)]]/100))-1)*100)</f>
        <v>8.772421524663665</v>
      </c>
    </row>
    <row r="20" spans="1:27">
      <c r="A20" s="11">
        <v>37043</v>
      </c>
      <c r="B20" s="12">
        <v>0.52</v>
      </c>
      <c r="C20" s="12">
        <v>7.35</v>
      </c>
      <c r="D20" s="12">
        <v>0.38</v>
      </c>
      <c r="E20" s="12">
        <v>57.62</v>
      </c>
      <c r="F20" s="12">
        <v>0.27</v>
      </c>
      <c r="G20" s="12">
        <f>IF(Tabela1[[#This Row],[Núcleo IPCA]]="",#N/A,SUM(F9:F20))</f>
        <v>3.67</v>
      </c>
      <c r="H20" s="12">
        <v>0.22</v>
      </c>
      <c r="I20" s="12">
        <f>IF(Tabela1[[#This Row],[IPCA Bens]]="",#N/A,SUM(H9:H20))</f>
        <v>4.54</v>
      </c>
      <c r="J20" s="12">
        <v>0.3</v>
      </c>
      <c r="K20" s="12">
        <f>IF(Tabela1[[#This Row],[IPCA Serviços]]="",#N/A,SUM(J9:J20))</f>
        <v>3.32</v>
      </c>
      <c r="L20" s="12">
        <v>1.34</v>
      </c>
      <c r="M20" s="12">
        <v>0.1</v>
      </c>
      <c r="N20" s="12">
        <v>1.02</v>
      </c>
      <c r="O20" s="12">
        <v>-0.64</v>
      </c>
      <c r="P20" s="12">
        <v>0.08</v>
      </c>
      <c r="Q20" s="12">
        <f>SUM(Tabela1[[#This Row],[Educação]:[Residência]])</f>
        <v>2.39</v>
      </c>
      <c r="R20" s="12">
        <v>0.14000000000000001</v>
      </c>
      <c r="S20" s="12">
        <v>1.17</v>
      </c>
      <c r="T20" s="12">
        <v>1.04</v>
      </c>
      <c r="U20" s="12">
        <v>0.04</v>
      </c>
      <c r="V20" s="12">
        <v>0.98</v>
      </c>
      <c r="W20" s="12">
        <v>10.67</v>
      </c>
      <c r="X20" s="12">
        <v>4</v>
      </c>
      <c r="Y20" s="12">
        <v>68.09</v>
      </c>
      <c r="Z20" s="13">
        <f>IF(Tabela1[[#This Row],[IC-Br]]="",#N/A,((Tabela1[[#This Row],[IC-Br]]*1)/Y8)-1)</f>
        <v>0.27152194211017755</v>
      </c>
      <c r="AA20" s="12">
        <f>IF(Tabela1[[#This Row],[IPCA (12M)]]="",#N/A,(((1+Tabela14[[#This Row],[Selic]]/100)/(1+Tabela1[[#This Row],[IPCA (12M)]]/100))-1)*100)</f>
        <v>9.2501164415463641</v>
      </c>
    </row>
    <row r="21" spans="1:27">
      <c r="A21" s="11">
        <v>37073</v>
      </c>
      <c r="B21" s="12">
        <v>1.33</v>
      </c>
      <c r="C21" s="12">
        <v>7.05</v>
      </c>
      <c r="D21" s="12">
        <v>0.94</v>
      </c>
      <c r="E21" s="12">
        <v>66.41</v>
      </c>
      <c r="F21" s="12">
        <v>0.6</v>
      </c>
      <c r="G21" s="12">
        <f>IF(Tabela1[[#This Row],[Núcleo IPCA]]="",#N/A,SUM(F10:F21))</f>
        <v>4.01</v>
      </c>
      <c r="H21" s="12">
        <v>0.3</v>
      </c>
      <c r="I21" s="12">
        <f>IF(Tabela1[[#This Row],[IPCA Bens]]="",#N/A,SUM(H10:H21))</f>
        <v>4.1100000000000003</v>
      </c>
      <c r="J21" s="12">
        <v>0.77</v>
      </c>
      <c r="K21" s="12">
        <f>IF(Tabela1[[#This Row],[IPCA Serviços]]="",#N/A,SUM(J10:J21))</f>
        <v>4.05</v>
      </c>
      <c r="L21" s="12">
        <v>2.08</v>
      </c>
      <c r="M21" s="12">
        <v>0.67</v>
      </c>
      <c r="N21" s="12">
        <v>1.97</v>
      </c>
      <c r="O21" s="12">
        <v>0.3</v>
      </c>
      <c r="P21" s="12">
        <v>1.27</v>
      </c>
      <c r="Q21" s="12">
        <f>SUM(Tabela1[[#This Row],[Educação]:[Residência]])</f>
        <v>6.6800000000000006</v>
      </c>
      <c r="R21" s="12">
        <v>0.2</v>
      </c>
      <c r="S21" s="12">
        <v>5.43</v>
      </c>
      <c r="T21" s="12">
        <v>0.69</v>
      </c>
      <c r="U21" s="12">
        <v>0.36</v>
      </c>
      <c r="V21" s="12">
        <v>1.48</v>
      </c>
      <c r="W21" s="12">
        <v>10.58</v>
      </c>
      <c r="X21" s="12">
        <v>4</v>
      </c>
      <c r="Y21" s="12">
        <v>69.56</v>
      </c>
      <c r="Z21" s="13">
        <f>IF(Tabela1[[#This Row],[IC-Br]]="",#N/A,((Tabela1[[#This Row],[IC-Br]]*1)/Y9)-1)</f>
        <v>0.2987303958177745</v>
      </c>
      <c r="AA21" s="12">
        <f>IF(Tabela1[[#This Row],[IPCA (12M)]]="",#N/A,(((1+Tabela14[[#This Row],[Selic]]/100)/(1+Tabela1[[#This Row],[IPCA (12M)]]/100))-1)*100)</f>
        <v>10.761326482951894</v>
      </c>
    </row>
    <row r="22" spans="1:27">
      <c r="A22" s="11">
        <v>37104</v>
      </c>
      <c r="B22" s="12">
        <v>0.7</v>
      </c>
      <c r="C22" s="12">
        <v>6.41</v>
      </c>
      <c r="D22" s="12">
        <v>1.18</v>
      </c>
      <c r="E22" s="12">
        <v>65.819999999999993</v>
      </c>
      <c r="F22" s="12">
        <v>0.52</v>
      </c>
      <c r="G22" s="12">
        <f>IF(Tabela1[[#This Row],[Núcleo IPCA]]="",#N/A,SUM(F11:F22))</f>
        <v>4.1900000000000004</v>
      </c>
      <c r="H22" s="12">
        <v>0.14000000000000001</v>
      </c>
      <c r="I22" s="12">
        <f>IF(Tabela1[[#This Row],[IPCA Bens]]="",#N/A,SUM(H11:H22))</f>
        <v>3.5500000000000003</v>
      </c>
      <c r="J22" s="12">
        <v>0.56000000000000005</v>
      </c>
      <c r="K22" s="12">
        <f>IF(Tabela1[[#This Row],[IPCA Serviços]]="",#N/A,SUM(J11:J22))</f>
        <v>4.3699999999999992</v>
      </c>
      <c r="L22" s="12">
        <v>0.64</v>
      </c>
      <c r="M22" s="12">
        <v>0.83</v>
      </c>
      <c r="N22" s="12">
        <v>0.78</v>
      </c>
      <c r="O22" s="12">
        <v>0.73</v>
      </c>
      <c r="P22" s="12">
        <v>1.05</v>
      </c>
      <c r="Q22" s="12">
        <f>SUM(Tabela1[[#This Row],[Educação]:[Residência]])</f>
        <v>1.52</v>
      </c>
      <c r="R22" s="12">
        <v>0.45</v>
      </c>
      <c r="S22" s="12">
        <v>0.39</v>
      </c>
      <c r="T22" s="12">
        <v>0.43</v>
      </c>
      <c r="U22" s="12">
        <v>0.25</v>
      </c>
      <c r="V22" s="12">
        <v>1.38</v>
      </c>
      <c r="W22" s="12">
        <f>IF(Tabela1[[#This Row],[IPCA Serviços]]="",#N/A,SUM(V11:V22))</f>
        <v>9.57</v>
      </c>
      <c r="X22" s="12">
        <v>4</v>
      </c>
      <c r="Y22" s="12">
        <v>69.23</v>
      </c>
      <c r="Z22" s="13">
        <f>IF(Tabela1[[#This Row],[IC-Br]]="",#N/A,((Tabela1[[#This Row],[IC-Br]]*1)/Y10)-1)</f>
        <v>0.28632478632478642</v>
      </c>
      <c r="AA22" s="12">
        <f>IF(Tabela1[[#This Row],[IPCA (12M)]]="",#N/A,(((1+Tabela14[[#This Row],[Selic]]/100)/(1+Tabela1[[#This Row],[IPCA (12M)]]/100))-1)*100)</f>
        <v>11.831594774927169</v>
      </c>
    </row>
    <row r="23" spans="1:27">
      <c r="A23" s="11">
        <v>37135</v>
      </c>
      <c r="B23" s="12">
        <v>0.28000000000000003</v>
      </c>
      <c r="C23" s="12">
        <v>6.46</v>
      </c>
      <c r="D23" s="12">
        <v>0.38</v>
      </c>
      <c r="E23" s="12">
        <v>63.67</v>
      </c>
      <c r="F23" s="12">
        <v>0.23</v>
      </c>
      <c r="G23" s="12">
        <f>IF(Tabela1[[#This Row],[Núcleo IPCA]]="",#N/A,SUM(F12:F23))</f>
        <v>4.1900000000000004</v>
      </c>
      <c r="H23" s="12">
        <v>-0.38</v>
      </c>
      <c r="I23" s="12">
        <f>IF(Tabela1[[#This Row],[IPCA Bens]]="",#N/A,SUM(H12:H23))</f>
        <v>2.8000000000000003</v>
      </c>
      <c r="J23" s="12">
        <v>0.2</v>
      </c>
      <c r="K23" s="12">
        <f>IF(Tabela1[[#This Row],[IPCA Serviços]]="",#N/A,SUM(J12:J23))</f>
        <v>4.4400000000000004</v>
      </c>
      <c r="L23" s="12">
        <v>7.0000000000000007E-2</v>
      </c>
      <c r="M23" s="12">
        <v>0.39</v>
      </c>
      <c r="N23" s="12">
        <v>0.55000000000000004</v>
      </c>
      <c r="O23" s="12">
        <v>0.37</v>
      </c>
      <c r="P23" s="12">
        <v>0.16</v>
      </c>
      <c r="Q23" s="12">
        <f>SUM(Tabela1[[#This Row],[Educação]:[Residência]])</f>
        <v>0.66</v>
      </c>
      <c r="R23" s="12">
        <v>0.4</v>
      </c>
      <c r="S23" s="12">
        <v>-0.15</v>
      </c>
      <c r="T23" s="12">
        <v>0.24</v>
      </c>
      <c r="U23" s="12">
        <v>0.17</v>
      </c>
      <c r="V23" s="12">
        <v>0.31</v>
      </c>
      <c r="W23" s="12">
        <f>IF(Tabela1[[#This Row],[IPCA Serviços]]="",#N/A,SUM(V12:V23))</f>
        <v>8.7200000000000006</v>
      </c>
      <c r="X23" s="12">
        <v>4</v>
      </c>
      <c r="Y23" s="12">
        <v>69.58</v>
      </c>
      <c r="Z23" s="13">
        <f>IF(Tabela1[[#This Row],[IC-Br]]="",#N/A,((Tabela1[[#This Row],[IC-Br]]*1)/Y11)-1)</f>
        <v>0.25777295733911787</v>
      </c>
      <c r="AA23" s="12">
        <f>IF(Tabela1[[#This Row],[IPCA (12M)]]="",#N/A,(((1+Tabela14[[#This Row],[Selic]]/100)/(1+Tabela1[[#This Row],[IPCA (12M)]]/100))-1)*100)</f>
        <v>11.835431147848951</v>
      </c>
    </row>
    <row r="24" spans="1:27">
      <c r="A24" s="11">
        <v>37165</v>
      </c>
      <c r="B24" s="12">
        <v>0.83</v>
      </c>
      <c r="C24" s="12">
        <v>7.19</v>
      </c>
      <c r="D24" s="12">
        <v>0.37</v>
      </c>
      <c r="E24" s="12">
        <v>65.430000000000007</v>
      </c>
      <c r="F24" s="12">
        <v>0.5</v>
      </c>
      <c r="G24" s="12">
        <f>IF(Tabela1[[#This Row],[Núcleo IPCA]]="",#N/A,SUM(F13:F24))</f>
        <v>4.46</v>
      </c>
      <c r="H24" s="12">
        <v>0.46</v>
      </c>
      <c r="I24" s="12">
        <f>IF(Tabela1[[#This Row],[IPCA Bens]]="",#N/A,SUM(H13:H24))</f>
        <v>2.7900000000000005</v>
      </c>
      <c r="J24" s="12">
        <v>0.34</v>
      </c>
      <c r="K24" s="12">
        <f>IF(Tabela1[[#This Row],[IPCA Serviços]]="",#N/A,SUM(J13:J24))</f>
        <v>4.68</v>
      </c>
      <c r="L24" s="12">
        <v>0.98</v>
      </c>
      <c r="M24" s="12">
        <v>1.1499999999999999</v>
      </c>
      <c r="N24" s="12">
        <v>0.67</v>
      </c>
      <c r="O24" s="12">
        <v>0.3</v>
      </c>
      <c r="P24" s="12">
        <v>1.31</v>
      </c>
      <c r="Q24" s="12">
        <f>SUM(Tabela1[[#This Row],[Educação]:[Residência]])</f>
        <v>1.78</v>
      </c>
      <c r="R24" s="12">
        <v>0.01</v>
      </c>
      <c r="S24" s="12">
        <v>7.0000000000000007E-2</v>
      </c>
      <c r="T24" s="12">
        <v>0.61</v>
      </c>
      <c r="U24" s="12">
        <v>1.0900000000000001</v>
      </c>
      <c r="V24" s="12">
        <v>1.18</v>
      </c>
      <c r="W24" s="12">
        <f>IF(Tabela1[[#This Row],[IGP-M]]="",#N/A,SUM(V13:V24))</f>
        <v>9.5200000000000014</v>
      </c>
      <c r="X24" s="12">
        <v>4</v>
      </c>
      <c r="Y24" s="12">
        <v>67.819999999999993</v>
      </c>
      <c r="Z24" s="13">
        <f>IF(Tabela1[[#This Row],[IC-Br]]="",#N/A,((Tabela1[[#This Row],[IC-Br]]*1)/Y12)-1)</f>
        <v>0.18774080560420292</v>
      </c>
      <c r="AA24" s="12">
        <f>IF(Tabela1[[#This Row],[IPCA (12M)]]="",#N/A,(((1+Tabela14[[#This Row],[Selic]]/100)/(1+Tabela1[[#This Row],[IPCA (12M)]]/100))-1)*100)</f>
        <v>11.073794197219877</v>
      </c>
    </row>
    <row r="25" spans="1:27">
      <c r="A25" s="11">
        <v>37196</v>
      </c>
      <c r="B25" s="12">
        <v>0.71</v>
      </c>
      <c r="C25" s="12">
        <v>7.61</v>
      </c>
      <c r="D25" s="12">
        <v>0.99</v>
      </c>
      <c r="E25" s="12">
        <v>68.36</v>
      </c>
      <c r="F25" s="12">
        <v>0.6</v>
      </c>
      <c r="G25" s="12">
        <f>IF(Tabela1[[#This Row],[Núcleo IPCA]]="",#N/A,SUM(F14:F25))</f>
        <v>4.93</v>
      </c>
      <c r="H25" s="12">
        <v>0.8</v>
      </c>
      <c r="I25" s="12">
        <f>IF(Tabela1[[#This Row],[IPCA Bens]]="",#N/A,SUM(H14:H25))</f>
        <v>3.4300000000000006</v>
      </c>
      <c r="J25" s="12">
        <v>0.08</v>
      </c>
      <c r="K25" s="12">
        <f>IF(Tabela1[[#This Row],[IPCA Serviços]]="",#N/A,SUM(J14:J25))</f>
        <v>4.6800000000000006</v>
      </c>
      <c r="L25" s="12">
        <v>0.35</v>
      </c>
      <c r="M25" s="12">
        <v>1.31</v>
      </c>
      <c r="N25" s="12">
        <v>0.68</v>
      </c>
      <c r="O25" s="12">
        <v>0.45</v>
      </c>
      <c r="P25" s="12">
        <v>0.6</v>
      </c>
      <c r="Q25" s="12">
        <f>SUM(Tabela1[[#This Row],[Educação]:[Residência]])</f>
        <v>2.38</v>
      </c>
      <c r="R25" s="12">
        <v>0.31</v>
      </c>
      <c r="S25" s="12">
        <v>0.04</v>
      </c>
      <c r="T25" s="12">
        <v>0.89</v>
      </c>
      <c r="U25" s="12">
        <v>1.1399999999999999</v>
      </c>
      <c r="V25" s="12">
        <v>1.1000000000000001</v>
      </c>
      <c r="W25" s="12">
        <f>IF(Tabela1[[#This Row],[IGP-M]]="",#N/A,SUM(V14:V25))</f>
        <v>10.329999999999998</v>
      </c>
      <c r="X25" s="12">
        <v>4</v>
      </c>
      <c r="Y25" s="12">
        <v>64.33</v>
      </c>
      <c r="Z25" s="13">
        <f>IF(Tabela1[[#This Row],[IC-Br]]="",#N/A,((Tabela1[[#This Row],[IC-Br]]*1)/Y13)-1)</f>
        <v>8.9969501863774948E-2</v>
      </c>
      <c r="AA25" s="12">
        <f>IF(Tabela1[[#This Row],[IPCA (12M)]]="",#N/A,(((1+Tabela14[[#This Row],[Selic]]/100)/(1+Tabela1[[#This Row],[IPCA (12M)]]/100))-1)*100)</f>
        <v>10.630982250720189</v>
      </c>
    </row>
    <row r="26" spans="1:27">
      <c r="A26" s="11">
        <v>37226</v>
      </c>
      <c r="B26" s="12">
        <v>0.65</v>
      </c>
      <c r="C26" s="12">
        <v>7.67</v>
      </c>
      <c r="D26" s="12">
        <v>0.55000000000000004</v>
      </c>
      <c r="E26" s="12">
        <v>67.58</v>
      </c>
      <c r="F26" s="12">
        <v>0.77</v>
      </c>
      <c r="G26" s="12">
        <f>IF(Tabela1[[#This Row],[Núcleo IPCA]]="",#N/A,SUM(F15:F26))</f>
        <v>5.5</v>
      </c>
      <c r="H26" s="12">
        <v>1.03</v>
      </c>
      <c r="I26" s="12">
        <f>IF(Tabela1[[#This Row],[IPCA Bens]]="",#N/A,SUM(H15:H26))</f>
        <v>4.3800000000000008</v>
      </c>
      <c r="J26" s="12">
        <v>0.22</v>
      </c>
      <c r="K26" s="12">
        <f>IF(Tabela1[[#This Row],[IPCA Serviços]]="",#N/A,SUM(J15:J26))</f>
        <v>4.76</v>
      </c>
      <c r="L26" s="12">
        <v>0.69</v>
      </c>
      <c r="M26" s="12">
        <v>0.56000000000000005</v>
      </c>
      <c r="N26" s="12">
        <v>0.48</v>
      </c>
      <c r="O26" s="12">
        <v>0.99</v>
      </c>
      <c r="P26" s="12">
        <v>0.17</v>
      </c>
      <c r="Q26" s="12">
        <f>SUM(Tabela1[[#This Row],[Educação]:[Residência]])</f>
        <v>3.23</v>
      </c>
      <c r="R26" s="12">
        <v>0.12</v>
      </c>
      <c r="S26" s="12">
        <v>-0.05</v>
      </c>
      <c r="T26" s="12">
        <v>1.91</v>
      </c>
      <c r="U26" s="12">
        <v>1.25</v>
      </c>
      <c r="V26" s="12">
        <v>0.22</v>
      </c>
      <c r="W26" s="12">
        <f>IF(Tabela1[[#This Row],[IGP-M]]="",#N/A,SUM(V15:V26))</f>
        <v>9.92</v>
      </c>
      <c r="X26" s="12">
        <v>4</v>
      </c>
      <c r="Y26" s="12">
        <v>59.7</v>
      </c>
      <c r="Z26" s="13">
        <f>IF(Tabela1[[#This Row],[IC-Br]]="",#N/A,((Tabela1[[#This Row],[IC-Br]]*1)/Y14)-1)</f>
        <v>-1.9543438988339545E-2</v>
      </c>
      <c r="AA26" s="12">
        <f>IF(Tabela1[[#This Row],[IPCA (12M)]]="",#N/A,(((1+Tabela14[[#This Row],[Selic]]/100)/(1+Tabela1[[#This Row],[IPCA (12M)]]/100))-1)*100)</f>
        <v>10.569332218816774</v>
      </c>
    </row>
    <row r="27" spans="1:27">
      <c r="A27" s="11">
        <v>37257</v>
      </c>
      <c r="B27" s="12">
        <v>0.52</v>
      </c>
      <c r="C27" s="12">
        <v>7.62</v>
      </c>
      <c r="D27" s="12">
        <v>0.62</v>
      </c>
      <c r="E27" s="12">
        <v>73.83</v>
      </c>
      <c r="F27" s="12">
        <v>0.49</v>
      </c>
      <c r="G27" s="12">
        <f>IF(Tabela1[[#This Row],[Núcleo IPCA]]="",#N/A,SUM(F16:F27))</f>
        <v>5.620000000000001</v>
      </c>
      <c r="H27" s="12">
        <v>0.87</v>
      </c>
      <c r="I27" s="12">
        <f>IF(Tabela1[[#This Row],[IPCA Bens]]="",#N/A,SUM(H16:H27))</f>
        <v>4.9300000000000006</v>
      </c>
      <c r="J27" s="12">
        <v>0.19</v>
      </c>
      <c r="K27" s="12">
        <f>IF(Tabela1[[#This Row],[IPCA Serviços]]="",#N/A,SUM(J16:J27))</f>
        <v>4.45</v>
      </c>
      <c r="L27" s="12">
        <v>-1.5</v>
      </c>
      <c r="M27" s="12">
        <v>0.85</v>
      </c>
      <c r="N27" s="12">
        <v>2.81</v>
      </c>
      <c r="O27" s="12">
        <v>0.3</v>
      </c>
      <c r="P27" s="12">
        <v>0.56999999999999995</v>
      </c>
      <c r="Q27" s="12">
        <f>SUM(Tabela1[[#This Row],[Educação]:[Residência]])</f>
        <v>2.4400000000000004</v>
      </c>
      <c r="R27" s="12">
        <v>0.41</v>
      </c>
      <c r="S27" s="12">
        <v>0.43</v>
      </c>
      <c r="T27" s="12">
        <v>0.55000000000000004</v>
      </c>
      <c r="U27" s="12">
        <v>1.05</v>
      </c>
      <c r="V27" s="12">
        <v>0.36</v>
      </c>
      <c r="W27" s="12">
        <f>IF(Tabela1[[#This Row],[IGP-M]]="",#N/A,SUM(V16:V27))</f>
        <v>9.6599999999999984</v>
      </c>
      <c r="X27" s="12">
        <v>3.5</v>
      </c>
      <c r="Y27" s="12">
        <v>61.05</v>
      </c>
      <c r="Z27" s="13">
        <f>IF(Tabela1[[#This Row],[IC-Br]]="",#N/A,((Tabela1[[#This Row],[IC-Br]]*1)/Y15)-1)</f>
        <v>3.9467192895903391E-3</v>
      </c>
      <c r="AA27" s="12">
        <f>IF(Tabela1[[#This Row],[IPCA (12M)]]="",#N/A,(((1+Tabela14[[#This Row],[Selic]]/100)/(1+Tabela1[[#This Row],[IPCA (12M)]]/100))-1)*100)</f>
        <v>10.620702471659538</v>
      </c>
    </row>
    <row r="28" spans="1:27">
      <c r="A28" s="11">
        <v>37288</v>
      </c>
      <c r="B28" s="12">
        <v>0.36</v>
      </c>
      <c r="C28" s="12">
        <v>7.51</v>
      </c>
      <c r="D28" s="12">
        <v>0.44</v>
      </c>
      <c r="E28" s="12">
        <v>62.11</v>
      </c>
      <c r="F28" s="12">
        <v>0.83</v>
      </c>
      <c r="G28" s="12">
        <f>IF(Tabela1[[#This Row],[Núcleo IPCA]]="",#N/A,SUM(F17:F28))</f>
        <v>5.870000000000001</v>
      </c>
      <c r="H28" s="12">
        <v>0.46</v>
      </c>
      <c r="I28" s="12">
        <f>IF(Tabela1[[#This Row],[IPCA Bens]]="",#N/A,SUM(H17:H28))</f>
        <v>4.9300000000000006</v>
      </c>
      <c r="J28" s="12">
        <v>1.22</v>
      </c>
      <c r="K28" s="12">
        <f>IF(Tabela1[[#This Row],[IPCA Serviços]]="",#N/A,SUM(J17:J28))</f>
        <v>4.9400000000000004</v>
      </c>
      <c r="L28" s="12">
        <v>-0.5</v>
      </c>
      <c r="M28" s="12">
        <v>0.2</v>
      </c>
      <c r="N28" s="12">
        <v>0.23</v>
      </c>
      <c r="O28" s="12">
        <v>1.1000000000000001</v>
      </c>
      <c r="P28" s="12">
        <v>0.37</v>
      </c>
      <c r="Q28" s="12">
        <f>SUM(Tabela1[[#This Row],[Educação]:[Residência]])</f>
        <v>5.0900000000000007</v>
      </c>
      <c r="R28" s="12">
        <v>4.7</v>
      </c>
      <c r="S28" s="12">
        <v>0.4</v>
      </c>
      <c r="T28" s="12">
        <v>-0.67</v>
      </c>
      <c r="U28" s="12">
        <v>0.66</v>
      </c>
      <c r="V28" s="12">
        <v>0.06</v>
      </c>
      <c r="W28" s="12">
        <f>IF(Tabela1[[#This Row],[IGP-M]]="",#N/A,SUM(V17:V28))</f>
        <v>9.49</v>
      </c>
      <c r="X28" s="12">
        <v>3.5</v>
      </c>
      <c r="Y28" s="12">
        <v>60.73</v>
      </c>
      <c r="Z28" s="13">
        <f>IF(Tabela1[[#This Row],[IC-Br]]="",#N/A,((Tabela1[[#This Row],[IC-Br]]*1)/Y16)-1)</f>
        <v>-1.0267275097783579E-2</v>
      </c>
      <c r="AA28" s="12">
        <f>IF(Tabela1[[#This Row],[IPCA (12M)]]="",#N/A,(((1+Tabela14[[#This Row],[Selic]]/100)/(1+Tabela1[[#This Row],[IPCA (12M)]]/100))-1)*100)</f>
        <v>10.659473537345377</v>
      </c>
    </row>
    <row r="29" spans="1:27">
      <c r="A29" s="11">
        <v>37316</v>
      </c>
      <c r="B29" s="12">
        <v>0.6</v>
      </c>
      <c r="C29" s="12">
        <v>7.75</v>
      </c>
      <c r="D29" s="12">
        <v>0.4</v>
      </c>
      <c r="E29" s="12">
        <v>62.11</v>
      </c>
      <c r="F29" s="12">
        <v>0.43</v>
      </c>
      <c r="G29" s="12">
        <f>IF(Tabela1[[#This Row],[Núcleo IPCA]]="",#N/A,SUM(F18:F29))</f>
        <v>6.02</v>
      </c>
      <c r="H29" s="12">
        <v>0.16</v>
      </c>
      <c r="I29" s="12">
        <f>IF(Tabela1[[#This Row],[IPCA Bens]]="",#N/A,SUM(H18:H29))</f>
        <v>4.7200000000000006</v>
      </c>
      <c r="J29" s="12">
        <v>0.15</v>
      </c>
      <c r="K29" s="12">
        <f>IF(Tabela1[[#This Row],[IPCA Serviços]]="",#N/A,SUM(J18:J29))</f>
        <v>5.0300000000000011</v>
      </c>
      <c r="L29" s="12">
        <v>1.04</v>
      </c>
      <c r="M29" s="12">
        <v>0.39</v>
      </c>
      <c r="N29" s="12">
        <v>0.93</v>
      </c>
      <c r="O29" s="12">
        <v>1.29</v>
      </c>
      <c r="P29" s="12">
        <v>-0.25</v>
      </c>
      <c r="Q29" s="12">
        <f>SUM(Tabela1[[#This Row],[Educação]:[Residência]])</f>
        <v>0.54</v>
      </c>
      <c r="R29" s="12">
        <v>0.65</v>
      </c>
      <c r="S29" s="12">
        <v>0.02</v>
      </c>
      <c r="T29" s="12">
        <v>0</v>
      </c>
      <c r="U29" s="12">
        <v>-0.13</v>
      </c>
      <c r="V29" s="12">
        <v>0.09</v>
      </c>
      <c r="W29" s="12">
        <f>IF(Tabela1[[#This Row],[IGP-M]]="",#N/A,SUM(V18:V29))</f>
        <v>9.02</v>
      </c>
      <c r="X29" s="12">
        <v>3.5</v>
      </c>
      <c r="Y29" s="12">
        <v>58.55</v>
      </c>
      <c r="Z29" s="13">
        <f>IF(Tabela1[[#This Row],[IC-Br]]="",#N/A,((Tabela1[[#This Row],[IC-Br]]*1)/Y17)-1)</f>
        <v>-4.4237675481553995E-2</v>
      </c>
      <c r="AA29" s="12">
        <f>IF(Tabela1[[#This Row],[IPCA (12M)]]="",#N/A,(((1+Tabela14[[#This Row],[Selic]]/100)/(1+Tabela1[[#This Row],[IPCA (12M)]]/100))-1)*100)</f>
        <v>10.180974477958248</v>
      </c>
    </row>
    <row r="30" spans="1:27">
      <c r="A30" s="11">
        <v>37347</v>
      </c>
      <c r="B30" s="12">
        <v>0.8</v>
      </c>
      <c r="C30" s="12">
        <v>7.98</v>
      </c>
      <c r="D30" s="12">
        <v>0.78</v>
      </c>
      <c r="E30" s="12">
        <v>57.81</v>
      </c>
      <c r="F30" s="12">
        <v>0.51</v>
      </c>
      <c r="G30" s="12">
        <f>IF(Tabela1[[#This Row],[Núcleo IPCA]]="",#N/A,SUM(F19:F30))</f>
        <v>6.13</v>
      </c>
      <c r="H30" s="12">
        <v>0.38</v>
      </c>
      <c r="I30" s="12">
        <f>IF(Tabela1[[#This Row],[IPCA Bens]]="",#N/A,SUM(H19:H30))</f>
        <v>4.9600000000000009</v>
      </c>
      <c r="J30" s="12">
        <v>0.5</v>
      </c>
      <c r="K30" s="12">
        <f>IF(Tabela1[[#This Row],[IPCA Serviços]]="",#N/A,SUM(J19:J30))</f>
        <v>4.91</v>
      </c>
      <c r="L30" s="12">
        <v>2.02</v>
      </c>
      <c r="M30" s="12">
        <v>-0.32</v>
      </c>
      <c r="N30" s="12">
        <v>1.4</v>
      </c>
      <c r="O30" s="12">
        <v>0.76</v>
      </c>
      <c r="P30" s="12">
        <v>0.54</v>
      </c>
      <c r="Q30" s="12">
        <f>SUM(Tabela1[[#This Row],[Educação]:[Residência]])</f>
        <v>1.42</v>
      </c>
      <c r="R30" s="12">
        <v>0.38</v>
      </c>
      <c r="S30" s="12">
        <v>0.01</v>
      </c>
      <c r="T30" s="12">
        <v>1.05</v>
      </c>
      <c r="U30" s="12">
        <v>-0.02</v>
      </c>
      <c r="V30" s="12">
        <v>0.56000000000000005</v>
      </c>
      <c r="W30" s="12">
        <f>IF(Tabela1[[#This Row],[IGP-M]]="",#N/A,SUM(V19:V30))</f>
        <v>8.58</v>
      </c>
      <c r="X30" s="12">
        <v>3.5</v>
      </c>
      <c r="Y30" s="12">
        <v>56.23</v>
      </c>
      <c r="Z30" s="13">
        <f>IF(Tabela1[[#This Row],[IC-Br]]="",#N/A,((Tabela1[[#This Row],[IC-Br]]*1)/Y18)-1)</f>
        <v>-0.11042556557506733</v>
      </c>
      <c r="AA30" s="12">
        <f>IF(Tabela1[[#This Row],[IPCA (12M)]]="",#N/A,(((1+Tabela14[[#This Row],[Selic]]/100)/(1+Tabela1[[#This Row],[IPCA (12M)]]/100))-1)*100)</f>
        <v>9.6314132246712258</v>
      </c>
    </row>
    <row r="31" spans="1:27">
      <c r="A31" s="11">
        <v>37377</v>
      </c>
      <c r="B31" s="12">
        <v>0.21</v>
      </c>
      <c r="C31" s="12">
        <v>7.77</v>
      </c>
      <c r="D31" s="12">
        <v>0.42</v>
      </c>
      <c r="E31" s="12">
        <v>56.84</v>
      </c>
      <c r="F31" s="12">
        <v>0.52</v>
      </c>
      <c r="G31" s="12">
        <f>IF(Tabela1[[#This Row],[Núcleo IPCA]]="",#N/A,SUM(F20:F31))</f>
        <v>6.27</v>
      </c>
      <c r="H31" s="12">
        <v>0.47</v>
      </c>
      <c r="I31" s="12">
        <f>IF(Tabela1[[#This Row],[IPCA Bens]]="",#N/A,SUM(H20:H31))</f>
        <v>4.91</v>
      </c>
      <c r="J31" s="12">
        <v>0.44</v>
      </c>
      <c r="K31" s="12">
        <f>IF(Tabela1[[#This Row],[IPCA Serviços]]="",#N/A,SUM(J20:J31))</f>
        <v>4.9700000000000006</v>
      </c>
      <c r="L31" s="12">
        <v>0.33</v>
      </c>
      <c r="M31" s="12">
        <v>-0.59</v>
      </c>
      <c r="N31" s="12">
        <v>0.28000000000000003</v>
      </c>
      <c r="O31" s="12">
        <v>0.17</v>
      </c>
      <c r="P31" s="12">
        <v>0.68</v>
      </c>
      <c r="Q31" s="12">
        <f>SUM(Tabela1[[#This Row],[Educação]:[Residência]])</f>
        <v>2.6599999999999997</v>
      </c>
      <c r="R31" s="12">
        <v>0.44</v>
      </c>
      <c r="S31" s="12">
        <v>0</v>
      </c>
      <c r="T31" s="12">
        <v>1.39</v>
      </c>
      <c r="U31" s="12">
        <v>0.83</v>
      </c>
      <c r="V31" s="12">
        <v>0.83</v>
      </c>
      <c r="W31" s="12">
        <f>IF(Tabela1[[#This Row],[IGP-M]]="",#N/A,SUM(V20:V31))</f>
        <v>8.5499999999999989</v>
      </c>
      <c r="X31" s="12">
        <v>3.5</v>
      </c>
      <c r="Y31" s="12">
        <v>60.35</v>
      </c>
      <c r="Z31" s="13">
        <f>IF(Tabela1[[#This Row],[IC-Br]]="",#N/A,((Tabela1[[#This Row],[IC-Br]]*1)/Y19)-1)</f>
        <v>-8.6574844861510458E-2</v>
      </c>
      <c r="AA31" s="12">
        <f>IF(Tabela1[[#This Row],[IPCA (12M)]]="",#N/A,(((1+Tabela14[[#This Row],[Selic]]/100)/(1+Tabela1[[#This Row],[IPCA (12M)]]/100))-1)*100)</f>
        <v>9.8357613436021119</v>
      </c>
    </row>
    <row r="32" spans="1:27">
      <c r="A32" s="11">
        <v>37408</v>
      </c>
      <c r="B32" s="12">
        <v>0.42</v>
      </c>
      <c r="C32" s="12">
        <v>7.66</v>
      </c>
      <c r="D32" s="12">
        <v>0.33</v>
      </c>
      <c r="E32" s="12">
        <v>59.38</v>
      </c>
      <c r="F32" s="12">
        <v>0.16</v>
      </c>
      <c r="G32" s="12">
        <f>IF(Tabela1[[#This Row],[Núcleo IPCA]]="",#N/A,SUM(F21:F32))</f>
        <v>6.16</v>
      </c>
      <c r="H32" s="12">
        <v>-0.14000000000000001</v>
      </c>
      <c r="I32" s="12">
        <f>IF(Tabela1[[#This Row],[IPCA Bens]]="",#N/A,SUM(H21:H32))</f>
        <v>4.5500000000000007</v>
      </c>
      <c r="J32" s="12">
        <v>0.15</v>
      </c>
      <c r="K32" s="12">
        <f>IF(Tabela1[[#This Row],[IPCA Serviços]]="",#N/A,SUM(J21:J32))</f>
        <v>4.8200000000000012</v>
      </c>
      <c r="L32" s="12">
        <v>0.32</v>
      </c>
      <c r="M32" s="12">
        <v>0.08</v>
      </c>
      <c r="N32" s="12">
        <v>1.0900000000000001</v>
      </c>
      <c r="O32" s="12">
        <v>0.23</v>
      </c>
      <c r="P32" s="12">
        <v>0.28999999999999998</v>
      </c>
      <c r="Q32" s="12">
        <f>SUM(Tabela1[[#This Row],[Educação]:[Residência]])</f>
        <v>1.85</v>
      </c>
      <c r="R32" s="12">
        <v>0.18</v>
      </c>
      <c r="S32" s="12">
        <v>0.22</v>
      </c>
      <c r="T32" s="12">
        <v>1.39</v>
      </c>
      <c r="U32" s="12">
        <v>0.06</v>
      </c>
      <c r="V32" s="12">
        <v>1.54</v>
      </c>
      <c r="W32" s="12">
        <f>IF(Tabela1[[#This Row],[IGP-M]]="",#N/A,SUM(V21:V32))</f>
        <v>9.11</v>
      </c>
      <c r="X32" s="12">
        <v>3.5</v>
      </c>
      <c r="Y32" s="12">
        <v>66.650000000000006</v>
      </c>
      <c r="Z32" s="13">
        <f>IF(Tabela1[[#This Row],[IC-Br]]="",#N/A,((Tabela1[[#This Row],[IC-Br]]*1)/Y20)-1)</f>
        <v>-2.1148479953003396E-2</v>
      </c>
      <c r="AA32" s="12">
        <f>IF(Tabela1[[#This Row],[IPCA (12M)]]="",#N/A,(((1+Tabela14[[#This Row],[Selic]]/100)/(1+Tabela1[[#This Row],[IPCA (12M)]]/100))-1)*100)</f>
        <v>9.6971948727475379</v>
      </c>
    </row>
    <row r="33" spans="1:27">
      <c r="A33" s="11">
        <v>37438</v>
      </c>
      <c r="B33" s="12">
        <v>1.19</v>
      </c>
      <c r="C33" s="12">
        <v>7.51</v>
      </c>
      <c r="D33" s="12">
        <v>0.77</v>
      </c>
      <c r="E33" s="12">
        <v>61.33</v>
      </c>
      <c r="F33" s="12">
        <v>0.49</v>
      </c>
      <c r="G33" s="12">
        <f>IF(Tabela1[[#This Row],[Núcleo IPCA]]="",#N/A,SUM(F22:F33))</f>
        <v>6.0500000000000007</v>
      </c>
      <c r="H33" s="12">
        <v>0.09</v>
      </c>
      <c r="I33" s="12">
        <f>IF(Tabela1[[#This Row],[IPCA Bens]]="",#N/A,SUM(H22:H33))</f>
        <v>4.34</v>
      </c>
      <c r="J33" s="12">
        <v>0.69</v>
      </c>
      <c r="K33" s="12">
        <f>IF(Tabela1[[#This Row],[IPCA Serviços]]="",#N/A,SUM(J22:J33))</f>
        <v>4.74</v>
      </c>
      <c r="L33" s="12">
        <v>0.55000000000000004</v>
      </c>
      <c r="M33" s="12">
        <v>1.05</v>
      </c>
      <c r="N33" s="12">
        <v>1.8</v>
      </c>
      <c r="O33" s="12">
        <v>0.53</v>
      </c>
      <c r="P33" s="12">
        <v>1.02</v>
      </c>
      <c r="Q33" s="12">
        <f>SUM(Tabela1[[#This Row],[Educação]:[Residência]])</f>
        <v>10.55</v>
      </c>
      <c r="R33" s="12">
        <v>0.12</v>
      </c>
      <c r="S33" s="12">
        <v>9.31</v>
      </c>
      <c r="T33" s="12">
        <v>0.91</v>
      </c>
      <c r="U33" s="12">
        <v>0.21</v>
      </c>
      <c r="V33" s="12">
        <v>1.95</v>
      </c>
      <c r="W33" s="12">
        <f>IF(Tabela1[[#This Row],[IGP-M]]="",#N/A,SUM(V22:V33))</f>
        <v>9.58</v>
      </c>
      <c r="X33" s="12">
        <v>3.5</v>
      </c>
      <c r="Y33" s="12">
        <v>75.86</v>
      </c>
      <c r="Z33" s="13">
        <f>IF(Tabela1[[#This Row],[IC-Br]]="",#N/A,((Tabela1[[#This Row],[IC-Br]]*1)/Y21)-1)</f>
        <v>9.0569292696952131E-2</v>
      </c>
      <c r="AA33" s="12">
        <f>IF(Tabela1[[#This Row],[IPCA (12M)]]="",#N/A,(((1+Tabela14[[#This Row],[Selic]]/100)/(1+Tabela1[[#This Row],[IPCA (12M)]]/100))-1)*100)</f>
        <v>9.915356711003632</v>
      </c>
    </row>
    <row r="34" spans="1:27">
      <c r="A34" s="11">
        <v>37469</v>
      </c>
      <c r="B34" s="12">
        <v>0.65</v>
      </c>
      <c r="C34" s="12">
        <v>7.46</v>
      </c>
      <c r="D34" s="12">
        <v>1</v>
      </c>
      <c r="E34" s="12">
        <v>63.87</v>
      </c>
      <c r="F34" s="12">
        <v>0.4</v>
      </c>
      <c r="G34" s="12">
        <f>IF(Tabela1[[#This Row],[Núcleo IPCA]]="",#N/A,SUM(F23:F34))</f>
        <v>5.9300000000000015</v>
      </c>
      <c r="H34" s="12">
        <v>0.27</v>
      </c>
      <c r="I34" s="12">
        <f>IF(Tabela1[[#This Row],[IPCA Bens]]="",#N/A,SUM(H23:H34))</f>
        <v>4.4700000000000006</v>
      </c>
      <c r="J34" s="12">
        <v>0.4</v>
      </c>
      <c r="K34" s="12">
        <f>IF(Tabela1[[#This Row],[IPCA Serviços]]="",#N/A,SUM(J23:J34))</f>
        <v>4.58</v>
      </c>
      <c r="L34" s="12">
        <v>-0.15</v>
      </c>
      <c r="M34" s="12">
        <v>1.94</v>
      </c>
      <c r="N34" s="12">
        <v>0.43</v>
      </c>
      <c r="O34" s="12">
        <v>0.5</v>
      </c>
      <c r="P34" s="12">
        <v>0.53</v>
      </c>
      <c r="Q34" s="12">
        <f>SUM(Tabela1[[#This Row],[Educação]:[Residência]])</f>
        <v>1.63</v>
      </c>
      <c r="R34" s="12">
        <v>0.28999999999999998</v>
      </c>
      <c r="S34" s="12">
        <v>0.47</v>
      </c>
      <c r="T34" s="12">
        <v>0.21</v>
      </c>
      <c r="U34" s="12">
        <v>0.66</v>
      </c>
      <c r="V34" s="12">
        <v>2.3199999999999998</v>
      </c>
      <c r="W34" s="12">
        <f>IF(Tabela1[[#This Row],[IGP-M]]="",#N/A,SUM(V23:V34))</f>
        <v>10.52</v>
      </c>
      <c r="X34" s="12">
        <v>3.5</v>
      </c>
      <c r="Y34" s="12">
        <v>80.62</v>
      </c>
      <c r="Z34" s="13">
        <f>IF(Tabela1[[#This Row],[IC-Br]]="",#N/A,((Tabela1[[#This Row],[IC-Br]]*1)/Y22)-1)</f>
        <v>0.16452405026722516</v>
      </c>
      <c r="AA34" s="12">
        <f>IF(Tabela1[[#This Row],[IPCA (12M)]]="",#N/A,(((1+Tabela14[[#This Row],[Selic]]/100)/(1+Tabela1[[#This Row],[IPCA (12M)]]/100))-1)*100)</f>
        <v>9.6594081518704513</v>
      </c>
    </row>
    <row r="35" spans="1:27">
      <c r="A35" s="11">
        <v>37500</v>
      </c>
      <c r="B35" s="12">
        <v>0.72</v>
      </c>
      <c r="C35" s="12">
        <v>7.93</v>
      </c>
      <c r="D35" s="12">
        <v>0.62</v>
      </c>
      <c r="E35" s="12">
        <v>70.900000000000006</v>
      </c>
      <c r="F35" s="12">
        <v>0.61</v>
      </c>
      <c r="G35" s="12">
        <f>IF(Tabela1[[#This Row],[Núcleo IPCA]]="",#N/A,SUM(F24:F35))</f>
        <v>6.3100000000000014</v>
      </c>
      <c r="H35" s="12">
        <v>0.91</v>
      </c>
      <c r="I35" s="12">
        <f>IF(Tabela1[[#This Row],[IPCA Bens]]="",#N/A,SUM(H24:H35))</f>
        <v>5.76</v>
      </c>
      <c r="J35" s="12">
        <v>0.43</v>
      </c>
      <c r="K35" s="12">
        <f>IF(Tabela1[[#This Row],[IPCA Serviços]]="",#N/A,SUM(J24:J35))</f>
        <v>4.8099999999999996</v>
      </c>
      <c r="L35" s="12">
        <v>0.34</v>
      </c>
      <c r="M35" s="12">
        <v>1.96</v>
      </c>
      <c r="N35" s="12">
        <v>-0.39</v>
      </c>
      <c r="O35" s="12">
        <v>0.64</v>
      </c>
      <c r="P35" s="12">
        <v>0.61</v>
      </c>
      <c r="Q35" s="12">
        <f>SUM(Tabela1[[#This Row],[Educação]:[Residência]])</f>
        <v>2.79</v>
      </c>
      <c r="R35" s="12">
        <v>0.4</v>
      </c>
      <c r="S35" s="12">
        <v>0.11</v>
      </c>
      <c r="T35" s="12">
        <v>0.55000000000000004</v>
      </c>
      <c r="U35" s="12">
        <v>1.73</v>
      </c>
      <c r="V35" s="12">
        <v>2.4</v>
      </c>
      <c r="W35" s="12">
        <f>IF(Tabela1[[#This Row],[IGP-M]]="",#N/A,SUM(V24:V35))</f>
        <v>12.610000000000001</v>
      </c>
      <c r="X35" s="12">
        <v>3.5</v>
      </c>
      <c r="Y35" s="12">
        <v>89.93</v>
      </c>
      <c r="Z35" s="13">
        <f>IF(Tabela1[[#This Row],[IC-Br]]="",#N/A,((Tabela1[[#This Row],[IC-Br]]*1)/Y23)-1)</f>
        <v>0.29246910031618301</v>
      </c>
      <c r="AA35" s="12">
        <f>IF(Tabela1[[#This Row],[IPCA (12M)]]="",#N/A,(((1+Tabela14[[#This Row],[Selic]]/100)/(1+Tabela1[[#This Row],[IPCA (12M)]]/100))-1)*100)</f>
        <v>9.2282034652089386</v>
      </c>
    </row>
    <row r="36" spans="1:27">
      <c r="A36" s="11">
        <v>37530</v>
      </c>
      <c r="B36" s="12">
        <v>1.31</v>
      </c>
      <c r="C36" s="12">
        <v>8.4499999999999993</v>
      </c>
      <c r="D36" s="12">
        <v>0.9</v>
      </c>
      <c r="E36" s="12">
        <v>70.900000000000006</v>
      </c>
      <c r="F36" s="12">
        <v>0.74</v>
      </c>
      <c r="G36" s="12">
        <f>IF(Tabela1[[#This Row],[Núcleo IPCA]]="",#N/A,SUM(F25:F36))</f>
        <v>6.5500000000000016</v>
      </c>
      <c r="H36" s="12">
        <v>0.99</v>
      </c>
      <c r="I36" s="12">
        <f>IF(Tabela1[[#This Row],[IPCA Bens]]="",#N/A,SUM(H25:H36))</f>
        <v>6.2900000000000009</v>
      </c>
      <c r="J36" s="12">
        <v>0.17</v>
      </c>
      <c r="K36" s="12">
        <f>IF(Tabela1[[#This Row],[IPCA Serviços]]="",#N/A,SUM(J25:J36))</f>
        <v>4.6399999999999997</v>
      </c>
      <c r="L36" s="12">
        <v>1.2</v>
      </c>
      <c r="M36" s="12">
        <v>2.79</v>
      </c>
      <c r="N36" s="12">
        <v>0.3</v>
      </c>
      <c r="O36" s="12">
        <v>0.63</v>
      </c>
      <c r="P36" s="12">
        <v>1.1200000000000001</v>
      </c>
      <c r="Q36" s="12">
        <f>SUM(Tabela1[[#This Row],[Educação]:[Residência]])</f>
        <v>3.6799999999999997</v>
      </c>
      <c r="R36" s="12">
        <v>0.13</v>
      </c>
      <c r="S36" s="12">
        <v>0.06</v>
      </c>
      <c r="T36" s="12">
        <v>1.22</v>
      </c>
      <c r="U36" s="12">
        <v>2.27</v>
      </c>
      <c r="V36" s="12">
        <v>3.87</v>
      </c>
      <c r="W36" s="12">
        <f>IF(Tabela1[[#This Row],[IGP-M]]="",#N/A,SUM(V25:V36))</f>
        <v>15.3</v>
      </c>
      <c r="X36" s="12">
        <v>3.5</v>
      </c>
      <c r="Y36" s="12">
        <v>103.93</v>
      </c>
      <c r="Z36" s="13">
        <f>IF(Tabela1[[#This Row],[IC-Br]]="",#N/A,((Tabela1[[#This Row],[IC-Br]]*1)/Y24)-1)</f>
        <v>0.53243880861102943</v>
      </c>
      <c r="AA36" s="12">
        <f>IF(Tabela1[[#This Row],[IPCA (12M)]]="",#N/A,(((1+Tabela14[[#This Row],[Selic]]/100)/(1+Tabela1[[#This Row],[IPCA (12M)]]/100))-1)*100)</f>
        <v>10.272014753342539</v>
      </c>
    </row>
    <row r="37" spans="1:27">
      <c r="A37" s="11">
        <v>37561</v>
      </c>
      <c r="B37" s="12">
        <v>3.02</v>
      </c>
      <c r="C37" s="12">
        <v>10.93</v>
      </c>
      <c r="D37" s="12">
        <v>2.08</v>
      </c>
      <c r="E37" s="12">
        <v>83.2</v>
      </c>
      <c r="F37" s="12">
        <v>1.17</v>
      </c>
      <c r="G37" s="12">
        <f>IF(Tabela1[[#This Row],[Núcleo IPCA]]="",#N/A,SUM(F26:F37))</f>
        <v>7.120000000000001</v>
      </c>
      <c r="H37" s="12">
        <v>2.1800000000000002</v>
      </c>
      <c r="I37" s="12">
        <f>IF(Tabela1[[#This Row],[IPCA Bens]]="",#N/A,SUM(H26:H37))</f>
        <v>7.67</v>
      </c>
      <c r="J37" s="12">
        <v>0.4</v>
      </c>
      <c r="K37" s="12">
        <f>IF(Tabela1[[#This Row],[IPCA Serviços]]="",#N/A,SUM(J26:J37))</f>
        <v>4.96</v>
      </c>
      <c r="L37" s="12">
        <v>4.68</v>
      </c>
      <c r="M37" s="12">
        <v>5.85</v>
      </c>
      <c r="N37" s="12">
        <v>2.02</v>
      </c>
      <c r="O37" s="12">
        <v>0.88</v>
      </c>
      <c r="P37" s="12">
        <v>0.41</v>
      </c>
      <c r="Q37" s="12">
        <f>SUM(Tabela1[[#This Row],[Educação]:[Residência]])</f>
        <v>4.12</v>
      </c>
      <c r="R37" s="12">
        <v>0.24</v>
      </c>
      <c r="S37" s="12">
        <v>0.03</v>
      </c>
      <c r="T37" s="12">
        <v>0.97</v>
      </c>
      <c r="U37" s="12">
        <v>2.88</v>
      </c>
      <c r="V37" s="12">
        <v>5.19</v>
      </c>
      <c r="W37" s="12">
        <f>IF(Tabela1[[#This Row],[IGP-M]]="",#N/A,SUM(V26:V37))</f>
        <v>19.39</v>
      </c>
      <c r="X37" s="12">
        <v>3.5</v>
      </c>
      <c r="Y37" s="12">
        <v>101.27</v>
      </c>
      <c r="Z37" s="13">
        <f>IF(Tabela1[[#This Row],[IC-Br]]="",#N/A,((Tabela1[[#This Row],[IC-Br]]*1)/Y25)-1)</f>
        <v>0.57422664386755784</v>
      </c>
      <c r="AA37" s="12">
        <f>IF(Tabela1[[#This Row],[IPCA (12M)]]="",#N/A,(((1+Tabela14[[#This Row],[Selic]]/100)/(1+Tabela1[[#This Row],[IPCA (12M)]]/100))-1)*100)</f>
        <v>9.3031641575768376</v>
      </c>
    </row>
    <row r="38" spans="1:27">
      <c r="A38" s="11">
        <v>37591</v>
      </c>
      <c r="B38" s="12">
        <v>2.1</v>
      </c>
      <c r="C38" s="12">
        <v>12.53</v>
      </c>
      <c r="D38" s="12">
        <v>3.05</v>
      </c>
      <c r="E38" s="12">
        <v>83.59</v>
      </c>
      <c r="F38" s="12">
        <v>1.66</v>
      </c>
      <c r="G38" s="12">
        <f>IF(Tabela1[[#This Row],[Núcleo IPCA]]="",#N/A,SUM(F27:F38))</f>
        <v>8.01</v>
      </c>
      <c r="H38" s="12">
        <v>1.05</v>
      </c>
      <c r="I38" s="12">
        <f>IF(Tabela1[[#This Row],[IPCA Bens]]="",#N/A,SUM(H27:H38))</f>
        <v>7.69</v>
      </c>
      <c r="J38" s="12">
        <v>0.67</v>
      </c>
      <c r="K38" s="12">
        <f>IF(Tabela1[[#This Row],[IPCA Serviços]]="",#N/A,SUM(J27:J38))</f>
        <v>5.4099999999999993</v>
      </c>
      <c r="L38" s="12">
        <v>1.33</v>
      </c>
      <c r="M38" s="12">
        <v>3.91</v>
      </c>
      <c r="N38" s="12">
        <v>1.42</v>
      </c>
      <c r="O38" s="12">
        <v>2.74</v>
      </c>
      <c r="P38" s="12">
        <v>2.19</v>
      </c>
      <c r="Q38" s="12">
        <f>SUM(Tabela1[[#This Row],[Educação]:[Residência]])</f>
        <v>3.35</v>
      </c>
      <c r="R38" s="12">
        <v>0.27</v>
      </c>
      <c r="S38" s="12">
        <v>0.03</v>
      </c>
      <c r="T38" s="12">
        <v>0.93</v>
      </c>
      <c r="U38" s="12">
        <v>2.12</v>
      </c>
      <c r="V38" s="12">
        <v>3.75</v>
      </c>
      <c r="W38" s="12">
        <f>IF(Tabela1[[#This Row],[IGP-M]]="",#N/A,SUM(V27:V38))</f>
        <v>22.92</v>
      </c>
      <c r="X38" s="12">
        <v>3.5</v>
      </c>
      <c r="Y38" s="12">
        <v>104.56</v>
      </c>
      <c r="Z38" s="13">
        <f>IF(Tabela1[[#This Row],[IC-Br]]="",#N/A,((Tabela1[[#This Row],[IC-Br]]*1)/Y26)-1)</f>
        <v>0.75142378559463974</v>
      </c>
      <c r="AA38" s="12">
        <f>IF(Tabela1[[#This Row],[IPCA (12M)]]="",#N/A,(((1+Tabela14[[#This Row],[Selic]]/100)/(1+Tabela1[[#This Row],[IPCA (12M)]]/100))-1)*100)</f>
        <v>9.3308451079711965</v>
      </c>
    </row>
    <row r="39" spans="1:27">
      <c r="A39" s="11">
        <v>37622</v>
      </c>
      <c r="B39" s="12">
        <v>2.25</v>
      </c>
      <c r="C39" s="12">
        <v>14.47</v>
      </c>
      <c r="D39" s="12">
        <v>1.98</v>
      </c>
      <c r="E39" s="12">
        <v>85.94</v>
      </c>
      <c r="F39" s="12">
        <v>1.38</v>
      </c>
      <c r="G39" s="12">
        <f>IF(Tabela1[[#This Row],[Núcleo IPCA]]="",#N/A,SUM(F28:F39))</f>
        <v>8.9</v>
      </c>
      <c r="H39" s="12">
        <v>1.43</v>
      </c>
      <c r="I39" s="12">
        <f>IF(Tabela1[[#This Row],[IPCA Bens]]="",#N/A,SUM(H28:H39))</f>
        <v>8.25</v>
      </c>
      <c r="J39" s="12">
        <v>1.03</v>
      </c>
      <c r="K39" s="12">
        <f>IF(Tabela1[[#This Row],[IPCA Serviços]]="",#N/A,SUM(J28:J39))</f>
        <v>6.2500000000000009</v>
      </c>
      <c r="L39" s="12">
        <v>4.2</v>
      </c>
      <c r="M39" s="12">
        <v>2.15</v>
      </c>
      <c r="N39" s="12">
        <v>1.76</v>
      </c>
      <c r="O39" s="12">
        <v>1.44</v>
      </c>
      <c r="P39" s="12">
        <v>1.94</v>
      </c>
      <c r="Q39" s="12">
        <f>SUM(Tabela1[[#This Row],[Educação]:[Residência]])</f>
        <v>4.3900000000000006</v>
      </c>
      <c r="R39" s="12">
        <v>1.23</v>
      </c>
      <c r="S39" s="12">
        <v>0.32</v>
      </c>
      <c r="T39" s="12">
        <v>0.94</v>
      </c>
      <c r="U39" s="12">
        <v>1.9</v>
      </c>
      <c r="V39" s="12">
        <v>2.33</v>
      </c>
      <c r="W39" s="12">
        <f>IF(Tabela1[[#This Row],[IGP-M]]="",#N/A,SUM(V28:V39))</f>
        <v>24.89</v>
      </c>
      <c r="X39" s="12">
        <v>4</v>
      </c>
      <c r="Y39" s="12">
        <v>101.45</v>
      </c>
      <c r="Z39" s="13">
        <f>IF(Tabela1[[#This Row],[IC-Br]]="",#N/A,((Tabela1[[#This Row],[IC-Br]]*1)/Y27)-1)</f>
        <v>0.6617526617526619</v>
      </c>
      <c r="AA39" s="12">
        <f>IF(Tabela1[[#This Row],[IPCA (12M)]]="",#N/A,(((1+Tabela14[[#This Row],[Selic]]/100)/(1+Tabela1[[#This Row],[IPCA (12M)]]/100))-1)*100)</f>
        <v>9.2513322267842923</v>
      </c>
    </row>
    <row r="40" spans="1:27">
      <c r="A40" s="11">
        <v>37653</v>
      </c>
      <c r="B40" s="12">
        <v>1.57</v>
      </c>
      <c r="C40" s="12">
        <v>15.85</v>
      </c>
      <c r="D40" s="12">
        <v>2.19</v>
      </c>
      <c r="E40" s="12">
        <v>73.05</v>
      </c>
      <c r="F40" s="12">
        <v>0.99</v>
      </c>
      <c r="G40" s="12">
        <f>IF(Tabela1[[#This Row],[Núcleo IPCA]]="",#N/A,SUM(F29:F40))</f>
        <v>9.06</v>
      </c>
      <c r="H40" s="12">
        <v>0.56999999999999995</v>
      </c>
      <c r="I40" s="12">
        <f>IF(Tabela1[[#This Row],[IPCA Bens]]="",#N/A,SUM(H29:H40))</f>
        <v>8.36</v>
      </c>
      <c r="J40" s="12">
        <v>1.69</v>
      </c>
      <c r="K40" s="12">
        <f>IF(Tabela1[[#This Row],[IPCA Serviços]]="",#N/A,SUM(J29:J40))</f>
        <v>6.7200000000000006</v>
      </c>
      <c r="L40" s="12">
        <v>3</v>
      </c>
      <c r="M40" s="12">
        <v>1.22</v>
      </c>
      <c r="N40" s="12">
        <v>0.18</v>
      </c>
      <c r="O40" s="12">
        <v>0.67</v>
      </c>
      <c r="P40" s="12">
        <v>0.64</v>
      </c>
      <c r="Q40" s="12">
        <f>SUM(Tabela1[[#This Row],[Educação]:[Residência]])</f>
        <v>10.559999999999999</v>
      </c>
      <c r="R40" s="12">
        <v>5.64</v>
      </c>
      <c r="S40" s="12">
        <v>3.24</v>
      </c>
      <c r="T40" s="12">
        <v>0.11</v>
      </c>
      <c r="U40" s="12">
        <v>1.57</v>
      </c>
      <c r="V40" s="12">
        <v>2.2799999999999998</v>
      </c>
      <c r="W40" s="12">
        <f>IF(Tabela1[[#This Row],[IGP-M]]="",#N/A,SUM(V29:V40))</f>
        <v>27.11</v>
      </c>
      <c r="X40" s="12">
        <v>4</v>
      </c>
      <c r="Y40" s="12">
        <v>109.05</v>
      </c>
      <c r="Z40" s="13">
        <f>IF(Tabela1[[#This Row],[IC-Br]]="",#N/A,((Tabela1[[#This Row],[IC-Br]]*1)/Y28)-1)</f>
        <v>0.7956528898402766</v>
      </c>
      <c r="AA40" s="12">
        <f>IF(Tabela1[[#This Row],[IPCA (12M)]]="",#N/A,(((1+Tabela14[[#This Row],[Selic]]/100)/(1+Tabela1[[#This Row],[IPCA (12M)]]/100))-1)*100)</f>
        <v>8.4851100561070147</v>
      </c>
    </row>
    <row r="41" spans="1:27">
      <c r="A41" s="11">
        <v>37681</v>
      </c>
      <c r="B41" s="12">
        <v>1.23</v>
      </c>
      <c r="C41" s="12">
        <v>16.57</v>
      </c>
      <c r="D41" s="12">
        <v>1.1399999999999999</v>
      </c>
      <c r="E41" s="12">
        <v>76.56</v>
      </c>
      <c r="F41" s="12">
        <v>1.1299999999999999</v>
      </c>
      <c r="G41" s="12">
        <f>IF(Tabela1[[#This Row],[Núcleo IPCA]]="",#N/A,SUM(F30:F41))</f>
        <v>9.759999999999998</v>
      </c>
      <c r="H41" s="12">
        <v>0.75</v>
      </c>
      <c r="I41" s="12">
        <f>IF(Tabela1[[#This Row],[IPCA Bens]]="",#N/A,SUM(H30:H41))</f>
        <v>8.9499999999999993</v>
      </c>
      <c r="J41" s="12">
        <v>0.49</v>
      </c>
      <c r="K41" s="12">
        <f>IF(Tabela1[[#This Row],[IPCA Serviços]]="",#N/A,SUM(J30:J41))</f>
        <v>7.0600000000000005</v>
      </c>
      <c r="L41" s="12">
        <v>0.7</v>
      </c>
      <c r="M41" s="12">
        <v>1.66</v>
      </c>
      <c r="N41" s="12">
        <v>1.0900000000000001</v>
      </c>
      <c r="O41" s="12">
        <v>2.39</v>
      </c>
      <c r="P41" s="12">
        <v>0.72</v>
      </c>
      <c r="Q41" s="12">
        <f>SUM(Tabela1[[#This Row],[Educação]:[Residência]])</f>
        <v>4.29</v>
      </c>
      <c r="R41" s="12">
        <v>0.92</v>
      </c>
      <c r="S41" s="12">
        <v>1.58</v>
      </c>
      <c r="T41" s="12">
        <v>0.6</v>
      </c>
      <c r="U41" s="12">
        <v>1.19</v>
      </c>
      <c r="V41" s="12">
        <v>1.53</v>
      </c>
      <c r="W41" s="12">
        <f>IF(Tabela1[[#This Row],[IGP-M]]="",#N/A,SUM(V30:V41))</f>
        <v>28.550000000000004</v>
      </c>
      <c r="X41" s="12">
        <v>4</v>
      </c>
      <c r="Y41" s="12">
        <v>100.18</v>
      </c>
      <c r="Z41" s="13">
        <f>IF(Tabela1[[#This Row],[IC-Br]]="",#N/A,((Tabela1[[#This Row],[IC-Br]]*1)/Y29)-1)</f>
        <v>0.71101622544833498</v>
      </c>
      <c r="AA41" s="12">
        <f>IF(Tabela1[[#This Row],[IPCA (12M)]]="",#N/A,(((1+Tabela14[[#This Row],[Selic]]/100)/(1+Tabela1[[#This Row],[IPCA (12M)]]/100))-1)*100)</f>
        <v>8.3640730891309865</v>
      </c>
    </row>
    <row r="42" spans="1:27">
      <c r="A42" s="11">
        <v>37712</v>
      </c>
      <c r="B42" s="12">
        <v>0.97</v>
      </c>
      <c r="C42" s="12">
        <v>16.77</v>
      </c>
      <c r="D42" s="12">
        <v>1.1399999999999999</v>
      </c>
      <c r="E42" s="12">
        <v>75.78</v>
      </c>
      <c r="F42" s="12">
        <v>0.81</v>
      </c>
      <c r="G42" s="12">
        <f>IF(Tabela1[[#This Row],[Núcleo IPCA]]="",#N/A,SUM(F31:F42))</f>
        <v>10.06</v>
      </c>
      <c r="H42" s="12">
        <v>0.64</v>
      </c>
      <c r="I42" s="12">
        <f>IF(Tabela1[[#This Row],[IPCA Bens]]="",#N/A,SUM(H31:H42))</f>
        <v>9.2100000000000009</v>
      </c>
      <c r="J42" s="12">
        <v>0.28999999999999998</v>
      </c>
      <c r="K42" s="12">
        <f>IF(Tabela1[[#This Row],[IPCA Serviços]]="",#N/A,SUM(J31:J42))</f>
        <v>6.8500000000000005</v>
      </c>
      <c r="L42" s="12">
        <v>0.5</v>
      </c>
      <c r="M42" s="12">
        <v>1.01</v>
      </c>
      <c r="N42" s="12">
        <v>1.95</v>
      </c>
      <c r="O42" s="12">
        <v>1.54</v>
      </c>
      <c r="P42" s="12">
        <v>0.35</v>
      </c>
      <c r="Q42" s="12">
        <f>SUM(Tabela1[[#This Row],[Educação]:[Residência]])</f>
        <v>2.42</v>
      </c>
      <c r="R42" s="12">
        <v>0.43</v>
      </c>
      <c r="S42" s="12">
        <v>0.14000000000000001</v>
      </c>
      <c r="T42" s="12">
        <v>1.03</v>
      </c>
      <c r="U42" s="12">
        <v>0.82</v>
      </c>
      <c r="V42" s="12">
        <v>0.92</v>
      </c>
      <c r="W42" s="12">
        <f>IF(Tabela1[[#This Row],[IGP-M]]="",#N/A,SUM(V31:V42))</f>
        <v>28.910000000000004</v>
      </c>
      <c r="X42" s="12">
        <v>4</v>
      </c>
      <c r="Y42" s="12">
        <v>90.84</v>
      </c>
      <c r="Z42" s="13">
        <f>IF(Tabela1[[#This Row],[IC-Br]]="",#N/A,((Tabela1[[#This Row],[IC-Br]]*1)/Y30)-1)</f>
        <v>0.61550773608394116</v>
      </c>
      <c r="AA42" s="12">
        <f>IF(Tabela1[[#This Row],[IPCA (12M)]]="",#N/A,(((1+Tabela14[[#This Row],[Selic]]/100)/(1+Tabela1[[#This Row],[IPCA (12M)]]/100))-1)*100)</f>
        <v>8.178470497559287</v>
      </c>
    </row>
    <row r="43" spans="1:27">
      <c r="A43" s="11">
        <v>37742</v>
      </c>
      <c r="B43" s="12">
        <v>0.61</v>
      </c>
      <c r="C43" s="12">
        <v>17.239999999999998</v>
      </c>
      <c r="D43" s="12">
        <v>0.85</v>
      </c>
      <c r="E43" s="12">
        <v>66.02</v>
      </c>
      <c r="F43" s="12">
        <v>0.56000000000000005</v>
      </c>
      <c r="G43" s="12">
        <f>IF(Tabela1[[#This Row],[Núcleo IPCA]]="",#N/A,SUM(F32:F43))</f>
        <v>10.100000000000001</v>
      </c>
      <c r="H43" s="12">
        <v>0.12</v>
      </c>
      <c r="I43" s="12">
        <f>IF(Tabela1[[#This Row],[IPCA Bens]]="",#N/A,SUM(H32:H43))</f>
        <v>8.8600000000000012</v>
      </c>
      <c r="J43" s="12">
        <v>0.3</v>
      </c>
      <c r="K43" s="12">
        <f>IF(Tabela1[[#This Row],[IPCA Serviços]]="",#N/A,SUM(J32:J43))</f>
        <v>6.7099999999999991</v>
      </c>
      <c r="L43" s="12">
        <v>-0.32</v>
      </c>
      <c r="M43" s="12">
        <v>0.63</v>
      </c>
      <c r="N43" s="12">
        <v>2.27</v>
      </c>
      <c r="O43" s="12">
        <v>0.71</v>
      </c>
      <c r="P43" s="12">
        <v>0.11</v>
      </c>
      <c r="Q43" s="12">
        <f>SUM(Tabela1[[#This Row],[Educação]:[Residência]])</f>
        <v>1.68</v>
      </c>
      <c r="R43" s="12">
        <v>0.22</v>
      </c>
      <c r="S43" s="12">
        <v>0.03</v>
      </c>
      <c r="T43" s="12">
        <v>1.1399999999999999</v>
      </c>
      <c r="U43" s="12">
        <v>0.28999999999999998</v>
      </c>
      <c r="V43" s="12">
        <v>-0.26</v>
      </c>
      <c r="W43" s="12">
        <f>IF(Tabela1[[#This Row],[IGP-M]]="",#N/A,SUM(V32:V43))</f>
        <v>27.820000000000004</v>
      </c>
      <c r="X43" s="12">
        <v>4</v>
      </c>
      <c r="Y43" s="12">
        <v>87.33</v>
      </c>
      <c r="Z43" s="13">
        <f>IF(Tabela1[[#This Row],[IC-Br]]="",#N/A,((Tabela1[[#This Row],[IC-Br]]*1)/Y31)-1)</f>
        <v>0.44705882352941173</v>
      </c>
      <c r="AA43" s="12">
        <f>IF(Tabela1[[#This Row],[IPCA (12M)]]="",#N/A,(((1+Tabela14[[#This Row],[Selic]]/100)/(1+Tabela1[[#This Row],[IPCA (12M)]]/100))-1)*100)</f>
        <v>7.7362674854998259</v>
      </c>
    </row>
    <row r="44" spans="1:27">
      <c r="A44" s="11">
        <v>37773</v>
      </c>
      <c r="B44" s="12">
        <v>-0.15</v>
      </c>
      <c r="C44" s="12">
        <v>16.57</v>
      </c>
      <c r="D44" s="12">
        <v>0.22</v>
      </c>
      <c r="E44" s="12">
        <v>60.35</v>
      </c>
      <c r="F44" s="12">
        <v>0.52</v>
      </c>
      <c r="G44" s="12">
        <f>IF(Tabela1[[#This Row],[Núcleo IPCA]]="",#N/A,SUM(F33:F44))</f>
        <v>10.46</v>
      </c>
      <c r="H44" s="12">
        <v>0.16</v>
      </c>
      <c r="I44" s="12">
        <f>IF(Tabela1[[#This Row],[IPCA Bens]]="",#N/A,SUM(H33:H44))</f>
        <v>9.1599999999999984</v>
      </c>
      <c r="J44" s="12">
        <v>0.48</v>
      </c>
      <c r="K44" s="12">
        <f>IF(Tabela1[[#This Row],[IPCA Serviços]]="",#N/A,SUM(J33:J44))</f>
        <v>7.0400000000000009</v>
      </c>
      <c r="L44" s="12">
        <v>-1.45</v>
      </c>
      <c r="M44" s="12">
        <v>-0.34</v>
      </c>
      <c r="N44" s="12">
        <v>0.52</v>
      </c>
      <c r="O44" s="12">
        <v>0.34</v>
      </c>
      <c r="P44" s="12">
        <v>0.22</v>
      </c>
      <c r="Q44" s="12">
        <f>SUM(Tabela1[[#This Row],[Educação]:[Residência]])</f>
        <v>2.17</v>
      </c>
      <c r="R44" s="12">
        <v>0.12</v>
      </c>
      <c r="S44" s="12">
        <v>0.19</v>
      </c>
      <c r="T44" s="12">
        <v>1.89</v>
      </c>
      <c r="U44" s="12">
        <v>-0.03</v>
      </c>
      <c r="V44" s="12">
        <v>-1</v>
      </c>
      <c r="W44" s="12">
        <f>IF(Tabela1[[#This Row],[IGP-M]]="",#N/A,SUM(V33:V44))</f>
        <v>25.280000000000005</v>
      </c>
      <c r="X44" s="12">
        <v>4</v>
      </c>
      <c r="Y44" s="12">
        <v>83.96</v>
      </c>
      <c r="Z44" s="13">
        <f>IF(Tabela1[[#This Row],[IC-Br]]="",#N/A,((Tabela1[[#This Row],[IC-Br]]*1)/Y32)-1)</f>
        <v>0.25971492873218294</v>
      </c>
      <c r="AA44" s="12">
        <f>IF(Tabela1[[#This Row],[IPCA (12M)]]="",#N/A,(((1+Tabela14[[#This Row],[Selic]]/100)/(1+Tabela1[[#This Row],[IPCA (12M)]]/100))-1)*100)</f>
        <v>8.1667667495925134</v>
      </c>
    </row>
    <row r="45" spans="1:27">
      <c r="A45" s="11">
        <v>37803</v>
      </c>
      <c r="B45" s="12">
        <v>0.2</v>
      </c>
      <c r="C45" s="12">
        <v>15.43</v>
      </c>
      <c r="D45" s="12">
        <v>-0.18</v>
      </c>
      <c r="E45" s="12">
        <v>57.23</v>
      </c>
      <c r="F45" s="12">
        <v>0.37</v>
      </c>
      <c r="G45" s="12">
        <f>IF(Tabela1[[#This Row],[Núcleo IPCA]]="",#N/A,SUM(F34:F45))</f>
        <v>10.34</v>
      </c>
      <c r="H45" s="12">
        <v>0.11</v>
      </c>
      <c r="I45" s="12">
        <f>IF(Tabela1[[#This Row],[IPCA Bens]]="",#N/A,SUM(H34:H45))</f>
        <v>9.1799999999999979</v>
      </c>
      <c r="J45" s="12">
        <v>0.52</v>
      </c>
      <c r="K45" s="12">
        <f>IF(Tabela1[[#This Row],[IPCA Serviços]]="",#N/A,SUM(J34:J45))</f>
        <v>6.8699999999999992</v>
      </c>
      <c r="L45" s="12">
        <v>-0.68</v>
      </c>
      <c r="M45" s="12">
        <v>-0.67</v>
      </c>
      <c r="N45" s="12">
        <v>0.8</v>
      </c>
      <c r="O45" s="12">
        <v>0.4</v>
      </c>
      <c r="P45" s="12">
        <v>0.17</v>
      </c>
      <c r="Q45" s="12">
        <f>SUM(Tabela1[[#This Row],[Educação]:[Residência]])</f>
        <v>9.1199999999999992</v>
      </c>
      <c r="R45" s="12">
        <v>0.51</v>
      </c>
      <c r="S45" s="12">
        <v>8.33</v>
      </c>
      <c r="T45" s="12">
        <v>0.36</v>
      </c>
      <c r="U45" s="12">
        <v>-0.08</v>
      </c>
      <c r="V45" s="12">
        <v>-0.42</v>
      </c>
      <c r="W45" s="12">
        <f>IF(Tabela1[[#This Row],[IGP-M]]="",#N/A,SUM(V34:V45))</f>
        <v>22.91</v>
      </c>
      <c r="X45" s="12">
        <v>4</v>
      </c>
      <c r="Y45" s="12">
        <v>85.02</v>
      </c>
      <c r="Z45" s="13">
        <f>IF(Tabela1[[#This Row],[IC-Br]]="",#N/A,((Tabela1[[#This Row],[IC-Br]]*1)/Y33)-1)</f>
        <v>0.12074874769311883</v>
      </c>
      <c r="AA45" s="12">
        <f>IF(Tabela1[[#This Row],[IPCA (12M)]]="",#N/A,(((1+Tabela14[[#This Row],[Selic]]/100)/(1+Tabela1[[#This Row],[IPCA (12M)]]/100))-1)*100)</f>
        <v>8.602616304253651</v>
      </c>
    </row>
    <row r="46" spans="1:27">
      <c r="A46" s="11">
        <v>37834</v>
      </c>
      <c r="B46" s="12">
        <v>0.34</v>
      </c>
      <c r="C46" s="12">
        <v>15.07</v>
      </c>
      <c r="D46" s="12">
        <v>0.27</v>
      </c>
      <c r="E46" s="12">
        <v>56.45</v>
      </c>
      <c r="F46" s="12">
        <v>0.37</v>
      </c>
      <c r="G46" s="12">
        <f>IF(Tabela1[[#This Row],[Núcleo IPCA]]="",#N/A,SUM(F35:F46))</f>
        <v>10.309999999999999</v>
      </c>
      <c r="H46" s="12">
        <v>-0.12</v>
      </c>
      <c r="I46" s="12">
        <f>IF(Tabela1[[#This Row],[IPCA Bens]]="",#N/A,SUM(H35:H46))</f>
        <v>8.7899999999999991</v>
      </c>
      <c r="J46" s="12">
        <v>0.61</v>
      </c>
      <c r="K46" s="12">
        <f>IF(Tabela1[[#This Row],[IPCA Serviços]]="",#N/A,SUM(J35:J46))</f>
        <v>7.080000000000001</v>
      </c>
      <c r="L46" s="12">
        <v>0.12</v>
      </c>
      <c r="M46" s="12">
        <v>-0.27</v>
      </c>
      <c r="N46" s="12">
        <v>1</v>
      </c>
      <c r="O46" s="12">
        <v>0.25</v>
      </c>
      <c r="P46" s="12">
        <v>1.2</v>
      </c>
      <c r="Q46" s="12">
        <f>SUM(Tabela1[[#This Row],[Educação]:[Residência]])</f>
        <v>1.93</v>
      </c>
      <c r="R46" s="12">
        <v>0.35</v>
      </c>
      <c r="S46" s="12">
        <v>1.39</v>
      </c>
      <c r="T46" s="12">
        <v>0.09</v>
      </c>
      <c r="U46" s="12">
        <v>0.1</v>
      </c>
      <c r="V46" s="12">
        <v>0.38</v>
      </c>
      <c r="W46" s="12">
        <f>IF(Tabela1[[#This Row],[IGP-M]]="",#N/A,SUM(V35:V46))</f>
        <v>20.97</v>
      </c>
      <c r="X46" s="12">
        <v>4</v>
      </c>
      <c r="Y46" s="12">
        <v>90.1</v>
      </c>
      <c r="Z46" s="13">
        <f>IF(Tabela1[[#This Row],[IC-Br]]="",#N/A,((Tabela1[[#This Row],[IC-Br]]*1)/Y34)-1)</f>
        <v>0.11758868767055297</v>
      </c>
      <c r="AA46" s="12">
        <f>IF(Tabela1[[#This Row],[IPCA (12M)]]="",#N/A,(((1+Tabela14[[#This Row],[Selic]]/100)/(1+Tabela1[[#This Row],[IPCA (12M)]]/100))-1)*100)</f>
        <v>7.3259754931780385</v>
      </c>
    </row>
    <row r="47" spans="1:27">
      <c r="A47" s="11">
        <v>37865</v>
      </c>
      <c r="B47" s="12">
        <v>0.78</v>
      </c>
      <c r="C47" s="12">
        <v>15.14</v>
      </c>
      <c r="D47" s="12">
        <v>0.56999999999999995</v>
      </c>
      <c r="E47" s="12">
        <v>63.48</v>
      </c>
      <c r="F47" s="12">
        <v>0.37</v>
      </c>
      <c r="G47" s="12">
        <f>IF(Tabela1[[#This Row],[Núcleo IPCA]]="",#N/A,SUM(F36:F47))</f>
        <v>10.069999999999997</v>
      </c>
      <c r="H47" s="12">
        <v>-0.04</v>
      </c>
      <c r="I47" s="12">
        <f>IF(Tabela1[[#This Row],[IPCA Bens]]="",#N/A,SUM(H36:H47))</f>
        <v>7.84</v>
      </c>
      <c r="J47" s="12">
        <v>0.41</v>
      </c>
      <c r="K47" s="12">
        <f>IF(Tabela1[[#This Row],[IPCA Serviços]]="",#N/A,SUM(J36:J47))</f>
        <v>7.06</v>
      </c>
      <c r="L47" s="12">
        <v>0.68</v>
      </c>
      <c r="M47" s="12">
        <v>0.78</v>
      </c>
      <c r="N47" s="12">
        <v>1.17</v>
      </c>
      <c r="O47" s="12">
        <v>0.52</v>
      </c>
      <c r="P47" s="12">
        <v>0.59</v>
      </c>
      <c r="Q47" s="12">
        <f>SUM(Tabela1[[#This Row],[Educação]:[Residência]])</f>
        <v>3.49</v>
      </c>
      <c r="R47" s="12">
        <v>0.21</v>
      </c>
      <c r="S47" s="12">
        <v>2.3199999999999998</v>
      </c>
      <c r="T47" s="12">
        <v>0.72</v>
      </c>
      <c r="U47" s="12">
        <v>0.24</v>
      </c>
      <c r="V47" s="12">
        <v>1.18</v>
      </c>
      <c r="W47" s="12">
        <f>IF(Tabela1[[#This Row],[IGP-M]]="",#N/A,SUM(V36:V47))</f>
        <v>19.75</v>
      </c>
      <c r="X47" s="12">
        <v>4</v>
      </c>
      <c r="Y47" s="12">
        <v>89.66</v>
      </c>
      <c r="Z47" s="13">
        <f>IF(Tabela1[[#This Row],[IC-Br]]="",#N/A,((Tabela1[[#This Row],[IC-Br]]*1)/Y35)-1)</f>
        <v>-3.0023351495608308E-3</v>
      </c>
      <c r="AA47" s="12">
        <f>IF(Tabela1[[#This Row],[IPCA (12M)]]="",#N/A,(((1+Tabela14[[#This Row],[Selic]]/100)/(1+Tabela1[[#This Row],[IPCA (12M)]]/100))-1)*100)</f>
        <v>5.1068264721208845</v>
      </c>
    </row>
    <row r="48" spans="1:27">
      <c r="A48" s="11">
        <v>37895</v>
      </c>
      <c r="B48" s="12">
        <v>0.28999999999999998</v>
      </c>
      <c r="C48" s="12">
        <v>13.98</v>
      </c>
      <c r="D48" s="12">
        <v>0.66</v>
      </c>
      <c r="E48" s="12">
        <v>61.13</v>
      </c>
      <c r="F48" s="12">
        <v>0.37</v>
      </c>
      <c r="G48" s="12">
        <f>IF(Tabela1[[#This Row],[Núcleo IPCA]]="",#N/A,SUM(F37:F48))</f>
        <v>9.6999999999999975</v>
      </c>
      <c r="H48" s="12">
        <v>-0.19</v>
      </c>
      <c r="I48" s="12">
        <f>IF(Tabela1[[#This Row],[IPCA Bens]]="",#N/A,SUM(H37:H48))</f>
        <v>6.66</v>
      </c>
      <c r="J48" s="12">
        <v>0.42</v>
      </c>
      <c r="K48" s="12">
        <f>IF(Tabela1[[#This Row],[IPCA Serviços]]="",#N/A,SUM(J37:J48))</f>
        <v>7.31</v>
      </c>
      <c r="L48" s="12">
        <v>-0.39</v>
      </c>
      <c r="M48" s="12">
        <v>0.46</v>
      </c>
      <c r="N48" s="12">
        <v>0.44</v>
      </c>
      <c r="O48" s="12">
        <v>0.64</v>
      </c>
      <c r="P48" s="12">
        <v>0.65</v>
      </c>
      <c r="Q48" s="12">
        <f>SUM(Tabela1[[#This Row],[Educação]:[Residência]])</f>
        <v>1.3</v>
      </c>
      <c r="R48" s="12">
        <v>-0.03</v>
      </c>
      <c r="S48" s="12">
        <v>-0.06</v>
      </c>
      <c r="T48" s="12">
        <v>0.92</v>
      </c>
      <c r="U48" s="12">
        <v>0.47</v>
      </c>
      <c r="V48" s="12">
        <v>0.38</v>
      </c>
      <c r="W48" s="12">
        <f>IF(Tabela1[[#This Row],[IGP-M]]="",#N/A,SUM(V37:V48))</f>
        <v>16.260000000000002</v>
      </c>
      <c r="X48" s="12">
        <v>4</v>
      </c>
      <c r="Y48" s="12">
        <v>91.32</v>
      </c>
      <c r="Z48" s="13">
        <f>IF(Tabela1[[#This Row],[IC-Br]]="",#N/A,((Tabela1[[#This Row],[IC-Br]]*1)/Y36)-1)</f>
        <v>-0.12133166554411634</v>
      </c>
      <c r="AA48" s="12">
        <f>IF(Tabela1[[#This Row],[IPCA (12M)]]="",#N/A,(((1+Tabela14[[#This Row],[Selic]]/100)/(1+Tabela1[[#This Row],[IPCA (12M)]]/100))-1)*100)</f>
        <v>4.8780487804878092</v>
      </c>
    </row>
    <row r="49" spans="1:27">
      <c r="A49" s="11">
        <v>37926</v>
      </c>
      <c r="B49" s="12">
        <v>0.34</v>
      </c>
      <c r="C49" s="12">
        <v>11.02</v>
      </c>
      <c r="D49" s="12">
        <v>0.17</v>
      </c>
      <c r="E49" s="12">
        <v>57.03</v>
      </c>
      <c r="F49" s="12">
        <v>0.38</v>
      </c>
      <c r="G49" s="12">
        <f>IF(Tabela1[[#This Row],[Núcleo IPCA]]="",#N/A,SUM(F38:F49))</f>
        <v>8.91</v>
      </c>
      <c r="H49" s="12">
        <v>0.06</v>
      </c>
      <c r="I49" s="12">
        <f>IF(Tabela1[[#This Row],[IPCA Bens]]="",#N/A,SUM(H38:H49))</f>
        <v>4.5399999999999991</v>
      </c>
      <c r="J49" s="12">
        <v>0.39</v>
      </c>
      <c r="K49" s="12">
        <f>IF(Tabela1[[#This Row],[IPCA Serviços]]="",#N/A,SUM(J38:J49))</f>
        <v>7.2999999999999989</v>
      </c>
      <c r="L49" s="12">
        <v>0.15</v>
      </c>
      <c r="M49" s="12">
        <v>0.25</v>
      </c>
      <c r="N49" s="12">
        <v>0.28999999999999998</v>
      </c>
      <c r="O49" s="12">
        <v>0.17</v>
      </c>
      <c r="P49" s="12">
        <v>1.27</v>
      </c>
      <c r="Q49" s="12">
        <f>SUM(Tabela1[[#This Row],[Educação]:[Residência]])</f>
        <v>1.2799999999999998</v>
      </c>
      <c r="R49" s="12">
        <v>0.14000000000000001</v>
      </c>
      <c r="S49" s="12">
        <v>0.03</v>
      </c>
      <c r="T49" s="12">
        <v>0.99</v>
      </c>
      <c r="U49" s="12">
        <v>0.12</v>
      </c>
      <c r="V49" s="12">
        <v>0.49</v>
      </c>
      <c r="W49" s="12">
        <f>IF(Tabela1[[#This Row],[IGP-M]]="",#N/A,SUM(V38:V49))</f>
        <v>11.56</v>
      </c>
      <c r="X49" s="12">
        <v>4</v>
      </c>
      <c r="Y49" s="12">
        <v>94.54</v>
      </c>
      <c r="Z49" s="13">
        <f>IF(Tabela1[[#This Row],[IC-Br]]="",#N/A,((Tabela1[[#This Row],[IC-Br]]*1)/Y37)-1)</f>
        <v>-6.645600868964141E-2</v>
      </c>
      <c r="AA49" s="12">
        <f>IF(Tabela1[[#This Row],[IPCA (12M)]]="",#N/A,(((1+Tabela14[[#This Row],[Selic]]/100)/(1+Tabela1[[#This Row],[IPCA (12M)]]/100))-1)*100)</f>
        <v>6.5663844352368939</v>
      </c>
    </row>
    <row r="50" spans="1:27">
      <c r="A50" s="11">
        <v>37956</v>
      </c>
      <c r="B50" s="12">
        <v>0.52</v>
      </c>
      <c r="C50" s="12">
        <v>9.3000000000000007</v>
      </c>
      <c r="D50" s="12">
        <v>0.46</v>
      </c>
      <c r="E50" s="12">
        <v>64.84</v>
      </c>
      <c r="F50" s="12">
        <v>0.63</v>
      </c>
      <c r="G50" s="12">
        <f>IF(Tabela1[[#This Row],[Núcleo IPCA]]="",#N/A,SUM(F39:F50))</f>
        <v>7.8800000000000008</v>
      </c>
      <c r="H50" s="12">
        <v>0.33</v>
      </c>
      <c r="I50" s="12">
        <f>IF(Tabela1[[#This Row],[IPCA Bens]]="",#N/A,SUM(H39:H50))</f>
        <v>3.8200000000000003</v>
      </c>
      <c r="J50" s="12">
        <v>0.46</v>
      </c>
      <c r="K50" s="12">
        <f>IF(Tabela1[[#This Row],[IPCA Serviços]]="",#N/A,SUM(J39:J50))</f>
        <v>7.089999999999999</v>
      </c>
      <c r="L50" s="12">
        <v>0.67</v>
      </c>
      <c r="M50" s="12">
        <v>0.39</v>
      </c>
      <c r="N50" s="12">
        <v>0.22</v>
      </c>
      <c r="O50" s="12">
        <v>0.56000000000000005</v>
      </c>
      <c r="P50" s="12">
        <v>1.34</v>
      </c>
      <c r="Q50" s="12">
        <f>SUM(Tabela1[[#This Row],[Educação]:[Residência]])</f>
        <v>1.33</v>
      </c>
      <c r="R50" s="12">
        <v>0.18</v>
      </c>
      <c r="S50" s="12">
        <v>0.05</v>
      </c>
      <c r="T50" s="12">
        <v>0.98</v>
      </c>
      <c r="U50" s="12">
        <v>0.12</v>
      </c>
      <c r="V50" s="12">
        <v>0.61</v>
      </c>
      <c r="W50" s="12">
        <f>IF(Tabela1[[#This Row],[IGP-M]]="",#N/A,SUM(V39:V50))</f>
        <v>8.42</v>
      </c>
      <c r="X50" s="12">
        <v>4</v>
      </c>
      <c r="Y50" s="12">
        <v>97.29</v>
      </c>
      <c r="Z50" s="13">
        <f>IF(Tabela1[[#This Row],[IC-Br]]="",#N/A,((Tabela1[[#This Row],[IC-Br]]*1)/Y38)-1)</f>
        <v>-6.952945677123179E-2</v>
      </c>
      <c r="AA50" s="12">
        <f>IF(Tabela1[[#This Row],[IPCA (12M)]]="",#N/A,(((1+Tabela14[[#This Row],[Selic]]/100)/(1+Tabela1[[#This Row],[IPCA (12M)]]/100))-1)*100)</f>
        <v>6.9624885635864553</v>
      </c>
    </row>
    <row r="51" spans="1:27">
      <c r="A51" s="11">
        <v>37987</v>
      </c>
      <c r="B51" s="12">
        <v>0.76</v>
      </c>
      <c r="C51" s="12">
        <v>7.71</v>
      </c>
      <c r="D51" s="12">
        <v>0.68</v>
      </c>
      <c r="E51" s="12">
        <v>70.900000000000006</v>
      </c>
      <c r="F51" s="12">
        <v>0.64</v>
      </c>
      <c r="G51" s="12">
        <f>IF(Tabela1[[#This Row],[Núcleo IPCA]]="",#N/A,SUM(F40:F51))</f>
        <v>7.14</v>
      </c>
      <c r="H51" s="12">
        <v>0.88</v>
      </c>
      <c r="I51" s="12">
        <f>IF(Tabela1[[#This Row],[IPCA Bens]]="",#N/A,SUM(H40:H51))</f>
        <v>3.27</v>
      </c>
      <c r="J51" s="12">
        <v>0.62</v>
      </c>
      <c r="K51" s="12">
        <f>IF(Tabela1[[#This Row],[IPCA Serviços]]="",#N/A,SUM(J40:J51))</f>
        <v>6.68</v>
      </c>
      <c r="L51" s="12">
        <v>0.79</v>
      </c>
      <c r="M51" s="12">
        <v>0.88</v>
      </c>
      <c r="N51" s="12">
        <v>1.1599999999999999</v>
      </c>
      <c r="O51" s="12">
        <v>0.43</v>
      </c>
      <c r="P51" s="12">
        <v>0.97</v>
      </c>
      <c r="Q51" s="12">
        <f>SUM(Tabela1[[#This Row],[Educação]:[Residência]])</f>
        <v>1.2400000000000002</v>
      </c>
      <c r="R51" s="12">
        <v>0.68</v>
      </c>
      <c r="S51" s="12">
        <v>0.16</v>
      </c>
      <c r="T51" s="12">
        <v>0.03</v>
      </c>
      <c r="U51" s="12">
        <v>0.37</v>
      </c>
      <c r="V51" s="12">
        <v>0.88</v>
      </c>
      <c r="W51" s="12">
        <f>IF(Tabela1[[#This Row],[IGP-M]]="",#N/A,SUM(V40:V51))</f>
        <v>6.97</v>
      </c>
      <c r="X51" s="12">
        <v>5.5</v>
      </c>
      <c r="Y51" s="12">
        <v>93.51</v>
      </c>
      <c r="Z51" s="13">
        <f>IF(Tabela1[[#This Row],[IC-Br]]="",#N/A,((Tabela1[[#This Row],[IC-Br]]*1)/Y39)-1)</f>
        <v>-7.8265155248891105E-2</v>
      </c>
      <c r="AA51" s="12">
        <f>IF(Tabela1[[#This Row],[IPCA (12M)]]="",#N/A,(((1+Tabela14[[#This Row],[Selic]]/100)/(1+Tabela1[[#This Row],[IPCA (12M)]]/100))-1)*100)</f>
        <v>7.9936867514622589</v>
      </c>
    </row>
    <row r="52" spans="1:27">
      <c r="A52" s="11">
        <v>38018</v>
      </c>
      <c r="B52" s="12">
        <v>0.61</v>
      </c>
      <c r="C52" s="12">
        <v>6.69</v>
      </c>
      <c r="D52" s="12">
        <v>0.9</v>
      </c>
      <c r="E52" s="12">
        <v>60.35</v>
      </c>
      <c r="F52" s="12">
        <v>1</v>
      </c>
      <c r="G52" s="12">
        <f>IF(Tabela1[[#This Row],[Núcleo IPCA]]="",#N/A,SUM(F41:F52))</f>
        <v>7.1499999999999995</v>
      </c>
      <c r="H52" s="12">
        <v>0.86</v>
      </c>
      <c r="I52" s="12">
        <f>IF(Tabela1[[#This Row],[IPCA Bens]]="",#N/A,SUM(H41:H52))</f>
        <v>3.56</v>
      </c>
      <c r="J52" s="12">
        <v>1.9</v>
      </c>
      <c r="K52" s="12">
        <f>IF(Tabela1[[#This Row],[IPCA Serviços]]="",#N/A,SUM(J41:J52))</f>
        <v>6.8900000000000006</v>
      </c>
      <c r="L52" s="12">
        <v>0.52</v>
      </c>
      <c r="M52" s="12">
        <v>0.15</v>
      </c>
      <c r="N52" s="12">
        <v>0.28999999999999998</v>
      </c>
      <c r="O52" s="12">
        <v>0.28000000000000003</v>
      </c>
      <c r="P52" s="12">
        <v>0.39</v>
      </c>
      <c r="Q52" s="12">
        <f>SUM(Tabela1[[#This Row],[Educação]:[Residência]])</f>
        <v>7.7299999999999995</v>
      </c>
      <c r="R52" s="12">
        <v>6.7</v>
      </c>
      <c r="S52" s="12">
        <v>0.83</v>
      </c>
      <c r="T52" s="12">
        <v>-0.23</v>
      </c>
      <c r="U52" s="12">
        <v>0.43</v>
      </c>
      <c r="V52" s="12">
        <v>0.69</v>
      </c>
      <c r="W52" s="12">
        <f>IF(Tabela1[[#This Row],[IGP-M]]="",#N/A,SUM(V41:V52))</f>
        <v>5.3800000000000008</v>
      </c>
      <c r="X52" s="12">
        <v>5.5</v>
      </c>
      <c r="Y52" s="12">
        <v>97.12</v>
      </c>
      <c r="Z52" s="13">
        <f>IF(Tabela1[[#This Row],[IC-Br]]="",#N/A,((Tabela1[[#This Row],[IC-Br]]*1)/Y40)-1)</f>
        <v>-0.10939935809261803</v>
      </c>
      <c r="AA52" s="12">
        <f>IF(Tabela1[[#This Row],[IPCA (12M)]]="",#N/A,(((1+Tabela14[[#This Row],[Selic]]/100)/(1+Tabela1[[#This Row],[IPCA (12M)]]/100))-1)*100)</f>
        <v>9.0074046302371471</v>
      </c>
    </row>
    <row r="53" spans="1:27">
      <c r="A53" s="11">
        <v>38047</v>
      </c>
      <c r="B53" s="12">
        <v>0.47</v>
      </c>
      <c r="C53" s="12">
        <v>5.89</v>
      </c>
      <c r="D53" s="12">
        <v>0.4</v>
      </c>
      <c r="E53" s="12">
        <v>66.02</v>
      </c>
      <c r="F53" s="12">
        <v>0.85</v>
      </c>
      <c r="G53" s="12">
        <f>IF(Tabela1[[#This Row],[Núcleo IPCA]]="",#N/A,SUM(F42:F53))</f>
        <v>6.87</v>
      </c>
      <c r="H53" s="12">
        <v>1.23</v>
      </c>
      <c r="I53" s="12">
        <f>IF(Tabela1[[#This Row],[IPCA Bens]]="",#N/A,SUM(H42:H53))</f>
        <v>4.04</v>
      </c>
      <c r="J53" s="12">
        <v>0.49</v>
      </c>
      <c r="K53" s="12">
        <f>IF(Tabela1[[#This Row],[IPCA Serviços]]="",#N/A,SUM(J42:J53))</f>
        <v>6.8900000000000006</v>
      </c>
      <c r="L53" s="12">
        <v>-0.08</v>
      </c>
      <c r="M53" s="12">
        <v>0.43</v>
      </c>
      <c r="N53" s="12">
        <v>0.59</v>
      </c>
      <c r="O53" s="12">
        <v>0.74</v>
      </c>
      <c r="P53" s="12">
        <v>1.02</v>
      </c>
      <c r="Q53" s="12">
        <f>SUM(Tabela1[[#This Row],[Educação]:[Residência]])</f>
        <v>2.5</v>
      </c>
      <c r="R53" s="12">
        <v>0.62</v>
      </c>
      <c r="S53" s="12">
        <v>0.72</v>
      </c>
      <c r="T53" s="12">
        <v>0.46</v>
      </c>
      <c r="U53" s="12">
        <v>0.7</v>
      </c>
      <c r="V53" s="12">
        <v>1.1299999999999999</v>
      </c>
      <c r="W53" s="12">
        <f>IF(Tabela1[[#This Row],[IGP-M]]="",#N/A,SUM(V42:V53))</f>
        <v>4.9799999999999995</v>
      </c>
      <c r="X53" s="12">
        <v>5.5</v>
      </c>
      <c r="Y53" s="12">
        <v>101.58</v>
      </c>
      <c r="Z53" s="13">
        <f>IF(Tabela1[[#This Row],[IC-Br]]="",#N/A,((Tabela1[[#This Row],[IC-Br]]*1)/Y41)-1)</f>
        <v>1.3974845278498682E-2</v>
      </c>
      <c r="AA53" s="12">
        <f>IF(Tabela1[[#This Row],[IPCA (12M)]]="",#N/A,(((1+Tabela14[[#This Row],[Selic]]/100)/(1+Tabela1[[#This Row],[IPCA (12M)]]/100))-1)*100)</f>
        <v>9.7270752667862901</v>
      </c>
    </row>
    <row r="54" spans="1:27">
      <c r="A54" s="11">
        <v>38078</v>
      </c>
      <c r="B54" s="12">
        <v>0.37</v>
      </c>
      <c r="C54" s="12">
        <v>5.26</v>
      </c>
      <c r="D54" s="12">
        <v>0.21</v>
      </c>
      <c r="E54" s="12">
        <v>65.23</v>
      </c>
      <c r="F54" s="12">
        <v>0.72</v>
      </c>
      <c r="G54" s="12">
        <f>IF(Tabela1[[#This Row],[Núcleo IPCA]]="",#N/A,SUM(F43:F54))</f>
        <v>6.7799999999999994</v>
      </c>
      <c r="H54" s="12">
        <v>0.62</v>
      </c>
      <c r="I54" s="12">
        <f>IF(Tabela1[[#This Row],[IPCA Bens]]="",#N/A,SUM(H43:H54))</f>
        <v>4.0199999999999996</v>
      </c>
      <c r="J54" s="12">
        <v>0.3</v>
      </c>
      <c r="K54" s="12">
        <f>IF(Tabela1[[#This Row],[IPCA Serviços]]="",#N/A,SUM(J43:J54))</f>
        <v>6.8999999999999995</v>
      </c>
      <c r="L54" s="12">
        <v>0.12</v>
      </c>
      <c r="M54" s="12">
        <v>-0.34</v>
      </c>
      <c r="N54" s="12">
        <v>0.82</v>
      </c>
      <c r="O54" s="12">
        <v>1.59</v>
      </c>
      <c r="P54" s="12">
        <v>0.3</v>
      </c>
      <c r="Q54" s="12">
        <f>SUM(Tabela1[[#This Row],[Educação]:[Residência]])</f>
        <v>1.81</v>
      </c>
      <c r="R54" s="12">
        <v>0.4</v>
      </c>
      <c r="S54" s="12">
        <v>-0.01</v>
      </c>
      <c r="T54" s="12">
        <v>1.1100000000000001</v>
      </c>
      <c r="U54" s="12">
        <v>0.31</v>
      </c>
      <c r="V54" s="12">
        <v>1.21</v>
      </c>
      <c r="W54" s="12">
        <f>IF(Tabela1[[#This Row],[IGP-M]]="",#N/A,SUM(V43:V54))</f>
        <v>5.2700000000000005</v>
      </c>
      <c r="X54" s="12">
        <v>5.5</v>
      </c>
      <c r="Y54" s="12">
        <v>103.32</v>
      </c>
      <c r="Z54" s="13">
        <f>IF(Tabela1[[#This Row],[IC-Br]]="",#N/A,((Tabela1[[#This Row],[IC-Br]]*1)/Y42)-1)</f>
        <v>0.13738441215323638</v>
      </c>
      <c r="AA54" s="12">
        <f>IF(Tabela1[[#This Row],[IPCA (12M)]]="",#N/A,(((1+Tabela14[[#This Row],[Selic]]/100)/(1+Tabela1[[#This Row],[IPCA (12M)]]/100))-1)*100)</f>
        <v>10.165304959148781</v>
      </c>
    </row>
    <row r="55" spans="1:27">
      <c r="A55" s="11">
        <v>38108</v>
      </c>
      <c r="B55" s="12">
        <v>0.51</v>
      </c>
      <c r="C55" s="12">
        <v>5.15</v>
      </c>
      <c r="D55" s="12">
        <v>0.54</v>
      </c>
      <c r="E55" s="12">
        <v>60.94</v>
      </c>
      <c r="F55" s="12">
        <v>0.7</v>
      </c>
      <c r="G55" s="12">
        <f>IF(Tabela1[[#This Row],[Núcleo IPCA]]="",#N/A,SUM(F44:F55))</f>
        <v>6.92</v>
      </c>
      <c r="H55" s="12">
        <v>0.73</v>
      </c>
      <c r="I55" s="12">
        <f>IF(Tabela1[[#This Row],[IPCA Bens]]="",#N/A,SUM(H44:H55))</f>
        <v>4.63</v>
      </c>
      <c r="J55" s="12">
        <v>0.3</v>
      </c>
      <c r="K55" s="12">
        <f>IF(Tabela1[[#This Row],[IPCA Serviços]]="",#N/A,SUM(J44:J55))</f>
        <v>6.9</v>
      </c>
      <c r="L55" s="12">
        <v>0.54</v>
      </c>
      <c r="M55" s="12">
        <v>0.23</v>
      </c>
      <c r="N55" s="12">
        <v>0.62</v>
      </c>
      <c r="O55" s="12">
        <v>1.25</v>
      </c>
      <c r="P55" s="12">
        <v>0.08</v>
      </c>
      <c r="Q55" s="12">
        <f>SUM(Tabela1[[#This Row],[Educação]:[Residência]])</f>
        <v>1.9400000000000002</v>
      </c>
      <c r="R55" s="12">
        <v>0.25</v>
      </c>
      <c r="S55" s="12">
        <v>0.06</v>
      </c>
      <c r="T55" s="12">
        <v>1.34</v>
      </c>
      <c r="U55" s="12">
        <v>0.28999999999999998</v>
      </c>
      <c r="V55" s="12">
        <v>1.31</v>
      </c>
      <c r="W55" s="12">
        <f>IF(Tabela1[[#This Row],[IGP-M]]="",#N/A,SUM(V44:V55))</f>
        <v>6.84</v>
      </c>
      <c r="X55" s="12">
        <v>5.5</v>
      </c>
      <c r="Y55" s="12">
        <v>112.08</v>
      </c>
      <c r="Z55" s="13">
        <f>IF(Tabela1[[#This Row],[IC-Br]]="",#N/A,((Tabela1[[#This Row],[IC-Br]]*1)/Y43)-1)</f>
        <v>0.28340776365510134</v>
      </c>
      <c r="AA55" s="12">
        <f>IF(Tabela1[[#This Row],[IPCA (12M)]]="",#N/A,(((1+Tabela14[[#This Row],[Selic]]/100)/(1+Tabela1[[#This Row],[IPCA (12M)]]/100))-1)*100)</f>
        <v>10.099857346647623</v>
      </c>
    </row>
    <row r="56" spans="1:27">
      <c r="A56" s="11">
        <v>38139</v>
      </c>
      <c r="B56" s="12">
        <v>0.71</v>
      </c>
      <c r="C56" s="12">
        <v>6.06</v>
      </c>
      <c r="D56" s="12">
        <v>0.56000000000000005</v>
      </c>
      <c r="E56" s="12">
        <v>67.58</v>
      </c>
      <c r="F56" s="12">
        <v>0.53</v>
      </c>
      <c r="G56" s="12">
        <f>IF(Tabela1[[#This Row],[Núcleo IPCA]]="",#N/A,SUM(F45:F56))</f>
        <v>6.93</v>
      </c>
      <c r="H56" s="12">
        <v>0.75</v>
      </c>
      <c r="I56" s="12">
        <f>IF(Tabela1[[#This Row],[IPCA Bens]]="",#N/A,SUM(H45:H56))</f>
        <v>5.2200000000000006</v>
      </c>
      <c r="J56" s="12">
        <v>0.26</v>
      </c>
      <c r="K56" s="12">
        <f>IF(Tabela1[[#This Row],[IPCA Serviços]]="",#N/A,SUM(J45:J56))</f>
        <v>6.68</v>
      </c>
      <c r="L56" s="12">
        <v>1.58</v>
      </c>
      <c r="M56" s="12">
        <v>0.72</v>
      </c>
      <c r="N56" s="12">
        <v>0.2</v>
      </c>
      <c r="O56" s="12">
        <v>0.42</v>
      </c>
      <c r="P56" s="12">
        <v>0.3</v>
      </c>
      <c r="Q56" s="12">
        <f>SUM(Tabela1[[#This Row],[Educação]:[Residência]])</f>
        <v>2.02</v>
      </c>
      <c r="R56" s="12">
        <v>0.19</v>
      </c>
      <c r="S56" s="12">
        <v>0.06</v>
      </c>
      <c r="T56" s="12">
        <v>1.1399999999999999</v>
      </c>
      <c r="U56" s="12">
        <v>0.63</v>
      </c>
      <c r="V56" s="12">
        <v>1.38</v>
      </c>
      <c r="W56" s="12">
        <f>IF(Tabela1[[#This Row],[IGP-M]]="",#N/A,SUM(V45:V56))</f>
        <v>9.2199999999999989</v>
      </c>
      <c r="X56" s="12">
        <v>5.5</v>
      </c>
      <c r="Y56" s="12">
        <v>112.58</v>
      </c>
      <c r="Z56" s="13">
        <f>IF(Tabela1[[#This Row],[IC-Br]]="",#N/A,((Tabela1[[#This Row],[IC-Br]]*1)/Y44)-1)</f>
        <v>0.34087660790852792</v>
      </c>
      <c r="AA56" s="12">
        <f>IF(Tabela1[[#This Row],[IPCA (12M)]]="",#N/A,(((1+Tabela14[[#This Row],[Selic]]/100)/(1+Tabela1[[#This Row],[IPCA (12M)]]/100))-1)*100)</f>
        <v>9.183481048463138</v>
      </c>
    </row>
    <row r="57" spans="1:27">
      <c r="A57" s="11">
        <v>38169</v>
      </c>
      <c r="B57" s="12">
        <v>0.91</v>
      </c>
      <c r="C57" s="12">
        <v>6.81</v>
      </c>
      <c r="D57" s="12">
        <v>0.93</v>
      </c>
      <c r="E57" s="12">
        <v>64.260000000000005</v>
      </c>
      <c r="F57" s="12">
        <v>0.46</v>
      </c>
      <c r="G57" s="12">
        <f>IF(Tabela1[[#This Row],[Núcleo IPCA]]="",#N/A,SUM(F46:F57))</f>
        <v>7.02</v>
      </c>
      <c r="H57" s="12">
        <v>0.38</v>
      </c>
      <c r="I57" s="12">
        <f>IF(Tabela1[[#This Row],[IPCA Bens]]="",#N/A,SUM(H46:H57))</f>
        <v>5.4899999999999993</v>
      </c>
      <c r="J57" s="12">
        <v>0.49</v>
      </c>
      <c r="K57" s="12">
        <f>IF(Tabela1[[#This Row],[IPCA Serviços]]="",#N/A,SUM(J46:J57))</f>
        <v>6.65</v>
      </c>
      <c r="L57" s="12">
        <v>1.03</v>
      </c>
      <c r="M57" s="12">
        <v>0.67</v>
      </c>
      <c r="N57" s="12">
        <v>1.28</v>
      </c>
      <c r="O57" s="12">
        <v>0.48</v>
      </c>
      <c r="P57" s="12">
        <v>0.5</v>
      </c>
      <c r="Q57" s="12">
        <f>SUM(Tabela1[[#This Row],[Educação]:[Residência]])</f>
        <v>5.67</v>
      </c>
      <c r="R57" s="12">
        <v>0.27</v>
      </c>
      <c r="S57" s="12">
        <v>4.46</v>
      </c>
      <c r="T57" s="12">
        <v>0.51</v>
      </c>
      <c r="U57" s="12">
        <v>0.43</v>
      </c>
      <c r="V57" s="12">
        <v>1.31</v>
      </c>
      <c r="W57" s="12">
        <f>IF(Tabela1[[#This Row],[IGP-M]]="",#N/A,SUM(V46:V57))</f>
        <v>10.950000000000001</v>
      </c>
      <c r="X57" s="12">
        <v>5.5</v>
      </c>
      <c r="Y57" s="12">
        <v>107.88</v>
      </c>
      <c r="Z57" s="13">
        <f>IF(Tabela1[[#This Row],[IC-Br]]="",#N/A,((Tabela1[[#This Row],[IC-Br]]*1)/Y45)-1)</f>
        <v>0.2688779110797459</v>
      </c>
      <c r="AA57" s="12">
        <f>IF(Tabela1[[#This Row],[IPCA (12M)]]="",#N/A,(((1+Tabela14[[#This Row],[Selic]]/100)/(1+Tabela1[[#This Row],[IPCA (12M)]]/100))-1)*100)</f>
        <v>8.3887276472240266</v>
      </c>
    </row>
    <row r="58" spans="1:27">
      <c r="A58" s="11">
        <v>38200</v>
      </c>
      <c r="B58" s="12">
        <v>0.69</v>
      </c>
      <c r="C58" s="12">
        <v>7.18</v>
      </c>
      <c r="D58" s="12">
        <v>0.79</v>
      </c>
      <c r="E58" s="12">
        <v>64.260000000000005</v>
      </c>
      <c r="F58" s="12">
        <v>0.56000000000000005</v>
      </c>
      <c r="G58" s="12">
        <f>IF(Tabela1[[#This Row],[Núcleo IPCA]]="",#N/A,SUM(F47:F58))</f>
        <v>7.2100000000000009</v>
      </c>
      <c r="H58" s="12">
        <v>0.4</v>
      </c>
      <c r="I58" s="12">
        <f>IF(Tabela1[[#This Row],[IPCA Bens]]="",#N/A,SUM(H47:H58))</f>
        <v>6.0100000000000007</v>
      </c>
      <c r="J58" s="12">
        <v>0.59</v>
      </c>
      <c r="K58" s="12">
        <f>IF(Tabela1[[#This Row],[IPCA Serviços]]="",#N/A,SUM(J47:J58))</f>
        <v>6.629999999999999</v>
      </c>
      <c r="L58" s="12">
        <v>1.21</v>
      </c>
      <c r="M58" s="12">
        <v>0.85</v>
      </c>
      <c r="N58" s="12">
        <v>0.34</v>
      </c>
      <c r="O58" s="12">
        <v>0.42</v>
      </c>
      <c r="P58" s="12">
        <v>0.65</v>
      </c>
      <c r="Q58" s="12">
        <f>SUM(Tabela1[[#This Row],[Educação]:[Residência]])</f>
        <v>1.68</v>
      </c>
      <c r="R58" s="12">
        <v>0.56999999999999995</v>
      </c>
      <c r="S58" s="12">
        <v>0.64</v>
      </c>
      <c r="T58" s="12">
        <v>0.5</v>
      </c>
      <c r="U58" s="12">
        <v>-0.03</v>
      </c>
      <c r="V58" s="12">
        <v>1.22</v>
      </c>
      <c r="W58" s="12">
        <f>IF(Tabela1[[#This Row],[IGP-M]]="",#N/A,SUM(V47:V58))</f>
        <v>11.79</v>
      </c>
      <c r="X58" s="12">
        <v>5.5</v>
      </c>
      <c r="Y58" s="12">
        <v>106.13</v>
      </c>
      <c r="Z58" s="13">
        <f>IF(Tabela1[[#This Row],[IC-Br]]="",#N/A,((Tabela1[[#This Row],[IC-Br]]*1)/Y46)-1)</f>
        <v>0.17791342952275246</v>
      </c>
      <c r="AA58" s="12">
        <f>IF(Tabela1[[#This Row],[IPCA (12M)]]="",#N/A,(((1+Tabela14[[#This Row],[Selic]]/100)/(1+Tabela1[[#This Row],[IPCA (12M)]]/100))-1)*100)</f>
        <v>8.0985258443739383</v>
      </c>
    </row>
    <row r="59" spans="1:27">
      <c r="A59" s="11">
        <v>38231</v>
      </c>
      <c r="B59" s="12">
        <v>0.33</v>
      </c>
      <c r="C59" s="12">
        <v>6.7</v>
      </c>
      <c r="D59" s="12">
        <v>0.49</v>
      </c>
      <c r="E59" s="12">
        <v>60.35</v>
      </c>
      <c r="F59" s="12">
        <v>0.41</v>
      </c>
      <c r="G59" s="12">
        <f>IF(Tabela1[[#This Row],[Núcleo IPCA]]="",#N/A,SUM(F48:F59))</f>
        <v>7.25</v>
      </c>
      <c r="H59" s="12">
        <v>0.86</v>
      </c>
      <c r="I59" s="12">
        <f>IF(Tabela1[[#This Row],[IPCA Bens]]="",#N/A,SUM(H48:H59))</f>
        <v>6.91</v>
      </c>
      <c r="J59" s="12">
        <v>0.23</v>
      </c>
      <c r="K59" s="12">
        <f>IF(Tabela1[[#This Row],[IPCA Serviços]]="",#N/A,SUM(J48:J59))</f>
        <v>6.45</v>
      </c>
      <c r="L59" s="12">
        <v>0.36</v>
      </c>
      <c r="M59" s="12">
        <v>-0.19</v>
      </c>
      <c r="N59" s="12">
        <v>0.3</v>
      </c>
      <c r="O59" s="12">
        <v>0</v>
      </c>
      <c r="P59" s="12">
        <v>0.46</v>
      </c>
      <c r="Q59" s="12">
        <f>SUM(Tabela1[[#This Row],[Educação]:[Residência]])</f>
        <v>4.59</v>
      </c>
      <c r="R59" s="12">
        <v>0.13</v>
      </c>
      <c r="S59" s="12">
        <v>2.82</v>
      </c>
      <c r="T59" s="12">
        <v>0.96</v>
      </c>
      <c r="U59" s="12">
        <v>0.68</v>
      </c>
      <c r="V59" s="12">
        <v>0.69</v>
      </c>
      <c r="W59" s="12">
        <f>IF(Tabela1[[#This Row],[IGP-M]]="",#N/A,SUM(V48:V59))</f>
        <v>11.299999999999999</v>
      </c>
      <c r="X59" s="12">
        <v>5.5</v>
      </c>
      <c r="Y59" s="12">
        <v>104.61</v>
      </c>
      <c r="Z59" s="13">
        <f>IF(Tabela1[[#This Row],[IC-Br]]="",#N/A,((Tabela1[[#This Row],[IC-Br]]*1)/Y47)-1)</f>
        <v>0.16674102163729643</v>
      </c>
      <c r="AA59" s="12">
        <f>IF(Tabela1[[#This Row],[IPCA (12M)]]="",#N/A,(((1+Tabela14[[#This Row],[Selic]]/100)/(1+Tabela1[[#This Row],[IPCA (12M)]]/100))-1)*100)</f>
        <v>8.8003748828491268</v>
      </c>
    </row>
    <row r="60" spans="1:27">
      <c r="A60" s="11">
        <v>38261</v>
      </c>
      <c r="B60" s="12">
        <v>0.44</v>
      </c>
      <c r="C60" s="12">
        <v>6.86</v>
      </c>
      <c r="D60" s="12">
        <v>0.32</v>
      </c>
      <c r="E60" s="12">
        <v>66.41</v>
      </c>
      <c r="F60" s="12">
        <v>0.55000000000000004</v>
      </c>
      <c r="G60" s="12">
        <f>IF(Tabela1[[#This Row],[Núcleo IPCA]]="",#N/A,SUM(F49:F60))</f>
        <v>7.4300000000000006</v>
      </c>
      <c r="H60" s="12">
        <v>0.76</v>
      </c>
      <c r="I60" s="12">
        <f>IF(Tabela1[[#This Row],[IPCA Bens]]="",#N/A,SUM(H49:H60))</f>
        <v>7.86</v>
      </c>
      <c r="J60" s="12">
        <v>0.33</v>
      </c>
      <c r="K60" s="12">
        <f>IF(Tabela1[[#This Row],[IPCA Serviços]]="",#N/A,SUM(J49:J60))</f>
        <v>6.36</v>
      </c>
      <c r="L60" s="12">
        <v>0.98</v>
      </c>
      <c r="M60" s="12">
        <v>-0.23</v>
      </c>
      <c r="N60" s="12">
        <v>0.46</v>
      </c>
      <c r="O60" s="12">
        <v>0.4</v>
      </c>
      <c r="P60" s="12">
        <v>0.61</v>
      </c>
      <c r="Q60" s="12">
        <f>SUM(Tabela1[[#This Row],[Educação]:[Residência]])</f>
        <v>2.2199999999999998</v>
      </c>
      <c r="R60" s="12">
        <v>-0.08</v>
      </c>
      <c r="S60" s="12">
        <v>0.69</v>
      </c>
      <c r="T60" s="12">
        <v>1.1200000000000001</v>
      </c>
      <c r="U60" s="12">
        <v>0.49</v>
      </c>
      <c r="V60" s="12">
        <v>0.39</v>
      </c>
      <c r="W60" s="12">
        <f>IF(Tabela1[[#This Row],[IGP-M]]="",#N/A,SUM(V49:V60))</f>
        <v>11.31</v>
      </c>
      <c r="X60" s="12">
        <v>5.5</v>
      </c>
      <c r="Y60" s="12">
        <v>104.91</v>
      </c>
      <c r="Z60" s="13">
        <f>IF(Tabela1[[#This Row],[IC-Br]]="",#N/A,((Tabela1[[#This Row],[IC-Br]]*1)/Y48)-1)</f>
        <v>0.14881734559789761</v>
      </c>
      <c r="AA60" s="12">
        <f>IF(Tabela1[[#This Row],[IPCA (12M)]]="",#N/A,(((1+Tabela14[[#This Row],[Selic]]/100)/(1+Tabela1[[#This Row],[IPCA (12M)]]/100))-1)*100)</f>
        <v>8.9369268201384919</v>
      </c>
    </row>
    <row r="61" spans="1:27">
      <c r="A61" s="11">
        <v>38292</v>
      </c>
      <c r="B61" s="12">
        <v>0.69</v>
      </c>
      <c r="C61" s="12">
        <v>7.24</v>
      </c>
      <c r="D61" s="12">
        <v>0.63</v>
      </c>
      <c r="E61" s="12">
        <v>67.58</v>
      </c>
      <c r="F61" s="12">
        <v>0.56999999999999995</v>
      </c>
      <c r="G61" s="12">
        <f>IF(Tabela1[[#This Row],[Núcleo IPCA]]="",#N/A,SUM(F50:F61))</f>
        <v>7.62</v>
      </c>
      <c r="H61" s="12">
        <v>0.69</v>
      </c>
      <c r="I61" s="12">
        <f>IF(Tabela1[[#This Row],[IPCA Bens]]="",#N/A,SUM(H50:H61))</f>
        <v>8.49</v>
      </c>
      <c r="J61" s="12">
        <v>0.37</v>
      </c>
      <c r="K61" s="12">
        <f>IF(Tabela1[[#This Row],[IPCA Serviços]]="",#N/A,SUM(J50:J61))</f>
        <v>6.34</v>
      </c>
      <c r="L61" s="12">
        <v>1.74</v>
      </c>
      <c r="M61" s="12">
        <v>-0.01</v>
      </c>
      <c r="N61" s="12">
        <v>0.36</v>
      </c>
      <c r="O61" s="12">
        <v>0.31</v>
      </c>
      <c r="P61" s="12">
        <v>0.5</v>
      </c>
      <c r="Q61" s="12">
        <f>SUM(Tabela1[[#This Row],[Educação]:[Residência]])</f>
        <v>4</v>
      </c>
      <c r="R61" s="12">
        <v>0.08</v>
      </c>
      <c r="S61" s="12">
        <v>2.37</v>
      </c>
      <c r="T61" s="12">
        <v>1.02</v>
      </c>
      <c r="U61" s="12">
        <v>0.53</v>
      </c>
      <c r="V61" s="12">
        <v>0.82</v>
      </c>
      <c r="W61" s="12">
        <f>IF(Tabela1[[#This Row],[IGP-M]]="",#N/A,SUM(V50:V61))</f>
        <v>11.64</v>
      </c>
      <c r="X61" s="12">
        <v>5.5</v>
      </c>
      <c r="Y61" s="12">
        <v>103.13</v>
      </c>
      <c r="Z61" s="13">
        <f>IF(Tabela1[[#This Row],[IC-Br]]="",#N/A,((Tabela1[[#This Row],[IC-Br]]*1)/Y49)-1)</f>
        <v>9.0861011212185261E-2</v>
      </c>
      <c r="AA61" s="12">
        <f>IF(Tabela1[[#This Row],[IPCA (12M)]]="",#N/A,(((1+Tabela14[[#This Row],[Selic]]/100)/(1+Tabela1[[#This Row],[IPCA (12M)]]/100))-1)*100)</f>
        <v>9.0637821708317681</v>
      </c>
    </row>
    <row r="62" spans="1:27">
      <c r="A62" s="11">
        <v>38322</v>
      </c>
      <c r="B62" s="12">
        <v>0.86</v>
      </c>
      <c r="C62" s="12">
        <v>7.6</v>
      </c>
      <c r="D62" s="12">
        <v>0.84</v>
      </c>
      <c r="E62" s="12">
        <v>67.97</v>
      </c>
      <c r="F62" s="12">
        <v>0.67</v>
      </c>
      <c r="G62" s="12">
        <f>IF(Tabela1[[#This Row],[Núcleo IPCA]]="",#N/A,SUM(F51:F62))</f>
        <v>7.660000000000001</v>
      </c>
      <c r="H62" s="12">
        <v>0.41</v>
      </c>
      <c r="I62" s="12">
        <f>IF(Tabela1[[#This Row],[IPCA Bens]]="",#N/A,SUM(H51:H62))</f>
        <v>8.57</v>
      </c>
      <c r="J62" s="12">
        <v>0.6</v>
      </c>
      <c r="K62" s="12">
        <f>IF(Tabela1[[#This Row],[IPCA Serviços]]="",#N/A,SUM(J51:J62))</f>
        <v>6.4799999999999995</v>
      </c>
      <c r="L62" s="12">
        <v>1.71</v>
      </c>
      <c r="M62" s="12">
        <v>0.65</v>
      </c>
      <c r="N62" s="12">
        <v>0.5</v>
      </c>
      <c r="O62" s="12">
        <v>0.35</v>
      </c>
      <c r="P62" s="12">
        <v>0.87</v>
      </c>
      <c r="Q62" s="12">
        <f>SUM(Tabela1[[#This Row],[Educação]:[Residência]])</f>
        <v>2.79</v>
      </c>
      <c r="R62" s="12">
        <v>0.33</v>
      </c>
      <c r="S62" s="12">
        <v>0.4</v>
      </c>
      <c r="T62" s="12">
        <v>1.59</v>
      </c>
      <c r="U62" s="12">
        <v>0.47</v>
      </c>
      <c r="V62" s="12">
        <v>0.74</v>
      </c>
      <c r="W62" s="12">
        <f>IF(Tabela1[[#This Row],[IGP-M]]="",#N/A,SUM(V51:V62))</f>
        <v>11.770000000000001</v>
      </c>
      <c r="X62" s="12">
        <v>5.5</v>
      </c>
      <c r="Y62" s="12">
        <v>101.43</v>
      </c>
      <c r="Z62" s="13">
        <f>IF(Tabela1[[#This Row],[IC-Br]]="",#N/A,((Tabela1[[#This Row],[IC-Br]]*1)/Y50)-1)</f>
        <v>4.2553191489361764E-2</v>
      </c>
      <c r="AA62" s="12">
        <f>IF(Tabela1[[#This Row],[IPCA (12M)]]="",#N/A,(((1+Tabela14[[#This Row],[Selic]]/100)/(1+Tabela1[[#This Row],[IPCA (12M)]]/100))-1)*100)</f>
        <v>9.20074349442379</v>
      </c>
    </row>
    <row r="63" spans="1:27">
      <c r="A63" s="11">
        <v>38353</v>
      </c>
      <c r="B63" s="12">
        <v>0.57999999999999996</v>
      </c>
      <c r="C63" s="12">
        <v>7.41</v>
      </c>
      <c r="D63" s="12">
        <v>0.68</v>
      </c>
      <c r="E63" s="12">
        <v>73.239999999999995</v>
      </c>
      <c r="F63" s="12">
        <v>0.56000000000000005</v>
      </c>
      <c r="G63" s="12">
        <f>IF(Tabela1[[#This Row],[Núcleo IPCA]]="",#N/A,SUM(F52:F63))</f>
        <v>7.58</v>
      </c>
      <c r="H63" s="12">
        <v>0.93</v>
      </c>
      <c r="I63" s="12">
        <f>IF(Tabela1[[#This Row],[IPCA Bens]]="",#N/A,SUM(H52:H63))</f>
        <v>8.6199999999999992</v>
      </c>
      <c r="J63" s="12">
        <v>0.46</v>
      </c>
      <c r="K63" s="12">
        <f>IF(Tabela1[[#This Row],[IPCA Serviços]]="",#N/A,SUM(J52:J63))</f>
        <v>6.3199999999999994</v>
      </c>
      <c r="L63" s="12">
        <v>0.6</v>
      </c>
      <c r="M63" s="12">
        <v>0.78</v>
      </c>
      <c r="N63" s="12">
        <v>0.59</v>
      </c>
      <c r="O63" s="12">
        <v>0.32</v>
      </c>
      <c r="P63" s="12">
        <v>0.69</v>
      </c>
      <c r="Q63" s="12">
        <f>SUM(Tabela1[[#This Row],[Educação]:[Residência]])</f>
        <v>1.45</v>
      </c>
      <c r="R63" s="12">
        <v>0.34</v>
      </c>
      <c r="S63" s="12">
        <v>0.04</v>
      </c>
      <c r="T63" s="12">
        <v>0.23</v>
      </c>
      <c r="U63" s="12">
        <v>0.84</v>
      </c>
      <c r="V63" s="12">
        <v>0.39</v>
      </c>
      <c r="W63" s="12">
        <f>IF(Tabela1[[#This Row],[IGP-M]]="",#N/A,SUM(V52:V63))</f>
        <v>11.280000000000001</v>
      </c>
      <c r="X63" s="12">
        <v>4.5</v>
      </c>
      <c r="Y63" s="12">
        <v>101.11</v>
      </c>
      <c r="Z63" s="13">
        <f>IF(Tabela1[[#This Row],[IC-Br]]="",#N/A,((Tabela1[[#This Row],[IC-Br]]*1)/Y51)-1)</f>
        <v>8.1274729975403526E-2</v>
      </c>
      <c r="AA63" s="12">
        <f>IF(Tabela1[[#This Row],[IPCA (12M)]]="",#N/A,(((1+Tabela14[[#This Row],[Selic]]/100)/(1+Tabela1[[#This Row],[IPCA (12M)]]/100))-1)*100)</f>
        <v>9.7942463457778572</v>
      </c>
    </row>
    <row r="64" spans="1:27">
      <c r="A64" s="11">
        <v>38384</v>
      </c>
      <c r="B64" s="12">
        <v>0.59</v>
      </c>
      <c r="C64" s="12">
        <v>7.39</v>
      </c>
      <c r="D64" s="12">
        <v>0.74</v>
      </c>
      <c r="E64" s="12">
        <v>64.650000000000006</v>
      </c>
      <c r="F64" s="12">
        <v>0.93</v>
      </c>
      <c r="G64" s="12">
        <f>IF(Tabela1[[#This Row],[Núcleo IPCA]]="",#N/A,SUM(F53:F64))</f>
        <v>7.51</v>
      </c>
      <c r="H64" s="12">
        <v>0.31</v>
      </c>
      <c r="I64" s="12">
        <f>IF(Tabela1[[#This Row],[IPCA Bens]]="",#N/A,SUM(H53:H64))</f>
        <v>8.07</v>
      </c>
      <c r="J64" s="12">
        <v>1.82</v>
      </c>
      <c r="K64" s="12">
        <f>IF(Tabela1[[#This Row],[IPCA Serviços]]="",#N/A,SUM(J53:J64))</f>
        <v>6.2400000000000011</v>
      </c>
      <c r="L64" s="12">
        <v>0.13</v>
      </c>
      <c r="M64" s="12">
        <v>0.49</v>
      </c>
      <c r="N64" s="12">
        <v>0.44</v>
      </c>
      <c r="O64" s="12">
        <v>0.48</v>
      </c>
      <c r="P64" s="12">
        <v>0.57999999999999996</v>
      </c>
      <c r="Q64" s="12">
        <f>SUM(Tabela1[[#This Row],[Educação]:[Residência]])</f>
        <v>5.73</v>
      </c>
      <c r="R64" s="12">
        <v>5.28</v>
      </c>
      <c r="S64" s="12">
        <v>0.03</v>
      </c>
      <c r="T64" s="12">
        <v>-0.22</v>
      </c>
      <c r="U64" s="12">
        <v>0.64</v>
      </c>
      <c r="V64" s="12">
        <v>0.3</v>
      </c>
      <c r="W64" s="12">
        <f>IF(Tabela1[[#This Row],[IGP-M]]="",#N/A,SUM(V53:V64))</f>
        <v>10.890000000000002</v>
      </c>
      <c r="X64" s="12">
        <v>4.5</v>
      </c>
      <c r="Y64" s="12">
        <v>98.34</v>
      </c>
      <c r="Z64" s="13">
        <f>IF(Tabela1[[#This Row],[IC-Br]]="",#N/A,((Tabela1[[#This Row],[IC-Br]]*1)/Y52)-1)</f>
        <v>1.2561779242174609E-2</v>
      </c>
      <c r="AA64" s="12">
        <f>IF(Tabela1[[#This Row],[IPCA (12M)]]="",#N/A,(((1+Tabela14[[#This Row],[Selic]]/100)/(1+Tabela1[[#This Row],[IPCA (12M)]]/100))-1)*100)</f>
        <v>10.317534221063385</v>
      </c>
    </row>
    <row r="65" spans="1:27">
      <c r="A65" s="11">
        <v>38412</v>
      </c>
      <c r="B65" s="12">
        <v>0.61</v>
      </c>
      <c r="C65" s="12">
        <v>7.54</v>
      </c>
      <c r="D65" s="12">
        <v>0.35</v>
      </c>
      <c r="E65" s="12">
        <v>63.87</v>
      </c>
      <c r="F65" s="12">
        <v>0.41</v>
      </c>
      <c r="G65" s="12">
        <f>IF(Tabela1[[#This Row],[Núcleo IPCA]]="",#N/A,SUM(F54:F65))</f>
        <v>7.07</v>
      </c>
      <c r="H65" s="12">
        <v>0.18</v>
      </c>
      <c r="I65" s="12">
        <f>IF(Tabela1[[#This Row],[IPCA Bens]]="",#N/A,SUM(H54:H65))</f>
        <v>7.0199999999999987</v>
      </c>
      <c r="J65" s="12">
        <v>0.51</v>
      </c>
      <c r="K65" s="12">
        <f>IF(Tabela1[[#This Row],[IPCA Serviços]]="",#N/A,SUM(J54:J65))</f>
        <v>6.26</v>
      </c>
      <c r="L65" s="12">
        <v>1.33</v>
      </c>
      <c r="M65" s="12">
        <v>0.26</v>
      </c>
      <c r="N65" s="12">
        <v>0.85</v>
      </c>
      <c r="O65" s="12">
        <v>0.25</v>
      </c>
      <c r="P65" s="12">
        <v>0.3</v>
      </c>
      <c r="Q65" s="12">
        <f>SUM(Tabela1[[#This Row],[Educação]:[Residência]])</f>
        <v>1.4</v>
      </c>
      <c r="R65" s="12">
        <v>0.43</v>
      </c>
      <c r="S65" s="12">
        <v>0.19</v>
      </c>
      <c r="T65" s="12">
        <v>0.6</v>
      </c>
      <c r="U65" s="12">
        <v>0.18</v>
      </c>
      <c r="V65" s="12">
        <v>0.85</v>
      </c>
      <c r="W65" s="12">
        <f>IF(Tabela1[[#This Row],[IGP-M]]="",#N/A,SUM(V54:V65))</f>
        <v>10.61</v>
      </c>
      <c r="X65" s="12">
        <v>4.5</v>
      </c>
      <c r="Y65" s="12">
        <v>106.82</v>
      </c>
      <c r="Z65" s="13">
        <f>IF(Tabela1[[#This Row],[IC-Br]]="",#N/A,((Tabela1[[#This Row],[IC-Br]]*1)/Y53)-1)</f>
        <v>5.158495766883231E-2</v>
      </c>
      <c r="AA65" s="12">
        <f>IF(Tabela1[[#This Row],[IPCA (12M)]]="",#N/A,(((1+Tabela14[[#This Row],[Selic]]/100)/(1+Tabela1[[#This Row],[IPCA (12M)]]/100))-1)*100)</f>
        <v>10.628603310396144</v>
      </c>
    </row>
    <row r="66" spans="1:27">
      <c r="A66" s="11">
        <v>38443</v>
      </c>
      <c r="B66" s="12">
        <v>0.87</v>
      </c>
      <c r="C66" s="12">
        <v>8.07</v>
      </c>
      <c r="D66" s="12">
        <v>0.74</v>
      </c>
      <c r="E66" s="12">
        <v>67.19</v>
      </c>
      <c r="F66" s="12">
        <v>0.71</v>
      </c>
      <c r="G66" s="12">
        <f>IF(Tabela1[[#This Row],[Núcleo IPCA]]="",#N/A,SUM(F55:F66))</f>
        <v>7.06</v>
      </c>
      <c r="H66" s="12">
        <v>0.69</v>
      </c>
      <c r="I66" s="12">
        <f>IF(Tabela1[[#This Row],[IPCA Bens]]="",#N/A,SUM(H55:H66))</f>
        <v>7.09</v>
      </c>
      <c r="J66" s="12">
        <v>0.35</v>
      </c>
      <c r="K66" s="12">
        <f>IF(Tabela1[[#This Row],[IPCA Serviços]]="",#N/A,SUM(J55:J66))</f>
        <v>6.31</v>
      </c>
      <c r="L66" s="12">
        <v>1.08</v>
      </c>
      <c r="M66" s="12">
        <v>0.81</v>
      </c>
      <c r="N66" s="12">
        <v>0.83</v>
      </c>
      <c r="O66" s="12">
        <v>1.55</v>
      </c>
      <c r="P66" s="12">
        <v>0.45</v>
      </c>
      <c r="Q66" s="12">
        <f>SUM(Tabela1[[#This Row],[Educação]:[Residência]])</f>
        <v>2.25</v>
      </c>
      <c r="R66" s="12">
        <v>0.14000000000000001</v>
      </c>
      <c r="S66" s="12">
        <v>0.67</v>
      </c>
      <c r="T66" s="12">
        <v>0.92</v>
      </c>
      <c r="U66" s="12">
        <v>0.52</v>
      </c>
      <c r="V66" s="12">
        <v>0.86</v>
      </c>
      <c r="W66" s="12">
        <f>IF(Tabela1[[#This Row],[IGP-M]]="",#N/A,SUM(V55:V66))</f>
        <v>10.26</v>
      </c>
      <c r="X66" s="12">
        <v>4.5</v>
      </c>
      <c r="Y66" s="12">
        <v>99.86</v>
      </c>
      <c r="Z66" s="13">
        <f>IF(Tabela1[[#This Row],[IC-Br]]="",#N/A,((Tabela1[[#This Row],[IC-Br]]*1)/Y54)-1)</f>
        <v>-3.3488192024777375E-2</v>
      </c>
      <c r="AA66" s="12">
        <f>IF(Tabela1[[#This Row],[IPCA (12M)]]="",#N/A,(((1+Tabela14[[#This Row],[Selic]]/100)/(1+Tabela1[[#This Row],[IPCA (12M)]]/100))-1)*100)</f>
        <v>10.409919496622555</v>
      </c>
    </row>
    <row r="67" spans="1:27">
      <c r="A67" s="11">
        <v>38473</v>
      </c>
      <c r="B67" s="12">
        <v>0.49</v>
      </c>
      <c r="C67" s="12">
        <v>8.0500000000000007</v>
      </c>
      <c r="D67" s="12">
        <v>0.83</v>
      </c>
      <c r="E67" s="12">
        <v>65.819999999999993</v>
      </c>
      <c r="F67" s="12">
        <v>0.56999999999999995</v>
      </c>
      <c r="G67" s="12">
        <f>IF(Tabela1[[#This Row],[Núcleo IPCA]]="",#N/A,SUM(F56:F67))</f>
        <v>6.93</v>
      </c>
      <c r="H67" s="12">
        <v>0.31</v>
      </c>
      <c r="I67" s="12">
        <f>IF(Tabela1[[#This Row],[IPCA Bens]]="",#N/A,SUM(H56:H67))</f>
        <v>6.6699999999999973</v>
      </c>
      <c r="J67" s="12">
        <v>0.28000000000000003</v>
      </c>
      <c r="K67" s="12">
        <f>IF(Tabela1[[#This Row],[IPCA Serviços]]="",#N/A,SUM(J56:J67))</f>
        <v>6.29</v>
      </c>
      <c r="L67" s="12">
        <v>-0.04</v>
      </c>
      <c r="M67" s="12">
        <v>0.65</v>
      </c>
      <c r="N67" s="12">
        <v>0.65</v>
      </c>
      <c r="O67" s="12">
        <v>1.06</v>
      </c>
      <c r="P67" s="12">
        <v>0.34</v>
      </c>
      <c r="Q67" s="12">
        <f>SUM(Tabela1[[#This Row],[Educação]:[Residência]])</f>
        <v>1.9499999999999997</v>
      </c>
      <c r="R67" s="12">
        <v>0.09</v>
      </c>
      <c r="S67" s="12">
        <v>-0.17</v>
      </c>
      <c r="T67" s="12">
        <v>1.45</v>
      </c>
      <c r="U67" s="12">
        <v>0.57999999999999996</v>
      </c>
      <c r="V67" s="12">
        <v>-0.22</v>
      </c>
      <c r="W67" s="12">
        <f>IF(Tabela1[[#This Row],[IGP-M]]="",#N/A,SUM(V56:V67))</f>
        <v>8.7299999999999986</v>
      </c>
      <c r="X67" s="12">
        <v>4.5</v>
      </c>
      <c r="Y67" s="12">
        <v>93.24</v>
      </c>
      <c r="Z67" s="13">
        <f>IF(Tabela1[[#This Row],[IC-Br]]="",#N/A,((Tabela1[[#This Row],[IC-Br]]*1)/Y55)-1)</f>
        <v>-0.16809421841541761</v>
      </c>
      <c r="AA67" s="12">
        <f>IF(Tabela1[[#This Row],[IPCA (12M)]]="",#N/A,(((1+Tabela14[[#This Row],[Selic]]/100)/(1+Tabela1[[#This Row],[IPCA (12M)]]/100))-1)*100)</f>
        <v>10.6987505784359</v>
      </c>
    </row>
    <row r="68" spans="1:27">
      <c r="A68" s="11">
        <v>38504</v>
      </c>
      <c r="B68" s="12">
        <v>-0.02</v>
      </c>
      <c r="C68" s="12">
        <v>7.27</v>
      </c>
      <c r="D68" s="12">
        <v>0.12</v>
      </c>
      <c r="E68" s="12">
        <v>61.72</v>
      </c>
      <c r="F68" s="12">
        <v>0.36</v>
      </c>
      <c r="G68" s="12">
        <f>IF(Tabela1[[#This Row],[Núcleo IPCA]]="",#N/A,SUM(F57:F68))</f>
        <v>6.7600000000000007</v>
      </c>
      <c r="H68" s="12">
        <v>0.42</v>
      </c>
      <c r="I68" s="12">
        <f>IF(Tabela1[[#This Row],[IPCA Bens]]="",#N/A,SUM(H57:H68))</f>
        <v>6.339999999999999</v>
      </c>
      <c r="J68" s="12">
        <v>0.5</v>
      </c>
      <c r="K68" s="12">
        <f>IF(Tabela1[[#This Row],[IPCA Serviços]]="",#N/A,SUM(J57:J68))</f>
        <v>6.53</v>
      </c>
      <c r="L68" s="12">
        <v>-0.28999999999999998</v>
      </c>
      <c r="M68" s="12">
        <v>-0.67</v>
      </c>
      <c r="N68" s="12">
        <v>0.33</v>
      </c>
      <c r="O68" s="12">
        <v>0.18</v>
      </c>
      <c r="P68" s="12">
        <v>0.6</v>
      </c>
      <c r="Q68" s="12">
        <f>SUM(Tabela1[[#This Row],[Educação]:[Residência]])</f>
        <v>1.5</v>
      </c>
      <c r="R68" s="12">
        <v>0.24</v>
      </c>
      <c r="S68" s="12">
        <v>0.71</v>
      </c>
      <c r="T68" s="12">
        <v>0.38</v>
      </c>
      <c r="U68" s="12">
        <v>0.17</v>
      </c>
      <c r="V68" s="12">
        <v>-0.44</v>
      </c>
      <c r="W68" s="12">
        <f>IF(Tabela1[[#This Row],[IGP-M]]="",#N/A,SUM(V57:V68))</f>
        <v>6.91</v>
      </c>
      <c r="X68" s="12">
        <v>4.5</v>
      </c>
      <c r="Y68" s="12">
        <v>90.22</v>
      </c>
      <c r="Z68" s="13">
        <f>IF(Tabela1[[#This Row],[IC-Br]]="",#N/A,((Tabela1[[#This Row],[IC-Br]]*1)/Y56)-1)</f>
        <v>-0.19861431870669743</v>
      </c>
      <c r="AA68" s="12">
        <f>IF(Tabela1[[#This Row],[IPCA (12M)]]="",#N/A,(((1+Tabela14[[#This Row],[Selic]]/100)/(1+Tabela1[[#This Row],[IPCA (12M)]]/100))-1)*100)</f>
        <v>11.63419408968025</v>
      </c>
    </row>
    <row r="69" spans="1:27">
      <c r="A69" s="11">
        <v>38534</v>
      </c>
      <c r="B69" s="12">
        <v>0.25</v>
      </c>
      <c r="C69" s="12">
        <v>6.57</v>
      </c>
      <c r="D69" s="12">
        <v>0.11</v>
      </c>
      <c r="E69" s="12">
        <v>53.71</v>
      </c>
      <c r="F69" s="12">
        <v>0.37</v>
      </c>
      <c r="G69" s="12">
        <f>IF(Tabela1[[#This Row],[Núcleo IPCA]]="",#N/A,SUM(F58:F69))</f>
        <v>6.6700000000000008</v>
      </c>
      <c r="H69" s="12">
        <v>0.22</v>
      </c>
      <c r="I69" s="12">
        <f>IF(Tabela1[[#This Row],[IPCA Bens]]="",#N/A,SUM(H58:H69))</f>
        <v>6.1799999999999979</v>
      </c>
      <c r="J69" s="12">
        <v>0.59</v>
      </c>
      <c r="K69" s="12">
        <f>IF(Tabela1[[#This Row],[IPCA Serviços]]="",#N/A,SUM(J58:J69))</f>
        <v>6.63</v>
      </c>
      <c r="L69" s="12">
        <v>0.62</v>
      </c>
      <c r="M69" s="12">
        <v>-0.77</v>
      </c>
      <c r="N69" s="12">
        <v>0.04</v>
      </c>
      <c r="O69" s="12">
        <v>0.37</v>
      </c>
      <c r="P69" s="12">
        <v>0.63</v>
      </c>
      <c r="Q69" s="12">
        <f>SUM(Tabela1[[#This Row],[Educação]:[Residência]])</f>
        <v>4.37</v>
      </c>
      <c r="R69" s="12">
        <v>0.17</v>
      </c>
      <c r="S69" s="12">
        <v>3.8</v>
      </c>
      <c r="T69" s="12">
        <v>0.15</v>
      </c>
      <c r="U69" s="12">
        <v>0.25</v>
      </c>
      <c r="V69" s="12">
        <v>-0.34</v>
      </c>
      <c r="W69" s="12">
        <f>IF(Tabela1[[#This Row],[IGP-M]]="",#N/A,SUM(V58:V69))</f>
        <v>5.2599999999999989</v>
      </c>
      <c r="X69" s="12">
        <v>4.5</v>
      </c>
      <c r="Y69" s="12">
        <v>88.68</v>
      </c>
      <c r="Z69" s="13">
        <f>IF(Tabela1[[#This Row],[IC-Br]]="",#N/A,((Tabela1[[#This Row],[IC-Br]]*1)/Y57)-1)</f>
        <v>-0.17797552836484976</v>
      </c>
      <c r="AA69" s="12">
        <f>IF(Tabela1[[#This Row],[IPCA (12M)]]="",#N/A,(((1+Tabela14[[#This Row],[Selic]]/100)/(1+Tabela1[[#This Row],[IPCA (12M)]]/100))-1)*100)</f>
        <v>12.339307497419538</v>
      </c>
    </row>
    <row r="70" spans="1:27">
      <c r="A70" s="11">
        <v>38565</v>
      </c>
      <c r="B70" s="12">
        <v>0.17</v>
      </c>
      <c r="C70" s="12">
        <v>6.02</v>
      </c>
      <c r="D70" s="12">
        <v>0.28000000000000003</v>
      </c>
      <c r="E70" s="12">
        <v>48.44</v>
      </c>
      <c r="F70" s="12">
        <v>0.26</v>
      </c>
      <c r="G70" s="12">
        <f>IF(Tabela1[[#This Row],[Núcleo IPCA]]="",#N/A,SUM(F59:F70))</f>
        <v>6.37</v>
      </c>
      <c r="H70" s="12">
        <v>0.21</v>
      </c>
      <c r="I70" s="12">
        <f>IF(Tabela1[[#This Row],[IPCA Bens]]="",#N/A,SUM(H59:H70))</f>
        <v>5.9899999999999993</v>
      </c>
      <c r="J70" s="12">
        <v>0.44</v>
      </c>
      <c r="K70" s="12">
        <f>IF(Tabela1[[#This Row],[IPCA Serviços]]="",#N/A,SUM(J59:J70))</f>
        <v>6.48</v>
      </c>
      <c r="L70" s="12">
        <v>0.41</v>
      </c>
      <c r="M70" s="12">
        <v>-0.73</v>
      </c>
      <c r="N70" s="12">
        <v>0.41</v>
      </c>
      <c r="O70" s="12">
        <v>0.41</v>
      </c>
      <c r="P70" s="12">
        <v>0.65</v>
      </c>
      <c r="Q70" s="12">
        <f>SUM(Tabela1[[#This Row],[Educação]:[Residência]])</f>
        <v>1.57</v>
      </c>
      <c r="R70" s="12">
        <v>0.19</v>
      </c>
      <c r="S70" s="12">
        <v>1.08</v>
      </c>
      <c r="T70" s="12">
        <v>0.05</v>
      </c>
      <c r="U70" s="12">
        <v>0.25</v>
      </c>
      <c r="V70" s="12">
        <v>-0.65</v>
      </c>
      <c r="W70" s="12">
        <f>IF(Tabela1[[#This Row],[IGP-M]]="",#N/A,SUM(V59:V70))</f>
        <v>3.39</v>
      </c>
      <c r="X70" s="12">
        <v>4.5</v>
      </c>
      <c r="Y70" s="12">
        <v>90.46</v>
      </c>
      <c r="Z70" s="13">
        <f>IF(Tabela1[[#This Row],[IC-Br]]="",#N/A,((Tabela1[[#This Row],[IC-Br]]*1)/Y58)-1)</f>
        <v>-0.14764910958258737</v>
      </c>
      <c r="AA70" s="12">
        <f>IF(Tabela1[[#This Row],[IPCA (12M)]]="",#N/A,(((1+Tabela14[[#This Row],[Selic]]/100)/(1+Tabela1[[#This Row],[IPCA (12M)]]/100))-1)*100)</f>
        <v>12.950386719486895</v>
      </c>
    </row>
    <row r="71" spans="1:27">
      <c r="A71" s="11">
        <v>38596</v>
      </c>
      <c r="B71" s="12">
        <v>0.35</v>
      </c>
      <c r="C71" s="12">
        <v>6.04</v>
      </c>
      <c r="D71" s="12">
        <v>0.16</v>
      </c>
      <c r="E71" s="12">
        <v>51.37</v>
      </c>
      <c r="F71" s="12">
        <v>0.3</v>
      </c>
      <c r="G71" s="12">
        <f>IF(Tabela1[[#This Row],[Núcleo IPCA]]="",#N/A,SUM(F60:F71))</f>
        <v>6.2600000000000007</v>
      </c>
      <c r="H71" s="12">
        <v>-0.05</v>
      </c>
      <c r="I71" s="12">
        <f>IF(Tabela1[[#This Row],[IPCA Bens]]="",#N/A,SUM(H60:H71))</f>
        <v>5.08</v>
      </c>
      <c r="J71" s="12">
        <v>0.44</v>
      </c>
      <c r="K71" s="12">
        <f>IF(Tabela1[[#This Row],[IPCA Serviços]]="",#N/A,SUM(J60:J71))</f>
        <v>6.69</v>
      </c>
      <c r="L71" s="12">
        <v>0.86</v>
      </c>
      <c r="M71" s="12">
        <v>-0.25</v>
      </c>
      <c r="N71" s="12">
        <v>0.61</v>
      </c>
      <c r="O71" s="12">
        <v>0.45</v>
      </c>
      <c r="P71" s="12">
        <v>0.73</v>
      </c>
      <c r="Q71" s="12">
        <f>SUM(Tabela1[[#This Row],[Educação]:[Residência]])</f>
        <v>2.0000000000000018E-2</v>
      </c>
      <c r="R71" s="12">
        <v>0.09</v>
      </c>
      <c r="S71" s="12">
        <v>0</v>
      </c>
      <c r="T71" s="12">
        <v>0.19</v>
      </c>
      <c r="U71" s="12">
        <v>-0.26</v>
      </c>
      <c r="V71" s="12">
        <v>-0.53</v>
      </c>
      <c r="W71" s="12">
        <f>IF(Tabela1[[#This Row],[IGP-M]]="",#N/A,SUM(V60:V71))</f>
        <v>2.17</v>
      </c>
      <c r="X71" s="12">
        <v>4.5</v>
      </c>
      <c r="Y71" s="12">
        <v>90.96</v>
      </c>
      <c r="Z71" s="13">
        <f>IF(Tabela1[[#This Row],[IC-Br]]="",#N/A,((Tabela1[[#This Row],[IC-Br]]*1)/Y59)-1)</f>
        <v>-0.13048465729853753</v>
      </c>
      <c r="AA71" s="12">
        <f>IF(Tabela1[[#This Row],[IPCA (12M)]]="",#N/A,(((1+Tabela14[[#This Row],[Selic]]/100)/(1+Tabela1[[#This Row],[IPCA (12M)]]/100))-1)*100)</f>
        <v>12.79705771407016</v>
      </c>
    </row>
    <row r="72" spans="1:27">
      <c r="A72" s="11">
        <v>38626</v>
      </c>
      <c r="B72" s="12">
        <v>0.75</v>
      </c>
      <c r="C72" s="12">
        <v>6.36</v>
      </c>
      <c r="D72" s="12">
        <v>0.56000000000000005</v>
      </c>
      <c r="E72" s="12">
        <v>59.18</v>
      </c>
      <c r="F72" s="12">
        <v>0.38</v>
      </c>
      <c r="G72" s="12">
        <f>IF(Tabela1[[#This Row],[Núcleo IPCA]]="",#N/A,SUM(F61:F72))</f>
        <v>6.09</v>
      </c>
      <c r="H72" s="12">
        <v>0.13</v>
      </c>
      <c r="I72" s="12">
        <f>IF(Tabela1[[#This Row],[IPCA Bens]]="",#N/A,SUM(H61:H72))</f>
        <v>4.45</v>
      </c>
      <c r="J72" s="12">
        <v>0.56000000000000005</v>
      </c>
      <c r="K72" s="12">
        <f>IF(Tabela1[[#This Row],[IPCA Serviços]]="",#N/A,SUM(J61:J72))</f>
        <v>6.92</v>
      </c>
      <c r="L72" s="12">
        <v>2.21</v>
      </c>
      <c r="M72" s="12">
        <v>0.27</v>
      </c>
      <c r="N72" s="12">
        <v>0.45</v>
      </c>
      <c r="O72" s="12">
        <v>0.45</v>
      </c>
      <c r="P72" s="12">
        <v>0.74</v>
      </c>
      <c r="Q72" s="12">
        <f>SUM(Tabela1[[#This Row],[Educação]:[Residência]])</f>
        <v>0.20999999999999996</v>
      </c>
      <c r="R72" s="12">
        <v>-0.14000000000000001</v>
      </c>
      <c r="S72" s="12">
        <v>0</v>
      </c>
      <c r="T72" s="12">
        <v>0.72</v>
      </c>
      <c r="U72" s="12">
        <v>-0.37</v>
      </c>
      <c r="V72" s="12">
        <v>0.6</v>
      </c>
      <c r="W72" s="12">
        <f>IF(Tabela1[[#This Row],[IGP-M]]="",#N/A,SUM(V61:V72))</f>
        <v>2.38</v>
      </c>
      <c r="X72" s="12">
        <v>4.5</v>
      </c>
      <c r="Y72" s="12">
        <v>93.09</v>
      </c>
      <c r="Z72" s="13">
        <f>IF(Tabela1[[#This Row],[IC-Br]]="",#N/A,((Tabela1[[#This Row],[IC-Br]]*1)/Y60)-1)</f>
        <v>-0.11266800114383746</v>
      </c>
      <c r="AA72" s="12">
        <f>IF(Tabela1[[#This Row],[IPCA (12M)]]="",#N/A,(((1+Tabela14[[#This Row],[Selic]]/100)/(1+Tabela1[[#This Row],[IPCA (12M)]]/100))-1)*100)</f>
        <v>12.119217751034196</v>
      </c>
    </row>
    <row r="73" spans="1:27">
      <c r="A73" s="11">
        <v>38657</v>
      </c>
      <c r="B73" s="12">
        <v>0.55000000000000004</v>
      </c>
      <c r="C73" s="12">
        <v>6.22</v>
      </c>
      <c r="D73" s="12">
        <v>0.78</v>
      </c>
      <c r="E73" s="12">
        <v>62.3</v>
      </c>
      <c r="F73" s="12">
        <v>0.27</v>
      </c>
      <c r="G73" s="12">
        <f>IF(Tabela1[[#This Row],[Núcleo IPCA]]="",#N/A,SUM(F62:F73))</f>
        <v>5.7899999999999991</v>
      </c>
      <c r="H73" s="12">
        <v>-0.36</v>
      </c>
      <c r="I73" s="12">
        <f>IF(Tabela1[[#This Row],[IPCA Bens]]="",#N/A,SUM(H62:H73))</f>
        <v>3.4000000000000004</v>
      </c>
      <c r="J73" s="12">
        <v>0.41</v>
      </c>
      <c r="K73" s="12">
        <f>IF(Tabela1[[#This Row],[IPCA Serviços]]="",#N/A,SUM(J62:J73))</f>
        <v>6.9600000000000009</v>
      </c>
      <c r="L73" s="12">
        <v>0.66</v>
      </c>
      <c r="M73" s="12">
        <v>0.88</v>
      </c>
      <c r="N73" s="12">
        <v>0.64</v>
      </c>
      <c r="O73" s="12">
        <v>0.32</v>
      </c>
      <c r="P73" s="12">
        <v>0.61</v>
      </c>
      <c r="Q73" s="12">
        <f>SUM(Tabela1[[#This Row],[Educação]:[Residência]])</f>
        <v>0.30000000000000004</v>
      </c>
      <c r="R73" s="12">
        <v>-0.03</v>
      </c>
      <c r="S73" s="12">
        <v>-0.05</v>
      </c>
      <c r="T73" s="12">
        <v>0.85</v>
      </c>
      <c r="U73" s="12">
        <v>-0.47</v>
      </c>
      <c r="V73" s="12">
        <v>0.4</v>
      </c>
      <c r="W73" s="12">
        <f>IF(Tabela1[[#This Row],[IGP-M]]="",#N/A,SUM(V62:V73))</f>
        <v>1.9599999999999995</v>
      </c>
      <c r="X73" s="12">
        <v>4.5</v>
      </c>
      <c r="Y73" s="12">
        <v>91.8</v>
      </c>
      <c r="Z73" s="13">
        <f>IF(Tabela1[[#This Row],[IC-Br]]="",#N/A,((Tabela1[[#This Row],[IC-Br]]*1)/Y61)-1)</f>
        <v>-0.10986134005623971</v>
      </c>
      <c r="AA73" s="12">
        <f>IF(Tabela1[[#This Row],[IPCA (12M)]]="",#N/A,(((1+Tabela14[[#This Row],[Selic]]/100)/(1+Tabela1[[#This Row],[IPCA (12M)]]/100))-1)*100)</f>
        <v>11.909244963283761</v>
      </c>
    </row>
    <row r="74" spans="1:27">
      <c r="A74" s="11">
        <v>38687</v>
      </c>
      <c r="B74" s="12">
        <v>0.36</v>
      </c>
      <c r="C74" s="12">
        <v>5.69</v>
      </c>
      <c r="D74" s="12">
        <v>0.38</v>
      </c>
      <c r="E74" s="12">
        <v>58.98</v>
      </c>
      <c r="F74" s="12">
        <v>0.3</v>
      </c>
      <c r="G74" s="12">
        <f>IF(Tabela1[[#This Row],[Núcleo IPCA]]="",#N/A,SUM(F63:F74))</f>
        <v>5.419999999999999</v>
      </c>
      <c r="H74" s="12">
        <v>0.03</v>
      </c>
      <c r="I74" s="12">
        <f>IF(Tabela1[[#This Row],[IPCA Bens]]="",#N/A,SUM(H63:H74))</f>
        <v>3.02</v>
      </c>
      <c r="J74" s="12">
        <v>0.22</v>
      </c>
      <c r="K74" s="12">
        <f>IF(Tabela1[[#This Row],[IPCA Serviços]]="",#N/A,SUM(J63:J74))</f>
        <v>6.580000000000001</v>
      </c>
      <c r="L74" s="12">
        <v>0.24</v>
      </c>
      <c r="M74" s="12">
        <v>0.27</v>
      </c>
      <c r="N74" s="12">
        <v>0.42</v>
      </c>
      <c r="O74" s="12">
        <v>0.2</v>
      </c>
      <c r="P74" s="12">
        <v>0.45</v>
      </c>
      <c r="Q74" s="12">
        <f>SUM(Tabela1[[#This Row],[Educação]:[Residência]])</f>
        <v>2.23</v>
      </c>
      <c r="R74" s="12">
        <v>0.26</v>
      </c>
      <c r="S74" s="12">
        <v>0.03</v>
      </c>
      <c r="T74" s="12">
        <v>1.58</v>
      </c>
      <c r="U74" s="12">
        <v>0.36</v>
      </c>
      <c r="V74" s="12">
        <v>-0.01</v>
      </c>
      <c r="W74" s="12">
        <f>IF(Tabela1[[#This Row],[IGP-M]]="",#N/A,SUM(V63:V74))</f>
        <v>1.2099999999999997</v>
      </c>
      <c r="X74" s="12">
        <v>4.5</v>
      </c>
      <c r="Y74" s="12">
        <v>100</v>
      </c>
      <c r="Z74" s="13">
        <f>IF(Tabela1[[#This Row],[IC-Br]]="",#N/A,((Tabela1[[#This Row],[IC-Br]]*1)/Y62)-1)</f>
        <v>-1.4098392980380625E-2</v>
      </c>
      <c r="AA74" s="12">
        <f>IF(Tabela1[[#This Row],[IPCA (12M)]]="",#N/A,(((1+Tabela14[[#This Row],[Selic]]/100)/(1+Tabela1[[#This Row],[IPCA (12M)]]/100))-1)*100)</f>
        <v>11.874349512725901</v>
      </c>
    </row>
    <row r="75" spans="1:27">
      <c r="A75" s="11">
        <v>38718</v>
      </c>
      <c r="B75" s="12">
        <v>0.59</v>
      </c>
      <c r="C75" s="12">
        <v>5.7</v>
      </c>
      <c r="D75" s="12">
        <v>0.51</v>
      </c>
      <c r="E75" s="12">
        <v>59.38</v>
      </c>
      <c r="F75" s="12">
        <v>0.87</v>
      </c>
      <c r="G75" s="12">
        <f>IF(Tabela1[[#This Row],[Núcleo IPCA]]="",#N/A,SUM(F64:F75))</f>
        <v>5.7299999999999986</v>
      </c>
      <c r="H75" s="12">
        <v>0.74</v>
      </c>
      <c r="I75" s="12">
        <f>IF(Tabela1[[#This Row],[IPCA Bens]]="",#N/A,SUM(H64:H75))</f>
        <v>2.83</v>
      </c>
      <c r="J75" s="12">
        <v>0.68</v>
      </c>
      <c r="K75" s="12">
        <f>IF(Tabela1[[#This Row],[IPCA Serviços]]="",#N/A,SUM(J64:J75))</f>
        <v>6.8</v>
      </c>
      <c r="L75" s="12">
        <v>1.52</v>
      </c>
      <c r="M75" s="12">
        <v>0.11</v>
      </c>
      <c r="N75" s="12">
        <v>-0.01</v>
      </c>
      <c r="O75" s="12">
        <v>0.72</v>
      </c>
      <c r="P75" s="12">
        <v>0.94</v>
      </c>
      <c r="Q75" s="12">
        <f>SUM(Tabela1[[#This Row],[Educação]:[Residência]])</f>
        <v>1.23</v>
      </c>
      <c r="R75" s="12">
        <v>0.56999999999999995</v>
      </c>
      <c r="S75" s="12">
        <v>0.03</v>
      </c>
      <c r="T75" s="12">
        <v>0.03</v>
      </c>
      <c r="U75" s="12">
        <v>0.6</v>
      </c>
      <c r="V75" s="12">
        <v>0.92</v>
      </c>
      <c r="W75" s="12">
        <f>IF(Tabela1[[#This Row],[IGP-M]]="",#N/A,SUM(V64:V75))</f>
        <v>1.7399999999999998</v>
      </c>
      <c r="X75" s="12">
        <v>4.5</v>
      </c>
      <c r="Y75" s="12">
        <v>101.81</v>
      </c>
      <c r="Z75" s="13">
        <f>IF(Tabela1[[#This Row],[IC-Br]]="",#N/A,((Tabela1[[#This Row],[IC-Br]]*1)/Y63)-1)</f>
        <v>6.923153001681337E-3</v>
      </c>
      <c r="AA75" s="12">
        <f>IF(Tabela1[[#This Row],[IPCA (12M)]]="",#N/A,(((1+Tabela14[[#This Row],[Selic]]/100)/(1+Tabela1[[#This Row],[IPCA (12M)]]/100))-1)*100)</f>
        <v>11.305581835383149</v>
      </c>
    </row>
    <row r="76" spans="1:27">
      <c r="A76" s="11">
        <v>38749</v>
      </c>
      <c r="B76" s="12">
        <v>0.41</v>
      </c>
      <c r="C76" s="12">
        <v>5.51</v>
      </c>
      <c r="D76" s="12">
        <v>0.52</v>
      </c>
      <c r="E76" s="12">
        <v>49.61</v>
      </c>
      <c r="F76" s="12">
        <v>0.71</v>
      </c>
      <c r="G76" s="12">
        <f>IF(Tabela1[[#This Row],[Núcleo IPCA]]="",#N/A,SUM(F65:F76))</f>
        <v>5.5099999999999989</v>
      </c>
      <c r="H76" s="12">
        <v>-0.08</v>
      </c>
      <c r="I76" s="12">
        <f>IF(Tabela1[[#This Row],[IPCA Bens]]="",#N/A,SUM(H65:H76))</f>
        <v>2.44</v>
      </c>
      <c r="J76" s="12">
        <v>1.54</v>
      </c>
      <c r="K76" s="12">
        <f>IF(Tabela1[[#This Row],[IPCA Serviços]]="",#N/A,SUM(J65:J76))</f>
        <v>6.52</v>
      </c>
      <c r="L76" s="12">
        <v>0.76</v>
      </c>
      <c r="M76" s="12">
        <v>-0.28000000000000003</v>
      </c>
      <c r="N76" s="12">
        <v>0.32</v>
      </c>
      <c r="O76" s="12">
        <v>0.45</v>
      </c>
      <c r="P76" s="12">
        <v>0.34</v>
      </c>
      <c r="Q76" s="12">
        <f>SUM(Tabela1[[#This Row],[Educação]:[Residência]])</f>
        <v>3.57</v>
      </c>
      <c r="R76" s="12">
        <v>4.4400000000000004</v>
      </c>
      <c r="S76" s="12">
        <v>0.06</v>
      </c>
      <c r="T76" s="12">
        <v>-0.54</v>
      </c>
      <c r="U76" s="12">
        <v>-0.39</v>
      </c>
      <c r="V76" s="12">
        <v>0.01</v>
      </c>
      <c r="W76" s="12">
        <f>IF(Tabela1[[#This Row],[IGP-M]]="",#N/A,SUM(V65:V76))</f>
        <v>1.45</v>
      </c>
      <c r="X76" s="12">
        <v>4.5</v>
      </c>
      <c r="Y76" s="12">
        <v>97.57</v>
      </c>
      <c r="Z76" s="13">
        <f>IF(Tabela1[[#This Row],[IC-Br]]="",#N/A,((Tabela1[[#This Row],[IC-Br]]*1)/Y64)-1)</f>
        <v>-7.829977628635465E-3</v>
      </c>
      <c r="AA76" s="12">
        <f>IF(Tabela1[[#This Row],[IPCA (12M)]]="",#N/A,(((1+Tabela14[[#This Row],[Selic]]/100)/(1+Tabela1[[#This Row],[IPCA (12M)]]/100))-1)*100)</f>
        <v>11.155340725997554</v>
      </c>
    </row>
    <row r="77" spans="1:27">
      <c r="A77" s="11">
        <v>38777</v>
      </c>
      <c r="B77" s="12">
        <v>0.43</v>
      </c>
      <c r="C77" s="12">
        <v>5.32</v>
      </c>
      <c r="D77" s="12">
        <v>0.37</v>
      </c>
      <c r="E77" s="12">
        <v>56.05</v>
      </c>
      <c r="F77" s="12">
        <v>0.53</v>
      </c>
      <c r="G77" s="12">
        <f>IF(Tabela1[[#This Row],[Núcleo IPCA]]="",#N/A,SUM(F66:F77))</f>
        <v>5.629999999999999</v>
      </c>
      <c r="H77" s="12">
        <v>-0.23</v>
      </c>
      <c r="I77" s="12">
        <f>IF(Tabela1[[#This Row],[IPCA Bens]]="",#N/A,SUM(H66:H77))</f>
        <v>2.0299999999999998</v>
      </c>
      <c r="J77" s="12">
        <v>0.4</v>
      </c>
      <c r="K77" s="12">
        <f>IF(Tabela1[[#This Row],[IPCA Serviços]]="",#N/A,SUM(J66:J77))</f>
        <v>6.41</v>
      </c>
      <c r="L77" s="12">
        <v>1.1299999999999999</v>
      </c>
      <c r="M77" s="12">
        <v>-0.24</v>
      </c>
      <c r="N77" s="12">
        <v>0.57999999999999996</v>
      </c>
      <c r="O77" s="12">
        <v>0.5</v>
      </c>
      <c r="P77" s="12">
        <v>0.4</v>
      </c>
      <c r="Q77" s="12">
        <f>SUM(Tabela1[[#This Row],[Educação]:[Residência]])</f>
        <v>0.82</v>
      </c>
      <c r="R77" s="12">
        <v>0.71</v>
      </c>
      <c r="S77" s="12">
        <v>0.04</v>
      </c>
      <c r="T77" s="12">
        <v>0.21</v>
      </c>
      <c r="U77" s="12">
        <v>-0.14000000000000001</v>
      </c>
      <c r="V77" s="12">
        <v>-0.23</v>
      </c>
      <c r="W77" s="12">
        <f>IF(Tabela1[[#This Row],[IGP-M]]="",#N/A,SUM(V66:V77))</f>
        <v>0.37</v>
      </c>
      <c r="X77" s="12">
        <v>4.5</v>
      </c>
      <c r="Y77" s="12">
        <v>93.81</v>
      </c>
      <c r="Z77" s="13">
        <f>IF(Tabela1[[#This Row],[IC-Br]]="",#N/A,((Tabela1[[#This Row],[IC-Br]]*1)/Y65)-1)</f>
        <v>-0.1217936715970791</v>
      </c>
      <c r="AA77" s="12">
        <f>IF(Tabela1[[#This Row],[IPCA (12M)]]="",#N/A,(((1+Tabela14[[#This Row],[Selic]]/100)/(1+Tabela1[[#This Row],[IPCA (12M)]]/100))-1)*100)</f>
        <v>10.843144701861007</v>
      </c>
    </row>
    <row r="78" spans="1:27">
      <c r="A78" s="11">
        <v>38808</v>
      </c>
      <c r="B78" s="12">
        <v>0.21</v>
      </c>
      <c r="C78" s="12">
        <v>4.63</v>
      </c>
      <c r="D78" s="12">
        <v>0.17</v>
      </c>
      <c r="E78" s="12">
        <v>54.88</v>
      </c>
      <c r="F78" s="12">
        <v>0.22</v>
      </c>
      <c r="G78" s="12">
        <f>IF(Tabela1[[#This Row],[Núcleo IPCA]]="",#N/A,SUM(F67:F78))</f>
        <v>5.14</v>
      </c>
      <c r="H78" s="12">
        <v>-0.49</v>
      </c>
      <c r="I78" s="12">
        <f>IF(Tabela1[[#This Row],[IPCA Bens]]="",#N/A,SUM(H67:H78))</f>
        <v>0.84999999999999987</v>
      </c>
      <c r="J78" s="12">
        <v>0.33</v>
      </c>
      <c r="K78" s="12">
        <f>IF(Tabela1[[#This Row],[IPCA Serviços]]="",#N/A,SUM(J67:J78))</f>
        <v>6.3900000000000006</v>
      </c>
      <c r="L78" s="12">
        <v>-0.01</v>
      </c>
      <c r="M78" s="12">
        <v>-0.27</v>
      </c>
      <c r="N78" s="12">
        <v>0.57999999999999996</v>
      </c>
      <c r="O78" s="12">
        <v>1.18</v>
      </c>
      <c r="P78" s="12">
        <v>0.2</v>
      </c>
      <c r="Q78" s="12">
        <f>SUM(Tabela1[[#This Row],[Educação]:[Residência]])</f>
        <v>0.61999999999999988</v>
      </c>
      <c r="R78" s="12">
        <v>0.02</v>
      </c>
      <c r="S78" s="12">
        <v>0.14000000000000001</v>
      </c>
      <c r="T78" s="12">
        <v>1.18</v>
      </c>
      <c r="U78" s="12">
        <v>-0.72</v>
      </c>
      <c r="V78" s="12">
        <v>-0.42</v>
      </c>
      <c r="W78" s="12">
        <f>IF(Tabela1[[#This Row],[IGP-M]]="",#N/A,SUM(V67:V78))</f>
        <v>-0.9099999999999997</v>
      </c>
      <c r="X78" s="12">
        <v>4.5</v>
      </c>
      <c r="Y78" s="12">
        <v>95.29</v>
      </c>
      <c r="Z78" s="13">
        <f>IF(Tabela1[[#This Row],[IC-Br]]="",#N/A,((Tabela1[[#This Row],[IC-Br]]*1)/Y66)-1)</f>
        <v>-4.5764069697576515E-2</v>
      </c>
      <c r="AA78" s="12">
        <f>IF(Tabela1[[#This Row],[IPCA (12M)]]="",#N/A,(((1+Tabela14[[#This Row],[Selic]]/100)/(1+Tabela1[[#This Row],[IPCA (12M)]]/100))-1)*100)</f>
        <v>11.048456465640832</v>
      </c>
    </row>
    <row r="79" spans="1:27">
      <c r="A79" s="11">
        <v>38838</v>
      </c>
      <c r="B79" s="12">
        <v>0.1</v>
      </c>
      <c r="C79" s="12">
        <v>4.2300000000000004</v>
      </c>
      <c r="D79" s="12">
        <v>0.27</v>
      </c>
      <c r="E79" s="12">
        <v>57.62</v>
      </c>
      <c r="F79" s="12">
        <v>-0.03</v>
      </c>
      <c r="G79" s="12">
        <f>IF(Tabela1[[#This Row],[Núcleo IPCA]]="",#N/A,SUM(F68:F79))</f>
        <v>4.5399999999999991</v>
      </c>
      <c r="H79" s="12">
        <v>-0.1</v>
      </c>
      <c r="I79" s="12">
        <f>IF(Tabela1[[#This Row],[IPCA Bens]]="",#N/A,SUM(H68:H79))</f>
        <v>0.43999999999999984</v>
      </c>
      <c r="J79" s="12">
        <v>0.33</v>
      </c>
      <c r="K79" s="12">
        <f>IF(Tabela1[[#This Row],[IPCA Serviços]]="",#N/A,SUM(J68:J79))</f>
        <v>6.4400000000000013</v>
      </c>
      <c r="L79" s="12">
        <v>-0.42</v>
      </c>
      <c r="M79" s="12">
        <v>-0.03</v>
      </c>
      <c r="N79" s="12">
        <v>0.33</v>
      </c>
      <c r="O79" s="12">
        <v>0.9</v>
      </c>
      <c r="P79" s="12">
        <v>0.37</v>
      </c>
      <c r="Q79" s="12">
        <f>SUM(Tabela1[[#This Row],[Educação]:[Residência]])</f>
        <v>0.29000000000000004</v>
      </c>
      <c r="R79" s="12">
        <v>-0.04</v>
      </c>
      <c r="S79" s="12">
        <v>0.04</v>
      </c>
      <c r="T79" s="12">
        <v>0.9</v>
      </c>
      <c r="U79" s="12">
        <v>-0.61</v>
      </c>
      <c r="V79" s="12">
        <v>0.38</v>
      </c>
      <c r="W79" s="12">
        <f>IF(Tabela1[[#This Row],[IGP-M]]="",#N/A,SUM(V69:V79))</f>
        <v>0.13000000000000003</v>
      </c>
      <c r="X79" s="12">
        <v>4.5</v>
      </c>
      <c r="Y79" s="12">
        <v>99.12</v>
      </c>
      <c r="Z79" s="13" t="e">
        <f>IF(Tabela1[[#This Row],[IC-Br]]="",#N/A,((Tabela1[[#This Row],[IC-Br]]*1)/#REF!)-1)</f>
        <v>#REF!</v>
      </c>
      <c r="AA79" s="12">
        <f>IF(Tabela1[[#This Row],[IPCA (12M)]]="",#N/A,(((1+Tabela14[[#This Row],[Selic]]/100)/(1+Tabela1[[#This Row],[IPCA (12M)]]/100))-1)*100)</f>
        <v>11.004509258370909</v>
      </c>
    </row>
    <row r="80" spans="1:27">
      <c r="A80" s="11">
        <v>38869</v>
      </c>
      <c r="B80" s="12">
        <v>-0.21</v>
      </c>
      <c r="C80" s="12">
        <v>4.03</v>
      </c>
      <c r="D80" s="12">
        <v>-0.15</v>
      </c>
      <c r="E80" s="12">
        <v>49.22</v>
      </c>
      <c r="F80" s="12">
        <v>-0.16</v>
      </c>
      <c r="G80" s="12">
        <f>IF(Tabela1[[#This Row],[Núcleo IPCA]]="",#N/A,SUM(F69:F80))</f>
        <v>4.0199999999999996</v>
      </c>
      <c r="H80" s="12">
        <v>-0.56000000000000005</v>
      </c>
      <c r="I80" s="12">
        <f>IF(Tabela1[[#This Row],[IPCA Bens]]="",#N/A,SUM(H69:H80))</f>
        <v>-0.53999999999999992</v>
      </c>
      <c r="J80" s="12">
        <v>0.17</v>
      </c>
      <c r="K80" s="12">
        <f>IF(Tabela1[[#This Row],[IPCA Serviços]]="",#N/A,SUM(J69:J80))</f>
        <v>6.1100000000000012</v>
      </c>
      <c r="L80" s="12">
        <v>-0.93</v>
      </c>
      <c r="M80" s="12">
        <v>-0.61</v>
      </c>
      <c r="N80" s="12">
        <v>0.41</v>
      </c>
      <c r="O80" s="12">
        <v>0.35</v>
      </c>
      <c r="P80" s="12">
        <v>0.26</v>
      </c>
      <c r="Q80" s="12">
        <f>SUM(Tabela1[[#This Row],[Educação]:[Residência]])</f>
        <v>-1.0000000000000009E-2</v>
      </c>
      <c r="R80" s="12">
        <v>0.02</v>
      </c>
      <c r="S80" s="12">
        <v>0.01</v>
      </c>
      <c r="T80" s="12">
        <v>0.59</v>
      </c>
      <c r="U80" s="12">
        <v>-0.63</v>
      </c>
      <c r="V80" s="12">
        <v>0.75</v>
      </c>
      <c r="W80" s="12">
        <f>IF(Tabela1[[#This Row],[IGP-M]]="",#N/A,SUM(V76:V80))</f>
        <v>0.49</v>
      </c>
      <c r="X80" s="12">
        <v>4.5</v>
      </c>
      <c r="Y80" s="12">
        <v>99.63</v>
      </c>
      <c r="Z80" s="13" t="e">
        <f>IF(Tabela1[[#This Row],[IC-Br]]="",#N/A,((Tabela1[[#This Row],[IC-Br]]*1)/#REF!)-1)</f>
        <v>#REF!</v>
      </c>
      <c r="AA80" s="12">
        <f>IF(Tabela1[[#This Row],[IPCA (12M)]]="",#N/A,(((1+Tabela14[[#This Row],[Selic]]/100)/(1+Tabela1[[#This Row],[IPCA (12M)]]/100))-1)*100)</f>
        <v>10.718062097471881</v>
      </c>
    </row>
    <row r="81" spans="1:27">
      <c r="A81" s="11">
        <v>38899</v>
      </c>
      <c r="B81" s="12">
        <v>0.19</v>
      </c>
      <c r="C81" s="12">
        <v>3.97</v>
      </c>
      <c r="D81" s="12">
        <v>-0.02</v>
      </c>
      <c r="E81" s="12">
        <v>56.25</v>
      </c>
      <c r="F81" s="12">
        <v>0.14000000000000001</v>
      </c>
      <c r="G81" s="12">
        <f>IF(Tabela1[[#This Row],[Núcleo IPCA]]="",#N/A,SUM(F70:F81))</f>
        <v>3.7900000000000005</v>
      </c>
      <c r="H81" s="12">
        <v>-0.13</v>
      </c>
      <c r="I81" s="12">
        <f>IF(Tabela1[[#This Row],[IPCA Bens]]="",#N/A,SUM(H70:H81))</f>
        <v>-0.89</v>
      </c>
      <c r="J81" s="12">
        <v>0.36</v>
      </c>
      <c r="K81" s="12">
        <f>IF(Tabela1[[#This Row],[IPCA Serviços]]="",#N/A,SUM(J70:J81))</f>
        <v>5.8800000000000008</v>
      </c>
      <c r="L81" s="12">
        <v>0.37</v>
      </c>
      <c r="M81" s="12">
        <v>0.09</v>
      </c>
      <c r="N81" s="12">
        <v>-0.02</v>
      </c>
      <c r="O81" s="12">
        <v>0.44</v>
      </c>
      <c r="P81" s="12">
        <v>0.67</v>
      </c>
      <c r="Q81" s="12">
        <f>SUM(Tabela1[[#This Row],[Educação]:[Residência]])</f>
        <v>-0.2</v>
      </c>
      <c r="R81" s="12">
        <v>0.09</v>
      </c>
      <c r="S81" s="12">
        <v>-7.0000000000000007E-2</v>
      </c>
      <c r="T81" s="12">
        <v>-0.24</v>
      </c>
      <c r="U81" s="12">
        <v>0.02</v>
      </c>
      <c r="V81" s="12">
        <v>0.18</v>
      </c>
      <c r="W81" s="12">
        <f>IF(Tabela1[[#This Row],[IGP-M]]="",#N/A,SUM(V70:V81))</f>
        <v>1.4</v>
      </c>
      <c r="X81" s="12">
        <v>4.5</v>
      </c>
      <c r="Y81" s="12">
        <v>99.75</v>
      </c>
      <c r="Z81" s="13">
        <f>IF(Tabela1[[#This Row],[IC-Br]]="",#N/A,((Tabela1[[#This Row],[IC-Br]]*1)/Y69)-1)</f>
        <v>0.12483085250338277</v>
      </c>
      <c r="AA81" s="12">
        <f>IF(Tabela1[[#This Row],[IPCA (12M)]]="",#N/A,(((1+Tabela14[[#This Row],[Selic]]/100)/(1+Tabela1[[#This Row],[IPCA (12M)]]/100))-1)*100)</f>
        <v>10.589593151870712</v>
      </c>
    </row>
    <row r="82" spans="1:27">
      <c r="A82" s="11">
        <v>38930</v>
      </c>
      <c r="B82" s="12">
        <v>0.05</v>
      </c>
      <c r="C82" s="12">
        <v>3.84</v>
      </c>
      <c r="D82" s="12">
        <v>0.19</v>
      </c>
      <c r="E82" s="12">
        <v>52.08</v>
      </c>
      <c r="F82" s="12">
        <v>0.13</v>
      </c>
      <c r="G82" s="12">
        <f>IF(Tabela1[[#This Row],[Núcleo IPCA]]="",#N/A,SUM(F71:F82))</f>
        <v>3.6600000000000006</v>
      </c>
      <c r="H82" s="12">
        <v>-0.39</v>
      </c>
      <c r="I82" s="12">
        <f>IF(Tabela1[[#This Row],[IPCA Bens]]="",#N/A,SUM(H71:H82))</f>
        <v>-1.4900000000000002</v>
      </c>
      <c r="J82" s="12">
        <v>0.36</v>
      </c>
      <c r="K82" s="12">
        <f>IF(Tabela1[[#This Row],[IPCA Serviços]]="",#N/A,SUM(J71:J82))</f>
        <v>5.8000000000000007</v>
      </c>
      <c r="L82" s="12">
        <v>-0.32</v>
      </c>
      <c r="M82" s="12">
        <v>7.0000000000000007E-2</v>
      </c>
      <c r="N82" s="12">
        <v>0.11</v>
      </c>
      <c r="O82" s="12">
        <v>0.2</v>
      </c>
      <c r="P82" s="12">
        <v>0.96</v>
      </c>
      <c r="Q82" s="12">
        <f>SUM(Tabela1[[#This Row],[Educação]:[Residência]])</f>
        <v>-0.37</v>
      </c>
      <c r="R82" s="12">
        <v>-0.02</v>
      </c>
      <c r="S82" s="12">
        <v>-0.3</v>
      </c>
      <c r="T82" s="12">
        <v>0.09</v>
      </c>
      <c r="U82" s="12">
        <v>-0.14000000000000001</v>
      </c>
      <c r="V82" s="12">
        <v>0.37</v>
      </c>
      <c r="W82" s="12">
        <f>IF(Tabela1[[#This Row],[IGP-M]]="",#N/A,SUM(V71:V82))</f>
        <v>2.4200000000000004</v>
      </c>
      <c r="X82" s="12">
        <v>4.5</v>
      </c>
      <c r="Y82" s="12">
        <v>97.05</v>
      </c>
      <c r="Z82" s="13">
        <f>IF(Tabela1[[#This Row],[IC-Br]]="",#N/A,((Tabela1[[#This Row],[IC-Br]]*1)/Y70)-1)</f>
        <v>7.2849878399292578E-2</v>
      </c>
      <c r="AA82" s="12">
        <f>IF(Tabela1[[#This Row],[IPCA (12M)]]="",#N/A,(((1+Tabela14[[#This Row],[Selic]]/100)/(1+Tabela1[[#This Row],[IPCA (12M)]]/100))-1)*100)</f>
        <v>10.419876733436073</v>
      </c>
    </row>
    <row r="83" spans="1:27">
      <c r="A83" s="11">
        <v>38961</v>
      </c>
      <c r="B83" s="12">
        <v>0.21</v>
      </c>
      <c r="C83" s="12">
        <v>3.7</v>
      </c>
      <c r="D83" s="12">
        <v>0.05</v>
      </c>
      <c r="E83" s="12">
        <v>54.95</v>
      </c>
      <c r="F83" s="12">
        <v>0.23</v>
      </c>
      <c r="G83" s="12">
        <f>IF(Tabela1[[#This Row],[Núcleo IPCA]]="",#N/A,SUM(F72:F83))</f>
        <v>3.59</v>
      </c>
      <c r="H83" s="12">
        <v>-0.03</v>
      </c>
      <c r="I83" s="12">
        <f>IF(Tabela1[[#This Row],[IPCA Bens]]="",#N/A,SUM(H72:H83))</f>
        <v>-1.47</v>
      </c>
      <c r="J83" s="12">
        <v>0.38</v>
      </c>
      <c r="K83" s="12">
        <f>IF(Tabela1[[#This Row],[IPCA Serviços]]="",#N/A,SUM(J72:J83))</f>
        <v>5.74</v>
      </c>
      <c r="L83" s="12">
        <v>-0.01</v>
      </c>
      <c r="M83" s="12">
        <v>0.08</v>
      </c>
      <c r="N83" s="12">
        <v>0.42</v>
      </c>
      <c r="O83" s="12">
        <v>0.28000000000000003</v>
      </c>
      <c r="P83" s="12">
        <v>0.89</v>
      </c>
      <c r="Q83" s="12">
        <f>SUM(Tabela1[[#This Row],[Educação]:[Residência]])</f>
        <v>0.24</v>
      </c>
      <c r="R83" s="12">
        <v>-0.01</v>
      </c>
      <c r="S83" s="12">
        <v>-7.0000000000000007E-2</v>
      </c>
      <c r="T83" s="12">
        <v>0.46</v>
      </c>
      <c r="U83" s="12">
        <v>-0.14000000000000001</v>
      </c>
      <c r="V83" s="12">
        <v>0.28999999999999998</v>
      </c>
      <c r="W83" s="12">
        <f>IF(Tabela1[[#This Row],[IGP-M]]="",#N/A,SUM(V72:V83))</f>
        <v>3.2400000000000007</v>
      </c>
      <c r="X83" s="12">
        <v>4.5</v>
      </c>
      <c r="Y83" s="12">
        <v>94.66</v>
      </c>
      <c r="Z83" s="13">
        <f>IF(Tabela1[[#This Row],[IC-Br]]="",#N/A,((Tabela1[[#This Row],[IC-Br]]*1)/Y71)-1)</f>
        <v>4.0677220756376364E-2</v>
      </c>
      <c r="AA83" s="12">
        <f>IF(Tabela1[[#This Row],[IPCA (12M)]]="",#N/A,(((1+Tabela14[[#This Row],[Selic]]/100)/(1+Tabela1[[#This Row],[IPCA (12M)]]/100))-1)*100)</f>
        <v>10.096432015429135</v>
      </c>
    </row>
    <row r="84" spans="1:27">
      <c r="A84" s="11">
        <v>38991</v>
      </c>
      <c r="B84" s="12">
        <v>0.33</v>
      </c>
      <c r="C84" s="12">
        <v>3.26</v>
      </c>
      <c r="D84" s="12">
        <v>0.28999999999999998</v>
      </c>
      <c r="E84" s="12">
        <v>58.33</v>
      </c>
      <c r="F84" s="12">
        <v>0.28999999999999998</v>
      </c>
      <c r="G84" s="12">
        <f>IF(Tabela1[[#This Row],[Núcleo IPCA]]="",#N/A,SUM(F73:F84))</f>
        <v>3.5</v>
      </c>
      <c r="H84" s="12">
        <v>-0.31</v>
      </c>
      <c r="I84" s="12">
        <f>IF(Tabela1[[#This Row],[IPCA Bens]]="",#N/A,SUM(H73:H84))</f>
        <v>-1.9100000000000004</v>
      </c>
      <c r="J84" s="12">
        <v>0.43</v>
      </c>
      <c r="K84" s="12">
        <f>IF(Tabela1[[#This Row],[IPCA Serviços]]="",#N/A,SUM(J73:J84))</f>
        <v>5.61</v>
      </c>
      <c r="L84" s="12">
        <v>-0.13</v>
      </c>
      <c r="M84" s="12">
        <v>0.88</v>
      </c>
      <c r="N84" s="12">
        <v>0.2</v>
      </c>
      <c r="O84" s="12">
        <v>0.37</v>
      </c>
      <c r="P84" s="12">
        <v>0.87</v>
      </c>
      <c r="Q84" s="12">
        <f>SUM(Tabela1[[#This Row],[Educação]:[Residência]])</f>
        <v>0.39000000000000007</v>
      </c>
      <c r="R84" s="12">
        <v>0.17</v>
      </c>
      <c r="S84" s="12">
        <v>-0.01</v>
      </c>
      <c r="T84" s="12">
        <v>0.64</v>
      </c>
      <c r="U84" s="12">
        <v>-0.41</v>
      </c>
      <c r="V84" s="12">
        <v>0.47</v>
      </c>
      <c r="W84" s="12">
        <f>IF(Tabela1[[#This Row],[IGP-M]]="",#N/A,SUM(V73:V84))</f>
        <v>3.1100000000000003</v>
      </c>
      <c r="X84" s="12">
        <v>4.5</v>
      </c>
      <c r="Y84" s="12">
        <v>95.76</v>
      </c>
      <c r="Z84" s="13">
        <f>IF(Tabela1[[#This Row],[IC-Br]]="",#N/A,((Tabela1[[#This Row],[IC-Br]]*1)/Y72)-1)</f>
        <v>2.8681920721882026E-2</v>
      </c>
      <c r="AA84" s="12">
        <f>IF(Tabela1[[#This Row],[IPCA (12M)]]="",#N/A,(((1+Tabela14[[#This Row],[Selic]]/100)/(1+Tabela1[[#This Row],[IPCA (12M)]]/100))-1)*100)</f>
        <v>10.352508231648262</v>
      </c>
    </row>
    <row r="85" spans="1:27">
      <c r="A85" s="11">
        <v>39022</v>
      </c>
      <c r="B85" s="12">
        <v>0.31</v>
      </c>
      <c r="C85" s="12">
        <v>3.02</v>
      </c>
      <c r="D85" s="12">
        <v>0.37</v>
      </c>
      <c r="E85" s="12">
        <v>59.11</v>
      </c>
      <c r="F85" s="12">
        <v>0.23</v>
      </c>
      <c r="G85" s="12">
        <f>IF(Tabela1[[#This Row],[Núcleo IPCA]]="",#N/A,SUM(F74:F85))</f>
        <v>3.4600000000000004</v>
      </c>
      <c r="H85" s="12">
        <v>-0.15</v>
      </c>
      <c r="I85" s="12">
        <f>IF(Tabela1[[#This Row],[IPCA Bens]]="",#N/A,SUM(H74:H85))</f>
        <v>-1.7</v>
      </c>
      <c r="J85" s="12">
        <v>0.19</v>
      </c>
      <c r="K85" s="12">
        <f>IF(Tabela1[[#This Row],[IPCA Serviços]]="",#N/A,SUM(J74:J85))</f>
        <v>5.3900000000000006</v>
      </c>
      <c r="L85" s="12">
        <v>-0.09</v>
      </c>
      <c r="M85" s="12">
        <v>1.05</v>
      </c>
      <c r="N85" s="12">
        <v>-0.08</v>
      </c>
      <c r="O85" s="12">
        <v>0.22</v>
      </c>
      <c r="P85" s="12">
        <v>0.69</v>
      </c>
      <c r="Q85" s="12">
        <f>SUM(Tabela1[[#This Row],[Educação]:[Residência]])</f>
        <v>0.58000000000000007</v>
      </c>
      <c r="R85" s="12">
        <v>0.03</v>
      </c>
      <c r="S85" s="12">
        <v>-0.1</v>
      </c>
      <c r="T85" s="12">
        <v>0.65</v>
      </c>
      <c r="U85" s="12">
        <v>0</v>
      </c>
      <c r="V85" s="12">
        <v>0.75</v>
      </c>
      <c r="W85" s="12">
        <f>IF(Tabela1[[#This Row],[IGP-M]]="",#N/A,SUM(V74:V85))</f>
        <v>3.46</v>
      </c>
      <c r="X85" s="12">
        <v>4.5</v>
      </c>
      <c r="Y85" s="12">
        <v>99.88</v>
      </c>
      <c r="Z85" s="13">
        <f>IF(Tabela1[[#This Row],[IC-Br]]="",#N/A,((Tabela1[[#This Row],[IC-Br]]*1)/Y73)-1)</f>
        <v>8.8017429193899765E-2</v>
      </c>
      <c r="AA85" s="12">
        <f>IF(Tabela1[[#This Row],[IPCA (12M)]]="",#N/A,(((1+Tabela14[[#This Row],[Selic]]/100)/(1+Tabela1[[#This Row],[IPCA (12M)]]/100))-1)*100)</f>
        <v>10.318384779654433</v>
      </c>
    </row>
    <row r="86" spans="1:27">
      <c r="A86" s="11">
        <v>39052</v>
      </c>
      <c r="B86" s="12">
        <v>0.48</v>
      </c>
      <c r="C86" s="12">
        <v>3.14</v>
      </c>
      <c r="D86" s="12">
        <v>0.35</v>
      </c>
      <c r="E86" s="12">
        <v>60.94</v>
      </c>
      <c r="F86" s="12">
        <v>0.35</v>
      </c>
      <c r="G86" s="12">
        <f>IF(Tabela1[[#This Row],[Núcleo IPCA]]="",#N/A,SUM(F75:F86))</f>
        <v>3.5100000000000007</v>
      </c>
      <c r="H86" s="12">
        <v>-0.03</v>
      </c>
      <c r="I86" s="12">
        <f>IF(Tabela1[[#This Row],[IPCA Bens]]="",#N/A,SUM(H75:H86))</f>
        <v>-1.76</v>
      </c>
      <c r="J86" s="12">
        <v>0.19</v>
      </c>
      <c r="K86" s="12">
        <f>IF(Tabela1[[#This Row],[IPCA Serviços]]="",#N/A,SUM(J75:J86))</f>
        <v>5.36</v>
      </c>
      <c r="L86" s="12">
        <v>1.1399999999999999</v>
      </c>
      <c r="M86" s="12">
        <v>0.39</v>
      </c>
      <c r="N86" s="12">
        <v>0.19</v>
      </c>
      <c r="O86" s="12">
        <v>0.25</v>
      </c>
      <c r="P86" s="12">
        <v>0.44</v>
      </c>
      <c r="Q86" s="12">
        <f>SUM(Tabela1[[#This Row],[Educação]:[Residência]])</f>
        <v>0.98</v>
      </c>
      <c r="R86" s="12">
        <v>0.17</v>
      </c>
      <c r="S86" s="12">
        <v>-0.01</v>
      </c>
      <c r="T86" s="12">
        <v>1</v>
      </c>
      <c r="U86" s="12">
        <v>-0.18</v>
      </c>
      <c r="V86" s="12">
        <v>0.32</v>
      </c>
      <c r="W86" s="12">
        <f>IF(Tabela1[[#This Row],[IGP-M]]="",#N/A,SUM(V75:V86))</f>
        <v>3.7899999999999996</v>
      </c>
      <c r="X86" s="12">
        <v>4.5</v>
      </c>
      <c r="Y86" s="12">
        <v>100.81</v>
      </c>
      <c r="Z86" s="13">
        <f>IF(Tabela1[[#This Row],[IC-Br]]="",#N/A,((Tabela1[[#This Row],[IC-Br]]*1)/Y74)-1)</f>
        <v>8.0999999999999961E-3</v>
      </c>
      <c r="AA86" s="12">
        <f>IF(Tabela1[[#This Row],[IPCA (12M)]]="",#N/A,(((1+Tabela14[[#This Row],[Selic]]/100)/(1+Tabela1[[#This Row],[IPCA (12M)]]/100))-1)*100)</f>
        <v>9.7440372309482104</v>
      </c>
    </row>
    <row r="87" spans="1:27">
      <c r="A87" s="11">
        <v>39083</v>
      </c>
      <c r="B87" s="12">
        <v>0.44</v>
      </c>
      <c r="C87" s="12">
        <v>2.99</v>
      </c>
      <c r="D87" s="12">
        <v>0.52</v>
      </c>
      <c r="E87" s="12">
        <v>64.58</v>
      </c>
      <c r="F87" s="12">
        <v>0.42</v>
      </c>
      <c r="G87" s="12">
        <f>IF(Tabela1[[#This Row],[Núcleo IPCA]]="",#N/A,SUM(F76:F87))</f>
        <v>3.06</v>
      </c>
      <c r="H87" s="12">
        <v>0.33</v>
      </c>
      <c r="I87" s="12">
        <f>IF(Tabela1[[#This Row],[IPCA Bens]]="",#N/A,SUM(H76:H87))</f>
        <v>-2.1699999999999995</v>
      </c>
      <c r="J87" s="12">
        <v>0.48</v>
      </c>
      <c r="K87" s="12">
        <f>IF(Tabela1[[#This Row],[IPCA Serviços]]="",#N/A,SUM(J76:J87))</f>
        <v>5.16</v>
      </c>
      <c r="L87" s="12">
        <v>0.62</v>
      </c>
      <c r="M87" s="12">
        <v>0.84</v>
      </c>
      <c r="N87" s="12">
        <v>7.0000000000000007E-2</v>
      </c>
      <c r="O87" s="12">
        <v>0.47</v>
      </c>
      <c r="P87" s="12">
        <v>0.7</v>
      </c>
      <c r="Q87" s="12">
        <f>SUM(Tabela1[[#This Row],[Educação]:[Residência]])</f>
        <v>0.24</v>
      </c>
      <c r="R87" s="12">
        <v>7.0000000000000007E-2</v>
      </c>
      <c r="S87" s="12">
        <v>7.0000000000000007E-2</v>
      </c>
      <c r="T87" s="12">
        <v>-0.19</v>
      </c>
      <c r="U87" s="12">
        <v>0.28999999999999998</v>
      </c>
      <c r="V87" s="12">
        <v>0.5</v>
      </c>
      <c r="W87" s="12">
        <f>IF(Tabela1[[#This Row],[IGP-M]]="",#N/A,SUM(V76:V87))</f>
        <v>3.3699999999999997</v>
      </c>
      <c r="X87" s="12">
        <v>4.5</v>
      </c>
      <c r="Y87" s="12">
        <v>99.11</v>
      </c>
      <c r="Z87" s="13">
        <f>IF(Tabela1[[#This Row],[IC-Br]]="",#N/A,((Tabela1[[#This Row],[IC-Br]]*1)/Y75)-1)</f>
        <v>-2.6519988213338563E-2</v>
      </c>
      <c r="AA87" s="12">
        <f>IF(Tabela1[[#This Row],[IPCA (12M)]]="",#N/A,(((1+Tabela14[[#This Row],[Selic]]/100)/(1+Tabela1[[#This Row],[IPCA (12M)]]/100))-1)*100)</f>
        <v>9.8456160792309788</v>
      </c>
    </row>
    <row r="88" spans="1:27">
      <c r="A88" s="11">
        <v>39114</v>
      </c>
      <c r="B88" s="12">
        <v>0.44</v>
      </c>
      <c r="C88" s="12">
        <v>3.02</v>
      </c>
      <c r="D88" s="12">
        <v>0.46</v>
      </c>
      <c r="E88" s="12">
        <v>55.47</v>
      </c>
      <c r="F88" s="12">
        <v>0.52</v>
      </c>
      <c r="G88" s="12">
        <f>IF(Tabela1[[#This Row],[Núcleo IPCA]]="",#N/A,SUM(F77:F88))</f>
        <v>2.87</v>
      </c>
      <c r="H88" s="12">
        <v>-0.41</v>
      </c>
      <c r="I88" s="12">
        <f>IF(Tabela1[[#This Row],[IPCA Bens]]="",#N/A,SUM(H77:H88))</f>
        <v>-2.4999999999999996</v>
      </c>
      <c r="J88" s="12">
        <v>1.39</v>
      </c>
      <c r="K88" s="12">
        <f>IF(Tabela1[[#This Row],[IPCA Serviços]]="",#N/A,SUM(J77:J88))</f>
        <v>5.01</v>
      </c>
      <c r="L88" s="12">
        <v>7.0000000000000007E-2</v>
      </c>
      <c r="M88" s="12">
        <v>0.78</v>
      </c>
      <c r="N88" s="12">
        <v>0.19</v>
      </c>
      <c r="O88" s="12">
        <v>0.4</v>
      </c>
      <c r="P88" s="12">
        <v>0.43</v>
      </c>
      <c r="Q88" s="12">
        <f>SUM(Tabela1[[#This Row],[Educação]:[Residência]])</f>
        <v>2.0300000000000002</v>
      </c>
      <c r="R88" s="12">
        <v>3.48</v>
      </c>
      <c r="S88" s="12">
        <v>-0.28000000000000003</v>
      </c>
      <c r="T88" s="12">
        <v>-0.72</v>
      </c>
      <c r="U88" s="12">
        <v>-0.45</v>
      </c>
      <c r="V88" s="12">
        <v>0.27</v>
      </c>
      <c r="W88" s="12">
        <f>IF(Tabela1[[#This Row],[IGP-M]]="",#N/A,SUM(V77:V88))</f>
        <v>3.63</v>
      </c>
      <c r="X88" s="12">
        <v>4.5</v>
      </c>
      <c r="Y88" s="12">
        <v>98.79</v>
      </c>
      <c r="Z88" s="13">
        <f>IF(Tabela1[[#This Row],[IC-Br]]="",#N/A,((Tabela1[[#This Row],[IC-Br]]*1)/Y76)-1)</f>
        <v>1.250384339448618E-2</v>
      </c>
      <c r="AA88" s="12">
        <f>IF(Tabela1[[#This Row],[IPCA (12M)]]="",#N/A,(((1+Tabela14[[#This Row],[Selic]]/100)/(1+Tabela1[[#This Row],[IPCA (12M)]]/100))-1)*100)</f>
        <v>9.6194913609007884</v>
      </c>
    </row>
    <row r="89" spans="1:27">
      <c r="A89" s="11">
        <v>39142</v>
      </c>
      <c r="B89" s="12">
        <v>0.37</v>
      </c>
      <c r="C89" s="12">
        <v>2.96</v>
      </c>
      <c r="D89" s="12">
        <v>0.41</v>
      </c>
      <c r="E89" s="12">
        <v>60.16</v>
      </c>
      <c r="F89" s="12">
        <v>0.23</v>
      </c>
      <c r="G89" s="12">
        <f>IF(Tabela1[[#This Row],[Núcleo IPCA]]="",#N/A,SUM(F78:F89))</f>
        <v>2.57</v>
      </c>
      <c r="H89" s="12">
        <v>-0.16</v>
      </c>
      <c r="I89" s="12">
        <f>IF(Tabela1[[#This Row],[IPCA Bens]]="",#N/A,SUM(H78:H89))</f>
        <v>-2.4299999999999997</v>
      </c>
      <c r="J89" s="12">
        <v>0.38</v>
      </c>
      <c r="K89" s="12">
        <f>IF(Tabela1[[#This Row],[IPCA Serviços]]="",#N/A,SUM(J78:J89))</f>
        <v>4.9899999999999993</v>
      </c>
      <c r="L89" s="12">
        <v>0.22</v>
      </c>
      <c r="M89" s="12">
        <v>0.98</v>
      </c>
      <c r="N89" s="12">
        <v>0.26</v>
      </c>
      <c r="O89" s="12">
        <v>0.32</v>
      </c>
      <c r="P89" s="12">
        <v>0.41</v>
      </c>
      <c r="Q89" s="12">
        <f>SUM(Tabela1[[#This Row],[Educação]:[Residência]])</f>
        <v>9.0000000000000024E-2</v>
      </c>
      <c r="R89" s="12">
        <v>0.02</v>
      </c>
      <c r="S89" s="12">
        <v>0.01</v>
      </c>
      <c r="T89" s="12">
        <v>0.47</v>
      </c>
      <c r="U89" s="12">
        <v>-0.41</v>
      </c>
      <c r="V89" s="12">
        <v>0.34</v>
      </c>
      <c r="W89" s="12">
        <f>IF(Tabela1[[#This Row],[IGP-M]]="",#N/A,SUM(V78:V89))</f>
        <v>4.1999999999999993</v>
      </c>
      <c r="X89" s="12">
        <v>4.5</v>
      </c>
      <c r="Y89" s="12">
        <v>98.75</v>
      </c>
      <c r="Z89" s="13">
        <f>IF(Tabela1[[#This Row],[IC-Br]]="",#N/A,((Tabela1[[#This Row],[IC-Br]]*1)/Y77)-1)</f>
        <v>5.2659631169384991E-2</v>
      </c>
      <c r="AA89" s="12">
        <f>IF(Tabela1[[#This Row],[IPCA (12M)]]="",#N/A,(((1+Tabela14[[#This Row],[Selic]]/100)/(1+Tabela1[[#This Row],[IPCA (12M)]]/100))-1)*100)</f>
        <v>9.4988344988344853</v>
      </c>
    </row>
    <row r="90" spans="1:27">
      <c r="A90" s="11">
        <v>39173</v>
      </c>
      <c r="B90" s="12">
        <v>0.25</v>
      </c>
      <c r="C90" s="12">
        <v>3</v>
      </c>
      <c r="D90" s="12">
        <v>0.22</v>
      </c>
      <c r="E90" s="12">
        <v>56.25</v>
      </c>
      <c r="F90" s="12">
        <v>0.28999999999999998</v>
      </c>
      <c r="G90" s="12">
        <f>IF(Tabela1[[#This Row],[Núcleo IPCA]]="",#N/A,SUM(F79:F90))</f>
        <v>2.64</v>
      </c>
      <c r="H90" s="12">
        <v>0.01</v>
      </c>
      <c r="I90" s="12">
        <f>IF(Tabela1[[#This Row],[IPCA Bens]]="",#N/A,SUM(H79:H90))</f>
        <v>-1.93</v>
      </c>
      <c r="J90" s="12">
        <v>0.18</v>
      </c>
      <c r="K90" s="12">
        <f>IF(Tabela1[[#This Row],[IPCA Serviços]]="",#N/A,SUM(J79:J90))</f>
        <v>4.84</v>
      </c>
      <c r="L90" s="12">
        <v>0.31</v>
      </c>
      <c r="M90" s="12">
        <v>0.03</v>
      </c>
      <c r="N90" s="12">
        <v>0.39</v>
      </c>
      <c r="O90" s="12">
        <v>0.47</v>
      </c>
      <c r="P90" s="12">
        <v>0.46</v>
      </c>
      <c r="Q90" s="12">
        <f>SUM(Tabela1[[#This Row],[Educação]:[Residência]])</f>
        <v>0.43</v>
      </c>
      <c r="R90" s="12">
        <v>0.04</v>
      </c>
      <c r="S90" s="12">
        <v>0.24</v>
      </c>
      <c r="T90" s="12">
        <v>0.33</v>
      </c>
      <c r="U90" s="12">
        <v>-0.18</v>
      </c>
      <c r="V90" s="12">
        <v>0.04</v>
      </c>
      <c r="W90" s="12">
        <f>IF(Tabela1[[#This Row],[IGP-M]]="",#N/A,SUM(V79:V90))</f>
        <v>4.6599999999999993</v>
      </c>
      <c r="X90" s="12">
        <v>4.5</v>
      </c>
      <c r="Y90" s="12">
        <v>95.87</v>
      </c>
      <c r="Z90" s="13">
        <f>IF(Tabela1[[#This Row],[IC-Br]]="",#N/A,((Tabela1[[#This Row],[IC-Br]]*1)/Y78)-1)</f>
        <v>6.0866827578969218E-3</v>
      </c>
      <c r="AA90" s="12">
        <f>IF(Tabela1[[#This Row],[IPCA (12M)]]="",#N/A,(((1+Tabela14[[#This Row],[Selic]]/100)/(1+Tabela1[[#This Row],[IPCA (12M)]]/100))-1)*100)</f>
        <v>9.3009708737864081</v>
      </c>
    </row>
    <row r="91" spans="1:27">
      <c r="A91" s="11">
        <v>39203</v>
      </c>
      <c r="B91" s="12">
        <v>0.28000000000000003</v>
      </c>
      <c r="C91" s="12">
        <v>3.18</v>
      </c>
      <c r="D91" s="12">
        <v>0.26</v>
      </c>
      <c r="E91" s="12">
        <v>55.99</v>
      </c>
      <c r="F91" s="12">
        <v>0.33</v>
      </c>
      <c r="G91" s="12">
        <f>IF(Tabela1[[#This Row],[Núcleo IPCA]]="",#N/A,SUM(F80:F91))</f>
        <v>3</v>
      </c>
      <c r="H91" s="12">
        <v>-0.16</v>
      </c>
      <c r="I91" s="12">
        <f>IF(Tabela1[[#This Row],[IPCA Bens]]="",#N/A,SUM(H80:H91))</f>
        <v>-1.9899999999999998</v>
      </c>
      <c r="J91" s="12">
        <v>0.26</v>
      </c>
      <c r="K91" s="12">
        <f>IF(Tabela1[[#This Row],[IPCA Serviços]]="",#N/A,SUM(J80:J91))</f>
        <v>4.7699999999999996</v>
      </c>
      <c r="L91" s="12">
        <v>0.23</v>
      </c>
      <c r="M91" s="12">
        <v>0.16</v>
      </c>
      <c r="N91" s="12">
        <v>0.19</v>
      </c>
      <c r="O91" s="12">
        <v>0.56999999999999995</v>
      </c>
      <c r="P91" s="12">
        <v>0.74</v>
      </c>
      <c r="Q91" s="12">
        <f>SUM(Tabela1[[#This Row],[Educação]:[Residência]])</f>
        <v>0.64</v>
      </c>
      <c r="R91" s="12">
        <v>0.06</v>
      </c>
      <c r="S91" s="12">
        <v>7.0000000000000007E-2</v>
      </c>
      <c r="T91" s="12">
        <v>0.68</v>
      </c>
      <c r="U91" s="12">
        <v>-0.17</v>
      </c>
      <c r="V91" s="12">
        <v>0.04</v>
      </c>
      <c r="W91" s="12">
        <f>IF(Tabela1[[#This Row],[IGP-M]]="",#N/A,SUM(V80:V91))</f>
        <v>4.3199999999999994</v>
      </c>
      <c r="X91" s="12">
        <v>4.5</v>
      </c>
      <c r="Y91" s="12">
        <v>93.91</v>
      </c>
      <c r="Z91" s="13">
        <f>IF(Tabela1[[#This Row],[IC-Br]]="",#N/A,((Tabela1[[#This Row],[IC-Br]]*1)/Y79)-1)</f>
        <v>-5.2562550443906453E-2</v>
      </c>
      <c r="AA91" s="12">
        <f>IF(Tabela1[[#This Row],[IPCA (12M)]]="",#N/A,(((1+Tabela14[[#This Row],[Selic]]/100)/(1+Tabela1[[#This Row],[IPCA (12M)]]/100))-1)*100)</f>
        <v>8.9649156813335971</v>
      </c>
    </row>
    <row r="92" spans="1:27">
      <c r="A92" s="11">
        <v>39234</v>
      </c>
      <c r="B92" s="12">
        <v>0.28000000000000003</v>
      </c>
      <c r="C92" s="12">
        <v>3.69</v>
      </c>
      <c r="D92" s="12">
        <v>0.28999999999999998</v>
      </c>
      <c r="E92" s="12">
        <v>56.25</v>
      </c>
      <c r="F92" s="12">
        <v>0.22</v>
      </c>
      <c r="G92" s="12">
        <f>IF(Tabela1[[#This Row],[Núcleo IPCA]]="",#N/A,SUM(F81:F92))</f>
        <v>3.3800000000000003</v>
      </c>
      <c r="H92" s="12">
        <v>-0.23</v>
      </c>
      <c r="I92" s="12">
        <f>IF(Tabela1[[#This Row],[IPCA Bens]]="",#N/A,SUM(H81:H92))</f>
        <v>-1.6599999999999997</v>
      </c>
      <c r="J92" s="12">
        <v>0.23</v>
      </c>
      <c r="K92" s="12">
        <f>IF(Tabela1[[#This Row],[IPCA Serviços]]="",#N/A,SUM(J81:J92))</f>
        <v>4.8299999999999992</v>
      </c>
      <c r="L92" s="12">
        <v>-0.4</v>
      </c>
      <c r="M92" s="12">
        <v>1.0900000000000001</v>
      </c>
      <c r="N92" s="12">
        <v>0.25</v>
      </c>
      <c r="O92" s="12">
        <v>0.32</v>
      </c>
      <c r="P92" s="12">
        <v>0.42</v>
      </c>
      <c r="Q92" s="12">
        <f>SUM(Tabela1[[#This Row],[Educação]:[Residência]])</f>
        <v>0.25</v>
      </c>
      <c r="R92" s="12">
        <v>0.04</v>
      </c>
      <c r="S92" s="12">
        <v>-0.05</v>
      </c>
      <c r="T92" s="12">
        <v>0.91</v>
      </c>
      <c r="U92" s="12">
        <v>-0.65</v>
      </c>
      <c r="V92" s="12">
        <v>0.26</v>
      </c>
      <c r="W92" s="12">
        <f>IF(Tabela1[[#This Row],[IGP-M]]="",#N/A,SUM(V81:V92))</f>
        <v>3.83</v>
      </c>
      <c r="X92" s="12">
        <v>4.5</v>
      </c>
      <c r="Y92" s="12">
        <v>92.03</v>
      </c>
      <c r="Z92" s="13">
        <f>IF(Tabela1[[#This Row],[IC-Br]]="",#N/A,((Tabela1[[#This Row],[IC-Br]]*1)/Y80)-1)</f>
        <v>-7.6282244303924496E-2</v>
      </c>
      <c r="AA92" s="12">
        <f>IF(Tabela1[[#This Row],[IPCA (12M)]]="",#N/A,(((1+Tabela14[[#This Row],[Selic]]/100)/(1+Tabela1[[#This Row],[IPCA (12M)]]/100))-1)*100)</f>
        <v>8.0432057093258855</v>
      </c>
    </row>
    <row r="93" spans="1:27">
      <c r="A93" s="11">
        <v>39264</v>
      </c>
      <c r="B93" s="12">
        <v>0.24</v>
      </c>
      <c r="C93" s="12">
        <v>3.74</v>
      </c>
      <c r="D93" s="12">
        <v>0.24</v>
      </c>
      <c r="E93" s="12">
        <v>54.43</v>
      </c>
      <c r="F93" s="12">
        <v>0.08</v>
      </c>
      <c r="G93" s="12">
        <f>IF(Tabela1[[#This Row],[Núcleo IPCA]]="",#N/A,SUM(F82:F93))</f>
        <v>3.3200000000000003</v>
      </c>
      <c r="H93" s="12">
        <v>-0.12</v>
      </c>
      <c r="I93" s="12">
        <f>IF(Tabela1[[#This Row],[IPCA Bens]]="",#N/A,SUM(H82:H93))</f>
        <v>-1.65</v>
      </c>
      <c r="J93" s="12">
        <v>0.27</v>
      </c>
      <c r="K93" s="12">
        <f>IF(Tabela1[[#This Row],[IPCA Serviços]]="",#N/A,SUM(J82:J93))</f>
        <v>4.74</v>
      </c>
      <c r="L93" s="12">
        <v>-0.08</v>
      </c>
      <c r="M93" s="12">
        <v>1.27</v>
      </c>
      <c r="N93" s="12">
        <v>-0.74</v>
      </c>
      <c r="O93" s="12">
        <v>0.33</v>
      </c>
      <c r="P93" s="12">
        <v>0.52</v>
      </c>
      <c r="Q93" s="12">
        <f>SUM(Tabela1[[#This Row],[Educação]:[Residência]])</f>
        <v>-7.0000000000000062E-2</v>
      </c>
      <c r="R93" s="12">
        <v>0.06</v>
      </c>
      <c r="S93" s="12">
        <v>0.42</v>
      </c>
      <c r="T93" s="12">
        <v>-0.16</v>
      </c>
      <c r="U93" s="12">
        <v>-0.39</v>
      </c>
      <c r="V93" s="12">
        <v>0.28000000000000003</v>
      </c>
      <c r="W93" s="12">
        <f>IF(Tabela1[[#This Row],[IGP-M]]="",#N/A,SUM(V82:V93))</f>
        <v>3.9299999999999997</v>
      </c>
      <c r="X93" s="12">
        <v>4.5</v>
      </c>
      <c r="Y93" s="12">
        <v>91.58</v>
      </c>
      <c r="Z93" s="13">
        <f>IF(Tabela1[[#This Row],[IC-Br]]="",#N/A,((Tabela1[[#This Row],[IC-Br]]*1)/Y81)-1)</f>
        <v>-8.1904761904761925E-2</v>
      </c>
      <c r="AA93" s="12">
        <f>IF(Tabela1[[#This Row],[IPCA (12M)]]="",#N/A,(((1+Tabela14[[#This Row],[Selic]]/100)/(1+Tabela1[[#This Row],[IPCA (12M)]]/100))-1)*100)</f>
        <v>7.701947175631374</v>
      </c>
    </row>
    <row r="94" spans="1:27">
      <c r="A94" s="11">
        <v>39295</v>
      </c>
      <c r="B94" s="12">
        <v>0.47</v>
      </c>
      <c r="C94" s="12">
        <v>4.18</v>
      </c>
      <c r="D94" s="12">
        <v>0.42</v>
      </c>
      <c r="E94" s="12">
        <v>63.28</v>
      </c>
      <c r="F94" s="12">
        <v>0.35</v>
      </c>
      <c r="G94" s="12">
        <f>IF(Tabela1[[#This Row],[Núcleo IPCA]]="",#N/A,SUM(F83:F94))</f>
        <v>3.5400000000000005</v>
      </c>
      <c r="H94" s="12">
        <v>0.2</v>
      </c>
      <c r="I94" s="12">
        <f>IF(Tabela1[[#This Row],[IPCA Bens]]="",#N/A,SUM(H83:H94))</f>
        <v>-1.0600000000000003</v>
      </c>
      <c r="J94" s="12">
        <v>0.48</v>
      </c>
      <c r="K94" s="12">
        <f>IF(Tabela1[[#This Row],[IPCA Serviços]]="",#N/A,SUM(J83:J94))</f>
        <v>4.8600000000000012</v>
      </c>
      <c r="L94" s="12">
        <v>0.05</v>
      </c>
      <c r="M94" s="12">
        <v>1.39</v>
      </c>
      <c r="N94" s="12">
        <v>0.05</v>
      </c>
      <c r="O94" s="12">
        <v>0.31</v>
      </c>
      <c r="P94" s="12">
        <v>0.59</v>
      </c>
      <c r="Q94" s="12">
        <f>SUM(Tabela1[[#This Row],[Educação]:[Residência]])</f>
        <v>1.1399999999999999</v>
      </c>
      <c r="R94" s="12">
        <v>0.38</v>
      </c>
      <c r="S94" s="12">
        <v>0.71</v>
      </c>
      <c r="T94" s="12">
        <v>-0.03</v>
      </c>
      <c r="U94" s="12">
        <v>0.08</v>
      </c>
      <c r="V94" s="12">
        <v>0.98</v>
      </c>
      <c r="W94" s="12">
        <f>IF(Tabela1[[#This Row],[IGP-M]]="",#N/A,SUM(V83:V94))</f>
        <v>4.5400000000000009</v>
      </c>
      <c r="X94" s="12">
        <v>4.5</v>
      </c>
      <c r="Y94" s="12">
        <v>93.84</v>
      </c>
      <c r="Z94" s="13">
        <f>IF(Tabela1[[#This Row],[IC-Br]]="",#N/A,((Tabela1[[#This Row],[IC-Br]]*1)/Y82)-1)</f>
        <v>-3.3075734157650638E-2</v>
      </c>
      <c r="AA94" s="12">
        <f>IF(Tabela1[[#This Row],[IPCA (12M)]]="",#N/A,(((1+Tabela14[[#This Row],[Selic]]/100)/(1+Tabela1[[#This Row],[IPCA (12M)]]/100))-1)*100)</f>
        <v>6.9591092340180571</v>
      </c>
    </row>
    <row r="95" spans="1:27">
      <c r="A95" s="11">
        <v>39326</v>
      </c>
      <c r="B95" s="12">
        <v>0.18</v>
      </c>
      <c r="C95" s="12">
        <v>4.1500000000000004</v>
      </c>
      <c r="D95" s="12">
        <v>0.28999999999999998</v>
      </c>
      <c r="E95" s="12">
        <v>56.77</v>
      </c>
      <c r="F95" s="12">
        <v>0.25</v>
      </c>
      <c r="G95" s="12">
        <f>IF(Tabela1[[#This Row],[Núcleo IPCA]]="",#N/A,SUM(F84:F95))</f>
        <v>3.5600000000000005</v>
      </c>
      <c r="H95" s="12">
        <v>0.28999999999999998</v>
      </c>
      <c r="I95" s="12">
        <f>IF(Tabela1[[#This Row],[IPCA Bens]]="",#N/A,SUM(H84:H95))</f>
        <v>-0.74</v>
      </c>
      <c r="J95" s="12">
        <v>0.2</v>
      </c>
      <c r="K95" s="12">
        <f>IF(Tabela1[[#This Row],[IPCA Serviços]]="",#N/A,SUM(J84:J95))</f>
        <v>4.6800000000000006</v>
      </c>
      <c r="L95" s="12">
        <v>-0.16</v>
      </c>
      <c r="M95" s="12">
        <v>0.44</v>
      </c>
      <c r="N95" s="12">
        <v>0.54</v>
      </c>
      <c r="O95" s="12">
        <v>0.35</v>
      </c>
      <c r="P95" s="12">
        <v>0.14000000000000001</v>
      </c>
      <c r="Q95" s="12">
        <f>SUM(Tabela1[[#This Row],[Educação]:[Residência]])</f>
        <v>-1.999999999999999E-2</v>
      </c>
      <c r="R95" s="12">
        <v>-0.11</v>
      </c>
      <c r="S95" s="12">
        <v>-0.53</v>
      </c>
      <c r="T95" s="12">
        <v>0.45</v>
      </c>
      <c r="U95" s="12">
        <v>0.17</v>
      </c>
      <c r="V95" s="12">
        <v>1.29</v>
      </c>
      <c r="W95" s="12">
        <f>IF(Tabela1[[#This Row],[IGP-M]]="",#N/A,SUM(V84:V95))</f>
        <v>5.54</v>
      </c>
      <c r="X95" s="12">
        <v>4.5</v>
      </c>
      <c r="Y95" s="12">
        <v>94.42</v>
      </c>
      <c r="Z95" s="13">
        <f>IF(Tabela1[[#This Row],[IC-Br]]="",#N/A,((Tabela1[[#This Row],[IC-Br]]*1)/Y83)-1)</f>
        <v>-2.5353898161841748E-3</v>
      </c>
      <c r="AA95" s="12">
        <f>IF(Tabela1[[#This Row],[IPCA (12M)]]="",#N/A,(((1+Tabela14[[#This Row],[Selic]]/100)/(1+Tabela1[[#This Row],[IPCA (12M)]]/100))-1)*100)</f>
        <v>6.7882861257801297</v>
      </c>
    </row>
    <row r="96" spans="1:27">
      <c r="A96" s="11">
        <v>39356</v>
      </c>
      <c r="B96" s="12">
        <v>0.3</v>
      </c>
      <c r="C96" s="12">
        <v>4.12</v>
      </c>
      <c r="D96" s="12">
        <v>0.24</v>
      </c>
      <c r="E96" s="12">
        <v>64.319999999999993</v>
      </c>
      <c r="F96" s="12">
        <v>0.4</v>
      </c>
      <c r="G96" s="12">
        <f>IF(Tabela1[[#This Row],[Núcleo IPCA]]="",#N/A,SUM(F85:F96))</f>
        <v>3.6700000000000004</v>
      </c>
      <c r="H96" s="12">
        <v>0.2</v>
      </c>
      <c r="I96" s="12">
        <f>IF(Tabela1[[#This Row],[IPCA Bens]]="",#N/A,SUM(H85:H96))</f>
        <v>-0.22999999999999998</v>
      </c>
      <c r="J96" s="12">
        <v>0.34</v>
      </c>
      <c r="K96" s="12">
        <f>IF(Tabela1[[#This Row],[IPCA Serviços]]="",#N/A,SUM(J85:J96))</f>
        <v>4.5900000000000007</v>
      </c>
      <c r="L96" s="12">
        <v>0.12</v>
      </c>
      <c r="M96" s="12">
        <v>0.52</v>
      </c>
      <c r="N96" s="12">
        <v>-0.02</v>
      </c>
      <c r="O96" s="12">
        <v>0.49</v>
      </c>
      <c r="P96" s="12">
        <v>0.59</v>
      </c>
      <c r="Q96" s="12">
        <f>SUM(Tabela1[[#This Row],[Educação]:[Residência]])</f>
        <v>0.88</v>
      </c>
      <c r="R96" s="12">
        <v>0.01</v>
      </c>
      <c r="S96" s="12">
        <v>0.05</v>
      </c>
      <c r="T96" s="12">
        <v>0.72</v>
      </c>
      <c r="U96" s="12">
        <v>0.1</v>
      </c>
      <c r="V96" s="12">
        <v>1.05</v>
      </c>
      <c r="W96" s="12">
        <f>IF(Tabela1[[#This Row],[IGP-M]]="",#N/A,SUM(V85:V96))</f>
        <v>6.12</v>
      </c>
      <c r="X96" s="12">
        <v>4.5</v>
      </c>
      <c r="Y96" s="12">
        <v>92.96</v>
      </c>
      <c r="Z96" s="13">
        <f>IF(Tabela1[[#This Row],[IC-Br]]="",#N/A,((Tabela1[[#This Row],[IC-Br]]*1)/Y84)-1)</f>
        <v>-2.923976608187151E-2</v>
      </c>
      <c r="AA96" s="12">
        <f>IF(Tabela1[[#This Row],[IPCA (12M)]]="",#N/A,(((1+Tabela14[[#This Row],[Selic]]/100)/(1+Tabela1[[#This Row],[IPCA (12M)]]/100))-1)*100)</f>
        <v>6.7806377257011219</v>
      </c>
    </row>
    <row r="97" spans="1:27">
      <c r="A97" s="11">
        <v>39387</v>
      </c>
      <c r="B97" s="12">
        <v>0.38</v>
      </c>
      <c r="C97" s="12">
        <v>4.1900000000000004</v>
      </c>
      <c r="D97" s="12">
        <v>0.23</v>
      </c>
      <c r="E97" s="12">
        <v>55.99</v>
      </c>
      <c r="F97" s="12">
        <v>0.37</v>
      </c>
      <c r="G97" s="12">
        <f>IF(Tabela1[[#This Row],[Núcleo IPCA]]="",#N/A,SUM(F86:F97))</f>
        <v>3.8100000000000005</v>
      </c>
      <c r="H97" s="12">
        <v>-0.04</v>
      </c>
      <c r="I97" s="12">
        <f>IF(Tabela1[[#This Row],[IPCA Bens]]="",#N/A,SUM(H86:H97))</f>
        <v>-0.11999999999999986</v>
      </c>
      <c r="J97" s="12">
        <v>0.38</v>
      </c>
      <c r="K97" s="12">
        <f>IF(Tabela1[[#This Row],[IPCA Serviços]]="",#N/A,SUM(J86:J97))</f>
        <v>4.7799999999999994</v>
      </c>
      <c r="L97" s="12">
        <v>0.38</v>
      </c>
      <c r="M97" s="12">
        <v>0.73</v>
      </c>
      <c r="N97" s="12">
        <v>0.41</v>
      </c>
      <c r="O97" s="12">
        <v>0.35</v>
      </c>
      <c r="P97" s="12">
        <v>0.35</v>
      </c>
      <c r="Q97" s="12">
        <f>SUM(Tabela1[[#This Row],[Educação]:[Residência]])</f>
        <v>0.12000000000000005</v>
      </c>
      <c r="R97" s="12">
        <v>0.02</v>
      </c>
      <c r="S97" s="12">
        <v>0.01</v>
      </c>
      <c r="T97" s="12">
        <v>0.55000000000000004</v>
      </c>
      <c r="U97" s="12">
        <v>-0.46</v>
      </c>
      <c r="V97" s="12">
        <v>0.69</v>
      </c>
      <c r="W97" s="12">
        <f>IF(Tabela1[[#This Row],[IGP-M]]="",#N/A,SUM(V86:V97))</f>
        <v>6.0600000000000005</v>
      </c>
      <c r="X97" s="12">
        <v>4.5</v>
      </c>
      <c r="Y97" s="12">
        <v>92.79</v>
      </c>
      <c r="Z97" s="13">
        <f>IF(Tabela1[[#This Row],[IC-Br]]="",#N/A,((Tabela1[[#This Row],[IC-Br]]*1)/Y85)-1)</f>
        <v>-7.0985182218662235E-2</v>
      </c>
      <c r="AA97" s="12">
        <f>IF(Tabela1[[#This Row],[IPCA (12M)]]="",#N/A,(((1+Tabela14[[#This Row],[Selic]]/100)/(1+Tabela1[[#This Row],[IPCA (12M)]]/100))-1)*100)</f>
        <v>6.7088972070256103</v>
      </c>
    </row>
    <row r="98" spans="1:27">
      <c r="A98" s="11">
        <v>39417</v>
      </c>
      <c r="B98" s="12">
        <v>0.74</v>
      </c>
      <c r="C98" s="12">
        <v>4.46</v>
      </c>
      <c r="D98" s="12">
        <v>0.7</v>
      </c>
      <c r="E98" s="12">
        <v>61.98</v>
      </c>
      <c r="F98" s="12">
        <v>0.59</v>
      </c>
      <c r="G98" s="12">
        <f>IF(Tabela1[[#This Row],[Núcleo IPCA]]="",#N/A,SUM(F87:F98))</f>
        <v>4.0500000000000007</v>
      </c>
      <c r="H98" s="12">
        <v>0.04</v>
      </c>
      <c r="I98" s="12">
        <f>IF(Tabela1[[#This Row],[IPCA Bens]]="",#N/A,SUM(H87:H98))</f>
        <v>-5.0000000000000051E-2</v>
      </c>
      <c r="J98" s="12">
        <v>0.47</v>
      </c>
      <c r="K98" s="12">
        <f>IF(Tabela1[[#This Row],[IPCA Serviços]]="",#N/A,SUM(J87:J98))</f>
        <v>5.0600000000000005</v>
      </c>
      <c r="L98" s="12">
        <v>0.71</v>
      </c>
      <c r="M98" s="12">
        <v>2.06</v>
      </c>
      <c r="N98" s="12">
        <v>0.16</v>
      </c>
      <c r="O98" s="12">
        <v>0</v>
      </c>
      <c r="P98" s="12">
        <v>1</v>
      </c>
      <c r="Q98" s="12">
        <f>SUM(Tabela1[[#This Row],[Educação]:[Residência]])</f>
        <v>0.33</v>
      </c>
      <c r="R98" s="12">
        <v>7.0000000000000007E-2</v>
      </c>
      <c r="S98" s="12">
        <v>-0.03</v>
      </c>
      <c r="T98" s="12">
        <v>0.72</v>
      </c>
      <c r="U98" s="12">
        <v>-0.43</v>
      </c>
      <c r="V98" s="12">
        <v>1.76</v>
      </c>
      <c r="W98" s="12">
        <f>IF(Tabela1[[#This Row],[IGP-M]]="",#N/A,SUM(V87:V98))</f>
        <v>7.5</v>
      </c>
      <c r="X98" s="12">
        <v>4.5</v>
      </c>
      <c r="Y98" s="12">
        <v>93.82</v>
      </c>
      <c r="Z98" s="13">
        <f>IF(Tabela1[[#This Row],[IC-Br]]="",#N/A,((Tabela1[[#This Row],[IC-Br]]*1)/Y86)-1)</f>
        <v>-6.9338359289753071E-2</v>
      </c>
      <c r="AA98" s="12">
        <f>IF(Tabela1[[#This Row],[IPCA (12M)]]="",#N/A,(((1+Tabela14[[#This Row],[Selic]]/100)/(1+Tabela1[[#This Row],[IPCA (12M)]]/100))-1)*100)</f>
        <v>6.4330844342331828</v>
      </c>
    </row>
    <row r="99" spans="1:27">
      <c r="A99" s="11">
        <v>39448</v>
      </c>
      <c r="B99" s="12">
        <v>0.54</v>
      </c>
      <c r="C99" s="12">
        <v>4.5599999999999996</v>
      </c>
      <c r="D99" s="12">
        <v>0.7</v>
      </c>
      <c r="E99" s="12">
        <v>66.41</v>
      </c>
      <c r="F99" s="12">
        <v>0.4</v>
      </c>
      <c r="G99" s="12">
        <f>IF(Tabela1[[#This Row],[Núcleo IPCA]]="",#N/A,SUM(F88:F99))</f>
        <v>4.03</v>
      </c>
      <c r="H99" s="12">
        <v>0.15</v>
      </c>
      <c r="I99" s="12">
        <f>IF(Tabela1[[#This Row],[IPCA Bens]]="",#N/A,SUM(H88:H99))</f>
        <v>-0.22999999999999984</v>
      </c>
      <c r="J99" s="12">
        <v>0.43</v>
      </c>
      <c r="K99" s="12">
        <f>IF(Tabela1[[#This Row],[IPCA Serviços]]="",#N/A,SUM(J88:J99))</f>
        <v>5.01</v>
      </c>
      <c r="L99" s="12">
        <v>0.4</v>
      </c>
      <c r="M99" s="12">
        <v>1.52</v>
      </c>
      <c r="N99" s="12">
        <v>0.16</v>
      </c>
      <c r="O99" s="12">
        <v>0.41</v>
      </c>
      <c r="P99" s="12">
        <v>0.54</v>
      </c>
      <c r="Q99" s="12">
        <f>SUM(Tabela1[[#This Row],[Educação]:[Residência]])</f>
        <v>0.25</v>
      </c>
      <c r="R99" s="12">
        <v>0.2</v>
      </c>
      <c r="S99" s="12">
        <v>-0.03</v>
      </c>
      <c r="T99" s="12">
        <v>-0.08</v>
      </c>
      <c r="U99" s="12">
        <v>0.16</v>
      </c>
      <c r="V99" s="12">
        <v>1.0900000000000001</v>
      </c>
      <c r="W99" s="12">
        <f>IF(Tabela1[[#This Row],[IGP-M]]="",#N/A,SUM(V88:V99))</f>
        <v>8.09</v>
      </c>
      <c r="X99" s="12">
        <v>4.5</v>
      </c>
      <c r="Y99" s="12">
        <v>98</v>
      </c>
      <c r="Z99" s="13">
        <f>IF(Tabela1[[#This Row],[IC-Br]]="",#N/A,((Tabela1[[#This Row],[IC-Br]]*1)/Y87)-1)</f>
        <v>-1.1199677126425223E-2</v>
      </c>
      <c r="AA99" s="12">
        <f>IF(Tabela1[[#This Row],[IPCA (12M)]]="",#N/A,(((1+Tabela14[[#This Row],[Selic]]/100)/(1+Tabela1[[#This Row],[IPCA (12M)]]/100))-1)*100)</f>
        <v>6.3312930374904264</v>
      </c>
    </row>
    <row r="100" spans="1:27">
      <c r="A100" s="11">
        <v>39479</v>
      </c>
      <c r="B100" s="12">
        <v>0.49</v>
      </c>
      <c r="C100" s="12">
        <v>4.6100000000000003</v>
      </c>
      <c r="D100" s="12">
        <v>0.64</v>
      </c>
      <c r="E100" s="12">
        <v>56.51</v>
      </c>
      <c r="F100" s="12">
        <v>0.69</v>
      </c>
      <c r="G100" s="12">
        <f>IF(Tabela1[[#This Row],[Núcleo IPCA]]="",#N/A,SUM(F89:F100))</f>
        <v>4.1999999999999993</v>
      </c>
      <c r="H100" s="12">
        <v>-0.08</v>
      </c>
      <c r="I100" s="12">
        <f>IF(Tabela1[[#This Row],[IPCA Bens]]="",#N/A,SUM(H89:H100))</f>
        <v>9.9999999999999964E-2</v>
      </c>
      <c r="J100" s="12">
        <v>1.45</v>
      </c>
      <c r="K100" s="12">
        <f>IF(Tabela1[[#This Row],[IPCA Serviços]]="",#N/A,SUM(J89:J100))</f>
        <v>5.0699999999999994</v>
      </c>
      <c r="L100" s="12">
        <v>0.06</v>
      </c>
      <c r="M100" s="12">
        <v>0.6</v>
      </c>
      <c r="N100" s="12">
        <v>0.2</v>
      </c>
      <c r="O100" s="12">
        <v>0.44</v>
      </c>
      <c r="P100" s="12">
        <v>0.54</v>
      </c>
      <c r="Q100" s="12">
        <f>SUM(Tabela1[[#This Row],[Educação]:[Residência]])</f>
        <v>3.0400000000000005</v>
      </c>
      <c r="R100" s="12">
        <v>3.47</v>
      </c>
      <c r="S100" s="12">
        <v>0.22</v>
      </c>
      <c r="T100" s="12">
        <v>-0.54</v>
      </c>
      <c r="U100" s="12">
        <v>-0.11</v>
      </c>
      <c r="V100" s="12">
        <v>0.53</v>
      </c>
      <c r="W100" s="12">
        <f>IF(Tabela1[[#This Row],[IGP-M]]="",#N/A,SUM(V89:V100))</f>
        <v>8.35</v>
      </c>
      <c r="X100" s="12">
        <v>4.5</v>
      </c>
      <c r="Y100" s="12">
        <v>103.45</v>
      </c>
      <c r="Z100" s="13">
        <f>IF(Tabela1[[#This Row],[IC-Br]]="",#N/A,((Tabela1[[#This Row],[IC-Br]]*1)/Y88)-1)</f>
        <v>4.7170766271889875E-2</v>
      </c>
      <c r="AA100" s="12">
        <f>IF(Tabela1[[#This Row],[IPCA (12M)]]="",#N/A,(((1+Tabela14[[#This Row],[Selic]]/100)/(1+Tabela1[[#This Row],[IPCA (12M)]]/100))-1)*100)</f>
        <v>6.2804703183251931</v>
      </c>
    </row>
    <row r="101" spans="1:27">
      <c r="A101" s="11">
        <v>39508</v>
      </c>
      <c r="B101" s="12">
        <v>0.48</v>
      </c>
      <c r="C101" s="12">
        <v>4.7300000000000004</v>
      </c>
      <c r="D101" s="12">
        <v>0.23</v>
      </c>
      <c r="E101" s="12">
        <v>58.59</v>
      </c>
      <c r="F101" s="12">
        <v>0.36</v>
      </c>
      <c r="G101" s="12">
        <f>IF(Tabela1[[#This Row],[Núcleo IPCA]]="",#N/A,SUM(F90:F101))</f>
        <v>4.33</v>
      </c>
      <c r="H101" s="12">
        <v>-0.12</v>
      </c>
      <c r="I101" s="12">
        <f>IF(Tabela1[[#This Row],[IPCA Bens]]="",#N/A,SUM(H90:H101))</f>
        <v>0.13999999999999996</v>
      </c>
      <c r="J101" s="12">
        <v>0.3</v>
      </c>
      <c r="K101" s="12">
        <f>IF(Tabela1[[#This Row],[IPCA Serviços]]="",#N/A,SUM(J90:J101))</f>
        <v>4.9899999999999993</v>
      </c>
      <c r="L101" s="12">
        <v>0.42</v>
      </c>
      <c r="M101" s="12">
        <v>0.89</v>
      </c>
      <c r="N101" s="12">
        <v>0.65</v>
      </c>
      <c r="O101" s="12">
        <v>0.5</v>
      </c>
      <c r="P101" s="12">
        <v>0.09</v>
      </c>
      <c r="Q101" s="12">
        <f>SUM(Tabela1[[#This Row],[Educação]:[Residência]])</f>
        <v>0.64</v>
      </c>
      <c r="R101" s="12">
        <v>0.24</v>
      </c>
      <c r="S101" s="12">
        <v>0.03</v>
      </c>
      <c r="T101" s="12">
        <v>0.75</v>
      </c>
      <c r="U101" s="12">
        <v>-0.38</v>
      </c>
      <c r="V101" s="12">
        <v>0.74</v>
      </c>
      <c r="W101" s="12">
        <f>IF(Tabela1[[#This Row],[IGP-M]]="",#N/A,SUM(V90:V101))</f>
        <v>8.75</v>
      </c>
      <c r="X101" s="12">
        <v>4.5</v>
      </c>
      <c r="Y101" s="12">
        <v>105.36</v>
      </c>
      <c r="Z101" s="13">
        <f>IF(Tabela1[[#This Row],[IC-Br]]="",#N/A,((Tabela1[[#This Row],[IC-Br]]*1)/Y89)-1)</f>
        <v>6.6936708860759531E-2</v>
      </c>
      <c r="AA101" s="12">
        <f>IF(Tabela1[[#This Row],[IPCA (12M)]]="",#N/A,(((1+Tabela14[[#This Row],[Selic]]/100)/(1+Tabela1[[#This Row],[IPCA (12M)]]/100))-1)*100)</f>
        <v>6.1586937840160338</v>
      </c>
    </row>
    <row r="102" spans="1:27">
      <c r="A102" s="11">
        <v>39539</v>
      </c>
      <c r="B102" s="12">
        <v>0.55000000000000004</v>
      </c>
      <c r="C102" s="12">
        <v>5.04</v>
      </c>
      <c r="D102" s="12">
        <v>0.59</v>
      </c>
      <c r="E102" s="12">
        <v>61.98</v>
      </c>
      <c r="F102" s="12">
        <v>0.53</v>
      </c>
      <c r="G102" s="12">
        <f>IF(Tabela1[[#This Row],[Núcleo IPCA]]="",#N/A,SUM(F91:F102))</f>
        <v>4.57</v>
      </c>
      <c r="H102" s="12">
        <v>0</v>
      </c>
      <c r="I102" s="12">
        <f>IF(Tabela1[[#This Row],[IPCA Bens]]="",#N/A,SUM(H91:H102))</f>
        <v>0.12999999999999995</v>
      </c>
      <c r="J102" s="12">
        <v>0.32</v>
      </c>
      <c r="K102" s="12">
        <f>IF(Tabela1[[#This Row],[IPCA Serviços]]="",#N/A,SUM(J91:J102))</f>
        <v>5.13</v>
      </c>
      <c r="L102" s="12">
        <v>-0.05</v>
      </c>
      <c r="M102" s="12">
        <v>1.29</v>
      </c>
      <c r="N102" s="12">
        <v>0.19</v>
      </c>
      <c r="O102" s="12">
        <v>0.76</v>
      </c>
      <c r="P102" s="12">
        <v>0.49</v>
      </c>
      <c r="Q102" s="12">
        <f>SUM(Tabela1[[#This Row],[Educação]:[Residência]])</f>
        <v>1.9600000000000002</v>
      </c>
      <c r="R102" s="12">
        <v>0.05</v>
      </c>
      <c r="S102" s="12">
        <v>0.06</v>
      </c>
      <c r="T102" s="12">
        <v>1.53</v>
      </c>
      <c r="U102" s="12">
        <v>0.32</v>
      </c>
      <c r="V102" s="12">
        <v>0.69</v>
      </c>
      <c r="W102" s="12">
        <f>IF(Tabela1[[#This Row],[IGP-M]]="",#N/A,SUM(V91:V102))</f>
        <v>9.3999999999999986</v>
      </c>
      <c r="X102" s="12">
        <v>4.5</v>
      </c>
      <c r="Y102" s="12">
        <v>105.34</v>
      </c>
      <c r="Z102" s="13">
        <f>IF(Tabela1[[#This Row],[IC-Br]]="",#N/A,((Tabela1[[#This Row],[IC-Br]]*1)/Y90)-1)</f>
        <v>9.8779597371440486E-2</v>
      </c>
      <c r="AA102" s="12">
        <f>IF(Tabela1[[#This Row],[IPCA (12M)]]="",#N/A,(((1+Tabela14[[#This Row],[Selic]]/100)/(1+Tabela1[[#This Row],[IPCA (12M)]]/100))-1)*100)</f>
        <v>6.0262757044935222</v>
      </c>
    </row>
    <row r="103" spans="1:27">
      <c r="A103" s="11">
        <v>39569</v>
      </c>
      <c r="B103" s="12">
        <v>0.79</v>
      </c>
      <c r="C103" s="12">
        <v>5.58</v>
      </c>
      <c r="D103" s="12">
        <v>0.56000000000000005</v>
      </c>
      <c r="E103" s="12">
        <v>71.349999999999994</v>
      </c>
      <c r="F103" s="12">
        <v>0.68</v>
      </c>
      <c r="G103" s="12">
        <f>IF(Tabela1[[#This Row],[Núcleo IPCA]]="",#N/A,SUM(F92:F103))</f>
        <v>4.919999999999999</v>
      </c>
      <c r="H103" s="12">
        <v>0.26</v>
      </c>
      <c r="I103" s="12">
        <f>IF(Tabela1[[#This Row],[IPCA Bens]]="",#N/A,SUM(H92:H103))</f>
        <v>0.55000000000000004</v>
      </c>
      <c r="J103" s="12">
        <v>0.56000000000000005</v>
      </c>
      <c r="K103" s="12">
        <f>IF(Tabela1[[#This Row],[IPCA Serviços]]="",#N/A,SUM(J92:J103))</f>
        <v>5.43</v>
      </c>
      <c r="L103" s="12">
        <v>0.33</v>
      </c>
      <c r="M103" s="12">
        <v>1.95</v>
      </c>
      <c r="N103" s="12">
        <v>0.32</v>
      </c>
      <c r="O103" s="12">
        <v>0.65</v>
      </c>
      <c r="P103" s="12">
        <v>1.1100000000000001</v>
      </c>
      <c r="Q103" s="12">
        <f>SUM(Tabela1[[#This Row],[Educação]:[Residência]])</f>
        <v>1.1599999999999999</v>
      </c>
      <c r="R103" s="12">
        <v>0.03</v>
      </c>
      <c r="S103" s="12">
        <v>-0.02</v>
      </c>
      <c r="T103" s="12">
        <v>0.98</v>
      </c>
      <c r="U103" s="12">
        <v>0.17</v>
      </c>
      <c r="V103" s="12">
        <v>1.61</v>
      </c>
      <c r="W103" s="12">
        <f>IF(Tabela1[[#This Row],[IGP-M]]="",#N/A,SUM(V92:V103))</f>
        <v>10.969999999999999</v>
      </c>
      <c r="X103" s="12">
        <v>4.5</v>
      </c>
      <c r="Y103" s="12">
        <v>106.03</v>
      </c>
      <c r="Z103" s="13">
        <f>IF(Tabela1[[#This Row],[IC-Br]]="",#N/A,((Tabela1[[#This Row],[IC-Br]]*1)/Y91)-1)</f>
        <v>0.12905973804706639</v>
      </c>
      <c r="AA103" s="12">
        <f>IF(Tabela1[[#This Row],[IPCA (12M)]]="",#N/A,(((1+Tabela14[[#This Row],[Selic]]/100)/(1+Tabela1[[#This Row],[IPCA (12M)]]/100))-1)*100)</f>
        <v>5.7302519416556175</v>
      </c>
    </row>
    <row r="104" spans="1:27">
      <c r="A104" s="11">
        <v>39600</v>
      </c>
      <c r="B104" s="12">
        <v>0.74</v>
      </c>
      <c r="C104" s="12">
        <v>6.06</v>
      </c>
      <c r="D104" s="12">
        <v>0.9</v>
      </c>
      <c r="E104" s="12">
        <v>67.19</v>
      </c>
      <c r="F104" s="12">
        <v>0.55000000000000004</v>
      </c>
      <c r="G104" s="12">
        <f>IF(Tabela1[[#This Row],[Núcleo IPCA]]="",#N/A,SUM(F93:F104))</f>
        <v>5.2499999999999991</v>
      </c>
      <c r="H104" s="12">
        <v>0.28999999999999998</v>
      </c>
      <c r="I104" s="12">
        <f>IF(Tabela1[[#This Row],[IPCA Bens]]="",#N/A,SUM(H93:H104))</f>
        <v>1.07</v>
      </c>
      <c r="J104" s="12">
        <v>0.4</v>
      </c>
      <c r="K104" s="12">
        <f>IF(Tabela1[[#This Row],[IPCA Serviços]]="",#N/A,SUM(J93:J104))</f>
        <v>5.6</v>
      </c>
      <c r="L104" s="12">
        <v>0.26</v>
      </c>
      <c r="M104" s="12">
        <v>2.11</v>
      </c>
      <c r="N104" s="12">
        <v>0.26</v>
      </c>
      <c r="O104" s="12">
        <v>0.66</v>
      </c>
      <c r="P104" s="12">
        <v>0.54</v>
      </c>
      <c r="Q104" s="12">
        <f>SUM(Tabela1[[#This Row],[Educação]:[Residência]])</f>
        <v>0.89</v>
      </c>
      <c r="R104" s="12">
        <v>0.05</v>
      </c>
      <c r="S104" s="12">
        <v>0.28999999999999998</v>
      </c>
      <c r="T104" s="12">
        <v>0.42</v>
      </c>
      <c r="U104" s="12">
        <v>0.13</v>
      </c>
      <c r="V104" s="12">
        <v>1.98</v>
      </c>
      <c r="W104" s="12">
        <f>IF(Tabela1[[#This Row],[IGP-M]]="",#N/A,SUM(V93:V104))</f>
        <v>12.689999999999998</v>
      </c>
      <c r="X104" s="12">
        <v>4.5</v>
      </c>
      <c r="Y104" s="12">
        <v>107.75</v>
      </c>
      <c r="Z104" s="13">
        <f>IF(Tabela1[[#This Row],[IC-Br]]="",#N/A,((Tabela1[[#This Row],[IC-Br]]*1)/Y92)-1)</f>
        <v>0.17081386504400742</v>
      </c>
      <c r="AA104" s="12">
        <f>IF(Tabela1[[#This Row],[IPCA (12M)]]="",#N/A,(((1+Tabela14[[#This Row],[Selic]]/100)/(1+Tabela1[[#This Row],[IPCA (12M)]]/100))-1)*100)</f>
        <v>5.6854610597774968</v>
      </c>
    </row>
    <row r="105" spans="1:27">
      <c r="A105" s="11">
        <v>39630</v>
      </c>
      <c r="B105" s="12">
        <v>0.53</v>
      </c>
      <c r="C105" s="12">
        <v>6.37</v>
      </c>
      <c r="D105" s="12">
        <v>0.63</v>
      </c>
      <c r="E105" s="12">
        <v>59.38</v>
      </c>
      <c r="F105" s="12">
        <v>0.39</v>
      </c>
      <c r="G105" s="12">
        <f>IF(Tabela1[[#This Row],[Núcleo IPCA]]="",#N/A,SUM(F94:F105))</f>
        <v>5.5599999999999987</v>
      </c>
      <c r="H105" s="12">
        <v>-0.03</v>
      </c>
      <c r="I105" s="12">
        <f>IF(Tabela1[[#This Row],[IPCA Bens]]="",#N/A,SUM(H94:H105))</f>
        <v>1.1599999999999999</v>
      </c>
      <c r="J105" s="12">
        <v>0.34</v>
      </c>
      <c r="K105" s="12">
        <f>IF(Tabela1[[#This Row],[IPCA Serviços]]="",#N/A,SUM(J94:J105))</f>
        <v>5.67</v>
      </c>
      <c r="L105" s="12">
        <v>0.46</v>
      </c>
      <c r="M105" s="12">
        <v>1.05</v>
      </c>
      <c r="N105" s="12">
        <v>0.6</v>
      </c>
      <c r="O105" s="12">
        <v>0.47</v>
      </c>
      <c r="P105" s="12">
        <v>0.51</v>
      </c>
      <c r="Q105" s="12">
        <f>SUM(Tabela1[[#This Row],[Educação]:[Residência]])</f>
        <v>0.35999999999999993</v>
      </c>
      <c r="R105" s="12">
        <v>-0.02</v>
      </c>
      <c r="S105" s="12">
        <v>0.36</v>
      </c>
      <c r="T105" s="12">
        <v>-0.03</v>
      </c>
      <c r="U105" s="12">
        <v>0.05</v>
      </c>
      <c r="V105" s="12">
        <v>1.76</v>
      </c>
      <c r="W105" s="12">
        <f>IF(Tabela1[[#This Row],[IGP-M]]="",#N/A,SUM(V94:V105))</f>
        <v>14.169999999999998</v>
      </c>
      <c r="X105" s="12">
        <v>4.5</v>
      </c>
      <c r="Y105" s="12">
        <v>104.94</v>
      </c>
      <c r="Z105" s="13">
        <f>IF(Tabela1[[#This Row],[IC-Br]]="",#N/A,((Tabela1[[#This Row],[IC-Br]]*1)/Y93)-1)</f>
        <v>0.14588338065079709</v>
      </c>
      <c r="AA105" s="12">
        <f>IF(Tabela1[[#This Row],[IPCA (12M)]]="",#N/A,(((1+Tabela14[[#This Row],[Selic]]/100)/(1+Tabela1[[#This Row],[IPCA (12M)]]/100))-1)*100)</f>
        <v>5.6312870170160512</v>
      </c>
    </row>
    <row r="106" spans="1:27">
      <c r="A106" s="11">
        <v>39661</v>
      </c>
      <c r="B106" s="12">
        <v>0.28000000000000003</v>
      </c>
      <c r="C106" s="12">
        <v>6.17</v>
      </c>
      <c r="D106" s="12">
        <v>0.35</v>
      </c>
      <c r="E106" s="12">
        <v>63.02</v>
      </c>
      <c r="F106" s="12">
        <v>0.5</v>
      </c>
      <c r="G106" s="12">
        <f>IF(Tabela1[[#This Row],[Núcleo IPCA]]="",#N/A,SUM(F95:F106))</f>
        <v>5.7099999999999991</v>
      </c>
      <c r="H106" s="12">
        <v>0.15</v>
      </c>
      <c r="I106" s="12">
        <f>IF(Tabela1[[#This Row],[IPCA Bens]]="",#N/A,SUM(H95:H106))</f>
        <v>1.1099999999999999</v>
      </c>
      <c r="J106" s="12">
        <v>0.56000000000000005</v>
      </c>
      <c r="K106" s="12">
        <f>IF(Tabela1[[#This Row],[IPCA Serviços]]="",#N/A,SUM(J95:J106))</f>
        <v>5.75</v>
      </c>
      <c r="L106" s="12">
        <v>0.06</v>
      </c>
      <c r="M106" s="12">
        <v>-0.18</v>
      </c>
      <c r="N106" s="12">
        <v>0.77</v>
      </c>
      <c r="O106" s="12">
        <v>0.32</v>
      </c>
      <c r="P106" s="12">
        <v>0.73</v>
      </c>
      <c r="Q106" s="12">
        <f>SUM(Tabela1[[#This Row],[Educação]:[Residência]])</f>
        <v>1.73</v>
      </c>
      <c r="R106" s="12">
        <v>0.42</v>
      </c>
      <c r="S106" s="12">
        <v>0.69</v>
      </c>
      <c r="T106" s="12">
        <v>0.39</v>
      </c>
      <c r="U106" s="12">
        <v>0.23</v>
      </c>
      <c r="V106" s="12">
        <v>-0.32</v>
      </c>
      <c r="W106" s="12">
        <f>IF(Tabela1[[#This Row],[IGP-M]]="",#N/A,SUM(V95:V106))</f>
        <v>12.87</v>
      </c>
      <c r="X106" s="12">
        <v>4.5</v>
      </c>
      <c r="Y106" s="12">
        <v>97.28</v>
      </c>
      <c r="Z106" s="13">
        <f>IF(Tabela1[[#This Row],[IC-Br]]="",#N/A,((Tabela1[[#This Row],[IC-Br]]*1)/Y94)-1)</f>
        <v>3.6658141517476484E-2</v>
      </c>
      <c r="AA106" s="12">
        <f>IF(Tabela1[[#This Row],[IPCA (12M)]]="",#N/A,(((1+Tabela14[[#This Row],[Selic]]/100)/(1+Tabela1[[#This Row],[IPCA (12M)]]/100))-1)*100)</f>
        <v>6.3577281717999368</v>
      </c>
    </row>
    <row r="107" spans="1:27">
      <c r="A107" s="11">
        <v>39692</v>
      </c>
      <c r="B107" s="12">
        <v>0.26</v>
      </c>
      <c r="C107" s="12">
        <v>6.25</v>
      </c>
      <c r="D107" s="12">
        <v>0.26</v>
      </c>
      <c r="E107" s="12">
        <v>60.94</v>
      </c>
      <c r="F107" s="12">
        <v>0.62</v>
      </c>
      <c r="G107" s="12">
        <f>IF(Tabela1[[#This Row],[Núcleo IPCA]]="",#N/A,SUM(F96:F107))</f>
        <v>6.0799999999999992</v>
      </c>
      <c r="H107" s="12">
        <v>0.3</v>
      </c>
      <c r="I107" s="12">
        <f>IF(Tabela1[[#This Row],[IPCA Bens]]="",#N/A,SUM(H96:H107))</f>
        <v>1.1199999999999999</v>
      </c>
      <c r="J107" s="12">
        <v>0.55000000000000004</v>
      </c>
      <c r="K107" s="12">
        <f>IF(Tabela1[[#This Row],[IPCA Serviços]]="",#N/A,SUM(J96:J107))</f>
        <v>6.1000000000000005</v>
      </c>
      <c r="L107" s="12">
        <v>0.39</v>
      </c>
      <c r="M107" s="12">
        <v>-0.27</v>
      </c>
      <c r="N107" s="12">
        <v>0.5</v>
      </c>
      <c r="O107" s="12">
        <v>0.46</v>
      </c>
      <c r="P107" s="12">
        <v>0.8</v>
      </c>
      <c r="Q107" s="12">
        <f>SUM(Tabela1[[#This Row],[Educação]:[Residência]])</f>
        <v>0.9</v>
      </c>
      <c r="R107" s="12">
        <v>-0.05</v>
      </c>
      <c r="S107" s="12">
        <v>-0.12</v>
      </c>
      <c r="T107" s="12">
        <v>0.7</v>
      </c>
      <c r="U107" s="12">
        <v>0.37</v>
      </c>
      <c r="V107" s="12">
        <v>0.11</v>
      </c>
      <c r="W107" s="12">
        <f>IF(Tabela1[[#This Row],[IGP-M]]="",#N/A,SUM(V96:V107))</f>
        <v>11.69</v>
      </c>
      <c r="X107" s="12">
        <v>4.5</v>
      </c>
      <c r="Y107" s="12">
        <v>102.22</v>
      </c>
      <c r="Z107" s="13">
        <f>IF(Tabela1[[#This Row],[IC-Br]]="",#N/A,((Tabela1[[#This Row],[IC-Br]]*1)/Y95)-1)</f>
        <v>8.2609616606651004E-2</v>
      </c>
      <c r="AA107" s="12">
        <f>IF(Tabela1[[#This Row],[IPCA (12M)]]="",#N/A,(((1+Tabela14[[#This Row],[Selic]]/100)/(1+Tabela1[[#This Row],[IPCA (12M)]]/100))-1)*100)</f>
        <v>6.7200000000000149</v>
      </c>
    </row>
    <row r="108" spans="1:27">
      <c r="A108" s="11">
        <v>39722</v>
      </c>
      <c r="B108" s="12">
        <v>0.45</v>
      </c>
      <c r="C108" s="12">
        <v>6.41</v>
      </c>
      <c r="D108" s="12">
        <v>0.3</v>
      </c>
      <c r="E108" s="12">
        <v>62.24</v>
      </c>
      <c r="F108" s="12">
        <v>0.51</v>
      </c>
      <c r="G108" s="12">
        <f>IF(Tabela1[[#This Row],[Núcleo IPCA]]="",#N/A,SUM(F97:F108))</f>
        <v>6.1899999999999995</v>
      </c>
      <c r="H108" s="12">
        <v>0.17</v>
      </c>
      <c r="I108" s="12">
        <f>IF(Tabela1[[#This Row],[IPCA Bens]]="",#N/A,SUM(H97:H108))</f>
        <v>1.0899999999999999</v>
      </c>
      <c r="J108" s="12">
        <v>0.42</v>
      </c>
      <c r="K108" s="12">
        <f>IF(Tabela1[[#This Row],[IPCA Serviços]]="",#N/A,SUM(J97:J108))</f>
        <v>6.1799999999999988</v>
      </c>
      <c r="L108" s="12">
        <v>0.02</v>
      </c>
      <c r="M108" s="12">
        <v>0.69</v>
      </c>
      <c r="N108" s="12">
        <v>0.62</v>
      </c>
      <c r="O108" s="12">
        <v>0.26</v>
      </c>
      <c r="P108" s="12">
        <v>0.68</v>
      </c>
      <c r="Q108" s="12">
        <f>SUM(Tabela1[[#This Row],[Educação]:[Residência]])</f>
        <v>1.8599999999999999</v>
      </c>
      <c r="R108" s="12">
        <v>0.02</v>
      </c>
      <c r="S108" s="12">
        <v>0.17</v>
      </c>
      <c r="T108" s="12">
        <v>1.27</v>
      </c>
      <c r="U108" s="12">
        <v>0.4</v>
      </c>
      <c r="V108" s="12">
        <v>0.98</v>
      </c>
      <c r="W108" s="12">
        <f>IF(Tabela1[[#This Row],[IGP-M]]="",#N/A,SUM(V97:V108))</f>
        <v>11.62</v>
      </c>
      <c r="X108" s="12">
        <v>4.5</v>
      </c>
      <c r="Y108" s="12">
        <v>102.97</v>
      </c>
      <c r="Z108" s="13">
        <f>IF(Tabela1[[#This Row],[IC-Br]]="",#N/A,((Tabela1[[#This Row],[IC-Br]]*1)/Y96)-1)</f>
        <v>0.10768072289156638</v>
      </c>
      <c r="AA108" s="12">
        <f>IF(Tabela1[[#This Row],[IPCA (12M)]]="",#N/A,(((1+Tabela14[[#This Row],[Selic]]/100)/(1+Tabela1[[#This Row],[IPCA (12M)]]/100))-1)*100)</f>
        <v>6.8132694295648832</v>
      </c>
    </row>
    <row r="109" spans="1:27">
      <c r="A109" s="11">
        <v>39753</v>
      </c>
      <c r="B109" s="12">
        <v>0.36</v>
      </c>
      <c r="C109" s="12">
        <v>6.39</v>
      </c>
      <c r="D109" s="12">
        <v>0.49</v>
      </c>
      <c r="E109" s="12">
        <v>64.58</v>
      </c>
      <c r="F109" s="12">
        <v>0.36</v>
      </c>
      <c r="G109" s="12">
        <f>IF(Tabela1[[#This Row],[Núcleo IPCA]]="",#N/A,SUM(F98:F109))</f>
        <v>6.1800000000000006</v>
      </c>
      <c r="H109" s="12">
        <v>-0.12</v>
      </c>
      <c r="I109" s="12">
        <f>IF(Tabela1[[#This Row],[IPCA Bens]]="",#N/A,SUM(H98:H109))</f>
        <v>1.0099999999999998</v>
      </c>
      <c r="J109" s="12">
        <v>0.49</v>
      </c>
      <c r="K109" s="12">
        <f>IF(Tabela1[[#This Row],[IPCA Serviços]]="",#N/A,SUM(J98:J109))</f>
        <v>6.29</v>
      </c>
      <c r="L109" s="12">
        <v>-0.02</v>
      </c>
      <c r="M109" s="12">
        <v>0.61</v>
      </c>
      <c r="N109" s="12">
        <v>0.43</v>
      </c>
      <c r="O109" s="12">
        <v>0.33</v>
      </c>
      <c r="P109" s="12">
        <v>0.5</v>
      </c>
      <c r="Q109" s="12">
        <f>SUM(Tabela1[[#This Row],[Educação]:[Residência]])</f>
        <v>1.5699999999999998</v>
      </c>
      <c r="R109" s="12">
        <v>0.05</v>
      </c>
      <c r="S109" s="12">
        <v>0.13</v>
      </c>
      <c r="T109" s="12">
        <v>0.71</v>
      </c>
      <c r="U109" s="12">
        <v>0.68</v>
      </c>
      <c r="V109" s="12">
        <v>0.38</v>
      </c>
      <c r="W109" s="12">
        <f>IF(Tabela1[[#This Row],[IGP-M]]="",#N/A,SUM(V98:V109))</f>
        <v>11.31</v>
      </c>
      <c r="X109" s="12">
        <v>4.5</v>
      </c>
      <c r="Y109" s="12">
        <v>98.88</v>
      </c>
      <c r="Z109" s="13">
        <f>IF(Tabela1[[#This Row],[IC-Br]]="",#N/A,((Tabela1[[#This Row],[IC-Br]]*1)/Y97)-1)</f>
        <v>6.5632072421597076E-2</v>
      </c>
      <c r="AA109" s="12">
        <f>IF(Tabela1[[#This Row],[IPCA (12M)]]="",#N/A,(((1+Tabela14[[#This Row],[Selic]]/100)/(1+Tabela1[[#This Row],[IPCA (12M)]]/100))-1)*100)</f>
        <v>6.8145502396841806</v>
      </c>
    </row>
    <row r="110" spans="1:27">
      <c r="A110" s="11">
        <v>39783</v>
      </c>
      <c r="B110" s="12">
        <v>0.28000000000000003</v>
      </c>
      <c r="C110" s="12">
        <v>5.9</v>
      </c>
      <c r="D110" s="12">
        <v>0.28999999999999998</v>
      </c>
      <c r="E110" s="12">
        <v>61.72</v>
      </c>
      <c r="F110" s="12">
        <v>0.33</v>
      </c>
      <c r="G110" s="12">
        <f>IF(Tabela1[[#This Row],[Núcleo IPCA]]="",#N/A,SUM(F99:F110))</f>
        <v>5.92</v>
      </c>
      <c r="H110" s="12">
        <v>-0.97</v>
      </c>
      <c r="I110" s="12">
        <f>IF(Tabela1[[#This Row],[IPCA Bens]]="",#N/A,SUM(H99:H110))</f>
        <v>0</v>
      </c>
      <c r="J110" s="12">
        <v>0.39</v>
      </c>
      <c r="K110" s="12">
        <f>IF(Tabela1[[#This Row],[IPCA Serviços]]="",#N/A,SUM(J99:J110))</f>
        <v>6.2099999999999991</v>
      </c>
      <c r="L110" s="12">
        <v>-0.03</v>
      </c>
      <c r="M110" s="12">
        <v>0.36</v>
      </c>
      <c r="N110" s="12">
        <v>0.28000000000000003</v>
      </c>
      <c r="O110" s="12">
        <v>0.32</v>
      </c>
      <c r="P110" s="12">
        <v>0.59</v>
      </c>
      <c r="Q110" s="12">
        <f>SUM(Tabela1[[#This Row],[Educação]:[Residência]])</f>
        <v>1.03</v>
      </c>
      <c r="R110" s="12">
        <v>0.08</v>
      </c>
      <c r="S110" s="12">
        <v>0</v>
      </c>
      <c r="T110" s="12">
        <v>0.99</v>
      </c>
      <c r="U110" s="12">
        <v>-0.04</v>
      </c>
      <c r="V110" s="12">
        <v>-0.13</v>
      </c>
      <c r="W110" s="12">
        <f>IF(Tabela1[[#This Row],[IGP-M]]="",#N/A,SUM(V99:V110))</f>
        <v>9.42</v>
      </c>
      <c r="X110" s="12">
        <v>4.5</v>
      </c>
      <c r="Y110" s="12">
        <v>97.98</v>
      </c>
      <c r="Z110" s="13">
        <f>IF(Tabela1[[#This Row],[IC-Br]]="",#N/A,((Tabela1[[#This Row],[IC-Br]]*1)/Y98)-1)</f>
        <v>4.4340225964613289E-2</v>
      </c>
      <c r="AA110" s="12">
        <f>IF(Tabela1[[#This Row],[IPCA (12M)]]="",#N/A,(((1+Tabela14[[#This Row],[Selic]]/100)/(1+Tabela1[[#This Row],[IPCA (12M)]]/100))-1)*100)</f>
        <v>7.3276676109537364</v>
      </c>
    </row>
    <row r="111" spans="1:27">
      <c r="A111" s="11">
        <v>39814</v>
      </c>
      <c r="B111" s="12">
        <v>0.48</v>
      </c>
      <c r="C111" s="12">
        <v>5.84</v>
      </c>
      <c r="D111" s="12">
        <v>0.4</v>
      </c>
      <c r="E111" s="12">
        <v>66.150000000000006</v>
      </c>
      <c r="F111" s="12">
        <v>0.27</v>
      </c>
      <c r="G111" s="12">
        <f>IF(Tabela1[[#This Row],[Núcleo IPCA]]="",#N/A,SUM(F100:F111))</f>
        <v>5.7899999999999991</v>
      </c>
      <c r="H111" s="12">
        <v>-1.21</v>
      </c>
      <c r="I111" s="12">
        <f>IF(Tabela1[[#This Row],[IPCA Bens]]="",#N/A,SUM(H100:H111))</f>
        <v>-1.3599999999999999</v>
      </c>
      <c r="J111" s="12">
        <v>0.65</v>
      </c>
      <c r="K111" s="12">
        <f>IF(Tabela1[[#This Row],[IPCA Serviços]]="",#N/A,SUM(J100:J111))</f>
        <v>6.43</v>
      </c>
      <c r="L111" s="12">
        <v>0.35</v>
      </c>
      <c r="M111" s="12">
        <v>0.75</v>
      </c>
      <c r="N111" s="12">
        <v>0.49</v>
      </c>
      <c r="O111" s="12">
        <v>0.55000000000000004</v>
      </c>
      <c r="P111" s="12">
        <v>0.65</v>
      </c>
      <c r="Q111" s="12">
        <f>SUM(Tabela1[[#This Row],[Educação]:[Residência]])</f>
        <v>0.89</v>
      </c>
      <c r="R111" s="12">
        <v>0.34</v>
      </c>
      <c r="S111" s="12">
        <v>0.05</v>
      </c>
      <c r="T111" s="12">
        <v>0.05</v>
      </c>
      <c r="U111" s="12">
        <v>0.45</v>
      </c>
      <c r="V111" s="12">
        <v>-0.44</v>
      </c>
      <c r="W111" s="12">
        <f>IF(Tabela1[[#This Row],[IGP-M]]="",#N/A,SUM(V100:V111))</f>
        <v>7.89</v>
      </c>
      <c r="X111" s="12">
        <v>4.5</v>
      </c>
      <c r="Y111" s="12">
        <v>96.97</v>
      </c>
      <c r="Z111" s="13">
        <f>IF(Tabela1[[#This Row],[IC-Br]]="",#N/A,((Tabela1[[#This Row],[IC-Br]]*1)/Y99)-1)</f>
        <v>-1.0510204081632613E-2</v>
      </c>
      <c r="AA111" s="12">
        <f>IF(Tabela1[[#This Row],[IPCA (12M)]]="",#N/A,(((1+Tabela14[[#This Row],[Selic]]/100)/(1+Tabela1[[#This Row],[IPCA (12M)]]/100))-1)*100)</f>
        <v>7.0672713529856379</v>
      </c>
    </row>
    <row r="112" spans="1:27">
      <c r="A112" s="11">
        <v>39845</v>
      </c>
      <c r="B112" s="12">
        <v>0.55000000000000004</v>
      </c>
      <c r="C112" s="12">
        <v>5.9</v>
      </c>
      <c r="D112" s="12">
        <v>0.63</v>
      </c>
      <c r="E112" s="12">
        <v>58.07</v>
      </c>
      <c r="F112" s="12">
        <v>0.88</v>
      </c>
      <c r="G112" s="12">
        <f>IF(Tabela1[[#This Row],[Núcleo IPCA]]="",#N/A,SUM(F101:F112))</f>
        <v>5.9800000000000013</v>
      </c>
      <c r="H112" s="12">
        <v>-0.37</v>
      </c>
      <c r="I112" s="12">
        <f>IF(Tabela1[[#This Row],[IPCA Bens]]="",#N/A,SUM(H101:H112))</f>
        <v>-1.65</v>
      </c>
      <c r="J112" s="12">
        <v>1.89</v>
      </c>
      <c r="K112" s="12">
        <f>IF(Tabela1[[#This Row],[IPCA Serviços]]="",#N/A,SUM(J101:J112))</f>
        <v>6.87</v>
      </c>
      <c r="L112" s="12">
        <v>0.24</v>
      </c>
      <c r="M112" s="12">
        <v>0.27</v>
      </c>
      <c r="N112" s="12">
        <v>0.22</v>
      </c>
      <c r="O112" s="12">
        <v>0.46</v>
      </c>
      <c r="P112" s="12">
        <v>0.31</v>
      </c>
      <c r="Q112" s="12">
        <f>SUM(Tabela1[[#This Row],[Educação]:[Residência]])</f>
        <v>4.96</v>
      </c>
      <c r="R112" s="12">
        <v>4.7699999999999996</v>
      </c>
      <c r="S112" s="12">
        <v>0.15</v>
      </c>
      <c r="T112" s="12">
        <v>-0.24</v>
      </c>
      <c r="U112" s="12">
        <v>0.28000000000000003</v>
      </c>
      <c r="V112" s="12">
        <v>0.26</v>
      </c>
      <c r="W112" s="12">
        <f>IF(Tabela1[[#This Row],[IGP-M]]="",#N/A,SUM(V101:V112))</f>
        <v>7.6199999999999983</v>
      </c>
      <c r="X112" s="12">
        <v>4.5</v>
      </c>
      <c r="Y112" s="12">
        <v>93.49</v>
      </c>
      <c r="Z112" s="13">
        <f>IF(Tabela1[[#This Row],[IC-Br]]="",#N/A,((Tabela1[[#This Row],[IC-Br]]*1)/Y100)-1)</f>
        <v>-9.6278395360077429E-2</v>
      </c>
      <c r="AA112" s="12">
        <f>IF(Tabela1[[#This Row],[IPCA (12M)]]="",#N/A,(((1+Tabela14[[#This Row],[Selic]]/100)/(1+Tabela1[[#This Row],[IPCA (12M)]]/100))-1)*100)</f>
        <v>6.3833805476865013</v>
      </c>
    </row>
    <row r="113" spans="1:27">
      <c r="A113" s="11">
        <v>39873</v>
      </c>
      <c r="B113" s="12">
        <v>0.2</v>
      </c>
      <c r="C113" s="12">
        <v>5.61</v>
      </c>
      <c r="D113" s="12">
        <v>0.11</v>
      </c>
      <c r="E113" s="12">
        <v>60.16</v>
      </c>
      <c r="F113" s="12">
        <v>0.25</v>
      </c>
      <c r="G113" s="12">
        <f>IF(Tabela1[[#This Row],[Núcleo IPCA]]="",#N/A,SUM(F102:F113))</f>
        <v>5.87</v>
      </c>
      <c r="H113" s="12">
        <v>0.06</v>
      </c>
      <c r="I113" s="12">
        <f>IF(Tabela1[[#This Row],[IPCA Bens]]="",#N/A,SUM(H102:H113))</f>
        <v>-1.4699999999999998</v>
      </c>
      <c r="J113" s="12">
        <v>0.06</v>
      </c>
      <c r="K113" s="12">
        <f>IF(Tabela1[[#This Row],[IPCA Serviços]]="",#N/A,SUM(J102:J113))</f>
        <v>6.63</v>
      </c>
      <c r="L113" s="12">
        <v>-7.0000000000000007E-2</v>
      </c>
      <c r="M113" s="12">
        <v>0.3</v>
      </c>
      <c r="N113" s="12">
        <v>0.25</v>
      </c>
      <c r="O113" s="12">
        <v>0.37</v>
      </c>
      <c r="P113" s="12">
        <v>0.35</v>
      </c>
      <c r="Q113" s="12">
        <f>SUM(Tabela1[[#This Row],[Educação]:[Residência]])</f>
        <v>0.85999999999999988</v>
      </c>
      <c r="R113" s="12">
        <v>-0.37</v>
      </c>
      <c r="S113" s="12">
        <v>0.05</v>
      </c>
      <c r="T113" s="12">
        <v>0.7</v>
      </c>
      <c r="U113" s="12">
        <v>0.48</v>
      </c>
      <c r="V113" s="12">
        <v>-0.74</v>
      </c>
      <c r="W113" s="12">
        <f>IF(Tabela1[[#This Row],[IGP-M]]="",#N/A,SUM(V102:V113))</f>
        <v>6.1399999999999979</v>
      </c>
      <c r="X113" s="12">
        <v>4.5</v>
      </c>
      <c r="Y113" s="12">
        <v>91.32</v>
      </c>
      <c r="Z113" s="13">
        <f>IF(Tabela1[[#This Row],[IC-Br]]="",#N/A,((Tabela1[[#This Row],[IC-Br]]*1)/Y101)-1)</f>
        <v>-0.13325740318906609</v>
      </c>
      <c r="AA113" s="12">
        <f>IF(Tabela1[[#This Row],[IPCA (12M)]]="",#N/A,(((1+Tabela14[[#This Row],[Selic]]/100)/(1+Tabela1[[#This Row],[IPCA (12M)]]/100))-1)*100)</f>
        <v>5.7664993845279788</v>
      </c>
    </row>
    <row r="114" spans="1:27">
      <c r="A114" s="11">
        <v>39904</v>
      </c>
      <c r="B114" s="12">
        <v>0.48</v>
      </c>
      <c r="C114" s="12">
        <v>5.53</v>
      </c>
      <c r="D114" s="12">
        <v>0.36</v>
      </c>
      <c r="E114" s="12">
        <v>56.77</v>
      </c>
      <c r="F114" s="12">
        <v>0.57999999999999996</v>
      </c>
      <c r="G114" s="12">
        <f>IF(Tabela1[[#This Row],[Núcleo IPCA]]="",#N/A,SUM(F103:F114))</f>
        <v>5.92</v>
      </c>
      <c r="H114" s="12">
        <v>-0.71</v>
      </c>
      <c r="I114" s="12">
        <f>IF(Tabela1[[#This Row],[IPCA Bens]]="",#N/A,SUM(H103:H114))</f>
        <v>-2.1799999999999997</v>
      </c>
      <c r="J114" s="12">
        <v>0.67</v>
      </c>
      <c r="K114" s="12">
        <f>IF(Tabela1[[#This Row],[IPCA Serviços]]="",#N/A,SUM(J103:J114))</f>
        <v>6.9799999999999995</v>
      </c>
      <c r="L114" s="12">
        <v>-0.21</v>
      </c>
      <c r="M114" s="12">
        <v>0.15</v>
      </c>
      <c r="N114" s="12">
        <v>0.75</v>
      </c>
      <c r="O114" s="12">
        <v>1.1000000000000001</v>
      </c>
      <c r="P114" s="12">
        <v>2.14</v>
      </c>
      <c r="Q114" s="12">
        <f>SUM(Tabela1[[#This Row],[Educação]:[Residência]])</f>
        <v>0.75</v>
      </c>
      <c r="R114" s="12">
        <v>0.09</v>
      </c>
      <c r="S114" s="12">
        <v>0.08</v>
      </c>
      <c r="T114" s="12">
        <v>1.08</v>
      </c>
      <c r="U114" s="12">
        <v>-0.5</v>
      </c>
      <c r="V114" s="12">
        <v>-0.15</v>
      </c>
      <c r="W114" s="12">
        <f>IF(Tabela1[[#This Row],[IGP-M]]="",#N/A,SUM(V103:V114))</f>
        <v>5.299999999999998</v>
      </c>
      <c r="X114" s="12">
        <v>4.5</v>
      </c>
      <c r="Y114" s="12">
        <v>90.71</v>
      </c>
      <c r="Z114" s="13">
        <f>IF(Tabela1[[#This Row],[IC-Br]]="",#N/A,((Tabela1[[#This Row],[IC-Br]]*1)/Y102)-1)</f>
        <v>-0.13888361496107848</v>
      </c>
      <c r="AA114" s="12">
        <f>IF(Tabela1[[#This Row],[IPCA (12M)]]="",#N/A,(((1+Tabela14[[#This Row],[Selic]]/100)/(1+Tabela1[[#This Row],[IPCA (12M)]]/100))-1)*100)</f>
        <v>5.2875959442812537</v>
      </c>
    </row>
    <row r="115" spans="1:27">
      <c r="A115" s="11">
        <v>39934</v>
      </c>
      <c r="B115" s="12">
        <v>0.47</v>
      </c>
      <c r="C115" s="12">
        <v>5.2</v>
      </c>
      <c r="D115" s="12">
        <v>0.59</v>
      </c>
      <c r="E115" s="12">
        <v>58.85</v>
      </c>
      <c r="F115" s="12">
        <v>0.56000000000000005</v>
      </c>
      <c r="G115" s="12">
        <f>IF(Tabela1[[#This Row],[Núcleo IPCA]]="",#N/A,SUM(F104:F115))</f>
        <v>5.8000000000000007</v>
      </c>
      <c r="H115" s="12">
        <v>-0.42</v>
      </c>
      <c r="I115" s="12">
        <f>IF(Tabela1[[#This Row],[IPCA Bens]]="",#N/A,SUM(H104:H115))</f>
        <v>-2.86</v>
      </c>
      <c r="J115" s="12">
        <v>0.59</v>
      </c>
      <c r="K115" s="12">
        <f>IF(Tabela1[[#This Row],[IPCA Serviços]]="",#N/A,SUM(J104:J115))</f>
        <v>7.0099999999999989</v>
      </c>
      <c r="L115" s="12">
        <v>-0.18</v>
      </c>
      <c r="M115" s="12">
        <v>0.44</v>
      </c>
      <c r="N115" s="12">
        <v>0.72</v>
      </c>
      <c r="O115" s="12">
        <v>0.68</v>
      </c>
      <c r="P115" s="12">
        <v>1.57</v>
      </c>
      <c r="Q115" s="12">
        <f>SUM(Tabela1[[#This Row],[Educação]:[Residência]])</f>
        <v>1.23</v>
      </c>
      <c r="R115" s="12">
        <v>0.03</v>
      </c>
      <c r="S115" s="12">
        <v>-0.01</v>
      </c>
      <c r="T115" s="12">
        <v>1.1599999999999999</v>
      </c>
      <c r="U115" s="12">
        <v>0.05</v>
      </c>
      <c r="V115" s="12">
        <v>-7.0000000000000007E-2</v>
      </c>
      <c r="W115" s="12">
        <f>IF(Tabela1[[#This Row],[IGP-M]]="",#N/A,SUM(V104:V115))</f>
        <v>3.6199999999999992</v>
      </c>
      <c r="X115" s="12">
        <v>4.5</v>
      </c>
      <c r="Y115" s="12">
        <v>90.81</v>
      </c>
      <c r="Z115" s="13">
        <f>IF(Tabela1[[#This Row],[IC-Br]]="",#N/A,((Tabela1[[#This Row],[IC-Br]]*1)/Y103)-1)</f>
        <v>-0.14354427992077712</v>
      </c>
      <c r="AA115" s="12">
        <f>IF(Tabela1[[#This Row],[IPCA (12M)]]="",#N/A,(((1+Tabela14[[#This Row],[Selic]]/100)/(1+Tabela1[[#This Row],[IPCA (12M)]]/100))-1)*100)</f>
        <v>4.7148288973383856</v>
      </c>
    </row>
    <row r="116" spans="1:27">
      <c r="A116" s="11">
        <v>39965</v>
      </c>
      <c r="B116" s="12">
        <v>0.36</v>
      </c>
      <c r="C116" s="12">
        <v>4.8</v>
      </c>
      <c r="D116" s="12">
        <v>0.38</v>
      </c>
      <c r="E116" s="12">
        <v>59.11</v>
      </c>
      <c r="F116" s="12">
        <v>0.32</v>
      </c>
      <c r="G116" s="12">
        <f>IF(Tabela1[[#This Row],[Núcleo IPCA]]="",#N/A,SUM(F105:F116))</f>
        <v>5.57</v>
      </c>
      <c r="H116" s="12">
        <v>-0.15</v>
      </c>
      <c r="I116" s="12">
        <f>IF(Tabela1[[#This Row],[IPCA Bens]]="",#N/A,SUM(H105:H116))</f>
        <v>-3.3</v>
      </c>
      <c r="J116" s="12">
        <v>0.38</v>
      </c>
      <c r="K116" s="12">
        <f>IF(Tabela1[[#This Row],[IPCA Serviços]]="",#N/A,SUM(J105:J116))</f>
        <v>6.9899999999999993</v>
      </c>
      <c r="L116" s="12">
        <v>0.02</v>
      </c>
      <c r="M116" s="12">
        <v>0.7</v>
      </c>
      <c r="N116" s="12">
        <v>0.27</v>
      </c>
      <c r="O116" s="12">
        <v>0.49</v>
      </c>
      <c r="P116" s="12">
        <v>0.49</v>
      </c>
      <c r="Q116" s="12">
        <f>SUM(Tabela1[[#This Row],[Educação]:[Residência]])</f>
        <v>1.24</v>
      </c>
      <c r="R116" s="12">
        <v>0.03</v>
      </c>
      <c r="S116" s="12">
        <v>-0.16</v>
      </c>
      <c r="T116" s="12">
        <v>0.53</v>
      </c>
      <c r="U116" s="12">
        <v>0.84</v>
      </c>
      <c r="V116" s="12">
        <v>-0.1</v>
      </c>
      <c r="W116" s="12">
        <f>IF(Tabela1[[#This Row],[IGP-M]]="",#N/A,SUM(V105:V116))</f>
        <v>1.5400000000000005</v>
      </c>
      <c r="X116" s="12">
        <v>4.5</v>
      </c>
      <c r="Y116" s="12">
        <v>87.34</v>
      </c>
      <c r="Z116" s="13">
        <f>IF(Tabela1[[#This Row],[IC-Br]]="",#N/A,((Tabela1[[#This Row],[IC-Br]]*1)/Y104)-1)</f>
        <v>-0.18941995359628772</v>
      </c>
      <c r="AA116" s="12">
        <f>IF(Tabela1[[#This Row],[IPCA (12M)]]="",#N/A,(((1+Tabela14[[#This Row],[Selic]]/100)/(1+Tabela1[[#This Row],[IPCA (12M)]]/100))-1)*100)</f>
        <v>4.5229007633587726</v>
      </c>
    </row>
    <row r="117" spans="1:27">
      <c r="A117" s="11">
        <v>39995</v>
      </c>
      <c r="B117" s="12">
        <v>0.24</v>
      </c>
      <c r="C117" s="12">
        <v>4.5</v>
      </c>
      <c r="D117" s="12">
        <v>0.22</v>
      </c>
      <c r="E117" s="12">
        <v>52.86</v>
      </c>
      <c r="F117" s="12">
        <v>0.23</v>
      </c>
      <c r="G117" s="12">
        <f>IF(Tabela1[[#This Row],[Núcleo IPCA]]="",#N/A,SUM(F106:F117))</f>
        <v>5.41</v>
      </c>
      <c r="H117" s="12">
        <v>-0.02</v>
      </c>
      <c r="I117" s="12">
        <f>IF(Tabela1[[#This Row],[IPCA Bens]]="",#N/A,SUM(H106:H117))</f>
        <v>-3.2899999999999996</v>
      </c>
      <c r="J117" s="12">
        <v>0.27</v>
      </c>
      <c r="K117" s="12">
        <f>IF(Tabela1[[#This Row],[IPCA Serviços]]="",#N/A,SUM(J106:J117))</f>
        <v>6.92</v>
      </c>
      <c r="L117" s="12">
        <v>0.14000000000000001</v>
      </c>
      <c r="M117" s="12">
        <v>-0.06</v>
      </c>
      <c r="N117" s="12">
        <v>1.1100000000000001</v>
      </c>
      <c r="O117" s="12">
        <v>0.31</v>
      </c>
      <c r="P117" s="12">
        <v>0.26</v>
      </c>
      <c r="Q117" s="12">
        <f>SUM(Tabela1[[#This Row],[Educação]:[Residência]])</f>
        <v>0.37</v>
      </c>
      <c r="R117" s="12">
        <v>0.11</v>
      </c>
      <c r="S117" s="12">
        <v>-0.1</v>
      </c>
      <c r="T117" s="12">
        <v>-0.01</v>
      </c>
      <c r="U117" s="12">
        <v>0.37</v>
      </c>
      <c r="V117" s="12">
        <v>-0.43</v>
      </c>
      <c r="W117" s="12">
        <f>IF(Tabela1[[#This Row],[IGP-M]]="",#N/A,SUM(V106:V117))</f>
        <v>-0.64999999999999991</v>
      </c>
      <c r="X117" s="12">
        <v>4.5</v>
      </c>
      <c r="Y117" s="12">
        <v>85.87</v>
      </c>
      <c r="Z117" s="13">
        <f>IF(Tabela1[[#This Row],[IC-Br]]="",#N/A,((Tabela1[[#This Row],[IC-Br]]*1)/Y105)-1)</f>
        <v>-0.18172288927005897</v>
      </c>
      <c r="AA117" s="12">
        <f>IF(Tabela1[[#This Row],[IPCA (12M)]]="",#N/A,(((1+Tabela14[[#This Row],[Selic]]/100)/(1+Tabela1[[#This Row],[IPCA (12M)]]/100))-1)*100)</f>
        <v>4.3157894736842284</v>
      </c>
    </row>
    <row r="118" spans="1:27">
      <c r="A118" s="11">
        <v>40026</v>
      </c>
      <c r="B118" s="12">
        <v>0.15</v>
      </c>
      <c r="C118" s="12">
        <v>4.3600000000000003</v>
      </c>
      <c r="D118" s="12">
        <v>0.23</v>
      </c>
      <c r="E118" s="12">
        <v>52.6</v>
      </c>
      <c r="F118" s="12">
        <v>0.28999999999999998</v>
      </c>
      <c r="G118" s="12">
        <f>IF(Tabela1[[#This Row],[Núcleo IPCA]]="",#N/A,SUM(F107:F118))</f>
        <v>5.2</v>
      </c>
      <c r="H118" s="12">
        <v>-0.28000000000000003</v>
      </c>
      <c r="I118" s="12">
        <f>IF(Tabela1[[#This Row],[IPCA Bens]]="",#N/A,SUM(H107:H118))</f>
        <v>-3.7199999999999998</v>
      </c>
      <c r="J118" s="12">
        <v>0.47</v>
      </c>
      <c r="K118" s="12">
        <f>IF(Tabela1[[#This Row],[IPCA Serviços]]="",#N/A,SUM(J107:J118))</f>
        <v>6.8299999999999992</v>
      </c>
      <c r="L118" s="12">
        <v>-0.11</v>
      </c>
      <c r="M118" s="12">
        <v>-0.01</v>
      </c>
      <c r="N118" s="12">
        <v>0.47</v>
      </c>
      <c r="O118" s="12">
        <v>0.21</v>
      </c>
      <c r="P118" s="12">
        <v>0.27</v>
      </c>
      <c r="Q118" s="12">
        <f>SUM(Tabela1[[#This Row],[Educação]:[Residência]])</f>
        <v>0.7</v>
      </c>
      <c r="R118" s="12">
        <v>0.83</v>
      </c>
      <c r="S118" s="12">
        <v>-0.02</v>
      </c>
      <c r="T118" s="12">
        <v>0.13</v>
      </c>
      <c r="U118" s="12">
        <v>-0.24</v>
      </c>
      <c r="V118" s="12">
        <v>-0.36</v>
      </c>
      <c r="W118" s="12">
        <f>IF(Tabela1[[#This Row],[IGP-M]]="",#N/A,SUM(V107:V118))</f>
        <v>-0.68999999999999961</v>
      </c>
      <c r="X118" s="12">
        <v>4.5</v>
      </c>
      <c r="Y118" s="12">
        <v>86.52</v>
      </c>
      <c r="Z118" s="13">
        <f>IF(Tabela1[[#This Row],[IC-Br]]="",#N/A,((Tabela1[[#This Row],[IC-Br]]*1)/Y106)-1)</f>
        <v>-0.11060855263157898</v>
      </c>
      <c r="AA118" s="12">
        <f>IF(Tabela1[[#This Row],[IPCA (12M)]]="",#N/A,(((1+Tabela14[[#This Row],[Selic]]/100)/(1+Tabela1[[#This Row],[IPCA (12M)]]/100))-1)*100)</f>
        <v>4.1107704101188025</v>
      </c>
    </row>
    <row r="119" spans="1:27">
      <c r="A119" s="11">
        <v>40057</v>
      </c>
      <c r="B119" s="12">
        <v>0.24</v>
      </c>
      <c r="C119" s="12">
        <v>4.34</v>
      </c>
      <c r="D119" s="12">
        <v>0.19</v>
      </c>
      <c r="E119" s="12">
        <v>54.17</v>
      </c>
      <c r="F119" s="12">
        <v>0.35</v>
      </c>
      <c r="G119" s="12">
        <f>IF(Tabela1[[#This Row],[Núcleo IPCA]]="",#N/A,SUM(F108:F119))</f>
        <v>4.9300000000000006</v>
      </c>
      <c r="H119" s="12">
        <v>0.27</v>
      </c>
      <c r="I119" s="12">
        <f>IF(Tabela1[[#This Row],[IPCA Bens]]="",#N/A,SUM(H108:H119))</f>
        <v>-3.7499999999999996</v>
      </c>
      <c r="J119" s="12">
        <v>0.36</v>
      </c>
      <c r="K119" s="12">
        <f>IF(Tabela1[[#This Row],[IPCA Serviços]]="",#N/A,SUM(J108:J119))</f>
        <v>6.6400000000000006</v>
      </c>
      <c r="L119" s="12">
        <v>0.27</v>
      </c>
      <c r="M119" s="12">
        <v>-0.14000000000000001</v>
      </c>
      <c r="N119" s="12">
        <v>0.62</v>
      </c>
      <c r="O119" s="12">
        <v>0.3</v>
      </c>
      <c r="P119" s="12">
        <v>0.52</v>
      </c>
      <c r="Q119" s="12">
        <f>SUM(Tabela1[[#This Row],[Educação]:[Residência]])</f>
        <v>0.84</v>
      </c>
      <c r="R119" s="12">
        <v>7.0000000000000007E-2</v>
      </c>
      <c r="S119" s="12">
        <v>0.22</v>
      </c>
      <c r="T119" s="12">
        <v>0.57999999999999996</v>
      </c>
      <c r="U119" s="12">
        <v>-0.03</v>
      </c>
      <c r="V119" s="12">
        <v>0.42</v>
      </c>
      <c r="W119" s="12">
        <f>IF(Tabela1[[#This Row],[IGP-M]]="",#N/A,SUM(V108:V119))</f>
        <v>-0.37999999999999995</v>
      </c>
      <c r="X119" s="12">
        <v>4.5</v>
      </c>
      <c r="Y119" s="12">
        <v>85.82</v>
      </c>
      <c r="Z119" s="13">
        <f>IF(Tabela1[[#This Row],[IC-Br]]="",#N/A,((Tabela1[[#This Row],[IC-Br]]*1)/Y107)-1)</f>
        <v>-0.16043827039718261</v>
      </c>
      <c r="AA119" s="12">
        <f>IF(Tabela1[[#This Row],[IPCA (12M)]]="",#N/A,(((1+Tabela14[[#This Row],[Selic]]/100)/(1+Tabela1[[#This Row],[IPCA (12M)]]/100))-1)*100)</f>
        <v>4.130726471152002</v>
      </c>
    </row>
    <row r="120" spans="1:27">
      <c r="A120" s="11">
        <v>40087</v>
      </c>
      <c r="B120" s="12">
        <v>0.28000000000000003</v>
      </c>
      <c r="C120" s="12">
        <v>4.17</v>
      </c>
      <c r="D120" s="12">
        <v>0.18</v>
      </c>
      <c r="E120" s="12">
        <v>52.6</v>
      </c>
      <c r="F120" s="12">
        <v>0.33</v>
      </c>
      <c r="G120" s="12">
        <f>IF(Tabela1[[#This Row],[Núcleo IPCA]]="",#N/A,SUM(F109:F120))</f>
        <v>4.7499999999999991</v>
      </c>
      <c r="H120" s="12">
        <v>0.42</v>
      </c>
      <c r="I120" s="12">
        <f>IF(Tabela1[[#This Row],[IPCA Bens]]="",#N/A,SUM(H109:H120))</f>
        <v>-3.4999999999999996</v>
      </c>
      <c r="J120" s="12">
        <v>0.22</v>
      </c>
      <c r="K120" s="12">
        <f>IF(Tabela1[[#This Row],[IPCA Serviços]]="",#N/A,SUM(J109:J120))</f>
        <v>6.44</v>
      </c>
      <c r="L120" s="12">
        <v>0.51</v>
      </c>
      <c r="M120" s="12">
        <v>-0.09</v>
      </c>
      <c r="N120" s="12">
        <v>0.28000000000000003</v>
      </c>
      <c r="O120" s="12">
        <v>0.3</v>
      </c>
      <c r="P120" s="12">
        <v>0.2</v>
      </c>
      <c r="Q120" s="12">
        <f>SUM(Tabela1[[#This Row],[Educação]:[Residência]])</f>
        <v>1.9700000000000002</v>
      </c>
      <c r="R120" s="12">
        <v>0.04</v>
      </c>
      <c r="S120" s="12">
        <v>0.91</v>
      </c>
      <c r="T120" s="12">
        <v>0.64</v>
      </c>
      <c r="U120" s="12">
        <v>0.38</v>
      </c>
      <c r="V120" s="12">
        <v>0.05</v>
      </c>
      <c r="W120" s="12">
        <f>IF(Tabela1[[#This Row],[IGP-M]]="",#N/A,SUM(V109:V120))</f>
        <v>-1.3099999999999998</v>
      </c>
      <c r="X120" s="12">
        <v>4.5</v>
      </c>
      <c r="Y120" s="12">
        <v>86.38</v>
      </c>
      <c r="Z120" s="13">
        <f>IF(Tabela1[[#This Row],[IC-Br]]="",#N/A,((Tabela1[[#This Row],[IC-Br]]*1)/Y108)-1)</f>
        <v>-0.16111488783140726</v>
      </c>
      <c r="AA120" s="12">
        <f>IF(Tabela1[[#This Row],[IPCA (12M)]]="",#N/A,(((1+Tabela14[[#This Row],[Selic]]/100)/(1+Tabela1[[#This Row],[IPCA (12M)]]/100))-1)*100)</f>
        <v>4.3006623788038656</v>
      </c>
    </row>
    <row r="121" spans="1:27">
      <c r="A121" s="11">
        <v>40118</v>
      </c>
      <c r="B121" s="12">
        <v>0.41</v>
      </c>
      <c r="C121" s="12">
        <v>4.22</v>
      </c>
      <c r="D121" s="12">
        <v>0.44</v>
      </c>
      <c r="E121" s="12">
        <v>58.85</v>
      </c>
      <c r="F121" s="12">
        <v>0.42</v>
      </c>
      <c r="G121" s="12">
        <f>IF(Tabela1[[#This Row],[Núcleo IPCA]]="",#N/A,SUM(F110:F121))</f>
        <v>4.8099999999999996</v>
      </c>
      <c r="H121" s="12">
        <v>0.25</v>
      </c>
      <c r="I121" s="12">
        <f>IF(Tabela1[[#This Row],[IPCA Bens]]="",#N/A,SUM(H110:H121))</f>
        <v>-3.1299999999999994</v>
      </c>
      <c r="J121" s="12">
        <v>0.3</v>
      </c>
      <c r="K121" s="12">
        <f>IF(Tabela1[[#This Row],[IPCA Serviços]]="",#N/A,SUM(J110:J121))</f>
        <v>6.25</v>
      </c>
      <c r="L121" s="12">
        <v>0.61</v>
      </c>
      <c r="M121" s="12">
        <v>0.57999999999999996</v>
      </c>
      <c r="N121" s="12">
        <v>0.19</v>
      </c>
      <c r="O121" s="12">
        <v>0.24</v>
      </c>
      <c r="P121" s="12">
        <v>0.55000000000000004</v>
      </c>
      <c r="Q121" s="12">
        <f>SUM(Tabela1[[#This Row],[Educação]:[Residência]])</f>
        <v>1.03</v>
      </c>
      <c r="R121" s="12">
        <v>0.01</v>
      </c>
      <c r="S121" s="12">
        <v>0.01</v>
      </c>
      <c r="T121" s="12">
        <v>0.57999999999999996</v>
      </c>
      <c r="U121" s="12">
        <v>0.43</v>
      </c>
      <c r="V121" s="12">
        <v>0.1</v>
      </c>
      <c r="W121" s="12">
        <f>IF(Tabela1[[#This Row],[IGP-M]]="",#N/A,SUM(V110:V121))</f>
        <v>-1.59</v>
      </c>
      <c r="X121" s="12">
        <v>4.5</v>
      </c>
      <c r="Y121" s="12">
        <v>87.68</v>
      </c>
      <c r="Z121" s="13">
        <f>IF(Tabela1[[#This Row],[IC-Br]]="",#N/A,((Tabela1[[#This Row],[IC-Br]]*1)/Y109)-1)</f>
        <v>-0.11326860841423936</v>
      </c>
      <c r="AA121" s="12">
        <f>IF(Tabela1[[#This Row],[IPCA (12M)]]="",#N/A,(((1+Tabela14[[#This Row],[Selic]]/100)/(1+Tabela1[[#This Row],[IPCA (12M)]]/100))-1)*100)</f>
        <v>4.2506236806755027</v>
      </c>
    </row>
    <row r="122" spans="1:27">
      <c r="A122" s="11">
        <v>40148</v>
      </c>
      <c r="B122" s="12">
        <v>0.37</v>
      </c>
      <c r="C122" s="12">
        <v>4.3099999999999996</v>
      </c>
      <c r="D122" s="12">
        <v>0.38</v>
      </c>
      <c r="E122" s="12">
        <v>60.16</v>
      </c>
      <c r="F122" s="12">
        <v>0.44</v>
      </c>
      <c r="G122" s="12">
        <f>IF(Tabela1[[#This Row],[Núcleo IPCA]]="",#N/A,SUM(F111:F122))</f>
        <v>4.92</v>
      </c>
      <c r="H122" s="12">
        <v>0.28999999999999998</v>
      </c>
      <c r="I122" s="12">
        <f>IF(Tabela1[[#This Row],[IPCA Bens]]="",#N/A,SUM(H111:H122))</f>
        <v>-1.8699999999999997</v>
      </c>
      <c r="J122" s="12">
        <v>0.34</v>
      </c>
      <c r="K122" s="12">
        <f>IF(Tabela1[[#This Row],[IPCA Serviços]]="",#N/A,SUM(J111:J122))</f>
        <v>6.1999999999999993</v>
      </c>
      <c r="L122" s="12">
        <v>0.78</v>
      </c>
      <c r="M122" s="12">
        <v>0.24</v>
      </c>
      <c r="N122" s="12">
        <v>0.17</v>
      </c>
      <c r="O122" s="12">
        <v>0.24</v>
      </c>
      <c r="P122" s="12">
        <v>0.46</v>
      </c>
      <c r="Q122" s="12">
        <f>SUM(Tabela1[[#This Row],[Educação]:[Residência]])</f>
        <v>1.26</v>
      </c>
      <c r="R122" s="12">
        <v>0.1</v>
      </c>
      <c r="S122" s="12">
        <v>-0.11</v>
      </c>
      <c r="T122" s="12">
        <v>0.76</v>
      </c>
      <c r="U122" s="12">
        <v>0.51</v>
      </c>
      <c r="V122" s="12">
        <v>-0.26</v>
      </c>
      <c r="W122" s="12">
        <f>IF(Tabela1[[#This Row],[IGP-M]]="",#N/A,SUM(V111:V122))</f>
        <v>-1.7199999999999998</v>
      </c>
      <c r="X122" s="12">
        <v>4.5</v>
      </c>
      <c r="Y122" s="12">
        <v>91.77</v>
      </c>
      <c r="Z122" s="13">
        <f>IF(Tabela1[[#This Row],[IC-Br]]="",#N/A,((Tabela1[[#This Row],[IC-Br]]*1)/Y110)-1)</f>
        <v>-6.3380281690140872E-2</v>
      </c>
      <c r="AA122" s="12">
        <f>IF(Tabela1[[#This Row],[IPCA (12M)]]="",#N/A,(((1+Tabela14[[#This Row],[Selic]]/100)/(1+Tabela1[[#This Row],[IPCA (12M)]]/100))-1)*100)</f>
        <v>4.1606749113220376</v>
      </c>
    </row>
    <row r="123" spans="1:27">
      <c r="A123" s="11">
        <v>40179</v>
      </c>
      <c r="B123" s="12">
        <v>0.75</v>
      </c>
      <c r="C123" s="12">
        <v>4.59</v>
      </c>
      <c r="D123" s="12">
        <v>0.52</v>
      </c>
      <c r="E123" s="12">
        <v>68.75</v>
      </c>
      <c r="F123" s="12">
        <v>0.57999999999999996</v>
      </c>
      <c r="G123" s="12">
        <f>IF(Tabela1[[#This Row],[Núcleo IPCA]]="",#N/A,SUM(F112:F123))</f>
        <v>5.23</v>
      </c>
      <c r="H123" s="12">
        <v>0.12</v>
      </c>
      <c r="I123" s="12">
        <f>IF(Tabela1[[#This Row],[IPCA Bens]]="",#N/A,SUM(H112:H123))</f>
        <v>-0.53999999999999992</v>
      </c>
      <c r="J123" s="12">
        <v>0.61</v>
      </c>
      <c r="K123" s="12">
        <f>IF(Tabela1[[#This Row],[IPCA Serviços]]="",#N/A,SUM(J112:J123))</f>
        <v>6.16</v>
      </c>
      <c r="L123" s="12">
        <v>1.45</v>
      </c>
      <c r="M123" s="12">
        <v>1.1299999999999999</v>
      </c>
      <c r="N123" s="12">
        <v>0.27</v>
      </c>
      <c r="O123" s="12">
        <v>0.36</v>
      </c>
      <c r="P123" s="12">
        <v>0.78</v>
      </c>
      <c r="Q123" s="12">
        <f>SUM(Tabela1[[#This Row],[Educação]:[Residência]])</f>
        <v>0.98</v>
      </c>
      <c r="R123" s="12">
        <v>0.26</v>
      </c>
      <c r="S123" s="12">
        <v>0</v>
      </c>
      <c r="T123" s="12">
        <v>0.31</v>
      </c>
      <c r="U123" s="12">
        <v>0.41</v>
      </c>
      <c r="V123" s="12">
        <v>0.63</v>
      </c>
      <c r="W123" s="12">
        <f>IF(Tabela1[[#This Row],[IGP-M]]="",#N/A,SUM(V112:V123))</f>
        <v>-0.6499999999999998</v>
      </c>
      <c r="X123" s="12">
        <v>4.5</v>
      </c>
      <c r="Y123" s="12">
        <v>96.36</v>
      </c>
      <c r="Z123" s="13">
        <f>IF(Tabela1[[#This Row],[IC-Br]]="",#N/A,((Tabela1[[#This Row],[IC-Br]]*1)/Y111)-1)</f>
        <v>-6.2906053418583241E-3</v>
      </c>
      <c r="AA123" s="12">
        <f>IF(Tabela1[[#This Row],[IPCA (12M)]]="",#N/A,(((1+Tabela14[[#This Row],[Selic]]/100)/(1+Tabela1[[#This Row],[IPCA (12M)]]/100))-1)*100)</f>
        <v>3.8818242661822433</v>
      </c>
    </row>
    <row r="124" spans="1:27">
      <c r="A124" s="11">
        <v>40210</v>
      </c>
      <c r="B124" s="12">
        <v>0.78</v>
      </c>
      <c r="C124" s="12">
        <v>4.83</v>
      </c>
      <c r="D124" s="12">
        <v>0.94</v>
      </c>
      <c r="E124" s="12">
        <v>61.72</v>
      </c>
      <c r="F124" s="12">
        <v>0.86</v>
      </c>
      <c r="G124" s="12">
        <f>IF(Tabela1[[#This Row],[Núcleo IPCA]]="",#N/A,SUM(F113:F124))</f>
        <v>5.21</v>
      </c>
      <c r="H124" s="12">
        <v>0.31</v>
      </c>
      <c r="I124" s="12">
        <f>IF(Tabela1[[#This Row],[IPCA Bens]]="",#N/A,SUM(H113:H124))</f>
        <v>0.14000000000000012</v>
      </c>
      <c r="J124" s="12">
        <v>1.81</v>
      </c>
      <c r="K124" s="12">
        <f>IF(Tabela1[[#This Row],[IPCA Serviços]]="",#N/A,SUM(J113:J124))</f>
        <v>6.08</v>
      </c>
      <c r="L124" s="12">
        <v>0.79</v>
      </c>
      <c r="M124" s="12">
        <v>0.96</v>
      </c>
      <c r="N124" s="12">
        <v>0.31</v>
      </c>
      <c r="O124" s="12">
        <v>0.23</v>
      </c>
      <c r="P124" s="12">
        <v>0.4</v>
      </c>
      <c r="Q124" s="12">
        <f>SUM(Tabela1[[#This Row],[Educação]:[Residência]])</f>
        <v>4.4000000000000012</v>
      </c>
      <c r="R124" s="12">
        <v>4.53</v>
      </c>
      <c r="S124" s="12">
        <v>0.03</v>
      </c>
      <c r="T124" s="12">
        <v>-0.52</v>
      </c>
      <c r="U124" s="12">
        <v>0.36</v>
      </c>
      <c r="V124" s="12">
        <v>1.18</v>
      </c>
      <c r="W124" s="12">
        <f>IF(Tabela1[[#This Row],[IGP-M]]="",#N/A,SUM(V113:V124))</f>
        <v>0.26999999999999991</v>
      </c>
      <c r="X124" s="12">
        <v>4.5</v>
      </c>
      <c r="Y124" s="12">
        <v>96.7</v>
      </c>
      <c r="Z124" s="13">
        <f>IF(Tabela1[[#This Row],[IC-Br]]="",#N/A,((Tabela1[[#This Row],[IC-Br]]*1)/Y112)-1)</f>
        <v>3.4335223018504779E-2</v>
      </c>
      <c r="AA124" s="12">
        <f>IF(Tabela1[[#This Row],[IPCA (12M)]]="",#N/A,(((1+Tabela14[[#This Row],[Selic]]/100)/(1+Tabela1[[#This Row],[IPCA (12M)]]/100))-1)*100)</f>
        <v>3.6439950395878995</v>
      </c>
    </row>
    <row r="125" spans="1:27">
      <c r="A125" s="11">
        <v>40238</v>
      </c>
      <c r="B125" s="12">
        <v>0.52</v>
      </c>
      <c r="C125" s="12">
        <v>5.17</v>
      </c>
      <c r="D125" s="12">
        <v>0.55000000000000004</v>
      </c>
      <c r="E125" s="12">
        <v>66.41</v>
      </c>
      <c r="F125" s="12">
        <v>0.46</v>
      </c>
      <c r="G125" s="12">
        <f>IF(Tabela1[[#This Row],[Núcleo IPCA]]="",#N/A,SUM(F114:F125))</f>
        <v>5.42</v>
      </c>
      <c r="H125" s="12">
        <v>0.28000000000000003</v>
      </c>
      <c r="I125" s="12">
        <f>IF(Tabela1[[#This Row],[IPCA Bens]]="",#N/A,SUM(H114:H125))</f>
        <v>0.3600000000000001</v>
      </c>
      <c r="J125" s="12">
        <v>0.72</v>
      </c>
      <c r="K125" s="12">
        <f>IF(Tabela1[[#This Row],[IPCA Serviços]]="",#N/A,SUM(J114:J125))</f>
        <v>6.7399999999999993</v>
      </c>
      <c r="L125" s="12">
        <v>-0.54</v>
      </c>
      <c r="M125" s="12">
        <v>1.55</v>
      </c>
      <c r="N125" s="12">
        <v>0.32</v>
      </c>
      <c r="O125" s="12">
        <v>0.27</v>
      </c>
      <c r="P125" s="12">
        <v>0.77</v>
      </c>
      <c r="Q125" s="12">
        <f>SUM(Tabela1[[#This Row],[Educação]:[Residência]])</f>
        <v>2.2800000000000002</v>
      </c>
      <c r="R125" s="12">
        <v>0.54</v>
      </c>
      <c r="S125" s="12">
        <v>0.08</v>
      </c>
      <c r="T125" s="12">
        <v>0.66</v>
      </c>
      <c r="U125" s="12">
        <v>1</v>
      </c>
      <c r="V125" s="12">
        <v>0.94</v>
      </c>
      <c r="W125" s="12">
        <f>IF(Tabela1[[#This Row],[IGP-M]]="",#N/A,SUM(V114:V125))</f>
        <v>1.95</v>
      </c>
      <c r="X125" s="12">
        <v>4.5</v>
      </c>
      <c r="Y125" s="12">
        <v>91.3</v>
      </c>
      <c r="Z125" s="13">
        <f>IF(Tabela1[[#This Row],[IC-Br]]="",#N/A,((Tabela1[[#This Row],[IC-Br]]*1)/Y113)-1)</f>
        <v>-2.1901007446334386E-4</v>
      </c>
      <c r="AA125" s="12">
        <f>IF(Tabela1[[#This Row],[IPCA (12M)]]="",#N/A,(((1+Tabela14[[#This Row],[Selic]]/100)/(1+Tabela1[[#This Row],[IPCA (12M)]]/100))-1)*100)</f>
        <v>3.3089284016354359</v>
      </c>
    </row>
    <row r="126" spans="1:27">
      <c r="A126" s="11">
        <v>40269</v>
      </c>
      <c r="B126" s="12">
        <v>0.56999999999999995</v>
      </c>
      <c r="C126" s="12">
        <v>5.26</v>
      </c>
      <c r="D126" s="12">
        <v>0.48</v>
      </c>
      <c r="E126" s="12">
        <v>60.94</v>
      </c>
      <c r="F126" s="12">
        <v>0.43</v>
      </c>
      <c r="G126" s="12">
        <f>IF(Tabela1[[#This Row],[Núcleo IPCA]]="",#N/A,SUM(F115:F126))</f>
        <v>5.27</v>
      </c>
      <c r="H126" s="12">
        <v>0.31</v>
      </c>
      <c r="I126" s="12">
        <f>IF(Tabela1[[#This Row],[IPCA Bens]]="",#N/A,SUM(H115:H126))</f>
        <v>1.3800000000000001</v>
      </c>
      <c r="J126" s="12">
        <v>0.5</v>
      </c>
      <c r="K126" s="12">
        <f>IF(Tabela1[[#This Row],[IPCA Serviços]]="",#N/A,SUM(J115:J126))</f>
        <v>6.5699999999999994</v>
      </c>
      <c r="L126" s="12">
        <v>-0.08</v>
      </c>
      <c r="M126" s="12">
        <v>1.45</v>
      </c>
      <c r="N126" s="12">
        <v>0.08</v>
      </c>
      <c r="O126" s="12">
        <v>0.84</v>
      </c>
      <c r="P126" s="12">
        <v>0.66</v>
      </c>
      <c r="Q126" s="12">
        <f>SUM(Tabela1[[#This Row],[Educação]:[Residência]])</f>
        <v>1.32</v>
      </c>
      <c r="R126" s="12">
        <v>0.11</v>
      </c>
      <c r="S126" s="12">
        <v>-0.03</v>
      </c>
      <c r="T126" s="12">
        <v>1.28</v>
      </c>
      <c r="U126" s="12">
        <v>-0.04</v>
      </c>
      <c r="V126" s="12">
        <v>0.77</v>
      </c>
      <c r="W126" s="12">
        <f>IF(Tabela1[[#This Row],[IGP-M]]="",#N/A,SUM(V115:V126))</f>
        <v>2.8699999999999997</v>
      </c>
      <c r="X126" s="12">
        <v>4.5</v>
      </c>
      <c r="Y126" s="12">
        <v>90.12</v>
      </c>
      <c r="Z126" s="13">
        <f>IF(Tabela1[[#This Row],[IC-Br]]="",#N/A,((Tabela1[[#This Row],[IC-Br]]*1)/Y114)-1)</f>
        <v>-6.5042442950059565E-3</v>
      </c>
      <c r="AA126" s="12">
        <f>IF(Tabela1[[#This Row],[IPCA (12M)]]="",#N/A,(((1+Tabela14[[#This Row],[Selic]]/100)/(1+Tabela1[[#This Row],[IPCA (12M)]]/100))-1)*100)</f>
        <v>3.2870986129583946</v>
      </c>
    </row>
    <row r="127" spans="1:27">
      <c r="A127" s="11">
        <v>40299</v>
      </c>
      <c r="B127" s="12">
        <v>0.43</v>
      </c>
      <c r="C127" s="12">
        <v>5.22</v>
      </c>
      <c r="D127" s="12">
        <v>0.63</v>
      </c>
      <c r="E127" s="12">
        <v>60.94</v>
      </c>
      <c r="F127" s="12">
        <v>0.62</v>
      </c>
      <c r="G127" s="12">
        <f>IF(Tabela1[[#This Row],[Núcleo IPCA]]="",#N/A,SUM(F116:F127))</f>
        <v>5.33</v>
      </c>
      <c r="H127" s="12">
        <v>0.41</v>
      </c>
      <c r="I127" s="12">
        <f>IF(Tabela1[[#This Row],[IPCA Bens]]="",#N/A,SUM(H116:H127))</f>
        <v>2.21</v>
      </c>
      <c r="J127" s="12">
        <v>0.62</v>
      </c>
      <c r="K127" s="12">
        <f>IF(Tabela1[[#This Row],[IPCA Serviços]]="",#N/A,SUM(J116:J127))</f>
        <v>6.6</v>
      </c>
      <c r="L127" s="12">
        <v>0.09</v>
      </c>
      <c r="M127" s="12">
        <v>0.28000000000000003</v>
      </c>
      <c r="N127" s="12">
        <v>0.78</v>
      </c>
      <c r="O127" s="12">
        <v>0.74</v>
      </c>
      <c r="P127" s="12">
        <v>0.75</v>
      </c>
      <c r="Q127" s="12">
        <f>SUM(Tabela1[[#This Row],[Educação]:[Residência]])</f>
        <v>1.53</v>
      </c>
      <c r="R127" s="12">
        <v>0.04</v>
      </c>
      <c r="S127" s="12">
        <v>-0.01</v>
      </c>
      <c r="T127" s="12">
        <v>0.91</v>
      </c>
      <c r="U127" s="12">
        <v>0.59</v>
      </c>
      <c r="V127" s="12">
        <v>1.19</v>
      </c>
      <c r="W127" s="12">
        <f>IF(Tabela1[[#This Row],[IGP-M]]="",#N/A,SUM(V116:V127))</f>
        <v>4.13</v>
      </c>
      <c r="X127" s="12">
        <v>4.5</v>
      </c>
      <c r="Y127" s="12">
        <v>89.37</v>
      </c>
      <c r="Z127" s="13">
        <f>IF(Tabela1[[#This Row],[IC-Br]]="",#N/A,((Tabela1[[#This Row],[IC-Br]]*1)/Y115)-1)</f>
        <v>-1.5857284440039643E-2</v>
      </c>
      <c r="AA127" s="12">
        <f>IF(Tabela1[[#This Row],[IPCA (12M)]]="",#N/A,(((1+Tabela14[[#This Row],[Selic]]/100)/(1+Tabela1[[#This Row],[IPCA (12M)]]/100))-1)*100)</f>
        <v>3.9726287777988922</v>
      </c>
    </row>
    <row r="128" spans="1:27">
      <c r="A128" s="11">
        <v>40330</v>
      </c>
      <c r="B128" s="12">
        <v>0</v>
      </c>
      <c r="C128" s="12">
        <v>4.84</v>
      </c>
      <c r="D128" s="12">
        <v>0.19</v>
      </c>
      <c r="E128" s="12">
        <v>57.29</v>
      </c>
      <c r="F128" s="12">
        <v>0.4</v>
      </c>
      <c r="G128" s="12">
        <f>IF(Tabela1[[#This Row],[Núcleo IPCA]]="",#N/A,SUM(F117:F128))</f>
        <v>5.41</v>
      </c>
      <c r="H128" s="12">
        <v>0.01</v>
      </c>
      <c r="I128" s="12">
        <f>IF(Tabela1[[#This Row],[IPCA Bens]]="",#N/A,SUM(H117:H128))</f>
        <v>2.3699999999999997</v>
      </c>
      <c r="J128" s="12">
        <v>0.41</v>
      </c>
      <c r="K128" s="12">
        <f>IF(Tabela1[[#This Row],[IPCA Serviços]]="",#N/A,SUM(J117:J128))</f>
        <v>6.6300000000000008</v>
      </c>
      <c r="L128" s="12">
        <v>-0.21</v>
      </c>
      <c r="M128" s="12">
        <v>-0.9</v>
      </c>
      <c r="N128" s="12">
        <v>0.4</v>
      </c>
      <c r="O128" s="12">
        <v>0.56999999999999995</v>
      </c>
      <c r="P128" s="12">
        <v>0.74</v>
      </c>
      <c r="Q128" s="12">
        <f>SUM(Tabela1[[#This Row],[Educação]:[Residência]])</f>
        <v>0.98</v>
      </c>
      <c r="R128" s="12">
        <v>0.03</v>
      </c>
      <c r="S128" s="12">
        <v>0.02</v>
      </c>
      <c r="T128" s="12">
        <v>0.57999999999999996</v>
      </c>
      <c r="U128" s="12">
        <v>0.35</v>
      </c>
      <c r="V128" s="12">
        <v>0.85</v>
      </c>
      <c r="W128" s="12">
        <f>IF(Tabela1[[#This Row],[IGP-M]]="",#N/A,SUM(V117:V128))</f>
        <v>5.0799999999999992</v>
      </c>
      <c r="X128" s="12">
        <v>4.5</v>
      </c>
      <c r="Y128" s="12">
        <v>87.96</v>
      </c>
      <c r="Z128" s="13">
        <f>IF(Tabela1[[#This Row],[IC-Br]]="",#N/A,((Tabela1[[#This Row],[IC-Br]]*1)/Y116)-1)</f>
        <v>7.0986947561253455E-3</v>
      </c>
      <c r="AA128" s="12">
        <f>IF(Tabela1[[#This Row],[IPCA (12M)]]="",#N/A,(((1+Tabela14[[#This Row],[Selic]]/100)/(1+Tabela1[[#This Row],[IPCA (12M)]]/100))-1)*100)</f>
        <v>4.8645555131629159</v>
      </c>
    </row>
    <row r="129" spans="1:27">
      <c r="A129" s="11">
        <v>40360</v>
      </c>
      <c r="B129" s="12">
        <v>0.01</v>
      </c>
      <c r="C129" s="12">
        <v>4.5999999999999996</v>
      </c>
      <c r="D129" s="12">
        <v>-0.09</v>
      </c>
      <c r="E129" s="12">
        <v>48.7</v>
      </c>
      <c r="F129" s="12">
        <v>0.2</v>
      </c>
      <c r="G129" s="12">
        <f>IF(Tabela1[[#This Row],[Núcleo IPCA]]="",#N/A,SUM(F118:F129))</f>
        <v>5.38</v>
      </c>
      <c r="H129" s="12">
        <v>-0.17</v>
      </c>
      <c r="I129" s="12">
        <f>IF(Tabela1[[#This Row],[IPCA Bens]]="",#N/A,SUM(H118:H129))</f>
        <v>2.2199999999999998</v>
      </c>
      <c r="J129" s="12">
        <v>0.35</v>
      </c>
      <c r="K129" s="12">
        <f>IF(Tabela1[[#This Row],[IPCA Serviços]]="",#N/A,SUM(J118:J129))</f>
        <v>6.71</v>
      </c>
      <c r="L129" s="12">
        <v>0.08</v>
      </c>
      <c r="M129" s="12">
        <v>-0.76</v>
      </c>
      <c r="N129" s="12">
        <v>0.54</v>
      </c>
      <c r="O129" s="12">
        <v>0.31</v>
      </c>
      <c r="P129" s="12">
        <v>0.54</v>
      </c>
      <c r="Q129" s="12">
        <f>SUM(Tabela1[[#This Row],[Educação]:[Residência]])</f>
        <v>0.21999999999999997</v>
      </c>
      <c r="R129" s="12">
        <v>-0.03</v>
      </c>
      <c r="S129" s="12">
        <v>0</v>
      </c>
      <c r="T129" s="12">
        <v>-0.04</v>
      </c>
      <c r="U129" s="12">
        <v>0.28999999999999998</v>
      </c>
      <c r="V129" s="12">
        <v>0.15</v>
      </c>
      <c r="W129" s="12">
        <f>IF(Tabela1[[#This Row],[IGP-M]]="",#N/A,SUM(V118:V129))</f>
        <v>5.66</v>
      </c>
      <c r="X129" s="12">
        <v>4.5</v>
      </c>
      <c r="Y129" s="12">
        <v>89.22</v>
      </c>
      <c r="Z129" s="13">
        <f>IF(Tabela1[[#This Row],[IC-Br]]="",#N/A,((Tabela1[[#This Row],[IC-Br]]*1)/Y117)-1)</f>
        <v>3.9012460696401519E-2</v>
      </c>
      <c r="AA129" s="12">
        <f>IF(Tabela1[[#This Row],[IPCA (12M)]]="",#N/A,(((1+Tabela14[[#This Row],[Selic]]/100)/(1+Tabela1[[#This Row],[IPCA (12M)]]/100))-1)*100)</f>
        <v>5.4684512428298193</v>
      </c>
    </row>
    <row r="130" spans="1:27">
      <c r="A130" s="11">
        <v>40391</v>
      </c>
      <c r="B130" s="12">
        <v>0.04</v>
      </c>
      <c r="C130" s="12">
        <v>4.49</v>
      </c>
      <c r="D130" s="12">
        <v>-0.05</v>
      </c>
      <c r="E130" s="12">
        <v>52.6</v>
      </c>
      <c r="F130" s="12">
        <v>0.24</v>
      </c>
      <c r="G130" s="12">
        <f>IF(Tabela1[[#This Row],[Núcleo IPCA]]="",#N/A,SUM(F119:F130))</f>
        <v>5.33</v>
      </c>
      <c r="H130" s="12">
        <v>-0.35</v>
      </c>
      <c r="I130" s="12">
        <f>IF(Tabela1[[#This Row],[IPCA Bens]]="",#N/A,SUM(H119:H130))</f>
        <v>2.15</v>
      </c>
      <c r="J130" s="12">
        <v>0.41</v>
      </c>
      <c r="K130" s="12">
        <f>IF(Tabela1[[#This Row],[IPCA Serviços]]="",#N/A,SUM(J119:J130))</f>
        <v>6.65</v>
      </c>
      <c r="L130" s="12">
        <v>-0.09</v>
      </c>
      <c r="M130" s="12">
        <v>-0.24</v>
      </c>
      <c r="N130" s="12">
        <v>0.23</v>
      </c>
      <c r="O130" s="12">
        <v>0.26</v>
      </c>
      <c r="P130" s="12">
        <v>0.2</v>
      </c>
      <c r="Q130" s="12">
        <f>SUM(Tabela1[[#This Row],[Educação]:[Residência]])</f>
        <v>0.27000000000000007</v>
      </c>
      <c r="R130" s="12">
        <v>0.44</v>
      </c>
      <c r="S130" s="12">
        <v>-0.03</v>
      </c>
      <c r="T130" s="12">
        <v>0.17</v>
      </c>
      <c r="U130" s="12">
        <v>-0.31</v>
      </c>
      <c r="V130" s="12">
        <v>0.77</v>
      </c>
      <c r="W130" s="12">
        <f>IF(Tabela1[[#This Row],[IGP-M]]="",#N/A,SUM(V119:V130))</f>
        <v>6.7899999999999991</v>
      </c>
      <c r="X130" s="12">
        <v>4.5</v>
      </c>
      <c r="Y130" s="12">
        <v>93.76</v>
      </c>
      <c r="Z130" s="13">
        <f>IF(Tabela1[[#This Row],[IC-Br]]="",#N/A,((Tabela1[[#This Row],[IC-Br]]*1)/Y118)-1)</f>
        <v>8.3680073971336144E-2</v>
      </c>
      <c r="AA130" s="12">
        <f>IF(Tabela1[[#This Row],[IPCA (12M)]]="",#N/A,(((1+Tabela14[[#This Row],[Selic]]/100)/(1+Tabela1[[#This Row],[IPCA (12M)]]/100))-1)*100)</f>
        <v>5.9048712795482849</v>
      </c>
    </row>
    <row r="131" spans="1:27">
      <c r="A131" s="11">
        <v>40422</v>
      </c>
      <c r="B131" s="12">
        <v>0.45</v>
      </c>
      <c r="C131" s="12">
        <v>4.7</v>
      </c>
      <c r="D131" s="12">
        <v>0.31</v>
      </c>
      <c r="E131" s="12">
        <v>62.5</v>
      </c>
      <c r="F131" s="12">
        <v>0.34</v>
      </c>
      <c r="G131" s="12">
        <f>IF(Tabela1[[#This Row],[Núcleo IPCA]]="",#N/A,SUM(F120:F131))</f>
        <v>5.32</v>
      </c>
      <c r="H131" s="12">
        <v>0.01</v>
      </c>
      <c r="I131" s="12">
        <f>IF(Tabela1[[#This Row],[IPCA Bens]]="",#N/A,SUM(H120:H131))</f>
        <v>1.89</v>
      </c>
      <c r="J131" s="12">
        <v>0.41</v>
      </c>
      <c r="K131" s="12">
        <f>IF(Tabela1[[#This Row],[IPCA Serviços]]="",#N/A,SUM(J120:J131))</f>
        <v>6.7</v>
      </c>
      <c r="L131" s="12">
        <v>0.13</v>
      </c>
      <c r="M131" s="12">
        <v>1.08</v>
      </c>
      <c r="N131" s="12">
        <v>0.4</v>
      </c>
      <c r="O131" s="12">
        <v>0.36</v>
      </c>
      <c r="P131" s="12">
        <v>0.34</v>
      </c>
      <c r="Q131" s="12">
        <f>SUM(Tabela1[[#This Row],[Educação]:[Residência]])</f>
        <v>1.03</v>
      </c>
      <c r="R131" s="12">
        <v>0.08</v>
      </c>
      <c r="S131" s="12">
        <v>0.04</v>
      </c>
      <c r="T131" s="12">
        <v>0.45</v>
      </c>
      <c r="U131" s="12">
        <v>0.46</v>
      </c>
      <c r="V131" s="12">
        <v>1.1499999999999999</v>
      </c>
      <c r="W131" s="12">
        <f>IF(Tabela1[[#This Row],[IGP-M]]="",#N/A,SUM(V120:V131))</f>
        <v>7.52</v>
      </c>
      <c r="X131" s="12">
        <v>4.5</v>
      </c>
      <c r="Y131" s="12">
        <v>97.74</v>
      </c>
      <c r="Z131" s="13">
        <f>IF(Tabela1[[#This Row],[IC-Br]]="",#N/A,((Tabela1[[#This Row],[IC-Br]]*1)/Y119)-1)</f>
        <v>0.13889536238639022</v>
      </c>
      <c r="AA131" s="12">
        <f>IF(Tabela1[[#This Row],[IPCA (12M)]]="",#N/A,(((1+Tabela14[[#This Row],[Selic]]/100)/(1+Tabela1[[#This Row],[IPCA (12M)]]/100))-1)*100)</f>
        <v>5.6924546322827174</v>
      </c>
    </row>
    <row r="132" spans="1:27">
      <c r="A132" s="11">
        <v>40452</v>
      </c>
      <c r="B132" s="12">
        <v>0.75</v>
      </c>
      <c r="C132" s="12">
        <v>5.2</v>
      </c>
      <c r="D132" s="12">
        <v>0.62</v>
      </c>
      <c r="E132" s="12">
        <v>64.84</v>
      </c>
      <c r="F132" s="12">
        <v>0.55000000000000004</v>
      </c>
      <c r="G132" s="12">
        <f>IF(Tabela1[[#This Row],[Núcleo IPCA]]="",#N/A,SUM(F121:F132))</f>
        <v>5.54</v>
      </c>
      <c r="H132" s="12">
        <v>0.08</v>
      </c>
      <c r="I132" s="12">
        <f>IF(Tabela1[[#This Row],[IPCA Bens]]="",#N/A,SUM(H121:H132))</f>
        <v>1.55</v>
      </c>
      <c r="J132" s="12">
        <v>0.49</v>
      </c>
      <c r="K132" s="12">
        <f>IF(Tabela1[[#This Row],[IPCA Serviços]]="",#N/A,SUM(J121:J132))</f>
        <v>6.9700000000000006</v>
      </c>
      <c r="L132" s="12">
        <v>0.36</v>
      </c>
      <c r="M132" s="12">
        <v>1.89</v>
      </c>
      <c r="N132" s="12">
        <v>0.48</v>
      </c>
      <c r="O132" s="12">
        <v>0.26</v>
      </c>
      <c r="P132" s="12">
        <v>0.64</v>
      </c>
      <c r="Q132" s="12">
        <f>SUM(Tabela1[[#This Row],[Educação]:[Residência]])</f>
        <v>1.5699999999999998</v>
      </c>
      <c r="R132" s="12">
        <v>0.02</v>
      </c>
      <c r="S132" s="12">
        <v>0.28999999999999998</v>
      </c>
      <c r="T132" s="12">
        <v>0.89</v>
      </c>
      <c r="U132" s="12">
        <v>0.37</v>
      </c>
      <c r="V132" s="12">
        <v>1.01</v>
      </c>
      <c r="W132" s="12">
        <f>IF(Tabela1[[#This Row],[IGP-M]]="",#N/A,SUM(V121:V132))</f>
        <v>8.48</v>
      </c>
      <c r="X132" s="12">
        <v>4.5</v>
      </c>
      <c r="Y132" s="12">
        <v>102.18</v>
      </c>
      <c r="Z132" s="13">
        <f>IF(Tabela1[[#This Row],[IC-Br]]="",#N/A,((Tabela1[[#This Row],[IC-Br]]*1)/Y120)-1)</f>
        <v>0.18291271127575848</v>
      </c>
      <c r="AA132" s="12">
        <f>IF(Tabela1[[#This Row],[IPCA (12M)]]="",#N/A,(((1+Tabela14[[#This Row],[Selic]]/100)/(1+Tabela1[[#This Row],[IPCA (12M)]]/100))-1)*100)</f>
        <v>5.1901140684410541</v>
      </c>
    </row>
    <row r="133" spans="1:27">
      <c r="A133" s="11">
        <v>40483</v>
      </c>
      <c r="B133" s="12">
        <v>0.83</v>
      </c>
      <c r="C133" s="12">
        <v>5.63</v>
      </c>
      <c r="D133" s="12">
        <v>0.86</v>
      </c>
      <c r="E133" s="12">
        <v>67.19</v>
      </c>
      <c r="F133" s="12">
        <v>0.56999999999999995</v>
      </c>
      <c r="G133" s="12">
        <f>IF(Tabela1[[#This Row],[Núcleo IPCA]]="",#N/A,SUM(F122:F133))</f>
        <v>5.69</v>
      </c>
      <c r="H133" s="12">
        <v>-0.05</v>
      </c>
      <c r="I133" s="12">
        <f>IF(Tabela1[[#This Row],[IPCA Bens]]="",#N/A,SUM(H122:H133))</f>
        <v>1.25</v>
      </c>
      <c r="J133" s="12">
        <v>0.46</v>
      </c>
      <c r="K133" s="12">
        <f>IF(Tabela1[[#This Row],[IPCA Serviços]]="",#N/A,SUM(J122:J133))</f>
        <v>7.13</v>
      </c>
      <c r="L133" s="12">
        <v>0.13</v>
      </c>
      <c r="M133" s="12">
        <v>2.2200000000000002</v>
      </c>
      <c r="N133" s="12">
        <v>0.56999999999999995</v>
      </c>
      <c r="O133" s="12">
        <v>0.36</v>
      </c>
      <c r="P133" s="12">
        <v>0.74</v>
      </c>
      <c r="Q133" s="12">
        <f>SUM(Tabela1[[#This Row],[Educação]:[Residência]])</f>
        <v>1.6099999999999999</v>
      </c>
      <c r="R133" s="12">
        <v>0.06</v>
      </c>
      <c r="S133" s="12">
        <v>0.42</v>
      </c>
      <c r="T133" s="12">
        <v>1.25</v>
      </c>
      <c r="U133" s="12">
        <v>-0.12</v>
      </c>
      <c r="V133" s="12">
        <v>1.45</v>
      </c>
      <c r="W133" s="12">
        <f>IF(Tabela1[[#This Row],[IGP-M]]="",#N/A,SUM(V122:V133))</f>
        <v>9.8299999999999983</v>
      </c>
      <c r="X133" s="12">
        <v>4.5</v>
      </c>
      <c r="Y133" s="12">
        <v>109.37</v>
      </c>
      <c r="Z133" s="13">
        <f>IF(Tabela1[[#This Row],[IC-Br]]="",#N/A,((Tabela1[[#This Row],[IC-Br]]*1)/Y121)-1)</f>
        <v>0.2473768248175181</v>
      </c>
      <c r="AA133" s="12">
        <f>IF(Tabela1[[#This Row],[IPCA (12M)]]="",#N/A,(((1+Tabela14[[#This Row],[Selic]]/100)/(1+Tabela1[[#This Row],[IPCA (12M)]]/100))-1)*100)</f>
        <v>4.7619047619047672</v>
      </c>
    </row>
    <row r="134" spans="1:27">
      <c r="A134" s="11">
        <v>40513</v>
      </c>
      <c r="B134" s="12">
        <v>0.63</v>
      </c>
      <c r="C134" s="12">
        <v>5.91</v>
      </c>
      <c r="D134" s="12">
        <v>0.69</v>
      </c>
      <c r="E134" s="12">
        <v>62.24</v>
      </c>
      <c r="F134" s="12">
        <v>0.71</v>
      </c>
      <c r="G134" s="12">
        <f>IF(Tabela1[[#This Row],[Núcleo IPCA]]="",#N/A,SUM(F123:F134))</f>
        <v>5.96</v>
      </c>
      <c r="H134" s="12">
        <v>-0.03</v>
      </c>
      <c r="I134" s="12">
        <f>IF(Tabela1[[#This Row],[IPCA Bens]]="",#N/A,SUM(H123:H134))</f>
        <v>0.92999999999999994</v>
      </c>
      <c r="J134" s="12">
        <v>0.57999999999999996</v>
      </c>
      <c r="K134" s="12">
        <f>IF(Tabela1[[#This Row],[IPCA Serviços]]="",#N/A,SUM(J123:J134))</f>
        <v>7.37</v>
      </c>
      <c r="L134" s="12">
        <v>0.28999999999999998</v>
      </c>
      <c r="M134" s="12">
        <v>1.32</v>
      </c>
      <c r="N134" s="12">
        <v>0.49</v>
      </c>
      <c r="O134" s="12">
        <v>0.39</v>
      </c>
      <c r="P134" s="12">
        <v>0.56999999999999995</v>
      </c>
      <c r="Q134" s="12">
        <f>SUM(Tabela1[[#This Row],[Educação]:[Residência]])</f>
        <v>1.5400000000000003</v>
      </c>
      <c r="R134" s="12">
        <v>0.05</v>
      </c>
      <c r="S134" s="12">
        <v>0.05</v>
      </c>
      <c r="T134" s="12">
        <v>1.34</v>
      </c>
      <c r="U134" s="12">
        <v>0.1</v>
      </c>
      <c r="V134" s="12">
        <v>0.69</v>
      </c>
      <c r="W134" s="12">
        <f>IF(Tabela1[[#This Row],[IGP-M]]="",#N/A,SUM(V123:V134))</f>
        <v>10.78</v>
      </c>
      <c r="X134" s="12">
        <v>4.5</v>
      </c>
      <c r="Y134" s="12">
        <v>114.05</v>
      </c>
      <c r="Z134" s="13">
        <f>IF(Tabela1[[#This Row],[IC-Br]]="",#N/A,((Tabela1[[#This Row],[IC-Br]]*1)/Y122)-1)</f>
        <v>0.24278086520649445</v>
      </c>
      <c r="AA134" s="12">
        <f>IF(Tabela1[[#This Row],[IPCA (12M)]]="",#N/A,(((1+Tabela14[[#This Row],[Selic]]/100)/(1+Tabela1[[#This Row],[IPCA (12M)]]/100))-1)*100)</f>
        <v>4.4849400434331166</v>
      </c>
    </row>
    <row r="135" spans="1:27">
      <c r="A135" s="11">
        <v>40544</v>
      </c>
      <c r="B135" s="12">
        <v>0.83</v>
      </c>
      <c r="C135" s="12">
        <v>5.99</v>
      </c>
      <c r="D135" s="12">
        <v>0.76</v>
      </c>
      <c r="E135" s="12">
        <v>69.27</v>
      </c>
      <c r="F135" s="12">
        <v>0.66</v>
      </c>
      <c r="G135" s="12">
        <f>IF(Tabela1[[#This Row],[Núcleo IPCA]]="",#N/A,SUM(F124:F135))</f>
        <v>6.04</v>
      </c>
      <c r="H135" s="12">
        <v>0.23</v>
      </c>
      <c r="I135" s="12">
        <f>IF(Tabela1[[#This Row],[IPCA Bens]]="",#N/A,SUM(H124:H135))</f>
        <v>1.04</v>
      </c>
      <c r="J135" s="12">
        <v>0.87</v>
      </c>
      <c r="K135" s="12">
        <f>IF(Tabela1[[#This Row],[IPCA Serviços]]="",#N/A,SUM(J124:J135))</f>
        <v>7.6300000000000008</v>
      </c>
      <c r="L135" s="12">
        <v>1.55</v>
      </c>
      <c r="M135" s="12">
        <v>1.1599999999999999</v>
      </c>
      <c r="N135" s="12">
        <v>0.61</v>
      </c>
      <c r="O135" s="12">
        <v>0.47</v>
      </c>
      <c r="P135" s="12">
        <v>0.83</v>
      </c>
      <c r="Q135" s="12">
        <f>SUM(Tabela1[[#This Row],[Educação]:[Residência]])</f>
        <v>0.96</v>
      </c>
      <c r="R135" s="12">
        <v>0.3</v>
      </c>
      <c r="S135" s="12">
        <v>0.28999999999999998</v>
      </c>
      <c r="T135" s="12">
        <v>0.12</v>
      </c>
      <c r="U135" s="12">
        <v>0.25</v>
      </c>
      <c r="V135" s="12">
        <v>0.79</v>
      </c>
      <c r="W135" s="12">
        <f>IF(Tabela1[[#This Row],[IGP-M]]="",#N/A,SUM(V124:V135))</f>
        <v>10.939999999999998</v>
      </c>
      <c r="X135" s="12">
        <v>4.5</v>
      </c>
      <c r="Y135" s="12">
        <v>119.03</v>
      </c>
      <c r="Z135" s="13">
        <f>IF(Tabela1[[#This Row],[IC-Br]]="",#N/A,((Tabela1[[#This Row],[IC-Br]]*1)/Y123)-1)</f>
        <v>0.23526359485263604</v>
      </c>
      <c r="AA135" s="12">
        <f>IF(Tabela1[[#This Row],[IPCA (12M)]]="",#N/A,(((1+Tabela14[[#This Row],[Selic]]/100)/(1+Tabela1[[#This Row],[IPCA (12M)]]/100))-1)*100)</f>
        <v>4.5853382394565489</v>
      </c>
    </row>
    <row r="136" spans="1:27">
      <c r="A136" s="11">
        <v>40575</v>
      </c>
      <c r="B136" s="12">
        <v>0.8</v>
      </c>
      <c r="C136" s="12">
        <v>6.01</v>
      </c>
      <c r="D136" s="12">
        <v>0.97</v>
      </c>
      <c r="E136" s="12">
        <v>61.72</v>
      </c>
      <c r="F136" s="12">
        <v>1.23</v>
      </c>
      <c r="G136" s="12">
        <f>IF(Tabela1[[#This Row],[Núcleo IPCA]]="",#N/A,SUM(F125:F136))</f>
        <v>6.41</v>
      </c>
      <c r="H136" s="12">
        <v>0.1</v>
      </c>
      <c r="I136" s="12">
        <f>IF(Tabela1[[#This Row],[IPCA Bens]]="",#N/A,SUM(H125:H136))</f>
        <v>0.82999999999999985</v>
      </c>
      <c r="J136" s="12">
        <v>2.2799999999999998</v>
      </c>
      <c r="K136" s="12">
        <f>IF(Tabela1[[#This Row],[IPCA Serviços]]="",#N/A,SUM(J125:J136))</f>
        <v>8.1</v>
      </c>
      <c r="L136" s="12">
        <v>0.46</v>
      </c>
      <c r="M136" s="12">
        <v>0.23</v>
      </c>
      <c r="N136" s="12">
        <v>0.32</v>
      </c>
      <c r="O136" s="12">
        <v>0.31</v>
      </c>
      <c r="P136" s="12">
        <v>1.43</v>
      </c>
      <c r="Q136" s="12">
        <f>SUM(Tabela1[[#This Row],[Educação]:[Residência]])</f>
        <v>6.49</v>
      </c>
      <c r="R136" s="12">
        <v>5.81</v>
      </c>
      <c r="S136" s="12">
        <v>0.49</v>
      </c>
      <c r="T136" s="12">
        <v>-0.25</v>
      </c>
      <c r="U136" s="12">
        <v>0.44</v>
      </c>
      <c r="V136" s="12">
        <v>1</v>
      </c>
      <c r="W136" s="12">
        <f>IF(Tabela1[[#This Row],[IGP-M]]="",#N/A,SUM(V125:V136))</f>
        <v>10.759999999999998</v>
      </c>
      <c r="X136" s="12">
        <v>4.5</v>
      </c>
      <c r="Y136" s="12">
        <v>125.67</v>
      </c>
      <c r="Z136" s="13">
        <f>IF(Tabela1[[#This Row],[IC-Br]]="",#N/A,((Tabela1[[#This Row],[IC-Br]]*1)/Y124)-1)</f>
        <v>0.29958634953464314</v>
      </c>
      <c r="AA136" s="12">
        <f>IF(Tabela1[[#This Row],[IPCA (12M)]]="",#N/A,(((1+Tabela14[[#This Row],[Selic]]/100)/(1+Tabela1[[#This Row],[IPCA (12M)]]/100))-1)*100)</f>
        <v>4.8674653334590978</v>
      </c>
    </row>
    <row r="137" spans="1:27">
      <c r="A137" s="11">
        <v>40603</v>
      </c>
      <c r="B137" s="12">
        <v>0.79</v>
      </c>
      <c r="C137" s="12">
        <v>6.3</v>
      </c>
      <c r="D137" s="12">
        <v>0.6</v>
      </c>
      <c r="E137" s="12">
        <v>68.23</v>
      </c>
      <c r="F137" s="12">
        <v>0.69</v>
      </c>
      <c r="G137" s="12">
        <f>IF(Tabela1[[#This Row],[Núcleo IPCA]]="",#N/A,SUM(F126:F137))</f>
        <v>6.6400000000000006</v>
      </c>
      <c r="H137" s="12">
        <v>-0.03</v>
      </c>
      <c r="I137" s="12">
        <f>IF(Tabela1[[#This Row],[IPCA Bens]]="",#N/A,SUM(H126:H137))</f>
        <v>0.52</v>
      </c>
      <c r="J137" s="12">
        <v>0.85</v>
      </c>
      <c r="K137" s="12">
        <f>IF(Tabela1[[#This Row],[IPCA Serviços]]="",#N/A,SUM(J126:J137))</f>
        <v>8.23</v>
      </c>
      <c r="L137" s="12">
        <v>1.56</v>
      </c>
      <c r="M137" s="12">
        <v>0.75</v>
      </c>
      <c r="N137" s="12">
        <v>0.46</v>
      </c>
      <c r="O137" s="12">
        <v>0.45</v>
      </c>
      <c r="P137" s="12">
        <v>0.78</v>
      </c>
      <c r="Q137" s="12">
        <f>SUM(Tabela1[[#This Row],[Educação]:[Residência]])</f>
        <v>1.98</v>
      </c>
      <c r="R137" s="12">
        <v>1.04</v>
      </c>
      <c r="S137" s="12">
        <v>0.17</v>
      </c>
      <c r="T137" s="12">
        <v>0.56000000000000005</v>
      </c>
      <c r="U137" s="12">
        <v>0.21</v>
      </c>
      <c r="V137" s="12">
        <v>0.62</v>
      </c>
      <c r="W137" s="12">
        <f>IF(Tabela1[[#This Row],[IGP-M]]="",#N/A,SUM(V126:V137))</f>
        <v>10.44</v>
      </c>
      <c r="X137" s="12">
        <v>4.5</v>
      </c>
      <c r="Y137" s="12">
        <v>124.77</v>
      </c>
      <c r="Z137" s="13">
        <f>IF(Tabela1[[#This Row],[IC-Br]]="",#N/A,((Tabela1[[#This Row],[IC-Br]]*1)/Y125)-1)</f>
        <v>0.36659364731653898</v>
      </c>
      <c r="AA137" s="12">
        <f>IF(Tabela1[[#This Row],[IPCA (12M)]]="",#N/A,(((1+Tabela14[[#This Row],[Selic]]/100)/(1+Tabela1[[#This Row],[IPCA (12M)]]/100))-1)*100)</f>
        <v>5.0047036688617208</v>
      </c>
    </row>
    <row r="138" spans="1:27">
      <c r="A138" s="11">
        <v>40634</v>
      </c>
      <c r="B138" s="12">
        <v>0.77</v>
      </c>
      <c r="C138" s="12">
        <v>6.51</v>
      </c>
      <c r="D138" s="12">
        <v>0.77</v>
      </c>
      <c r="E138" s="12">
        <v>59.38</v>
      </c>
      <c r="F138" s="12">
        <v>0.57999999999999996</v>
      </c>
      <c r="G138" s="12">
        <f>IF(Tabela1[[#This Row],[Núcleo IPCA]]="",#N/A,SUM(F127:F138))</f>
        <v>6.7899999999999991</v>
      </c>
      <c r="H138" s="12">
        <v>-0.47</v>
      </c>
      <c r="I138" s="12">
        <f>IF(Tabela1[[#This Row],[IPCA Bens]]="",#N/A,SUM(H127:H138))</f>
        <v>-0.25999999999999995</v>
      </c>
      <c r="J138" s="12">
        <v>0.54</v>
      </c>
      <c r="K138" s="12">
        <f>IF(Tabela1[[#This Row],[IPCA Serviços]]="",#N/A,SUM(J127:J138))</f>
        <v>8.27</v>
      </c>
      <c r="L138" s="12">
        <v>1.57</v>
      </c>
      <c r="M138" s="12">
        <v>0.57999999999999996</v>
      </c>
      <c r="N138" s="12">
        <v>0.77</v>
      </c>
      <c r="O138" s="12">
        <v>0.98</v>
      </c>
      <c r="P138" s="12">
        <v>0.56999999999999995</v>
      </c>
      <c r="Q138" s="12">
        <f>SUM(Tabela1[[#This Row],[Educação]:[Residência]])</f>
        <v>0.89</v>
      </c>
      <c r="R138" s="12">
        <v>0.09</v>
      </c>
      <c r="S138" s="12">
        <v>0</v>
      </c>
      <c r="T138" s="12">
        <v>1.42</v>
      </c>
      <c r="U138" s="12">
        <v>-0.62</v>
      </c>
      <c r="V138" s="12">
        <v>0.45</v>
      </c>
      <c r="W138" s="12">
        <f>IF(Tabela1[[#This Row],[IGP-M]]="",#N/A,SUM(V127:V138))</f>
        <v>10.119999999999999</v>
      </c>
      <c r="X138" s="12">
        <v>4.5</v>
      </c>
      <c r="Y138" s="12">
        <v>120.59</v>
      </c>
      <c r="Z138" s="13">
        <f>IF(Tabela1[[#This Row],[IC-Br]]="",#N/A,((Tabela1[[#This Row],[IC-Br]]*1)/Y126)-1)</f>
        <v>0.33810474922325784</v>
      </c>
      <c r="AA138" s="12">
        <f>IF(Tabela1[[#This Row],[IPCA (12M)]]="",#N/A,(((1+Tabela14[[#This Row],[Selic]]/100)/(1+Tabela1[[#This Row],[IPCA (12M)]]/100))-1)*100)</f>
        <v>4.9103370575532823</v>
      </c>
    </row>
    <row r="139" spans="1:27">
      <c r="A139" s="11">
        <v>40664</v>
      </c>
      <c r="B139" s="12">
        <v>0.47</v>
      </c>
      <c r="C139" s="12">
        <v>6.55</v>
      </c>
      <c r="D139" s="12">
        <v>0.7</v>
      </c>
      <c r="E139" s="12">
        <v>64.84</v>
      </c>
      <c r="F139" s="12">
        <v>0.43</v>
      </c>
      <c r="G139" s="12">
        <f>IF(Tabela1[[#This Row],[Núcleo IPCA]]="",#N/A,SUM(F128:F139))</f>
        <v>6.6</v>
      </c>
      <c r="H139" s="12">
        <v>-0.41</v>
      </c>
      <c r="I139" s="12">
        <f>IF(Tabela1[[#This Row],[IPCA Bens]]="",#N/A,SUM(H128:H139))</f>
        <v>-1.0799999999999998</v>
      </c>
      <c r="J139" s="12">
        <v>0.59</v>
      </c>
      <c r="K139" s="12">
        <f>IF(Tabela1[[#This Row],[IPCA Serviços]]="",#N/A,SUM(J128:J139))</f>
        <v>8.24</v>
      </c>
      <c r="L139" s="12">
        <v>-0.24</v>
      </c>
      <c r="M139" s="12">
        <v>0.63</v>
      </c>
      <c r="N139" s="12">
        <v>0.97</v>
      </c>
      <c r="O139" s="12">
        <v>0.73</v>
      </c>
      <c r="P139" s="12">
        <v>0.72</v>
      </c>
      <c r="Q139" s="12">
        <f>SUM(Tabela1[[#This Row],[Educação]:[Residência]])</f>
        <v>1.44</v>
      </c>
      <c r="R139" s="12">
        <v>0.01</v>
      </c>
      <c r="S139" s="12">
        <v>0.15</v>
      </c>
      <c r="T139" s="12">
        <v>1.19</v>
      </c>
      <c r="U139" s="12">
        <v>0.09</v>
      </c>
      <c r="V139" s="12">
        <v>0.43</v>
      </c>
      <c r="W139" s="12">
        <f>IF(Tabela1[[#This Row],[IGP-M]]="",#N/A,SUM(V128:V139))</f>
        <v>9.36</v>
      </c>
      <c r="X139" s="12">
        <v>4.5</v>
      </c>
      <c r="Y139" s="12">
        <v>113.74</v>
      </c>
      <c r="Z139" s="13">
        <f>IF(Tabela1[[#This Row],[IC-Br]]="",#N/A,((Tabela1[[#This Row],[IC-Br]]*1)/Y127)-1)</f>
        <v>0.27268658386483158</v>
      </c>
      <c r="AA139" s="12">
        <f>IF(Tabela1[[#This Row],[IPCA (12M)]]="",#N/A,(((1+Tabela14[[#This Row],[Selic]]/100)/(1+Tabela1[[#This Row],[IPCA (12M)]]/100))-1)*100)</f>
        <v>5.039887376818375</v>
      </c>
    </row>
    <row r="140" spans="1:27">
      <c r="A140" s="11">
        <v>40695</v>
      </c>
      <c r="B140" s="12">
        <v>0.15</v>
      </c>
      <c r="C140" s="12">
        <v>6.71</v>
      </c>
      <c r="D140" s="12">
        <v>0.23</v>
      </c>
      <c r="E140" s="12">
        <v>58.85</v>
      </c>
      <c r="F140" s="12">
        <v>0.5</v>
      </c>
      <c r="G140" s="12">
        <f>IF(Tabela1[[#This Row],[Núcleo IPCA]]="",#N/A,SUM(F129:F140))</f>
        <v>6.6999999999999993</v>
      </c>
      <c r="H140" s="12">
        <v>7.0000000000000007E-2</v>
      </c>
      <c r="I140" s="12">
        <f>IF(Tabela1[[#This Row],[IPCA Bens]]="",#N/A,SUM(H129:H140))</f>
        <v>-1.0199999999999998</v>
      </c>
      <c r="J140" s="12">
        <v>0.6</v>
      </c>
      <c r="K140" s="12">
        <f>IF(Tabela1[[#This Row],[IPCA Serviços]]="",#N/A,SUM(J129:J140))</f>
        <v>8.43</v>
      </c>
      <c r="L140" s="12">
        <v>-0.61</v>
      </c>
      <c r="M140" s="12">
        <v>-0.26</v>
      </c>
      <c r="N140" s="12">
        <v>0.57999999999999996</v>
      </c>
      <c r="O140" s="12">
        <v>0.67</v>
      </c>
      <c r="P140" s="12">
        <v>0.67</v>
      </c>
      <c r="Q140" s="12">
        <f>SUM(Tabela1[[#This Row],[Educação]:[Residência]])</f>
        <v>1.73</v>
      </c>
      <c r="R140" s="12">
        <v>0.11</v>
      </c>
      <c r="S140" s="12">
        <v>-0.05</v>
      </c>
      <c r="T140" s="12">
        <v>1.25</v>
      </c>
      <c r="U140" s="12">
        <v>0.42</v>
      </c>
      <c r="V140" s="12">
        <v>-0.18</v>
      </c>
      <c r="W140" s="12">
        <f>IF(Tabela1[[#This Row],[IGP-M]]="",#N/A,SUM(V129:V140))</f>
        <v>8.33</v>
      </c>
      <c r="X140" s="12">
        <v>4.5</v>
      </c>
      <c r="Y140" s="12">
        <v>111.36</v>
      </c>
      <c r="Z140" s="13">
        <f>IF(Tabela1[[#This Row],[IC-Br]]="",#N/A,((Tabela1[[#This Row],[IC-Br]]*1)/Y128)-1)</f>
        <v>0.26603001364256484</v>
      </c>
      <c r="AA140" s="12">
        <f>IF(Tabela1[[#This Row],[IPCA (12M)]]="",#N/A,(((1+Tabela14[[#This Row],[Selic]]/100)/(1+Tabela1[[#This Row],[IPCA (12M)]]/100))-1)*100)</f>
        <v>5.0510730015931093</v>
      </c>
    </row>
    <row r="141" spans="1:27">
      <c r="A141" s="11">
        <v>40725</v>
      </c>
      <c r="B141" s="12">
        <v>0.16</v>
      </c>
      <c r="C141" s="12">
        <v>6.87</v>
      </c>
      <c r="D141" s="12">
        <v>0.1</v>
      </c>
      <c r="E141" s="12">
        <v>53.13</v>
      </c>
      <c r="F141" s="12">
        <v>0.4</v>
      </c>
      <c r="G141" s="12">
        <f>IF(Tabela1[[#This Row],[Núcleo IPCA]]="",#N/A,SUM(F130:F141))</f>
        <v>6.9</v>
      </c>
      <c r="H141" s="12">
        <v>-0.1</v>
      </c>
      <c r="I141" s="12">
        <f>IF(Tabela1[[#This Row],[IPCA Bens]]="",#N/A,SUM(H130:H141))</f>
        <v>-0.94999999999999984</v>
      </c>
      <c r="J141" s="12">
        <v>0.42</v>
      </c>
      <c r="K141" s="12">
        <f>IF(Tabela1[[#This Row],[IPCA Serviços]]="",#N/A,SUM(J130:J141))</f>
        <v>8.5</v>
      </c>
      <c r="L141" s="12">
        <v>0.46</v>
      </c>
      <c r="M141" s="12">
        <v>-0.34</v>
      </c>
      <c r="N141" s="12">
        <v>0.27</v>
      </c>
      <c r="O141" s="12">
        <v>0.47</v>
      </c>
      <c r="P141" s="12">
        <v>0.49</v>
      </c>
      <c r="Q141" s="12">
        <f>SUM(Tabela1[[#This Row],[Educação]:[Residência]])</f>
        <v>0.2</v>
      </c>
      <c r="R141" s="12">
        <v>0.11</v>
      </c>
      <c r="S141" s="12">
        <v>-0.04</v>
      </c>
      <c r="T141" s="12">
        <v>0.1</v>
      </c>
      <c r="U141" s="12">
        <v>0.03</v>
      </c>
      <c r="V141" s="12">
        <v>-0.12</v>
      </c>
      <c r="W141" s="12">
        <f>IF(Tabela1[[#This Row],[IGP-M]]="",#N/A,SUM(V130:V141))</f>
        <v>8.0600000000000023</v>
      </c>
      <c r="X141" s="12">
        <v>4.5</v>
      </c>
      <c r="Y141" s="12">
        <v>110.25</v>
      </c>
      <c r="Z141" s="13">
        <f>IF(Tabela1[[#This Row],[IC-Br]]="",#N/A,((Tabela1[[#This Row],[IC-Br]]*1)/Y129)-1)</f>
        <v>0.23570948217888366</v>
      </c>
      <c r="AA141" s="12">
        <f>IF(Tabela1[[#This Row],[IPCA (12M)]]="",#N/A,(((1+Tabela14[[#This Row],[Selic]]/100)/(1+Tabela1[[#This Row],[IPCA (12M)]]/100))-1)*100)</f>
        <v>5.0341536446149693</v>
      </c>
    </row>
    <row r="142" spans="1:27">
      <c r="A142" s="11">
        <v>40756</v>
      </c>
      <c r="B142" s="12">
        <v>0.37</v>
      </c>
      <c r="C142" s="12">
        <v>7.23</v>
      </c>
      <c r="D142" s="12">
        <v>0.27</v>
      </c>
      <c r="E142" s="12">
        <v>64.58</v>
      </c>
      <c r="F142" s="12">
        <v>0.45</v>
      </c>
      <c r="G142" s="12">
        <f>IF(Tabela1[[#This Row],[Núcleo IPCA]]="",#N/A,SUM(F131:F142))</f>
        <v>7.11</v>
      </c>
      <c r="H142" s="12">
        <v>0.02</v>
      </c>
      <c r="I142" s="12">
        <f>IF(Tabela1[[#This Row],[IPCA Bens]]="",#N/A,SUM(H131:H142))</f>
        <v>-0.57999999999999996</v>
      </c>
      <c r="J142" s="12">
        <v>0.5</v>
      </c>
      <c r="K142" s="12">
        <f>IF(Tabela1[[#This Row],[IPCA Serviços]]="",#N/A,SUM(J131:J142))</f>
        <v>8.59</v>
      </c>
      <c r="L142" s="12">
        <v>-0.11</v>
      </c>
      <c r="M142" s="12">
        <v>0.72</v>
      </c>
      <c r="N142" s="12">
        <v>0.32</v>
      </c>
      <c r="O142" s="12">
        <v>0.43</v>
      </c>
      <c r="P142" s="12">
        <v>0.5</v>
      </c>
      <c r="Q142" s="12">
        <f>SUM(Tabela1[[#This Row],[Educação]:[Residência]])</f>
        <v>1.35</v>
      </c>
      <c r="R142" s="12">
        <v>0.17</v>
      </c>
      <c r="S142" s="12">
        <v>-0.06</v>
      </c>
      <c r="T142" s="12">
        <v>0.67</v>
      </c>
      <c r="U142" s="12">
        <v>0.56999999999999995</v>
      </c>
      <c r="V142" s="12">
        <v>0.44</v>
      </c>
      <c r="W142" s="12">
        <f>IF(Tabela1[[#This Row],[IGP-M]]="",#N/A,SUM(V131:V142))</f>
        <v>7.7300000000000013</v>
      </c>
      <c r="X142" s="12">
        <v>4.5</v>
      </c>
      <c r="Y142" s="12">
        <v>111.02</v>
      </c>
      <c r="Z142" s="13">
        <f>IF(Tabela1[[#This Row],[IC-Br]]="",#N/A,((Tabela1[[#This Row],[IC-Br]]*1)/Y130)-1)</f>
        <v>0.1840870307167235</v>
      </c>
      <c r="AA142" s="12">
        <f>IF(Tabela1[[#This Row],[IPCA (12M)]]="",#N/A,(((1+Tabela14[[#This Row],[Selic]]/100)/(1+Tabela1[[#This Row],[IPCA (12M)]]/100))-1)*100)</f>
        <v>4.8400634150890687</v>
      </c>
    </row>
    <row r="143" spans="1:27">
      <c r="A143" s="11">
        <v>40787</v>
      </c>
      <c r="B143" s="12">
        <v>0.53</v>
      </c>
      <c r="C143" s="12">
        <v>7.31</v>
      </c>
      <c r="D143" s="12">
        <v>0.53</v>
      </c>
      <c r="E143" s="12">
        <v>61.46</v>
      </c>
      <c r="F143" s="12">
        <v>0.44</v>
      </c>
      <c r="G143" s="12">
        <f>IF(Tabela1[[#This Row],[Núcleo IPCA]]="",#N/A,SUM(F132:F143))</f>
        <v>7.2100000000000009</v>
      </c>
      <c r="H143" s="12">
        <v>-0.09</v>
      </c>
      <c r="I143" s="12">
        <f>IF(Tabela1[[#This Row],[IPCA Bens]]="",#N/A,SUM(H132:H143))</f>
        <v>-0.67999999999999972</v>
      </c>
      <c r="J143" s="12">
        <v>0.51</v>
      </c>
      <c r="K143" s="12">
        <f>IF(Tabela1[[#This Row],[IPCA Serviços]]="",#N/A,SUM(J132:J143))</f>
        <v>8.69</v>
      </c>
      <c r="L143" s="12">
        <v>0.78</v>
      </c>
      <c r="M143" s="12">
        <v>0.64</v>
      </c>
      <c r="N143" s="12">
        <v>0.71</v>
      </c>
      <c r="O143" s="12">
        <v>0.34</v>
      </c>
      <c r="P143" s="12">
        <v>0.53</v>
      </c>
      <c r="Q143" s="12">
        <f>SUM(Tabela1[[#This Row],[Educação]:[Residência]])</f>
        <v>0.54</v>
      </c>
      <c r="R143" s="12">
        <v>0.14000000000000001</v>
      </c>
      <c r="S143" s="12">
        <v>-0.04</v>
      </c>
      <c r="T143" s="12">
        <v>0.8</v>
      </c>
      <c r="U143" s="12">
        <v>-0.36</v>
      </c>
      <c r="V143" s="12">
        <v>0.65</v>
      </c>
      <c r="W143" s="12">
        <f>IF(Tabela1[[#This Row],[IGP-M]]="",#N/A,SUM(V132:V143))</f>
        <v>7.23</v>
      </c>
      <c r="X143" s="12">
        <v>4.5</v>
      </c>
      <c r="Y143" s="12">
        <v>119.35</v>
      </c>
      <c r="Z143" s="13">
        <f>IF(Tabela1[[#This Row],[IC-Br]]="",#N/A,((Tabela1[[#This Row],[IC-Br]]*1)/Y131)-1)</f>
        <v>0.22109678739512995</v>
      </c>
      <c r="AA143" s="12">
        <f>IF(Tabela1[[#This Row],[IPCA (12M)]]="",#N/A,(((1+Tabela14[[#This Row],[Selic]]/100)/(1+Tabela1[[#This Row],[IPCA (12M)]]/100))-1)*100)</f>
        <v>4.2866461653154442</v>
      </c>
    </row>
    <row r="144" spans="1:27">
      <c r="A144" s="11">
        <v>40817</v>
      </c>
      <c r="B144" s="12">
        <v>0.43</v>
      </c>
      <c r="C144" s="12">
        <v>6.97</v>
      </c>
      <c r="D144" s="12">
        <v>0.42</v>
      </c>
      <c r="E144" s="12">
        <v>62.76</v>
      </c>
      <c r="F144" s="12">
        <v>0.43</v>
      </c>
      <c r="G144" s="12">
        <f>IF(Tabela1[[#This Row],[Núcleo IPCA]]="",#N/A,SUM(F133:F144))</f>
        <v>7.09</v>
      </c>
      <c r="H144" s="12">
        <v>-0.2</v>
      </c>
      <c r="I144" s="12">
        <f>IF(Tabela1[[#This Row],[IPCA Bens]]="",#N/A,SUM(H133:H144))</f>
        <v>-0.95999999999999974</v>
      </c>
      <c r="J144" s="12">
        <v>0.41</v>
      </c>
      <c r="K144" s="12">
        <f>IF(Tabela1[[#This Row],[IPCA Serviços]]="",#N/A,SUM(J133:J144))</f>
        <v>8.61</v>
      </c>
      <c r="L144" s="12">
        <v>0.48</v>
      </c>
      <c r="M144" s="12">
        <v>0.56000000000000005</v>
      </c>
      <c r="N144" s="12">
        <v>0.62</v>
      </c>
      <c r="O144" s="12">
        <v>0.45</v>
      </c>
      <c r="P144" s="12">
        <v>0.22</v>
      </c>
      <c r="Q144" s="12">
        <f>SUM(Tabela1[[#This Row],[Educação]:[Residência]])</f>
        <v>0.74</v>
      </c>
      <c r="R144" s="12">
        <v>7.0000000000000007E-2</v>
      </c>
      <c r="S144" s="12">
        <v>0.13</v>
      </c>
      <c r="T144" s="12">
        <v>0.74</v>
      </c>
      <c r="U144" s="12">
        <v>-0.2</v>
      </c>
      <c r="V144" s="12">
        <v>0.53</v>
      </c>
      <c r="W144" s="12">
        <f>IF(Tabela1[[#This Row],[IGP-M]]="",#N/A,SUM(V133:V144))</f>
        <v>6.7500000000000009</v>
      </c>
      <c r="X144" s="12">
        <v>4.5</v>
      </c>
      <c r="Y144" s="12">
        <v>115.74</v>
      </c>
      <c r="Z144" s="13">
        <f>IF(Tabela1[[#This Row],[IC-Br]]="",#N/A,((Tabela1[[#This Row],[IC-Br]]*1)/Y132)-1)</f>
        <v>0.13270698766881961</v>
      </c>
      <c r="AA144" s="12">
        <f>IF(Tabela1[[#This Row],[IPCA (12M)]]="",#N/A,(((1+Tabela14[[#This Row],[Selic]]/100)/(1+Tabela1[[#This Row],[IPCA (12M)]]/100))-1)*100)</f>
        <v>4.4218005048144216</v>
      </c>
    </row>
    <row r="145" spans="1:27">
      <c r="A145" s="11">
        <v>40848</v>
      </c>
      <c r="B145" s="12">
        <v>0.52</v>
      </c>
      <c r="C145" s="12">
        <v>6.64</v>
      </c>
      <c r="D145" s="12">
        <v>0.46</v>
      </c>
      <c r="E145" s="12">
        <v>67.19</v>
      </c>
      <c r="F145" s="12">
        <v>0.45</v>
      </c>
      <c r="G145" s="12">
        <f>IF(Tabela1[[#This Row],[Núcleo IPCA]]="",#N/A,SUM(F134:F145))</f>
        <v>6.9700000000000006</v>
      </c>
      <c r="H145" s="12">
        <v>-0.19</v>
      </c>
      <c r="I145" s="12">
        <f>IF(Tabela1[[#This Row],[IPCA Bens]]="",#N/A,SUM(H134:H145))</f>
        <v>-1.0999999999999996</v>
      </c>
      <c r="J145" s="12">
        <v>0.59</v>
      </c>
      <c r="K145" s="12">
        <f>IF(Tabela1[[#This Row],[IPCA Serviços]]="",#N/A,SUM(J134:J145))</f>
        <v>8.7399999999999984</v>
      </c>
      <c r="L145" s="12">
        <v>0.01</v>
      </c>
      <c r="M145" s="12">
        <v>1.08</v>
      </c>
      <c r="N145" s="12">
        <v>0.47</v>
      </c>
      <c r="O145" s="12">
        <v>0.42</v>
      </c>
      <c r="P145" s="12">
        <v>0.88</v>
      </c>
      <c r="Q145" s="12">
        <f>SUM(Tabela1[[#This Row],[Educação]:[Residência]])</f>
        <v>1.04</v>
      </c>
      <c r="R145" s="12">
        <v>0.02</v>
      </c>
      <c r="S145" s="12">
        <v>0.39</v>
      </c>
      <c r="T145" s="12">
        <v>0.57999999999999996</v>
      </c>
      <c r="U145" s="12">
        <v>0.05</v>
      </c>
      <c r="V145" s="12">
        <v>0.5</v>
      </c>
      <c r="W145" s="12">
        <f>IF(Tabela1[[#This Row],[IGP-M]]="",#N/A,SUM(V134:V145))</f>
        <v>5.8000000000000007</v>
      </c>
      <c r="X145" s="12">
        <v>4.5</v>
      </c>
      <c r="Y145" s="12">
        <v>114.98</v>
      </c>
      <c r="Z145" s="13">
        <f>IF(Tabela1[[#This Row],[IC-Br]]="",#N/A,((Tabela1[[#This Row],[IC-Br]]*1)/Y133)-1)</f>
        <v>5.1293773429642586E-2</v>
      </c>
      <c r="AA145" s="12">
        <f>IF(Tabela1[[#This Row],[IPCA (12M)]]="",#N/A,(((1+Tabela14[[#This Row],[Selic]]/100)/(1+Tabela1[[#This Row],[IPCA (12M)]]/100))-1)*100)</f>
        <v>4.4636159039759926</v>
      </c>
    </row>
    <row r="146" spans="1:27">
      <c r="A146" s="11">
        <v>40878</v>
      </c>
      <c r="B146" s="12">
        <v>0.5</v>
      </c>
      <c r="C146" s="12">
        <v>6.5</v>
      </c>
      <c r="D146" s="12">
        <v>0.56000000000000005</v>
      </c>
      <c r="E146" s="12">
        <v>64.84</v>
      </c>
      <c r="F146" s="12">
        <v>0.49</v>
      </c>
      <c r="G146" s="12">
        <f>IF(Tabela1[[#This Row],[Núcleo IPCA]]="",#N/A,SUM(F135:F146))</f>
        <v>6.7500000000000009</v>
      </c>
      <c r="H146" s="12">
        <v>-0.5</v>
      </c>
      <c r="I146" s="12">
        <f>IF(Tabela1[[#This Row],[IPCA Bens]]="",#N/A,SUM(H135:H146))</f>
        <v>-1.5699999999999996</v>
      </c>
      <c r="J146" s="12">
        <v>0.51</v>
      </c>
      <c r="K146" s="12">
        <f>IF(Tabela1[[#This Row],[IPCA Serviços]]="",#N/A,SUM(J135:J146))</f>
        <v>8.67</v>
      </c>
      <c r="L146" s="12">
        <v>0</v>
      </c>
      <c r="M146" s="12">
        <v>1.23</v>
      </c>
      <c r="N146" s="12">
        <v>0.45</v>
      </c>
      <c r="O146" s="12">
        <v>0.44</v>
      </c>
      <c r="P146" s="12">
        <v>0.68</v>
      </c>
      <c r="Q146" s="12">
        <f>SUM(Tabela1[[#This Row],[Educação]:[Residência]])</f>
        <v>5.0000000000000044E-2</v>
      </c>
      <c r="R146" s="12">
        <v>0.05</v>
      </c>
      <c r="S146" s="12">
        <v>7.0000000000000007E-2</v>
      </c>
      <c r="T146" s="12">
        <v>0.8</v>
      </c>
      <c r="U146" s="12">
        <v>-0.87</v>
      </c>
      <c r="V146" s="12">
        <v>-0.12</v>
      </c>
      <c r="W146" s="12">
        <f>IF(Tabela1[[#This Row],[IGP-M]]="",#N/A,SUM(V135:V146))</f>
        <v>4.99</v>
      </c>
      <c r="X146" s="12">
        <v>4.5</v>
      </c>
      <c r="Y146" s="12">
        <v>113.62</v>
      </c>
      <c r="Z146" s="13">
        <f>IF(Tabela1[[#This Row],[IC-Br]]="",#N/A,((Tabela1[[#This Row],[IC-Br]]*1)/Y134)-1)</f>
        <v>-3.7702761946514229E-3</v>
      </c>
      <c r="AA146" s="12">
        <f>IF(Tabela1[[#This Row],[IPCA (12M)]]="",#N/A,(((1+Tabela14[[#This Row],[Selic]]/100)/(1+Tabela1[[#This Row],[IPCA (12M)]]/100))-1)*100)</f>
        <v>4.1314553990610348</v>
      </c>
    </row>
    <row r="147" spans="1:27">
      <c r="A147" s="11">
        <v>40909</v>
      </c>
      <c r="B147" s="12">
        <v>0.56000000000000005</v>
      </c>
      <c r="C147" s="12">
        <v>6.22</v>
      </c>
      <c r="D147" s="12">
        <v>0.65</v>
      </c>
      <c r="E147" s="12">
        <v>64.38</v>
      </c>
      <c r="F147" s="12">
        <v>0.56999999999999995</v>
      </c>
      <c r="G147" s="12">
        <f>IF(Tabela1[[#This Row],[Núcleo IPCA]]="",#N/A,SUM(F136:F147))</f>
        <v>6.660000000000001</v>
      </c>
      <c r="H147" s="12">
        <v>-0.13</v>
      </c>
      <c r="I147" s="12">
        <f>IF(Tabela1[[#This Row],[IPCA Bens]]="",#N/A,SUM(H136:H147))</f>
        <v>-1.9299999999999997</v>
      </c>
      <c r="J147" s="12">
        <v>1.05</v>
      </c>
      <c r="K147" s="12">
        <f>IF(Tabela1[[#This Row],[IPCA Serviços]]="",#N/A,SUM(J136:J147))</f>
        <v>8.85</v>
      </c>
      <c r="L147" s="12">
        <v>0.69</v>
      </c>
      <c r="M147" s="12">
        <v>0.86</v>
      </c>
      <c r="N147" s="12">
        <v>0.53</v>
      </c>
      <c r="O147" s="12">
        <v>0.3</v>
      </c>
      <c r="P147" s="12">
        <v>0.71</v>
      </c>
      <c r="Q147" s="12">
        <f>SUM(Tabela1[[#This Row],[Educação]:[Residência]])</f>
        <v>0.83</v>
      </c>
      <c r="R147" s="12">
        <v>0.39</v>
      </c>
      <c r="S147" s="12">
        <v>0.21</v>
      </c>
      <c r="T147" s="12">
        <v>7.0000000000000007E-2</v>
      </c>
      <c r="U147" s="12">
        <v>0.16</v>
      </c>
      <c r="V147" s="12">
        <v>0.25</v>
      </c>
      <c r="W147" s="12">
        <f>IF(Tabela1[[#This Row],[IGP-M]]="",#N/A,SUM(V136:V147))</f>
        <v>4.45</v>
      </c>
      <c r="X147" s="12">
        <v>4.5</v>
      </c>
      <c r="Y147" s="12">
        <v>114.48</v>
      </c>
      <c r="Z147" s="13">
        <f>IF(Tabela1[[#This Row],[IC-Br]]="",#N/A,((Tabela1[[#This Row],[IC-Br]]*1)/Y135)-1)</f>
        <v>-3.8225657397294777E-2</v>
      </c>
      <c r="AA147" s="12">
        <f>IF(Tabela1[[#This Row],[IPCA (12M)]]="",#N/A,(((1+Tabela14[[#This Row],[Selic]]/100)/(1+Tabela1[[#This Row],[IPCA (12M)]]/100))-1)*100)</f>
        <v>4.2176614573526505</v>
      </c>
    </row>
    <row r="148" spans="1:27">
      <c r="A148" s="11">
        <v>40940</v>
      </c>
      <c r="B148" s="12">
        <v>0.45</v>
      </c>
      <c r="C148" s="12">
        <v>5.85</v>
      </c>
      <c r="D148" s="12">
        <v>0.53</v>
      </c>
      <c r="E148" s="12">
        <v>59.18</v>
      </c>
      <c r="F148" s="12">
        <v>0.65</v>
      </c>
      <c r="G148" s="12">
        <f>IF(Tabela1[[#This Row],[Núcleo IPCA]]="",#N/A,SUM(F137:F148))</f>
        <v>6.080000000000001</v>
      </c>
      <c r="H148" s="12">
        <v>-0.13</v>
      </c>
      <c r="I148" s="12">
        <f>IF(Tabela1[[#This Row],[IPCA Bens]]="",#N/A,SUM(H137:H148))</f>
        <v>-2.1599999999999997</v>
      </c>
      <c r="J148" s="12">
        <v>1.25</v>
      </c>
      <c r="K148" s="12">
        <f>IF(Tabela1[[#This Row],[IPCA Serviços]]="",#N/A,SUM(J137:J148))</f>
        <v>7.8199999999999994</v>
      </c>
      <c r="L148" s="12">
        <v>-0.33</v>
      </c>
      <c r="M148" s="12">
        <v>0.19</v>
      </c>
      <c r="N148" s="12">
        <v>0.6</v>
      </c>
      <c r="O148" s="12">
        <v>0.7</v>
      </c>
      <c r="P148" s="12">
        <v>0.88</v>
      </c>
      <c r="Q148" s="12">
        <f>SUM(Tabela1[[#This Row],[Educação]:[Residência]])</f>
        <v>5.2799999999999994</v>
      </c>
      <c r="R148" s="12">
        <v>5.62</v>
      </c>
      <c r="S148" s="12">
        <v>-0.17</v>
      </c>
      <c r="T148" s="12">
        <v>-0.23</v>
      </c>
      <c r="U148" s="12">
        <v>0.06</v>
      </c>
      <c r="V148" s="12">
        <v>-0.06</v>
      </c>
      <c r="W148" s="12">
        <f>IF(Tabela1[[#This Row],[IGP-M]]="",#N/A,SUM(V137:V148))</f>
        <v>3.39</v>
      </c>
      <c r="X148" s="12">
        <v>4.5</v>
      </c>
      <c r="Y148" s="12">
        <v>111.7</v>
      </c>
      <c r="Z148" s="13">
        <f>IF(Tabela1[[#This Row],[IC-Br]]="",#N/A,((Tabela1[[#This Row],[IC-Br]]*1)/Y136)-1)</f>
        <v>-0.11116416010185404</v>
      </c>
      <c r="AA148" s="12">
        <f>IF(Tabela1[[#This Row],[IPCA (12M)]]="",#N/A,(((1+Tabela14[[#This Row],[Selic]]/100)/(1+Tabela1[[#This Row],[IPCA (12M)]]/100))-1)*100)</f>
        <v>4.2985356636750183</v>
      </c>
    </row>
    <row r="149" spans="1:27">
      <c r="A149" s="11">
        <v>40969</v>
      </c>
      <c r="B149" s="12">
        <v>0.21</v>
      </c>
      <c r="C149" s="12">
        <v>5.24</v>
      </c>
      <c r="D149" s="12">
        <v>0.25</v>
      </c>
      <c r="E149" s="12">
        <v>57.26</v>
      </c>
      <c r="F149" s="12">
        <v>0.22</v>
      </c>
      <c r="G149" s="12">
        <f>IF(Tabela1[[#This Row],[Núcleo IPCA]]="",#N/A,SUM(F138:F149))</f>
        <v>5.6100000000000012</v>
      </c>
      <c r="H149" s="12">
        <v>-0.56000000000000005</v>
      </c>
      <c r="I149" s="12">
        <f>IF(Tabela1[[#This Row],[IPCA Bens]]="",#N/A,SUM(H138:H149))</f>
        <v>-2.6899999999999995</v>
      </c>
      <c r="J149" s="12">
        <v>0.52</v>
      </c>
      <c r="K149" s="12">
        <f>IF(Tabela1[[#This Row],[IPCA Serviços]]="",#N/A,SUM(J138:J149))</f>
        <v>7.49</v>
      </c>
      <c r="L149" s="12">
        <v>0.16</v>
      </c>
      <c r="M149" s="12">
        <v>0.25</v>
      </c>
      <c r="N149" s="12">
        <v>0.48</v>
      </c>
      <c r="O149" s="12">
        <v>0.38</v>
      </c>
      <c r="P149" s="12">
        <v>0.55000000000000004</v>
      </c>
      <c r="Q149" s="12">
        <f>SUM(Tabela1[[#This Row],[Educação]:[Residência]])</f>
        <v>-0.83</v>
      </c>
      <c r="R149" s="12">
        <v>0.54</v>
      </c>
      <c r="S149" s="12">
        <v>-0.36</v>
      </c>
      <c r="T149" s="12">
        <v>-0.61</v>
      </c>
      <c r="U149" s="12">
        <v>-0.4</v>
      </c>
      <c r="V149" s="12">
        <v>0.43</v>
      </c>
      <c r="W149" s="12">
        <f>IF(Tabela1[[#This Row],[IGP-M]]="",#N/A,SUM(V138:V149))</f>
        <v>3.2</v>
      </c>
      <c r="X149" s="12">
        <v>4.5</v>
      </c>
      <c r="Y149" s="12">
        <v>114.1</v>
      </c>
      <c r="Z149" s="13">
        <f>IF(Tabela1[[#This Row],[IC-Br]]="",#N/A,((Tabela1[[#This Row],[IC-Br]]*1)/Y137)-1)</f>
        <v>-8.5517351927546725E-2</v>
      </c>
      <c r="AA149" s="12">
        <f>IF(Tabela1[[#This Row],[IPCA (12M)]]="",#N/A,(((1+Tabela14[[#This Row],[Selic]]/100)/(1+Tabela1[[#This Row],[IPCA (12M)]]/100))-1)*100)</f>
        <v>4.3519574306347453</v>
      </c>
    </row>
    <row r="150" spans="1:27">
      <c r="A150" s="11">
        <v>41000</v>
      </c>
      <c r="B150" s="12">
        <v>0.64</v>
      </c>
      <c r="C150" s="12">
        <v>5.0999999999999996</v>
      </c>
      <c r="D150" s="12">
        <v>0.43</v>
      </c>
      <c r="E150" s="12">
        <v>63.56</v>
      </c>
      <c r="F150" s="12">
        <v>0.71</v>
      </c>
      <c r="G150" s="12">
        <f>IF(Tabela1[[#This Row],[Núcleo IPCA]]="",#N/A,SUM(F139:F150))</f>
        <v>5.7400000000000011</v>
      </c>
      <c r="H150" s="12">
        <v>-0.46</v>
      </c>
      <c r="I150" s="12">
        <f>IF(Tabela1[[#This Row],[IPCA Bens]]="",#N/A,SUM(H139:H150))</f>
        <v>-2.6799999999999997</v>
      </c>
      <c r="J150" s="12">
        <v>0.77</v>
      </c>
      <c r="K150" s="12">
        <f>IF(Tabela1[[#This Row],[IPCA Serviços]]="",#N/A,SUM(J139:J150))</f>
        <v>7.7199999999999989</v>
      </c>
      <c r="L150" s="12">
        <v>0.1</v>
      </c>
      <c r="M150" s="12">
        <v>0.51</v>
      </c>
      <c r="N150" s="12">
        <v>0.8</v>
      </c>
      <c r="O150" s="12">
        <v>0.96</v>
      </c>
      <c r="P150" s="12">
        <v>2.23</v>
      </c>
      <c r="Q150" s="12">
        <f>SUM(Tabela1[[#This Row],[Educação]:[Residência]])</f>
        <v>0.69</v>
      </c>
      <c r="R150" s="12">
        <v>0.04</v>
      </c>
      <c r="S150" s="12">
        <v>0.46</v>
      </c>
      <c r="T150" s="12">
        <v>0.98</v>
      </c>
      <c r="U150" s="12">
        <v>-0.79</v>
      </c>
      <c r="V150" s="12">
        <v>0.85</v>
      </c>
      <c r="W150" s="12">
        <f>IF(Tabela1[[#This Row],[IGP-M]]="",#N/A,SUM(V139:V150))</f>
        <v>3.6</v>
      </c>
      <c r="X150" s="12">
        <v>4.5</v>
      </c>
      <c r="Y150" s="12">
        <v>113.8</v>
      </c>
      <c r="Z150" s="13">
        <f>IF(Tabela1[[#This Row],[IC-Br]]="",#N/A,((Tabela1[[#This Row],[IC-Br]]*1)/Y138)-1)</f>
        <v>-5.6306493075711117E-2</v>
      </c>
      <c r="AA150" s="12">
        <f>IF(Tabela1[[#This Row],[IPCA (12M)]]="",#N/A,(((1+Tabela14[[#This Row],[Selic]]/100)/(1+Tabela1[[#This Row],[IPCA (12M)]]/100))-1)*100)</f>
        <v>4.0437678401522348</v>
      </c>
    </row>
    <row r="151" spans="1:27">
      <c r="A151" s="11">
        <v>41030</v>
      </c>
      <c r="B151" s="12">
        <v>0.36</v>
      </c>
      <c r="C151" s="12">
        <v>4.99</v>
      </c>
      <c r="D151" s="12">
        <v>0.51</v>
      </c>
      <c r="E151" s="12">
        <v>64.930000000000007</v>
      </c>
      <c r="F151" s="12">
        <v>0.26</v>
      </c>
      <c r="G151" s="12">
        <f>IF(Tabela1[[#This Row],[Núcleo IPCA]]="",#N/A,SUM(F140:F151))</f>
        <v>5.5699999999999994</v>
      </c>
      <c r="H151" s="12">
        <v>-0.23</v>
      </c>
      <c r="I151" s="12">
        <f>IF(Tabela1[[#This Row],[IPCA Bens]]="",#N/A,SUM(H140:H151))</f>
        <v>-2.5</v>
      </c>
      <c r="J151" s="12">
        <v>0.21</v>
      </c>
      <c r="K151" s="12">
        <f>IF(Tabela1[[#This Row],[IPCA Serviços]]="",#N/A,SUM(J140:J151))</f>
        <v>7.339999999999999</v>
      </c>
      <c r="L151" s="12">
        <v>-0.57999999999999996</v>
      </c>
      <c r="M151" s="12">
        <v>0.73</v>
      </c>
      <c r="N151" s="12">
        <v>0.8</v>
      </c>
      <c r="O151" s="12">
        <v>0.66</v>
      </c>
      <c r="P151" s="12">
        <v>0.6</v>
      </c>
      <c r="Q151" s="12">
        <f>SUM(Tabela1[[#This Row],[Educação]:[Residência]])</f>
        <v>0.86</v>
      </c>
      <c r="R151" s="12">
        <v>-0.01</v>
      </c>
      <c r="S151" s="12">
        <v>-0.19</v>
      </c>
      <c r="T151" s="12">
        <v>0.89</v>
      </c>
      <c r="U151" s="12">
        <v>0.17</v>
      </c>
      <c r="V151" s="12">
        <v>1.02</v>
      </c>
      <c r="W151" s="12">
        <f>IF(Tabela1[[#This Row],[IGP-M]]="",#N/A,SUM(V140:V151))</f>
        <v>4.1900000000000004</v>
      </c>
      <c r="X151" s="12">
        <v>4.5</v>
      </c>
      <c r="Y151" s="12">
        <v>115.6</v>
      </c>
      <c r="Z151" s="13">
        <f>IF(Tabela1[[#This Row],[IC-Br]]="",#N/A,((Tabela1[[#This Row],[IC-Br]]*1)/Y139)-1)</f>
        <v>1.6353085985581162E-2</v>
      </c>
      <c r="AA151" s="12">
        <f>IF(Tabela1[[#This Row],[IPCA (12M)]]="",#N/A,(((1+Tabela14[[#This Row],[Selic]]/100)/(1+Tabela1[[#This Row],[IPCA (12M)]]/100))-1)*100)</f>
        <v>3.6955900561958188</v>
      </c>
    </row>
    <row r="152" spans="1:27">
      <c r="A152" s="11">
        <v>41061</v>
      </c>
      <c r="B152" s="12">
        <v>0.08</v>
      </c>
      <c r="C152" s="12">
        <v>4.92</v>
      </c>
      <c r="D152" s="12">
        <v>0.18</v>
      </c>
      <c r="E152" s="12">
        <v>61.64</v>
      </c>
      <c r="F152" s="12">
        <v>-0.09</v>
      </c>
      <c r="G152" s="12">
        <f>IF(Tabela1[[#This Row],[Núcleo IPCA]]="",#N/A,SUM(F141:F152))</f>
        <v>4.9799999999999995</v>
      </c>
      <c r="H152" s="12">
        <v>-2.59</v>
      </c>
      <c r="I152" s="12">
        <f>IF(Tabela1[[#This Row],[IPCA Bens]]="",#N/A,SUM(H141:H152))</f>
        <v>-5.16</v>
      </c>
      <c r="J152" s="12">
        <v>0.52</v>
      </c>
      <c r="K152" s="12">
        <f>IF(Tabela1[[#This Row],[IPCA Serviços]]="",#N/A,SUM(J141:J152))</f>
        <v>7.26</v>
      </c>
      <c r="L152" s="12">
        <v>-1.18</v>
      </c>
      <c r="M152" s="12">
        <v>0.68</v>
      </c>
      <c r="N152" s="12">
        <v>0.28000000000000003</v>
      </c>
      <c r="O152" s="12">
        <v>0.38</v>
      </c>
      <c r="P152" s="12">
        <v>0.47</v>
      </c>
      <c r="Q152" s="12">
        <f>SUM(Tabela1[[#This Row],[Educação]:[Residência]])</f>
        <v>0.41000000000000003</v>
      </c>
      <c r="R152" s="12">
        <v>0.06</v>
      </c>
      <c r="S152" s="12">
        <v>-0.01</v>
      </c>
      <c r="T152" s="12">
        <v>0.39</v>
      </c>
      <c r="U152" s="12">
        <v>-0.03</v>
      </c>
      <c r="V152" s="12">
        <v>0.66</v>
      </c>
      <c r="W152" s="12">
        <f>IF(Tabela1[[#This Row],[IGP-M]]="",#N/A,SUM(V145:V152))</f>
        <v>3.5300000000000002</v>
      </c>
      <c r="X152" s="12">
        <v>4.5</v>
      </c>
      <c r="Y152" s="12">
        <v>115.24</v>
      </c>
      <c r="Z152" s="13" t="e">
        <f>IF(Tabela1[[#This Row],[IC-Br]]="",#N/A,((Tabela1[[#This Row],[IC-Br]]*1)/#REF!)-1)</f>
        <v>#REF!</v>
      </c>
      <c r="AA152" s="12">
        <f>IF(Tabela1[[#This Row],[IPCA (12M)]]="",#N/A,(((1+Tabela14[[#This Row],[Selic]]/100)/(1+Tabela1[[#This Row],[IPCA (12M)]]/100))-1)*100)</f>
        <v>3.3072817384674158</v>
      </c>
    </row>
    <row r="153" spans="1:27">
      <c r="A153" s="11">
        <v>41091</v>
      </c>
      <c r="B153" s="12">
        <v>0.43</v>
      </c>
      <c r="C153" s="12">
        <v>5.2</v>
      </c>
      <c r="D153" s="12">
        <v>0.33</v>
      </c>
      <c r="E153" s="12">
        <v>61.1</v>
      </c>
      <c r="F153" s="12">
        <v>0.43</v>
      </c>
      <c r="G153" s="12">
        <f>IF(Tabela1[[#This Row],[Núcleo IPCA]]="",#N/A,SUM(F142:F153))</f>
        <v>5.01</v>
      </c>
      <c r="H153" s="12">
        <v>-0.16</v>
      </c>
      <c r="I153" s="12">
        <f>IF(Tabela1[[#This Row],[IPCA Bens]]="",#N/A,SUM(H142:H153))</f>
        <v>-5.22</v>
      </c>
      <c r="J153" s="12">
        <v>0.79</v>
      </c>
      <c r="K153" s="12">
        <f>IF(Tabela1[[#This Row],[IPCA Serviços]]="",#N/A,SUM(J142:J153))</f>
        <v>7.63</v>
      </c>
      <c r="L153" s="12">
        <v>-0.03</v>
      </c>
      <c r="M153" s="12">
        <v>0.91</v>
      </c>
      <c r="N153" s="12">
        <v>0.54</v>
      </c>
      <c r="O153" s="12">
        <v>0.36</v>
      </c>
      <c r="P153" s="12">
        <v>0.91</v>
      </c>
      <c r="Q153" s="12">
        <f>SUM(Tabela1[[#This Row],[Educação]:[Residência]])</f>
        <v>0.3</v>
      </c>
      <c r="R153" s="12">
        <v>0.12</v>
      </c>
      <c r="S153" s="12">
        <v>0.15</v>
      </c>
      <c r="T153" s="12">
        <v>0.04</v>
      </c>
      <c r="U153" s="12">
        <v>-0.01</v>
      </c>
      <c r="V153" s="12">
        <v>1.34</v>
      </c>
      <c r="W153" s="12">
        <f>IF(Tabela1[[#This Row],[IGP-M]]="",#N/A,SUM(V142:V153))</f>
        <v>6.49</v>
      </c>
      <c r="X153" s="12">
        <v>4.5</v>
      </c>
      <c r="Y153" s="12">
        <v>123.8</v>
      </c>
      <c r="Z153" s="13">
        <f>IF(Tabela1[[#This Row],[IC-Br]]="",#N/A,((Tabela1[[#This Row],[IC-Br]]*1)/Y141)-1)</f>
        <v>0.1229024943310657</v>
      </c>
      <c r="AA153" s="12">
        <f>IF(Tabela1[[#This Row],[IPCA (12M)]]="",#N/A,(((1+Tabela14[[#This Row],[Selic]]/100)/(1+Tabela1[[#This Row],[IPCA (12M)]]/100))-1)*100)</f>
        <v>2.7281368821292729</v>
      </c>
    </row>
    <row r="154" spans="1:27">
      <c r="A154" s="11">
        <v>41122</v>
      </c>
      <c r="B154" s="12">
        <v>0.41</v>
      </c>
      <c r="C154" s="12">
        <v>5.24</v>
      </c>
      <c r="D154" s="12">
        <v>0.39</v>
      </c>
      <c r="E154" s="12">
        <v>65.48</v>
      </c>
      <c r="F154" s="12">
        <v>0.4</v>
      </c>
      <c r="G154" s="12">
        <f>IF(Tabela1[[#This Row],[Núcleo IPCA]]="",#N/A,SUM(F143:F154))</f>
        <v>4.96</v>
      </c>
      <c r="H154" s="12">
        <v>0.23</v>
      </c>
      <c r="I154" s="12">
        <f>IF(Tabela1[[#This Row],[IPCA Bens]]="",#N/A,SUM(H143:H154))</f>
        <v>-5.01</v>
      </c>
      <c r="J154" s="12">
        <v>0.49</v>
      </c>
      <c r="K154" s="12">
        <f>IF(Tabela1[[#This Row],[IPCA Serviços]]="",#N/A,SUM(J143:J154))</f>
        <v>7.62</v>
      </c>
      <c r="L154" s="12">
        <v>0.06</v>
      </c>
      <c r="M154" s="12">
        <v>0.88</v>
      </c>
      <c r="N154" s="12">
        <v>0.22</v>
      </c>
      <c r="O154" s="12">
        <v>0.53</v>
      </c>
      <c r="P154" s="12">
        <v>0.42</v>
      </c>
      <c r="Q154" s="12">
        <f>SUM(Tabela1[[#This Row],[Educação]:[Residência]])</f>
        <v>1.0899999999999999</v>
      </c>
      <c r="R154" s="12">
        <v>0.51</v>
      </c>
      <c r="S154" s="12">
        <v>-0.01</v>
      </c>
      <c r="T154" s="12">
        <v>0.19</v>
      </c>
      <c r="U154" s="12">
        <v>0.4</v>
      </c>
      <c r="V154" s="12">
        <v>1.43</v>
      </c>
      <c r="W154" s="12">
        <f>IF(Tabela1[[#This Row],[IGP-M]]="",#N/A,SUM(V143:V154))</f>
        <v>7.48</v>
      </c>
      <c r="X154" s="12">
        <v>4.5</v>
      </c>
      <c r="Y154" s="12">
        <v>124.72</v>
      </c>
      <c r="Z154" s="13">
        <f>IF(Tabela1[[#This Row],[IC-Br]]="",#N/A,((Tabela1[[#This Row],[IC-Br]]*1)/Y142)-1)</f>
        <v>0.12340118897495955</v>
      </c>
      <c r="AA154" s="12">
        <f>IF(Tabela1[[#This Row],[IPCA (12M)]]="",#N/A,(((1+Tabela14[[#This Row],[Selic]]/100)/(1+Tabela1[[#This Row],[IPCA (12M)]]/100))-1)*100)</f>
        <v>2.4800456100342094</v>
      </c>
    </row>
    <row r="155" spans="1:27">
      <c r="A155" s="11">
        <v>41153</v>
      </c>
      <c r="B155" s="12">
        <v>0.56999999999999995</v>
      </c>
      <c r="C155" s="12">
        <v>5.28</v>
      </c>
      <c r="D155" s="12">
        <v>0.48</v>
      </c>
      <c r="E155" s="12">
        <v>66.3</v>
      </c>
      <c r="F155" s="12">
        <v>0.39</v>
      </c>
      <c r="G155" s="12">
        <f>IF(Tabela1[[#This Row],[Núcleo IPCA]]="",#N/A,SUM(F144:F155))</f>
        <v>4.91</v>
      </c>
      <c r="H155" s="12">
        <v>-0.16</v>
      </c>
      <c r="I155" s="12">
        <f>IF(Tabela1[[#This Row],[IPCA Bens]]="",#N/A,SUM(H144:H155))</f>
        <v>-5.08</v>
      </c>
      <c r="J155" s="12">
        <v>0.51</v>
      </c>
      <c r="K155" s="12">
        <f>IF(Tabela1[[#This Row],[IPCA Serviços]]="",#N/A,SUM(J144:J155))</f>
        <v>7.62</v>
      </c>
      <c r="L155" s="12">
        <v>-0.08</v>
      </c>
      <c r="M155" s="12">
        <v>1.26</v>
      </c>
      <c r="N155" s="12">
        <v>0.71</v>
      </c>
      <c r="O155" s="12">
        <v>0.32</v>
      </c>
      <c r="P155" s="12">
        <v>0.73</v>
      </c>
      <c r="Q155" s="12">
        <f>SUM(Tabela1[[#This Row],[Educação]:[Residência]])</f>
        <v>1.2</v>
      </c>
      <c r="R155" s="12">
        <v>0.1</v>
      </c>
      <c r="S155" s="12">
        <v>0.03</v>
      </c>
      <c r="T155" s="12">
        <v>0.89</v>
      </c>
      <c r="U155" s="12">
        <v>0.18</v>
      </c>
      <c r="V155" s="12">
        <v>0.97</v>
      </c>
      <c r="W155" s="12">
        <f>IF(Tabela1[[#This Row],[IGP-M]]="",#N/A,SUM(V144:V155))</f>
        <v>7.7999999999999989</v>
      </c>
      <c r="X155" s="12">
        <v>4.5</v>
      </c>
      <c r="Y155" s="12">
        <v>126.94</v>
      </c>
      <c r="Z155" s="13">
        <f>IF(Tabela1[[#This Row],[IC-Br]]="",#N/A,((Tabela1[[#This Row],[IC-Br]]*1)/Y143)-1)</f>
        <v>6.3594470046082874E-2</v>
      </c>
      <c r="AA155" s="12">
        <f>IF(Tabela1[[#This Row],[IPCA (12M)]]="",#N/A,(((1+Tabela14[[#This Row],[Selic]]/100)/(1+Tabela1[[#This Row],[IPCA (12M)]]/100))-1)*100)</f>
        <v>2.00417933130701</v>
      </c>
    </row>
    <row r="156" spans="1:27">
      <c r="A156" s="11">
        <v>41183</v>
      </c>
      <c r="B156" s="12">
        <v>0.59</v>
      </c>
      <c r="C156" s="12">
        <v>5.45</v>
      </c>
      <c r="D156" s="12">
        <v>0.65</v>
      </c>
      <c r="E156" s="12">
        <v>68.77</v>
      </c>
      <c r="F156" s="12">
        <v>0.48</v>
      </c>
      <c r="G156" s="12">
        <f>IF(Tabela1[[#This Row],[Núcleo IPCA]]="",#N/A,SUM(F145:F156))</f>
        <v>4.9599999999999991</v>
      </c>
      <c r="H156" s="12">
        <v>0.23</v>
      </c>
      <c r="I156" s="12">
        <f>IF(Tabela1[[#This Row],[IPCA Bens]]="",#N/A,SUM(H145:H156))</f>
        <v>-4.6499999999999995</v>
      </c>
      <c r="J156" s="12">
        <v>0.51</v>
      </c>
      <c r="K156" s="12">
        <f>IF(Tabela1[[#This Row],[IPCA Serviços]]="",#N/A,SUM(J145:J156))</f>
        <v>7.72</v>
      </c>
      <c r="L156" s="12">
        <v>0.24</v>
      </c>
      <c r="M156" s="12">
        <v>1.36</v>
      </c>
      <c r="N156" s="12">
        <v>0.38</v>
      </c>
      <c r="O156" s="12">
        <v>0.48</v>
      </c>
      <c r="P156" s="12">
        <v>0.1</v>
      </c>
      <c r="Q156" s="12">
        <f>SUM(Tabela1[[#This Row],[Educação]:[Residência]])</f>
        <v>1.8200000000000003</v>
      </c>
      <c r="R156" s="12">
        <v>0.05</v>
      </c>
      <c r="S156" s="12">
        <v>0.31</v>
      </c>
      <c r="T156" s="12">
        <v>1.0900000000000001</v>
      </c>
      <c r="U156" s="12">
        <v>0.37</v>
      </c>
      <c r="V156" s="12">
        <v>0.02</v>
      </c>
      <c r="W156" s="12">
        <f>IF(Tabela1[[#This Row],[IGP-M]]="",#N/A,SUM(V145:V156))</f>
        <v>7.2899999999999991</v>
      </c>
      <c r="X156" s="12">
        <v>4.5</v>
      </c>
      <c r="Y156" s="12">
        <v>125.61</v>
      </c>
      <c r="Z156" s="13">
        <f>IF(Tabela1[[#This Row],[IC-Br]]="",#N/A,((Tabela1[[#This Row],[IC-Br]]*1)/Y144)-1)</f>
        <v>8.5277345775013114E-2</v>
      </c>
      <c r="AA156" s="12">
        <f>IF(Tabela1[[#This Row],[IPCA (12M)]]="",#N/A,(((1+Tabela14[[#This Row],[Selic]]/100)/(1+Tabela1[[#This Row],[IPCA (12M)]]/100))-1)*100)</f>
        <v>1.6880037932669456</v>
      </c>
    </row>
    <row r="157" spans="1:27">
      <c r="A157" s="11">
        <v>41214</v>
      </c>
      <c r="B157" s="12">
        <v>0.6</v>
      </c>
      <c r="C157" s="12">
        <v>5.53</v>
      </c>
      <c r="D157" s="12">
        <v>0.54</v>
      </c>
      <c r="E157" s="12">
        <v>62.74</v>
      </c>
      <c r="F157" s="12">
        <v>0.64</v>
      </c>
      <c r="G157" s="12">
        <f>IF(Tabela1[[#This Row],[Núcleo IPCA]]="",#N/A,SUM(F146:F157))</f>
        <v>5.1499999999999995</v>
      </c>
      <c r="H157" s="12">
        <v>0.28000000000000003</v>
      </c>
      <c r="I157" s="12">
        <f>IF(Tabela1[[#This Row],[IPCA Bens]]="",#N/A,SUM(H146:H157))</f>
        <v>-4.1799999999999988</v>
      </c>
      <c r="J157" s="12">
        <v>0.82</v>
      </c>
      <c r="K157" s="12">
        <f>IF(Tabela1[[#This Row],[IPCA Serviços]]="",#N/A,SUM(J146:J157))</f>
        <v>7.95</v>
      </c>
      <c r="L157" s="12">
        <v>0.68</v>
      </c>
      <c r="M157" s="12">
        <v>0.79</v>
      </c>
      <c r="N157" s="12">
        <v>0.64</v>
      </c>
      <c r="O157" s="12">
        <v>0.32</v>
      </c>
      <c r="P157" s="12">
        <v>0.53</v>
      </c>
      <c r="Q157" s="12">
        <f>SUM(Tabela1[[#This Row],[Educação]:[Residência]])</f>
        <v>1.69</v>
      </c>
      <c r="R157" s="12">
        <v>0.05</v>
      </c>
      <c r="S157" s="12">
        <v>0.31</v>
      </c>
      <c r="T157" s="12">
        <v>0.86</v>
      </c>
      <c r="U157" s="12">
        <v>0.47</v>
      </c>
      <c r="V157" s="12">
        <v>-0.03</v>
      </c>
      <c r="W157" s="12">
        <f>IF(Tabela1[[#This Row],[IGP-M]]="",#N/A,SUM(V146:V157))</f>
        <v>6.7599999999999989</v>
      </c>
      <c r="X157" s="12">
        <v>4.5</v>
      </c>
      <c r="Y157" s="12">
        <v>126.94</v>
      </c>
      <c r="Z157" s="13">
        <f>IF(Tabela1[[#This Row],[IC-Br]]="",#N/A,((Tabela1[[#This Row],[IC-Br]]*1)/Y145)-1)</f>
        <v>0.10401809010262641</v>
      </c>
      <c r="AA157" s="12">
        <f>IF(Tabela1[[#This Row],[IPCA (12M)]]="",#N/A,(((1+Tabela14[[#This Row],[Selic]]/100)/(1+Tabela1[[#This Row],[IPCA (12M)]]/100))-1)*100)</f>
        <v>1.5256325215578403</v>
      </c>
    </row>
    <row r="158" spans="1:27">
      <c r="A158" s="11">
        <v>41244</v>
      </c>
      <c r="B158" s="12">
        <v>0.79</v>
      </c>
      <c r="C158" s="12">
        <v>5.84</v>
      </c>
      <c r="D158" s="12">
        <v>0.69</v>
      </c>
      <c r="E158" s="12">
        <v>70.680000000000007</v>
      </c>
      <c r="F158" s="12">
        <v>0.88</v>
      </c>
      <c r="G158" s="12">
        <f>IF(Tabela1[[#This Row],[Núcleo IPCA]]="",#N/A,SUM(F147:F158))</f>
        <v>5.54</v>
      </c>
      <c r="H158" s="12">
        <v>0.18</v>
      </c>
      <c r="I158" s="12">
        <f>IF(Tabela1[[#This Row],[IPCA Bens]]="",#N/A,SUM(H147:H158))</f>
        <v>-3.4999999999999996</v>
      </c>
      <c r="J158" s="12">
        <v>0.98</v>
      </c>
      <c r="K158" s="12">
        <f>IF(Tabela1[[#This Row],[IPCA Serviços]]="",#N/A,SUM(J147:J158))</f>
        <v>8.42</v>
      </c>
      <c r="L158" s="12">
        <v>0.75</v>
      </c>
      <c r="M158" s="12">
        <v>1.03</v>
      </c>
      <c r="N158" s="12">
        <v>0.63</v>
      </c>
      <c r="O158" s="12">
        <v>0.4</v>
      </c>
      <c r="P158" s="12">
        <v>1.6</v>
      </c>
      <c r="Q158" s="12">
        <f>SUM(Tabela1[[#This Row],[Educação]:[Residência]])</f>
        <v>1.6</v>
      </c>
      <c r="R158" s="12">
        <v>0.19</v>
      </c>
      <c r="S158" s="12">
        <v>0.03</v>
      </c>
      <c r="T158" s="12">
        <v>1.1100000000000001</v>
      </c>
      <c r="U158" s="12">
        <v>0.27</v>
      </c>
      <c r="V158" s="12">
        <v>0.68</v>
      </c>
      <c r="W158" s="12">
        <f>IF(Tabela1[[#This Row],[IGP-M]]="",#N/A,SUM(V147:V158))</f>
        <v>7.5599999999999987</v>
      </c>
      <c r="X158" s="12">
        <v>4.5</v>
      </c>
      <c r="Y158" s="12">
        <v>128.75</v>
      </c>
      <c r="Z158" s="13">
        <f>IF(Tabela1[[#This Row],[IC-Br]]="",#N/A,((Tabela1[[#This Row],[IC-Br]]*1)/Y146)-1)</f>
        <v>0.13316317549727152</v>
      </c>
      <c r="AA158" s="12">
        <f>IF(Tabela1[[#This Row],[IPCA (12M)]]="",#N/A,(((1+Tabela14[[#This Row],[Selic]]/100)/(1+Tabela1[[#This Row],[IPCA (12M)]]/100))-1)*100)</f>
        <v>1.2471655328798237</v>
      </c>
    </row>
    <row r="159" spans="1:27">
      <c r="A159" s="11">
        <v>41275</v>
      </c>
      <c r="B159" s="12">
        <v>0.86</v>
      </c>
      <c r="C159" s="12">
        <v>6.15</v>
      </c>
      <c r="D159" s="12">
        <v>0.88</v>
      </c>
      <c r="E159" s="12">
        <v>75.069999999999993</v>
      </c>
      <c r="F159" s="12">
        <v>0.87</v>
      </c>
      <c r="G159" s="12">
        <f>IF(Tabela1[[#This Row],[Núcleo IPCA]]="",#N/A,SUM(F148:F159))</f>
        <v>5.84</v>
      </c>
      <c r="H159" s="12">
        <v>0.86</v>
      </c>
      <c r="I159" s="12">
        <f>IF(Tabela1[[#This Row],[IPCA Bens]]="",#N/A,SUM(H148:H159))</f>
        <v>-2.5099999999999998</v>
      </c>
      <c r="J159" s="12">
        <v>0.92</v>
      </c>
      <c r="K159" s="12">
        <f>IF(Tabela1[[#This Row],[IPCA Serviços]]="",#N/A,SUM(J148:J159))</f>
        <v>8.2900000000000009</v>
      </c>
      <c r="L159" s="12">
        <v>0.75</v>
      </c>
      <c r="M159" s="12">
        <v>1.99</v>
      </c>
      <c r="N159" s="12">
        <v>-0.2</v>
      </c>
      <c r="O159" s="12">
        <v>0.73</v>
      </c>
      <c r="P159" s="12">
        <v>1.55</v>
      </c>
      <c r="Q159" s="12">
        <f>SUM(Tabela1[[#This Row],[Educação]:[Residência]])</f>
        <v>0.8899999999999999</v>
      </c>
      <c r="R159" s="12">
        <v>0.35</v>
      </c>
      <c r="S159" s="12">
        <v>-0.08</v>
      </c>
      <c r="T159" s="12">
        <v>-0.53</v>
      </c>
      <c r="U159" s="12">
        <v>1.1499999999999999</v>
      </c>
      <c r="V159" s="12">
        <v>0.34</v>
      </c>
      <c r="W159" s="12">
        <f>IF(Tabela1[[#This Row],[IGP-M]]="",#N/A,SUM(V148:V159))</f>
        <v>7.6499999999999986</v>
      </c>
      <c r="X159" s="12">
        <v>4.5</v>
      </c>
      <c r="Y159" s="12">
        <v>126.11</v>
      </c>
      <c r="Z159" s="13">
        <f>IF(Tabela1[[#This Row],[IC-Br]]="",#N/A,((Tabela1[[#This Row],[IC-Br]]*1)/Y147)-1)</f>
        <v>0.10158979734451434</v>
      </c>
      <c r="AA159" s="12">
        <f>IF(Tabela1[[#This Row],[IPCA (12M)]]="",#N/A,(((1+Tabela14[[#This Row],[Selic]]/100)/(1+Tabela1[[#This Row],[IPCA (12M)]]/100))-1)*100)</f>
        <v>0.90438059349975397</v>
      </c>
    </row>
    <row r="160" spans="1:27">
      <c r="A160" s="11">
        <v>41306</v>
      </c>
      <c r="B160" s="12">
        <v>0.6</v>
      </c>
      <c r="C160" s="12">
        <v>6.31</v>
      </c>
      <c r="D160" s="12">
        <v>0.68</v>
      </c>
      <c r="E160" s="12">
        <v>72.33</v>
      </c>
      <c r="F160" s="12">
        <v>1</v>
      </c>
      <c r="G160" s="12">
        <f>IF(Tabela1[[#This Row],[Núcleo IPCA]]="",#N/A,SUM(F149:F160))</f>
        <v>6.19</v>
      </c>
      <c r="H160" s="12">
        <v>0.37</v>
      </c>
      <c r="I160" s="12">
        <f>IF(Tabela1[[#This Row],[IPCA Bens]]="",#N/A,SUM(H149:H160))</f>
        <v>-2.0099999999999998</v>
      </c>
      <c r="J160" s="12">
        <v>1.3</v>
      </c>
      <c r="K160" s="12">
        <f>IF(Tabela1[[#This Row],[IPCA Serviços]]="",#N/A,SUM(J149:J160))</f>
        <v>8.34</v>
      </c>
      <c r="L160" s="12">
        <v>0.81</v>
      </c>
      <c r="M160" s="12">
        <v>1.45</v>
      </c>
      <c r="N160" s="12">
        <v>-2.38</v>
      </c>
      <c r="O160" s="12">
        <v>0.65</v>
      </c>
      <c r="P160" s="12">
        <v>0.56999999999999995</v>
      </c>
      <c r="Q160" s="12">
        <f>SUM(Tabela1[[#This Row],[Educação]:[Residência]])</f>
        <v>6.58</v>
      </c>
      <c r="R160" s="12">
        <v>5.4</v>
      </c>
      <c r="S160" s="12">
        <v>0.1</v>
      </c>
      <c r="T160" s="12">
        <v>0.55000000000000004</v>
      </c>
      <c r="U160" s="12">
        <v>0.53</v>
      </c>
      <c r="V160" s="12">
        <v>0.28999999999999998</v>
      </c>
      <c r="W160" s="12">
        <f>IF(Tabela1[[#This Row],[IGP-M]]="",#N/A,SUM(V149:V160))</f>
        <v>7.9999999999999982</v>
      </c>
      <c r="X160" s="12">
        <v>4.5</v>
      </c>
      <c r="Y160" s="12">
        <v>122</v>
      </c>
      <c r="Z160" s="13">
        <f>IF(Tabela1[[#This Row],[IC-Br]]="",#N/A,((Tabela1[[#This Row],[IC-Br]]*1)/Y148)-1)</f>
        <v>9.2211280214861135E-2</v>
      </c>
      <c r="AA160" s="12">
        <f>IF(Tabela1[[#This Row],[IPCA (12M)]]="",#N/A,(((1+Tabela14[[#This Row],[Selic]]/100)/(1+Tabela1[[#This Row],[IPCA (12M)]]/100))-1)*100)</f>
        <v>0.76192267895776045</v>
      </c>
    </row>
    <row r="161" spans="1:27">
      <c r="A161" s="11">
        <v>41334</v>
      </c>
      <c r="B161" s="12">
        <v>0.47</v>
      </c>
      <c r="C161" s="12">
        <v>6.59</v>
      </c>
      <c r="D161" s="12">
        <v>0.49</v>
      </c>
      <c r="E161" s="12">
        <v>69.040000000000006</v>
      </c>
      <c r="F161" s="12">
        <v>0.31</v>
      </c>
      <c r="G161" s="12">
        <f>IF(Tabela1[[#This Row],[Núcleo IPCA]]="",#N/A,SUM(F150:F161))</f>
        <v>6.28</v>
      </c>
      <c r="H161" s="12">
        <v>0.27</v>
      </c>
      <c r="I161" s="12">
        <f>IF(Tabela1[[#This Row],[IPCA Bens]]="",#N/A,SUM(H150:H161))</f>
        <v>-1.1800000000000002</v>
      </c>
      <c r="J161" s="12">
        <v>0.26</v>
      </c>
      <c r="K161" s="12">
        <f>IF(Tabela1[[#This Row],[IPCA Serviços]]="",#N/A,SUM(J150:J161))</f>
        <v>8.08</v>
      </c>
      <c r="L161" s="12">
        <v>-0.09</v>
      </c>
      <c r="M161" s="12">
        <v>1.1399999999999999</v>
      </c>
      <c r="N161" s="12">
        <v>0.51</v>
      </c>
      <c r="O161" s="12">
        <v>0.32</v>
      </c>
      <c r="P161" s="12">
        <v>0.54</v>
      </c>
      <c r="Q161" s="12">
        <f>SUM(Tabela1[[#This Row],[Educação]:[Residência]])</f>
        <v>0.95000000000000007</v>
      </c>
      <c r="R161" s="12">
        <v>0.56000000000000005</v>
      </c>
      <c r="S161" s="12">
        <v>0.13</v>
      </c>
      <c r="T161" s="12">
        <v>0.15</v>
      </c>
      <c r="U161" s="12">
        <v>0.11</v>
      </c>
      <c r="V161" s="12">
        <v>0.21</v>
      </c>
      <c r="W161" s="12">
        <f>IF(Tabela1[[#This Row],[IGP-M]]="",#N/A,SUM(V150:V161))</f>
        <v>7.7799999999999985</v>
      </c>
      <c r="X161" s="12">
        <v>4.5</v>
      </c>
      <c r="Y161" s="12">
        <v>120.11</v>
      </c>
      <c r="Z161" s="13">
        <f>IF(Tabela1[[#This Row],[IC-Br]]="",#N/A,((Tabela1[[#This Row],[IC-Br]]*1)/Y149)-1)</f>
        <v>5.2673093777388269E-2</v>
      </c>
      <c r="AA161" s="12">
        <f>IF(Tabela1[[#This Row],[IPCA (12M)]]="",#N/A,(((1+Tabela14[[#This Row],[Selic]]/100)/(1+Tabela1[[#This Row],[IPCA (12M)]]/100))-1)*100)</f>
        <v>0.52537761516087134</v>
      </c>
    </row>
    <row r="162" spans="1:27">
      <c r="A162" s="11">
        <v>41365</v>
      </c>
      <c r="B162" s="12">
        <v>0.55000000000000004</v>
      </c>
      <c r="C162" s="12">
        <v>6.49</v>
      </c>
      <c r="D162" s="12">
        <v>0.51</v>
      </c>
      <c r="E162" s="12">
        <v>65.75</v>
      </c>
      <c r="F162" s="12">
        <v>0.45</v>
      </c>
      <c r="G162" s="12">
        <f>IF(Tabela1[[#This Row],[Núcleo IPCA]]="",#N/A,SUM(F151:F162))</f>
        <v>6.02</v>
      </c>
      <c r="H162" s="12">
        <v>0.09</v>
      </c>
      <c r="I162" s="12">
        <f>IF(Tabela1[[#This Row],[IPCA Bens]]="",#N/A,SUM(H151:H162))</f>
        <v>-0.63000000000000034</v>
      </c>
      <c r="J162" s="12">
        <v>0.54</v>
      </c>
      <c r="K162" s="12">
        <f>IF(Tabela1[[#This Row],[IPCA Serviços]]="",#N/A,SUM(J151:J162))</f>
        <v>7.8499999999999988</v>
      </c>
      <c r="L162" s="12">
        <v>-0.19</v>
      </c>
      <c r="M162" s="12">
        <v>0.96</v>
      </c>
      <c r="N162" s="12">
        <v>0.62</v>
      </c>
      <c r="O162" s="12">
        <v>1.28</v>
      </c>
      <c r="P162" s="12">
        <v>0.61</v>
      </c>
      <c r="Q162" s="12">
        <f>SUM(Tabela1[[#This Row],[Educação]:[Residência]])</f>
        <v>1.06</v>
      </c>
      <c r="R162" s="12">
        <v>0.1</v>
      </c>
      <c r="S162" s="12">
        <v>-0.32</v>
      </c>
      <c r="T162" s="12">
        <v>0.65</v>
      </c>
      <c r="U162" s="12">
        <v>0.63</v>
      </c>
      <c r="V162" s="12">
        <v>0.15</v>
      </c>
      <c r="W162" s="12">
        <f>IF(Tabela1[[#This Row],[IGP-M]]="",#N/A,SUM(V151:V162))</f>
        <v>7.0799999999999992</v>
      </c>
      <c r="X162" s="12">
        <v>4.5</v>
      </c>
      <c r="Y162" s="12">
        <v>118.01</v>
      </c>
      <c r="Z162" s="13">
        <f>IF(Tabela1[[#This Row],[IC-Br]]="",#N/A,((Tabela1[[#This Row],[IC-Br]]*1)/Y150)-1)</f>
        <v>3.6994727592267296E-2</v>
      </c>
      <c r="AA162" s="12">
        <f>IF(Tabela1[[#This Row],[IPCA (12M)]]="",#N/A,(((1+Tabela14[[#This Row],[Selic]]/100)/(1+Tabela1[[#This Row],[IPCA (12M)]]/100))-1)*100)</f>
        <v>0.72307258897550408</v>
      </c>
    </row>
    <row r="163" spans="1:27">
      <c r="A163" s="11">
        <v>41395</v>
      </c>
      <c r="B163" s="12">
        <v>0.37</v>
      </c>
      <c r="C163" s="12">
        <v>6.5</v>
      </c>
      <c r="D163" s="12">
        <v>0.46</v>
      </c>
      <c r="E163" s="12">
        <v>63.01</v>
      </c>
      <c r="F163" s="12">
        <v>0.48</v>
      </c>
      <c r="G163" s="12">
        <f>IF(Tabela1[[#This Row],[Núcleo IPCA]]="",#N/A,SUM(F152:F163))</f>
        <v>6.24</v>
      </c>
      <c r="H163" s="12">
        <v>0.21</v>
      </c>
      <c r="I163" s="12">
        <f>IF(Tabela1[[#This Row],[IPCA Bens]]="",#N/A,SUM(H152:H163))</f>
        <v>-0.18999999999999992</v>
      </c>
      <c r="J163" s="12">
        <v>0.56000000000000005</v>
      </c>
      <c r="K163" s="12">
        <f>IF(Tabela1[[#This Row],[IPCA Serviços]]="",#N/A,SUM(J152:J163))</f>
        <v>8.1999999999999993</v>
      </c>
      <c r="L163" s="12">
        <v>-0.25</v>
      </c>
      <c r="M163" s="12">
        <v>0.31</v>
      </c>
      <c r="N163" s="12">
        <v>0.75</v>
      </c>
      <c r="O163" s="12">
        <v>0.94</v>
      </c>
      <c r="P163" s="12">
        <v>0.41</v>
      </c>
      <c r="Q163" s="12">
        <f>SUM(Tabela1[[#This Row],[Educação]:[Residência]])</f>
        <v>1.44</v>
      </c>
      <c r="R163" s="12">
        <v>0.06</v>
      </c>
      <c r="S163" s="12">
        <v>0.08</v>
      </c>
      <c r="T163" s="12">
        <v>0.84</v>
      </c>
      <c r="U163" s="12">
        <v>0.46</v>
      </c>
      <c r="V163" s="12">
        <v>0</v>
      </c>
      <c r="W163" s="12">
        <f>IF(Tabela1[[#This Row],[IGP-M]]="",#N/A,SUM(V152:V163))</f>
        <v>6.0599999999999987</v>
      </c>
      <c r="X163" s="12">
        <v>4.5</v>
      </c>
      <c r="Y163" s="12">
        <v>118.19</v>
      </c>
      <c r="Z163" s="13">
        <f>IF(Tabela1[[#This Row],[IC-Br]]="",#N/A,((Tabela1[[#This Row],[IC-Br]]*1)/Y151)-1)</f>
        <v>2.2404844290657477E-2</v>
      </c>
      <c r="AA163" s="12">
        <f>IF(Tabela1[[#This Row],[IPCA (12M)]]="",#N/A,(((1+Tabela14[[#This Row],[Selic]]/100)/(1+Tabela1[[#This Row],[IPCA (12M)]]/100))-1)*100)</f>
        <v>0.86384976525821777</v>
      </c>
    </row>
    <row r="164" spans="1:27">
      <c r="A164" s="11">
        <v>41426</v>
      </c>
      <c r="B164" s="12">
        <v>0.26</v>
      </c>
      <c r="C164" s="12">
        <v>6.7</v>
      </c>
      <c r="D164" s="12">
        <v>0.38</v>
      </c>
      <c r="E164" s="12">
        <v>55.34</v>
      </c>
      <c r="F164" s="12">
        <v>0.38</v>
      </c>
      <c r="G164" s="12">
        <f>IF(Tabela1[[#This Row],[Núcleo IPCA]]="",#N/A,SUM(F153:F164))</f>
        <v>6.71</v>
      </c>
      <c r="H164" s="12">
        <v>-7.0000000000000007E-2</v>
      </c>
      <c r="I164" s="12">
        <f>IF(Tabela1[[#This Row],[IPCA Bens]]="",#N/A,SUM(H153:H164))</f>
        <v>2.33</v>
      </c>
      <c r="J164" s="12">
        <v>0.64</v>
      </c>
      <c r="K164" s="12">
        <f>IF(Tabela1[[#This Row],[IPCA Serviços]]="",#N/A,SUM(J153:J164))</f>
        <v>8.32</v>
      </c>
      <c r="L164" s="12">
        <v>0.14000000000000001</v>
      </c>
      <c r="M164" s="12">
        <v>0.04</v>
      </c>
      <c r="N164" s="12">
        <v>0.56999999999999995</v>
      </c>
      <c r="O164" s="12">
        <v>0.36</v>
      </c>
      <c r="P164" s="12">
        <v>0.4</v>
      </c>
      <c r="Q164" s="12">
        <f>SUM(Tabela1[[#This Row],[Educação]:[Residência]])</f>
        <v>0.99</v>
      </c>
      <c r="R164" s="12">
        <v>0.18</v>
      </c>
      <c r="S164" s="12">
        <v>0.19</v>
      </c>
      <c r="T164" s="12">
        <v>0.5</v>
      </c>
      <c r="U164" s="12">
        <v>0.12</v>
      </c>
      <c r="V164" s="12">
        <v>0.75</v>
      </c>
      <c r="W164" s="12">
        <f>IF(Tabela1[[#This Row],[IGP-M]]="",#N/A,SUM(V153:V164))</f>
        <v>6.15</v>
      </c>
      <c r="X164" s="12">
        <v>4.5</v>
      </c>
      <c r="Y164" s="12">
        <v>124.03</v>
      </c>
      <c r="Z164" s="13">
        <f>IF(Tabela1[[#This Row],[IC-Br]]="",#N/A,((Tabela1[[#This Row],[IC-Br]]*1)/Y152)-1)</f>
        <v>7.6275598750433993E-2</v>
      </c>
      <c r="AA164" s="12">
        <f>IF(Tabela1[[#This Row],[IPCA (12M)]]="",#N/A,(((1+Tabela14[[#This Row],[Selic]]/100)/(1+Tabela1[[#This Row],[IPCA (12M)]]/100))-1)*100)</f>
        <v>1.1246485473289658</v>
      </c>
    </row>
    <row r="165" spans="1:27">
      <c r="A165" s="11">
        <v>41456</v>
      </c>
      <c r="B165" s="12">
        <v>0.03</v>
      </c>
      <c r="C165" s="12">
        <v>6.27</v>
      </c>
      <c r="D165" s="12">
        <v>7.0000000000000007E-2</v>
      </c>
      <c r="E165" s="12">
        <v>55.07</v>
      </c>
      <c r="F165" s="12">
        <v>0.35</v>
      </c>
      <c r="G165" s="12">
        <f>IF(Tabela1[[#This Row],[Núcleo IPCA]]="",#N/A,SUM(F154:F165))</f>
        <v>6.63</v>
      </c>
      <c r="H165" s="12">
        <v>-0.06</v>
      </c>
      <c r="I165" s="12">
        <f>IF(Tabela1[[#This Row],[IPCA Bens]]="",#N/A,SUM(H154:H165))</f>
        <v>2.4300000000000002</v>
      </c>
      <c r="J165" s="12">
        <v>0.64</v>
      </c>
      <c r="K165" s="12">
        <f>IF(Tabela1[[#This Row],[IPCA Serviços]]="",#N/A,SUM(J154:J165))</f>
        <v>8.17</v>
      </c>
      <c r="L165" s="12">
        <v>-0.66</v>
      </c>
      <c r="M165" s="12">
        <v>-0.33</v>
      </c>
      <c r="N165" s="12">
        <v>0.56999999999999995</v>
      </c>
      <c r="O165" s="12">
        <v>0.34</v>
      </c>
      <c r="P165" s="12">
        <v>1.1299999999999999</v>
      </c>
      <c r="Q165" s="12">
        <f>SUM(Tabela1[[#This Row],[Educação]:[Residência]])</f>
        <v>0.2</v>
      </c>
      <c r="R165" s="12">
        <v>0.11</v>
      </c>
      <c r="S165" s="12">
        <v>0.2</v>
      </c>
      <c r="T165" s="12">
        <v>-0.39</v>
      </c>
      <c r="U165" s="12">
        <v>0.28000000000000003</v>
      </c>
      <c r="V165" s="12">
        <v>0.26</v>
      </c>
      <c r="W165" s="12">
        <f>IF(Tabela1[[#This Row],[IGP-M]]="",#N/A,SUM(V154:V165))</f>
        <v>5.07</v>
      </c>
      <c r="X165" s="12">
        <v>4.5</v>
      </c>
      <c r="Y165" s="12">
        <v>126.62</v>
      </c>
      <c r="Z165" s="13">
        <f>IF(Tabela1[[#This Row],[IC-Br]]="",#N/A,((Tabela1[[#This Row],[IC-Br]]*1)/Y153)-1)</f>
        <v>2.2778675282714156E-2</v>
      </c>
      <c r="AA165" s="12">
        <f>IF(Tabela1[[#This Row],[IPCA (12M)]]="",#N/A,(((1+Tabela14[[#This Row],[Selic]]/100)/(1+Tabela1[[#This Row],[IPCA (12M)]]/100))-1)*100)</f>
        <v>1.8443587089489011</v>
      </c>
    </row>
    <row r="166" spans="1:27">
      <c r="A166" s="11">
        <v>41487</v>
      </c>
      <c r="B166" s="12">
        <v>0.24</v>
      </c>
      <c r="C166" s="12">
        <v>6.09</v>
      </c>
      <c r="D166" s="12">
        <v>0.16</v>
      </c>
      <c r="E166" s="12">
        <v>58.63</v>
      </c>
      <c r="F166" s="12">
        <v>0.45</v>
      </c>
      <c r="G166" s="12">
        <f>IF(Tabela1[[#This Row],[Núcleo IPCA]]="",#N/A,SUM(F155:F166))</f>
        <v>6.68</v>
      </c>
      <c r="H166" s="12">
        <v>0.48</v>
      </c>
      <c r="I166" s="12">
        <f>IF(Tabela1[[#This Row],[IPCA Bens]]="",#N/A,SUM(H155:H166))</f>
        <v>2.68</v>
      </c>
      <c r="J166" s="12">
        <v>0.6</v>
      </c>
      <c r="K166" s="12">
        <f>IF(Tabela1[[#This Row],[IPCA Serviços]]="",#N/A,SUM(J155:J166))</f>
        <v>8.2799999999999994</v>
      </c>
      <c r="L166" s="12">
        <v>-0.06</v>
      </c>
      <c r="M166" s="12">
        <v>0.01</v>
      </c>
      <c r="N166" s="12">
        <v>0.56999999999999995</v>
      </c>
      <c r="O166" s="12">
        <v>0.45</v>
      </c>
      <c r="P166" s="12">
        <v>0.39</v>
      </c>
      <c r="Q166" s="12">
        <f>SUM(Tabela1[[#This Row],[Educação]:[Residência]])</f>
        <v>1.6600000000000001</v>
      </c>
      <c r="R166" s="12">
        <v>0.67</v>
      </c>
      <c r="S166" s="12">
        <v>0.02</v>
      </c>
      <c r="T166" s="12">
        <v>0.08</v>
      </c>
      <c r="U166" s="12">
        <v>0.89</v>
      </c>
      <c r="V166" s="12">
        <v>0.15</v>
      </c>
      <c r="W166" s="12">
        <f>IF(Tabela1[[#This Row],[IGP-M]]="",#N/A,SUM(V155:V166))</f>
        <v>3.7899999999999996</v>
      </c>
      <c r="X166" s="12">
        <v>4.5</v>
      </c>
      <c r="Y166" s="12">
        <v>131.71</v>
      </c>
      <c r="Z166" s="13">
        <f>IF(Tabela1[[#This Row],[IC-Br]]="",#N/A,((Tabela1[[#This Row],[IC-Br]]*1)/Y154)-1)</f>
        <v>5.6045542014111716E-2</v>
      </c>
      <c r="AA166" s="12">
        <f>IF(Tabela1[[#This Row],[IPCA (12M)]]="",#N/A,(((1+Tabela14[[#This Row],[Selic]]/100)/(1+Tabela1[[#This Row],[IPCA (12M)]]/100))-1)*100)</f>
        <v>2.2245263455556774</v>
      </c>
    </row>
    <row r="167" spans="1:27">
      <c r="A167" s="11">
        <v>41518</v>
      </c>
      <c r="B167" s="12">
        <v>0.35</v>
      </c>
      <c r="C167" s="12">
        <v>5.86</v>
      </c>
      <c r="D167" s="12">
        <v>0.27</v>
      </c>
      <c r="E167" s="12">
        <v>57.81</v>
      </c>
      <c r="F167" s="12">
        <v>0.52</v>
      </c>
      <c r="G167" s="12">
        <f>IF(Tabela1[[#This Row],[Núcleo IPCA]]="",#N/A,SUM(F156:F167))</f>
        <v>6.8099999999999987</v>
      </c>
      <c r="H167" s="12">
        <v>0.27</v>
      </c>
      <c r="I167" s="12">
        <f>IF(Tabela1[[#This Row],[IPCA Bens]]="",#N/A,SUM(H156:H167))</f>
        <v>3.11</v>
      </c>
      <c r="J167" s="12">
        <v>0.63</v>
      </c>
      <c r="K167" s="12">
        <f>IF(Tabela1[[#This Row],[IPCA Serviços]]="",#N/A,SUM(J156:J167))</f>
        <v>8.4</v>
      </c>
      <c r="L167" s="12">
        <v>0.44</v>
      </c>
      <c r="M167" s="12">
        <v>0.14000000000000001</v>
      </c>
      <c r="N167" s="12">
        <v>0.62</v>
      </c>
      <c r="O167" s="12">
        <v>0.46</v>
      </c>
      <c r="P167" s="12">
        <v>0.2</v>
      </c>
      <c r="Q167" s="12">
        <f>SUM(Tabela1[[#This Row],[Educação]:[Residência]])</f>
        <v>1.3599999999999999</v>
      </c>
      <c r="R167" s="12">
        <v>0.12</v>
      </c>
      <c r="S167" s="12">
        <v>-0.04</v>
      </c>
      <c r="T167" s="12">
        <v>0.63</v>
      </c>
      <c r="U167" s="12">
        <v>0.65</v>
      </c>
      <c r="V167" s="12">
        <v>1.5</v>
      </c>
      <c r="W167" s="12">
        <f>IF(Tabela1[[#This Row],[IGP-M]]="",#N/A,SUM(V156:V167))</f>
        <v>4.32</v>
      </c>
      <c r="X167" s="12">
        <v>4.5</v>
      </c>
      <c r="Y167" s="12">
        <v>128.88999999999999</v>
      </c>
      <c r="Z167" s="13">
        <f>IF(Tabela1[[#This Row],[IC-Br]]="",#N/A,((Tabela1[[#This Row],[IC-Br]]*1)/Y155)-1)</f>
        <v>1.536158815188271E-2</v>
      </c>
      <c r="AA167" s="12">
        <f>IF(Tabela1[[#This Row],[IPCA (12M)]]="",#N/A,(((1+Tabela14[[#This Row],[Selic]]/100)/(1+Tabela1[[#This Row],[IPCA (12M)]]/100))-1)*100)</f>
        <v>2.8717173625543158</v>
      </c>
    </row>
    <row r="168" spans="1:27">
      <c r="A168" s="11">
        <v>41548</v>
      </c>
      <c r="B168" s="12">
        <v>0.56999999999999995</v>
      </c>
      <c r="C168" s="12">
        <v>5.84</v>
      </c>
      <c r="D168" s="12">
        <v>0.48</v>
      </c>
      <c r="E168" s="12">
        <v>67.67</v>
      </c>
      <c r="F168" s="12">
        <v>0.6</v>
      </c>
      <c r="G168" s="12">
        <f>IF(Tabela1[[#This Row],[Núcleo IPCA]]="",#N/A,SUM(F157:F168))</f>
        <v>6.93</v>
      </c>
      <c r="H168" s="12">
        <v>0.59</v>
      </c>
      <c r="I168" s="12">
        <f>IF(Tabela1[[#This Row],[IPCA Bens]]="",#N/A,SUM(H157:H168))</f>
        <v>3.4699999999999998</v>
      </c>
      <c r="J168" s="12">
        <v>0.52</v>
      </c>
      <c r="K168" s="12">
        <f>IF(Tabela1[[#This Row],[IPCA Serviços]]="",#N/A,SUM(J157:J168))</f>
        <v>8.4099999999999984</v>
      </c>
      <c r="L168" s="12">
        <v>0.17</v>
      </c>
      <c r="M168" s="12">
        <v>1.03</v>
      </c>
      <c r="N168" s="12">
        <v>0.56000000000000005</v>
      </c>
      <c r="O168" s="12">
        <v>0.39</v>
      </c>
      <c r="P168" s="12">
        <v>0.43</v>
      </c>
      <c r="Q168" s="12">
        <f>SUM(Tabela1[[#This Row],[Educação]:[Residência]])</f>
        <v>2.11</v>
      </c>
      <c r="R168" s="12">
        <v>0.09</v>
      </c>
      <c r="S168" s="12">
        <v>0.08</v>
      </c>
      <c r="T168" s="12">
        <v>1.1299999999999999</v>
      </c>
      <c r="U168" s="12">
        <v>0.81</v>
      </c>
      <c r="V168" s="12">
        <v>0.86</v>
      </c>
      <c r="W168" s="12">
        <f>IF(Tabela1[[#This Row],[IGP-M]]="",#N/A,SUM(V157:V168))</f>
        <v>5.1599999999999993</v>
      </c>
      <c r="X168" s="12">
        <v>4.5</v>
      </c>
      <c r="Y168" s="12">
        <v>125.28</v>
      </c>
      <c r="Z168" s="13">
        <f>IF(Tabela1[[#This Row],[IC-Br]]="",#N/A,((Tabela1[[#This Row],[IC-Br]]*1)/Y156)-1)</f>
        <v>-2.6271793647002495E-3</v>
      </c>
      <c r="AA168" s="12">
        <f>IF(Tabela1[[#This Row],[IPCA (12M)]]="",#N/A,(((1+Tabela14[[#This Row],[Selic]]/100)/(1+Tabela1[[#This Row],[IPCA (12M)]]/100))-1)*100)</f>
        <v>3.2218442932728575</v>
      </c>
    </row>
    <row r="169" spans="1:27">
      <c r="A169" s="11">
        <v>41579</v>
      </c>
      <c r="B169" s="12">
        <v>0.54</v>
      </c>
      <c r="C169" s="12">
        <v>5.77</v>
      </c>
      <c r="D169" s="12">
        <v>0.56999999999999995</v>
      </c>
      <c r="E169" s="12">
        <v>68.22</v>
      </c>
      <c r="F169" s="12">
        <v>0.6</v>
      </c>
      <c r="G169" s="12">
        <f>IF(Tabela1[[#This Row],[Núcleo IPCA]]="",#N/A,SUM(F158:F169))</f>
        <v>6.8899999999999988</v>
      </c>
      <c r="H169" s="12">
        <v>0.06</v>
      </c>
      <c r="I169" s="12">
        <f>IF(Tabela1[[#This Row],[IPCA Bens]]="",#N/A,SUM(H158:H169))</f>
        <v>3.25</v>
      </c>
      <c r="J169" s="12">
        <v>0.65</v>
      </c>
      <c r="K169" s="12">
        <f>IF(Tabela1[[#This Row],[IPCA Serviços]]="",#N/A,SUM(J158:J169))</f>
        <v>8.24</v>
      </c>
      <c r="L169" s="12">
        <v>0.36</v>
      </c>
      <c r="M169" s="12">
        <v>0.56000000000000005</v>
      </c>
      <c r="N169" s="12">
        <v>0.69</v>
      </c>
      <c r="O169" s="12">
        <v>0.41</v>
      </c>
      <c r="P169" s="12">
        <v>0.87</v>
      </c>
      <c r="Q169" s="12">
        <f>SUM(Tabela1[[#This Row],[Educação]:[Residência]])</f>
        <v>1.71</v>
      </c>
      <c r="R169" s="12">
        <v>0.08</v>
      </c>
      <c r="S169" s="12">
        <v>0.4</v>
      </c>
      <c r="T169" s="12">
        <v>0.85</v>
      </c>
      <c r="U169" s="12">
        <v>0.38</v>
      </c>
      <c r="V169" s="12">
        <v>0.28999999999999998</v>
      </c>
      <c r="W169" s="12">
        <f>IF(Tabela1[[#This Row],[IGP-M]]="",#N/A,SUM(V158:V169))</f>
        <v>5.48</v>
      </c>
      <c r="X169" s="12">
        <v>4.5</v>
      </c>
      <c r="Y169" s="12">
        <v>129.22999999999999</v>
      </c>
      <c r="Z169" s="13">
        <f>IF(Tabela1[[#This Row],[IC-Br]]="",#N/A,((Tabela1[[#This Row],[IC-Br]]*1)/Y157)-1)</f>
        <v>1.8040018906569921E-2</v>
      </c>
      <c r="AA169" s="12">
        <f>IF(Tabela1[[#This Row],[IPCA (12M)]]="",#N/A,(((1+Tabela14[[#This Row],[Selic]]/100)/(1+Tabela1[[#This Row],[IPCA (12M)]]/100))-1)*100)</f>
        <v>3.4792474236550852</v>
      </c>
    </row>
    <row r="170" spans="1:27">
      <c r="A170" s="11">
        <v>41609</v>
      </c>
      <c r="B170" s="12">
        <v>0.92</v>
      </c>
      <c r="C170" s="12">
        <v>5.91</v>
      </c>
      <c r="D170" s="12">
        <v>0.75</v>
      </c>
      <c r="E170" s="12">
        <v>69.319999999999993</v>
      </c>
      <c r="F170" s="12">
        <v>0.96</v>
      </c>
      <c r="G170" s="12">
        <f>IF(Tabela1[[#This Row],[Núcleo IPCA]]="",#N/A,SUM(F159:F170))</f>
        <v>6.97</v>
      </c>
      <c r="H170" s="12">
        <v>0.51</v>
      </c>
      <c r="I170" s="12">
        <f>IF(Tabela1[[#This Row],[IPCA Bens]]="",#N/A,SUM(H159:H170))</f>
        <v>3.58</v>
      </c>
      <c r="J170" s="12">
        <v>1.1599999999999999</v>
      </c>
      <c r="K170" s="12">
        <f>IF(Tabela1[[#This Row],[IPCA Serviços]]="",#N/A,SUM(J159:J170))</f>
        <v>8.42</v>
      </c>
      <c r="L170" s="12">
        <v>1.85</v>
      </c>
      <c r="M170" s="12">
        <v>0.89</v>
      </c>
      <c r="N170" s="12">
        <v>0.52</v>
      </c>
      <c r="O170" s="12">
        <v>0.41</v>
      </c>
      <c r="P170" s="12">
        <v>1</v>
      </c>
      <c r="Q170" s="12">
        <f>SUM(Tabela1[[#This Row],[Educação]:[Residência]])</f>
        <v>2.48</v>
      </c>
      <c r="R170" s="12">
        <v>0.05</v>
      </c>
      <c r="S170" s="12">
        <v>0.74</v>
      </c>
      <c r="T170" s="12">
        <v>0.8</v>
      </c>
      <c r="U170" s="12">
        <v>0.89</v>
      </c>
      <c r="V170" s="12">
        <v>0.6</v>
      </c>
      <c r="W170" s="12">
        <f>IF(Tabela1[[#This Row],[IGP-M]]="",#N/A,SUM(V159:V170))</f>
        <v>5.3999999999999995</v>
      </c>
      <c r="X170" s="12">
        <v>4.5</v>
      </c>
      <c r="Y170" s="12">
        <v>132.85</v>
      </c>
      <c r="Z170" s="13">
        <f>IF(Tabela1[[#This Row],[IC-Br]]="",#N/A,((Tabela1[[#This Row],[IC-Br]]*1)/Y158)-1)</f>
        <v>3.1844660194174645E-2</v>
      </c>
      <c r="AA170" s="12">
        <f>IF(Tabela1[[#This Row],[IPCA (12M)]]="",#N/A,(((1+Tabela14[[#This Row],[Selic]]/100)/(1+Tabela1[[#This Row],[IPCA (12M)]]/100))-1)*100)</f>
        <v>3.7673496364838188</v>
      </c>
    </row>
    <row r="171" spans="1:27">
      <c r="A171" s="11">
        <v>41640</v>
      </c>
      <c r="B171" s="12">
        <v>0.55000000000000004</v>
      </c>
      <c r="C171" s="12">
        <v>5.59</v>
      </c>
      <c r="D171" s="12">
        <v>0.67</v>
      </c>
      <c r="E171" s="12">
        <v>71.58</v>
      </c>
      <c r="F171" s="12">
        <v>0.52</v>
      </c>
      <c r="G171" s="12">
        <f>IF(Tabela1[[#This Row],[Núcleo IPCA]]="",#N/A,SUM(F160:F171))</f>
        <v>6.6199999999999992</v>
      </c>
      <c r="H171" s="12">
        <v>0.48</v>
      </c>
      <c r="I171" s="12">
        <f>IF(Tabela1[[#This Row],[IPCA Bens]]="",#N/A,SUM(H160:H171))</f>
        <v>3.1999999999999997</v>
      </c>
      <c r="J171" s="12">
        <v>0.47</v>
      </c>
      <c r="K171" s="12">
        <f>IF(Tabela1[[#This Row],[IPCA Serviços]]="",#N/A,SUM(J160:J171))</f>
        <v>7.97</v>
      </c>
      <c r="L171" s="12">
        <v>-0.03</v>
      </c>
      <c r="M171" s="12">
        <v>0.84</v>
      </c>
      <c r="N171" s="12">
        <v>0.55000000000000004</v>
      </c>
      <c r="O171" s="12">
        <v>0.48</v>
      </c>
      <c r="P171" s="12">
        <v>1.72</v>
      </c>
      <c r="Q171" s="12">
        <f>SUM(Tabela1[[#This Row],[Educação]:[Residência]])</f>
        <v>0.94</v>
      </c>
      <c r="R171" s="12">
        <v>0.56999999999999995</v>
      </c>
      <c r="S171" s="12">
        <v>0.03</v>
      </c>
      <c r="T171" s="12">
        <v>-0.15</v>
      </c>
      <c r="U171" s="12">
        <v>0.49</v>
      </c>
      <c r="V171" s="12">
        <v>0.48</v>
      </c>
      <c r="W171" s="12">
        <f>IF(Tabela1[[#This Row],[IGP-M]]="",#N/A,SUM(V160:V171))</f>
        <v>5.5399999999999991</v>
      </c>
      <c r="X171" s="12">
        <v>4.5</v>
      </c>
      <c r="Y171" s="12">
        <v>135.37</v>
      </c>
      <c r="Z171" s="13">
        <f>IF(Tabela1[[#This Row],[IC-Br]]="",#N/A,((Tabela1[[#This Row],[IC-Br]]*1)/Y159)-1)</f>
        <v>7.342795971770677E-2</v>
      </c>
      <c r="AA171" s="12">
        <f>IF(Tabela1[[#This Row],[IPCA (12M)]]="",#N/A,(((1+Tabela14[[#This Row],[Selic]]/100)/(1+Tabela1[[#This Row],[IPCA (12M)]]/100))-1)*100)</f>
        <v>4.3375319632540821</v>
      </c>
    </row>
    <row r="172" spans="1:27">
      <c r="A172" s="11">
        <v>41671</v>
      </c>
      <c r="B172" s="12">
        <v>0.69</v>
      </c>
      <c r="C172" s="12">
        <v>5.68</v>
      </c>
      <c r="D172" s="12">
        <v>0.7</v>
      </c>
      <c r="E172" s="12">
        <v>64.34</v>
      </c>
      <c r="F172" s="12">
        <v>0.92</v>
      </c>
      <c r="G172" s="12">
        <f>IF(Tabela1[[#This Row],[Núcleo IPCA]]="",#N/A,SUM(F161:F172))</f>
        <v>6.5400000000000009</v>
      </c>
      <c r="H172" s="12">
        <v>0.62</v>
      </c>
      <c r="I172" s="12">
        <f>IF(Tabela1[[#This Row],[IPCA Bens]]="",#N/A,SUM(H161:H172))</f>
        <v>3.4499999999999997</v>
      </c>
      <c r="J172" s="12">
        <v>1.24</v>
      </c>
      <c r="K172" s="12">
        <f>IF(Tabela1[[#This Row],[IPCA Serviços]]="",#N/A,SUM(J161:J172))</f>
        <v>7.910000000000001</v>
      </c>
      <c r="L172" s="12">
        <v>-0.05</v>
      </c>
      <c r="M172" s="12">
        <v>0.56000000000000005</v>
      </c>
      <c r="N172" s="12">
        <v>0.77</v>
      </c>
      <c r="O172" s="12">
        <v>0.74</v>
      </c>
      <c r="P172" s="12">
        <v>0.69</v>
      </c>
      <c r="Q172" s="12">
        <f>SUM(Tabela1[[#This Row],[Educação]:[Residência]])</f>
        <v>6.7799999999999994</v>
      </c>
      <c r="R172" s="12">
        <v>5.97</v>
      </c>
      <c r="S172" s="12">
        <v>0.14000000000000001</v>
      </c>
      <c r="T172" s="12">
        <v>-0.4</v>
      </c>
      <c r="U172" s="12">
        <v>1.07</v>
      </c>
      <c r="V172" s="12">
        <v>0.38</v>
      </c>
      <c r="W172" s="12">
        <f>IF(Tabela1[[#This Row],[IGP-M]]="",#N/A,SUM(V161:V172))</f>
        <v>5.6299999999999981</v>
      </c>
      <c r="X172" s="12">
        <v>4.5</v>
      </c>
      <c r="Y172" s="12">
        <v>140.49</v>
      </c>
      <c r="Z172" s="13">
        <f>IF(Tabela1[[#This Row],[IC-Br]]="",#N/A,((Tabela1[[#This Row],[IC-Br]]*1)/Y160)-1)</f>
        <v>0.15155737704918049</v>
      </c>
      <c r="AA172" s="12">
        <f>IF(Tabela1[[#This Row],[IPCA (12M)]]="",#N/A,(((1+Tabela14[[#This Row],[Selic]]/100)/(1+Tabela1[[#This Row],[IPCA (12M)]]/100))-1)*100)</f>
        <v>4.4947009841029617</v>
      </c>
    </row>
    <row r="173" spans="1:27">
      <c r="A173" s="11">
        <v>41699</v>
      </c>
      <c r="B173" s="12">
        <v>0.92</v>
      </c>
      <c r="C173" s="12">
        <v>6.15</v>
      </c>
      <c r="D173" s="12">
        <v>0.73</v>
      </c>
      <c r="E173" s="12">
        <v>71.05</v>
      </c>
      <c r="F173" s="12">
        <v>0.88</v>
      </c>
      <c r="G173" s="12">
        <f>IF(Tabela1[[#This Row],[Núcleo IPCA]]="",#N/A,SUM(F162:F173))</f>
        <v>7.11</v>
      </c>
      <c r="H173" s="12">
        <v>0.44</v>
      </c>
      <c r="I173" s="12">
        <f>IF(Tabela1[[#This Row],[IPCA Bens]]="",#N/A,SUM(H162:H173))</f>
        <v>3.62</v>
      </c>
      <c r="J173" s="12">
        <v>1.0900000000000001</v>
      </c>
      <c r="K173" s="12">
        <f>IF(Tabela1[[#This Row],[IPCA Serviços]]="",#N/A,SUM(J162:J173))</f>
        <v>8.740000000000002</v>
      </c>
      <c r="L173" s="12">
        <v>1.38</v>
      </c>
      <c r="M173" s="12">
        <v>1.92</v>
      </c>
      <c r="N173" s="12">
        <v>0.33</v>
      </c>
      <c r="O173" s="12">
        <v>0.43</v>
      </c>
      <c r="P173" s="12">
        <v>0.79</v>
      </c>
      <c r="Q173" s="12">
        <f>SUM(Tabela1[[#This Row],[Educação]:[Residência]])</f>
        <v>-3.999999999999998E-2</v>
      </c>
      <c r="R173" s="12">
        <v>0.53</v>
      </c>
      <c r="S173" s="12">
        <v>-1.26</v>
      </c>
      <c r="T173" s="12">
        <v>0.31</v>
      </c>
      <c r="U173" s="12">
        <v>0.38</v>
      </c>
      <c r="V173" s="12">
        <v>1.67</v>
      </c>
      <c r="W173" s="12">
        <f>IF(Tabela1[[#This Row],[IGP-M]]="",#N/A,SUM(V162:V173))</f>
        <v>7.089999999999999</v>
      </c>
      <c r="X173" s="12">
        <v>4.5</v>
      </c>
      <c r="Y173" s="12">
        <v>140.66</v>
      </c>
      <c r="Z173" s="13">
        <f>IF(Tabela1[[#This Row],[IC-Br]]="",#N/A,((Tabela1[[#This Row],[IC-Br]]*1)/Y161)-1)</f>
        <v>0.17109316459911739</v>
      </c>
      <c r="AA173" s="12">
        <f>IF(Tabela1[[#This Row],[IPCA (12M)]]="",#N/A,(((1+Tabela14[[#This Row],[Selic]]/100)/(1+Tabela1[[#This Row],[IPCA (12M)]]/100))-1)*100)</f>
        <v>4.2392840320301328</v>
      </c>
    </row>
    <row r="174" spans="1:27">
      <c r="A174" s="11">
        <v>41730</v>
      </c>
      <c r="B174" s="12">
        <v>0.67</v>
      </c>
      <c r="C174" s="12">
        <v>6.28</v>
      </c>
      <c r="D174" s="12">
        <v>0.78</v>
      </c>
      <c r="E174" s="12">
        <v>69.97</v>
      </c>
      <c r="F174" s="12">
        <v>0.41</v>
      </c>
      <c r="G174" s="12">
        <f>IF(Tabela1[[#This Row],[Núcleo IPCA]]="",#N/A,SUM(F163:F174))</f>
        <v>7.0699999999999994</v>
      </c>
      <c r="H174" s="12">
        <v>0.18</v>
      </c>
      <c r="I174" s="12">
        <f>IF(Tabela1[[#This Row],[IPCA Bens]]="",#N/A,SUM(H163:H174))</f>
        <v>3.71</v>
      </c>
      <c r="J174" s="12">
        <v>0.44</v>
      </c>
      <c r="K174" s="12">
        <f>IF(Tabela1[[#This Row],[IPCA Serviços]]="",#N/A,SUM(J163:J174))</f>
        <v>8.64</v>
      </c>
      <c r="L174" s="12">
        <v>0.32</v>
      </c>
      <c r="M174" s="12">
        <v>1.19</v>
      </c>
      <c r="N174" s="12">
        <v>0.87</v>
      </c>
      <c r="O174" s="12">
        <v>1.01</v>
      </c>
      <c r="P174" s="12">
        <v>0.31</v>
      </c>
      <c r="Q174" s="12">
        <f>SUM(Tabela1[[#This Row],[Educação]:[Residência]])</f>
        <v>0.72</v>
      </c>
      <c r="R174" s="12">
        <v>0.03</v>
      </c>
      <c r="S174" s="12">
        <v>0.02</v>
      </c>
      <c r="T174" s="12">
        <v>0.47</v>
      </c>
      <c r="U174" s="12">
        <v>0.2</v>
      </c>
      <c r="V174" s="12">
        <v>0.78</v>
      </c>
      <c r="W174" s="12">
        <f>IF(Tabela1[[#This Row],[IGP-M]]="",#N/A,SUM(V163:V174))</f>
        <v>7.7200000000000006</v>
      </c>
      <c r="X174" s="12">
        <v>4.5</v>
      </c>
      <c r="Y174" s="12">
        <v>136.79</v>
      </c>
      <c r="Z174" s="13">
        <f>IF(Tabela1[[#This Row],[IC-Br]]="",#N/A,((Tabela1[[#This Row],[IC-Br]]*1)/Y162)-1)</f>
        <v>0.15913905601220213</v>
      </c>
      <c r="AA174" s="12">
        <f>IF(Tabela1[[#This Row],[IPCA (12M)]]="",#N/A,(((1+Tabela14[[#This Row],[Selic]]/100)/(1+Tabela1[[#This Row],[IPCA (12M)]]/100))-1)*100)</f>
        <v>4.318780579601067</v>
      </c>
    </row>
    <row r="175" spans="1:27">
      <c r="A175" s="11">
        <v>41760</v>
      </c>
      <c r="B175" s="12">
        <v>0.46</v>
      </c>
      <c r="C175" s="12">
        <v>6.37</v>
      </c>
      <c r="D175" s="12">
        <v>0.57999999999999996</v>
      </c>
      <c r="E175" s="12">
        <v>66.760000000000005</v>
      </c>
      <c r="F175" s="12">
        <v>0.42</v>
      </c>
      <c r="G175" s="12">
        <f>IF(Tabela1[[#This Row],[Núcleo IPCA]]="",#N/A,SUM(F164:F175))</f>
        <v>7.01</v>
      </c>
      <c r="H175" s="12">
        <v>0.56000000000000005</v>
      </c>
      <c r="I175" s="12">
        <f>IF(Tabela1[[#This Row],[IPCA Bens]]="",#N/A,SUM(H164:H175))</f>
        <v>4.0600000000000005</v>
      </c>
      <c r="J175" s="12">
        <v>0.3</v>
      </c>
      <c r="K175" s="12">
        <f>IF(Tabela1[[#This Row],[IPCA Serviços]]="",#N/A,SUM(J164:J175))</f>
        <v>8.3800000000000008</v>
      </c>
      <c r="L175" s="12">
        <v>-0.45</v>
      </c>
      <c r="M175" s="12">
        <v>0.57999999999999996</v>
      </c>
      <c r="N175" s="12">
        <v>0.61</v>
      </c>
      <c r="O175" s="12">
        <v>0.98</v>
      </c>
      <c r="P175" s="12">
        <v>0.8</v>
      </c>
      <c r="Q175" s="12">
        <f>SUM(Tabela1[[#This Row],[Educação]:[Residência]])</f>
        <v>2.1100000000000003</v>
      </c>
      <c r="R175" s="12">
        <v>0.13</v>
      </c>
      <c r="S175" s="12">
        <v>0.11</v>
      </c>
      <c r="T175" s="12">
        <v>0.84</v>
      </c>
      <c r="U175" s="12">
        <v>1.03</v>
      </c>
      <c r="V175" s="12">
        <v>-0.13</v>
      </c>
      <c r="W175" s="12">
        <f>IF(Tabela1[[#This Row],[IGP-M]]="",#N/A,SUM(V164:V175))</f>
        <v>7.5900000000000007</v>
      </c>
      <c r="X175" s="12">
        <v>4.5</v>
      </c>
      <c r="Y175" s="12">
        <v>134.28</v>
      </c>
      <c r="Z175" s="13">
        <f>IF(Tabela1[[#This Row],[IC-Br]]="",#N/A,((Tabela1[[#This Row],[IC-Br]]*1)/Y163)-1)</f>
        <v>0.13613672899568496</v>
      </c>
      <c r="AA175" s="12">
        <f>IF(Tabela1[[#This Row],[IPCA (12M)]]="",#N/A,(((1+Tabela14[[#This Row],[Selic]]/100)/(1+Tabela1[[#This Row],[IPCA (12M)]]/100))-1)*100)</f>
        <v>4.2587195637867614</v>
      </c>
    </row>
    <row r="176" spans="1:27">
      <c r="A176" s="11">
        <v>41791</v>
      </c>
      <c r="B176" s="12">
        <v>0.4</v>
      </c>
      <c r="C176" s="12">
        <v>6.52</v>
      </c>
      <c r="D176" s="12">
        <v>0.47</v>
      </c>
      <c r="E176" s="12">
        <v>61.39</v>
      </c>
      <c r="F176" s="12">
        <v>0.73</v>
      </c>
      <c r="G176" s="12">
        <f>IF(Tabela1[[#This Row],[Núcleo IPCA]]="",#N/A,SUM(F165:F176))</f>
        <v>7.3599999999999994</v>
      </c>
      <c r="H176" s="12">
        <v>0.1</v>
      </c>
      <c r="I176" s="12">
        <f>IF(Tabela1[[#This Row],[IPCA Bens]]="",#N/A,SUM(H165:H176))</f>
        <v>4.2300000000000004</v>
      </c>
      <c r="J176" s="12">
        <v>1.1000000000000001</v>
      </c>
      <c r="K176" s="12">
        <f>IF(Tabela1[[#This Row],[IPCA Serviços]]="",#N/A,SUM(J165:J176))</f>
        <v>8.84</v>
      </c>
      <c r="L176" s="12">
        <v>0.37</v>
      </c>
      <c r="M176" s="12">
        <v>-0.11</v>
      </c>
      <c r="N176" s="12">
        <v>0.55000000000000004</v>
      </c>
      <c r="O176" s="12">
        <v>0.6</v>
      </c>
      <c r="P176" s="12">
        <v>1.57</v>
      </c>
      <c r="Q176" s="12">
        <f>SUM(Tabela1[[#This Row],[Educação]:[Residência]])</f>
        <v>0.87</v>
      </c>
      <c r="R176" s="12">
        <v>0.02</v>
      </c>
      <c r="S176" s="12">
        <v>-0.02</v>
      </c>
      <c r="T176" s="12">
        <v>0.49</v>
      </c>
      <c r="U176" s="12">
        <v>0.38</v>
      </c>
      <c r="V176" s="12">
        <v>-0.74</v>
      </c>
      <c r="W176" s="12">
        <f>IF(Tabela1[[#This Row],[IGP-M]]="",#N/A,SUM(V165:V176))</f>
        <v>6.1000000000000005</v>
      </c>
      <c r="X176" s="12">
        <v>4.5</v>
      </c>
      <c r="Y176" s="12">
        <v>133.55000000000001</v>
      </c>
      <c r="Z176" s="13">
        <f>IF(Tabela1[[#This Row],[IC-Br]]="",#N/A,((Tabela1[[#This Row],[IC-Br]]*1)/Y164)-1)</f>
        <v>7.6755623639442216E-2</v>
      </c>
      <c r="AA176" s="12">
        <f>IF(Tabela1[[#This Row],[IPCA (12M)]]="",#N/A,(((1+Tabela14[[#This Row],[Selic]]/100)/(1+Tabela1[[#This Row],[IPCA (12M)]]/100))-1)*100)</f>
        <v>4.1119038678182562</v>
      </c>
    </row>
    <row r="177" spans="1:27">
      <c r="A177" s="11">
        <v>41821</v>
      </c>
      <c r="B177" s="12">
        <v>0.01</v>
      </c>
      <c r="C177" s="12">
        <v>6.5</v>
      </c>
      <c r="D177" s="12">
        <v>0.17</v>
      </c>
      <c r="E177" s="12">
        <v>58.98</v>
      </c>
      <c r="F177" s="12">
        <v>0.01</v>
      </c>
      <c r="G177" s="12">
        <f>IF(Tabela1[[#This Row],[Núcleo IPCA]]="",#N/A,SUM(F166:F177))</f>
        <v>7.02</v>
      </c>
      <c r="H177" s="12">
        <v>0.23</v>
      </c>
      <c r="I177" s="12">
        <f>IF(Tabela1[[#This Row],[IPCA Bens]]="",#N/A,SUM(H166:H177))</f>
        <v>4.5199999999999996</v>
      </c>
      <c r="J177" s="12">
        <v>-0.05</v>
      </c>
      <c r="K177" s="12">
        <f>IF(Tabela1[[#This Row],[IPCA Serviços]]="",#N/A,SUM(J166:J177))</f>
        <v>8.1499999999999986</v>
      </c>
      <c r="L177" s="12">
        <v>-0.98</v>
      </c>
      <c r="M177" s="12">
        <v>-0.15</v>
      </c>
      <c r="N177" s="12">
        <v>1.2</v>
      </c>
      <c r="O177" s="12">
        <v>0.5</v>
      </c>
      <c r="P177" s="12">
        <v>0.12</v>
      </c>
      <c r="Q177" s="12">
        <f>SUM(Tabela1[[#This Row],[Educação]:[Residência]])</f>
        <v>-0.13</v>
      </c>
      <c r="R177" s="12">
        <v>0.04</v>
      </c>
      <c r="S177" s="12">
        <v>-0.79</v>
      </c>
      <c r="T177" s="12">
        <v>-0.24</v>
      </c>
      <c r="U177" s="12">
        <v>0.86</v>
      </c>
      <c r="V177" s="12">
        <v>-0.61</v>
      </c>
      <c r="W177" s="12">
        <f>IF(Tabela1[[#This Row],[IGP-M]]="",#N/A,SUM(V166:V177))</f>
        <v>5.2299999999999995</v>
      </c>
      <c r="X177" s="12">
        <v>4.5</v>
      </c>
      <c r="Y177" s="12">
        <v>131.30000000000001</v>
      </c>
      <c r="Z177" s="13">
        <f>IF(Tabela1[[#This Row],[IC-Br]]="",#N/A,((Tabela1[[#This Row],[IC-Br]]*1)/Y165)-1)</f>
        <v>3.696098562628336E-2</v>
      </c>
      <c r="AA177" s="12">
        <f>IF(Tabela1[[#This Row],[IPCA (12M)]]="",#N/A,(((1+Tabela14[[#This Row],[Selic]]/100)/(1+Tabela1[[#This Row],[IPCA (12M)]]/100))-1)*100)</f>
        <v>4.1314553990610348</v>
      </c>
    </row>
    <row r="178" spans="1:27">
      <c r="A178" s="11">
        <v>41852</v>
      </c>
      <c r="B178" s="12">
        <v>0.25</v>
      </c>
      <c r="C178" s="12">
        <v>6.51</v>
      </c>
      <c r="D178" s="12">
        <v>0.14000000000000001</v>
      </c>
      <c r="E178" s="12">
        <v>54.96</v>
      </c>
      <c r="F178" s="12">
        <v>0.38</v>
      </c>
      <c r="G178" s="12">
        <f>IF(Tabela1[[#This Row],[Núcleo IPCA]]="",#N/A,SUM(F167:F178))</f>
        <v>6.95</v>
      </c>
      <c r="H178" s="12">
        <v>0.04</v>
      </c>
      <c r="I178" s="12">
        <f>IF(Tabela1[[#This Row],[IPCA Bens]]="",#N/A,SUM(H167:H178))</f>
        <v>4.08</v>
      </c>
      <c r="J178" s="12">
        <v>0.59</v>
      </c>
      <c r="K178" s="12">
        <f>IF(Tabela1[[#This Row],[IPCA Serviços]]="",#N/A,SUM(J167:J178))</f>
        <v>8.14</v>
      </c>
      <c r="L178" s="12">
        <v>0.33</v>
      </c>
      <c r="M178" s="12">
        <v>-0.15</v>
      </c>
      <c r="N178" s="12">
        <v>0.94</v>
      </c>
      <c r="O178" s="12">
        <v>0.41</v>
      </c>
      <c r="P178" s="12">
        <v>0.09</v>
      </c>
      <c r="Q178" s="12">
        <f>SUM(Tabela1[[#This Row],[Educação]:[Residência]])</f>
        <v>0.85</v>
      </c>
      <c r="R178" s="12">
        <v>0.43</v>
      </c>
      <c r="S178" s="12">
        <v>0.1</v>
      </c>
      <c r="T178" s="12">
        <v>-0.15</v>
      </c>
      <c r="U178" s="12">
        <v>0.47</v>
      </c>
      <c r="V178" s="12">
        <v>-0.27</v>
      </c>
      <c r="W178" s="12">
        <f>IF(Tabela1[[#This Row],[IGP-M]]="",#N/A,SUM(V167:V178))</f>
        <v>4.8100000000000005</v>
      </c>
      <c r="X178" s="12">
        <v>4.5</v>
      </c>
      <c r="Y178" s="12">
        <v>129.87</v>
      </c>
      <c r="Z178" s="13">
        <f>IF(Tabela1[[#This Row],[IC-Br]]="",#N/A,((Tabela1[[#This Row],[IC-Br]]*1)/Y166)-1)</f>
        <v>-1.3970085794548615E-2</v>
      </c>
      <c r="AA178" s="12">
        <f>IF(Tabela1[[#This Row],[IPCA (12M)]]="",#N/A,(((1+Tabela14[[#This Row],[Selic]]/100)/(1+Tabela1[[#This Row],[IPCA (12M)]]/100))-1)*100)</f>
        <v>4.1216787156135526</v>
      </c>
    </row>
    <row r="179" spans="1:27">
      <c r="A179" s="11">
        <v>41883</v>
      </c>
      <c r="B179" s="12">
        <v>0.56999999999999995</v>
      </c>
      <c r="C179" s="12">
        <v>6.75</v>
      </c>
      <c r="D179" s="12">
        <v>0.39</v>
      </c>
      <c r="E179" s="12">
        <v>61.13</v>
      </c>
      <c r="F179" s="12">
        <v>0.57999999999999996</v>
      </c>
      <c r="G179" s="12">
        <f>IF(Tabela1[[#This Row],[Núcleo IPCA]]="",#N/A,SUM(F168:F179))</f>
        <v>7.0100000000000007</v>
      </c>
      <c r="H179" s="12">
        <v>0.16</v>
      </c>
      <c r="I179" s="12">
        <f>IF(Tabela1[[#This Row],[IPCA Bens]]="",#N/A,SUM(H168:H179))</f>
        <v>3.97</v>
      </c>
      <c r="J179" s="12">
        <v>0.77</v>
      </c>
      <c r="K179" s="12">
        <f>IF(Tabela1[[#This Row],[IPCA Serviços]]="",#N/A,SUM(J168:J179))</f>
        <v>8.2800000000000011</v>
      </c>
      <c r="L179" s="12">
        <v>0.63</v>
      </c>
      <c r="M179" s="12">
        <v>0.78</v>
      </c>
      <c r="N179" s="12">
        <v>0.77</v>
      </c>
      <c r="O179" s="12">
        <v>0.33</v>
      </c>
      <c r="P179" s="12">
        <v>0.39</v>
      </c>
      <c r="Q179" s="12">
        <f>SUM(Tabela1[[#This Row],[Educação]:[Residência]])</f>
        <v>1.22</v>
      </c>
      <c r="R179" s="12">
        <v>0.18</v>
      </c>
      <c r="S179" s="12">
        <v>0.13</v>
      </c>
      <c r="T179" s="12">
        <v>0.56999999999999995</v>
      </c>
      <c r="U179" s="12">
        <v>0.34</v>
      </c>
      <c r="V179" s="12">
        <v>0.2</v>
      </c>
      <c r="W179" s="12">
        <f>IF(Tabela1[[#This Row],[IGP-M]]="",#N/A,SUM(V168:V179))</f>
        <v>3.51</v>
      </c>
      <c r="X179" s="12">
        <v>4.5</v>
      </c>
      <c r="Y179" s="12">
        <v>132.38999999999999</v>
      </c>
      <c r="Z179" s="13">
        <f>IF(Tabela1[[#This Row],[IC-Br]]="",#N/A,((Tabela1[[#This Row],[IC-Br]]*1)/Y167)-1)</f>
        <v>2.7154938319497335E-2</v>
      </c>
      <c r="AA179" s="12">
        <f>IF(Tabela1[[#This Row],[IPCA (12M)]]="",#N/A,(((1+Tabela14[[#This Row],[Selic]]/100)/(1+Tabela1[[#This Row],[IPCA (12M)]]/100))-1)*100)</f>
        <v>3.8875878220140603</v>
      </c>
    </row>
    <row r="180" spans="1:27">
      <c r="A180" s="11">
        <v>41913</v>
      </c>
      <c r="B180" s="12">
        <v>0.42</v>
      </c>
      <c r="C180" s="12">
        <v>6.59</v>
      </c>
      <c r="D180" s="12">
        <v>0.48</v>
      </c>
      <c r="E180" s="12">
        <v>64.88</v>
      </c>
      <c r="F180" s="12">
        <v>0.42</v>
      </c>
      <c r="G180" s="12">
        <f>IF(Tabela1[[#This Row],[Núcleo IPCA]]="",#N/A,SUM(F169:F180))</f>
        <v>6.8299999999999992</v>
      </c>
      <c r="H180" s="12">
        <v>0.42</v>
      </c>
      <c r="I180" s="12">
        <f>IF(Tabela1[[#This Row],[IPCA Bens]]="",#N/A,SUM(H169:H180))</f>
        <v>3.8000000000000003</v>
      </c>
      <c r="J180" s="12">
        <v>0.43</v>
      </c>
      <c r="K180" s="12">
        <f>IF(Tabela1[[#This Row],[IPCA Serviços]]="",#N/A,SUM(J169:J180))</f>
        <v>8.1900000000000013</v>
      </c>
      <c r="L180" s="12">
        <v>0.39</v>
      </c>
      <c r="M180" s="12">
        <v>0.46</v>
      </c>
      <c r="N180" s="12">
        <v>0.68</v>
      </c>
      <c r="O180" s="12">
        <v>0.39</v>
      </c>
      <c r="P180" s="12">
        <v>0.36</v>
      </c>
      <c r="Q180" s="12">
        <f>SUM(Tabela1[[#This Row],[Educação]:[Residência]])</f>
        <v>0.86999999999999988</v>
      </c>
      <c r="R180" s="12">
        <v>0.11</v>
      </c>
      <c r="S180" s="12">
        <v>-0.05</v>
      </c>
      <c r="T180" s="12">
        <v>0.62</v>
      </c>
      <c r="U180" s="12">
        <v>0.19</v>
      </c>
      <c r="V180" s="12">
        <v>0.28000000000000003</v>
      </c>
      <c r="W180" s="12">
        <f>IF(Tabela1[[#This Row],[IGP-M]]="",#N/A,SUM(V169:V180))</f>
        <v>2.9300000000000006</v>
      </c>
      <c r="X180" s="12">
        <v>4.5</v>
      </c>
      <c r="Y180" s="12">
        <v>139.28</v>
      </c>
      <c r="Z180" s="13">
        <f>IF(Tabela1[[#This Row],[IC-Br]]="",#N/A,((Tabela1[[#This Row],[IC-Br]]*1)/Y168)-1)</f>
        <v>0.11174968071519786</v>
      </c>
      <c r="AA180" s="12">
        <f>IF(Tabela1[[#This Row],[IPCA (12M)]]="",#N/A,(((1+Tabela14[[#This Row],[Selic]]/100)/(1+Tabela1[[#This Row],[IPCA (12M)]]/100))-1)*100)</f>
        <v>4.0622947743690574</v>
      </c>
    </row>
    <row r="181" spans="1:27">
      <c r="A181" s="11">
        <v>41944</v>
      </c>
      <c r="B181" s="12">
        <v>0.51</v>
      </c>
      <c r="C181" s="12">
        <v>6.56</v>
      </c>
      <c r="D181" s="12">
        <v>0.38</v>
      </c>
      <c r="E181" s="12">
        <v>61.39</v>
      </c>
      <c r="F181" s="12">
        <v>0.31</v>
      </c>
      <c r="G181" s="12">
        <f>IF(Tabela1[[#This Row],[Núcleo IPCA]]="",#N/A,SUM(F170:F181))</f>
        <v>6.5399999999999991</v>
      </c>
      <c r="H181" s="12">
        <v>-0.34</v>
      </c>
      <c r="I181" s="12">
        <f>IF(Tabela1[[#This Row],[IPCA Bens]]="",#N/A,SUM(H170:H181))</f>
        <v>3.4000000000000004</v>
      </c>
      <c r="J181" s="12">
        <v>0.46</v>
      </c>
      <c r="K181" s="12">
        <f>IF(Tabela1[[#This Row],[IPCA Serviços]]="",#N/A,SUM(J170:J181))</f>
        <v>8.0000000000000018</v>
      </c>
      <c r="L181" s="12">
        <v>0.43</v>
      </c>
      <c r="M181" s="12">
        <v>0.77</v>
      </c>
      <c r="N181" s="12">
        <v>0.69</v>
      </c>
      <c r="O181" s="12">
        <v>0.42</v>
      </c>
      <c r="P181" s="12">
        <v>0.48</v>
      </c>
      <c r="Q181" s="12">
        <f>SUM(Tabela1[[#This Row],[Educação]:[Residência]])</f>
        <v>0.6399999999999999</v>
      </c>
      <c r="R181" s="12">
        <v>0.21</v>
      </c>
      <c r="S181" s="12">
        <v>0.08</v>
      </c>
      <c r="T181" s="12">
        <v>0.39</v>
      </c>
      <c r="U181" s="12">
        <v>-0.04</v>
      </c>
      <c r="V181" s="12">
        <v>0.98</v>
      </c>
      <c r="W181" s="12">
        <f>IF(Tabela1[[#This Row],[IGP-M]]="",#N/A,SUM(V170:V181))</f>
        <v>3.6200000000000006</v>
      </c>
      <c r="X181" s="12">
        <v>4.5</v>
      </c>
      <c r="Y181" s="12">
        <v>144.97</v>
      </c>
      <c r="Z181" s="13">
        <f>IF(Tabela1[[#This Row],[IC-Br]]="",#N/A,((Tabela1[[#This Row],[IC-Br]]*1)/Y169)-1)</f>
        <v>0.12179834403776213</v>
      </c>
      <c r="AA181" s="12">
        <f>IF(Tabela1[[#This Row],[IPCA (12M)]]="",#N/A,(((1+Tabela14[[#This Row],[Selic]]/100)/(1+Tabela1[[#This Row],[IPCA (12M)]]/100))-1)*100)</f>
        <v>4.3074324324324342</v>
      </c>
    </row>
    <row r="182" spans="1:27">
      <c r="A182" s="11">
        <v>41974</v>
      </c>
      <c r="B182" s="12">
        <v>0.78</v>
      </c>
      <c r="C182" s="12">
        <v>6.41</v>
      </c>
      <c r="D182" s="12">
        <v>0.79</v>
      </c>
      <c r="E182" s="12">
        <v>68.36</v>
      </c>
      <c r="F182" s="12">
        <v>0.87</v>
      </c>
      <c r="G182" s="12">
        <f>IF(Tabela1[[#This Row],[Núcleo IPCA]]="",#N/A,SUM(F171:F182))</f>
        <v>6.4499999999999993</v>
      </c>
      <c r="H182" s="12">
        <v>0.08</v>
      </c>
      <c r="I182" s="12">
        <f>IF(Tabela1[[#This Row],[IPCA Bens]]="",#N/A,SUM(H171:H182))</f>
        <v>2.9700000000000006</v>
      </c>
      <c r="J182" s="12">
        <v>1.2</v>
      </c>
      <c r="K182" s="12">
        <f>IF(Tabela1[[#This Row],[IPCA Serviços]]="",#N/A,SUM(J171:J182))</f>
        <v>8.0399999999999991</v>
      </c>
      <c r="L182" s="12">
        <v>1.38</v>
      </c>
      <c r="M182" s="12">
        <v>1.08</v>
      </c>
      <c r="N182" s="12">
        <v>0.51</v>
      </c>
      <c r="O182" s="12">
        <v>0.47</v>
      </c>
      <c r="P182" s="12">
        <v>0.7</v>
      </c>
      <c r="Q182" s="12">
        <f>SUM(Tabela1[[#This Row],[Educação]:[Residência]])</f>
        <v>0.91999999999999993</v>
      </c>
      <c r="R182" s="12">
        <v>7.0000000000000007E-2</v>
      </c>
      <c r="S182" s="12">
        <v>0</v>
      </c>
      <c r="T182" s="12">
        <v>0.85</v>
      </c>
      <c r="U182" s="12">
        <v>0</v>
      </c>
      <c r="V182" s="12">
        <v>0.62</v>
      </c>
      <c r="W182" s="12">
        <f>IF(Tabela1[[#This Row],[IGP-M]]="",#N/A,SUM(V171:V182))</f>
        <v>3.6399999999999997</v>
      </c>
      <c r="X182" s="12">
        <v>4.5</v>
      </c>
      <c r="Y182" s="12">
        <v>144.54</v>
      </c>
      <c r="Z182" s="13">
        <f>IF(Tabela1[[#This Row],[IC-Br]]="",#N/A,((Tabela1[[#This Row],[IC-Br]]*1)/Y170)-1)</f>
        <v>8.7993978170869402E-2</v>
      </c>
      <c r="AA182" s="12">
        <f>IF(Tabela1[[#This Row],[IPCA (12M)]]="",#N/A,(((1+Tabela14[[#This Row],[Selic]]/100)/(1+Tabela1[[#This Row],[IPCA (12M)]]/100))-1)*100)</f>
        <v>4.8585659242552204</v>
      </c>
    </row>
    <row r="183" spans="1:27">
      <c r="A183" s="11">
        <v>42005</v>
      </c>
      <c r="B183" s="12">
        <v>1.24</v>
      </c>
      <c r="C183" s="12">
        <v>7.14</v>
      </c>
      <c r="D183" s="12">
        <v>0.89</v>
      </c>
      <c r="E183" s="12">
        <v>68.900000000000006</v>
      </c>
      <c r="F183" s="12">
        <v>0.64</v>
      </c>
      <c r="G183" s="12">
        <f>IF(Tabela1[[#This Row],[Núcleo IPCA]]="",#N/A,SUM(F172:F183))</f>
        <v>6.5699999999999985</v>
      </c>
      <c r="H183" s="12">
        <v>0.37</v>
      </c>
      <c r="I183" s="12">
        <f>IF(Tabela1[[#This Row],[IPCA Bens]]="",#N/A,SUM(H172:H183))</f>
        <v>2.8600000000000008</v>
      </c>
      <c r="J183" s="12">
        <v>0.87</v>
      </c>
      <c r="K183" s="12">
        <f>IF(Tabela1[[#This Row],[IPCA Serviços]]="",#N/A,SUM(J172:J183))</f>
        <v>8.44</v>
      </c>
      <c r="L183" s="12">
        <v>1.83</v>
      </c>
      <c r="M183" s="12">
        <v>1.48</v>
      </c>
      <c r="N183" s="12">
        <v>2.42</v>
      </c>
      <c r="O183" s="12">
        <v>0.32</v>
      </c>
      <c r="P183" s="12">
        <v>1.68</v>
      </c>
      <c r="Q183" s="12">
        <f>SUM(Tabela1[[#This Row],[Educação]:[Residência]])</f>
        <v>-0.51</v>
      </c>
      <c r="R183" s="12">
        <v>0.31</v>
      </c>
      <c r="S183" s="12">
        <v>0.15</v>
      </c>
      <c r="T183" s="12">
        <v>-0.69</v>
      </c>
      <c r="U183" s="12">
        <v>-0.28000000000000003</v>
      </c>
      <c r="V183" s="12">
        <v>0.76</v>
      </c>
      <c r="W183" s="12">
        <f>IF(Tabela1[[#This Row],[IGP-M]]="",#N/A,SUM(V172:V183))</f>
        <v>3.92</v>
      </c>
      <c r="X183" s="12">
        <v>4.5</v>
      </c>
      <c r="Y183" s="12">
        <v>137.63999999999999</v>
      </c>
      <c r="Z183" s="13">
        <f>IF(Tabela1[[#This Row],[IC-Br]]="",#N/A,((Tabela1[[#This Row],[IC-Br]]*1)/Y171)-1)</f>
        <v>1.6768855728743315E-2</v>
      </c>
      <c r="AA183" s="12">
        <f>IF(Tabela1[[#This Row],[IPCA (12M)]]="",#N/A,(((1+Tabela14[[#This Row],[Selic]]/100)/(1+Tabela1[[#This Row],[IPCA (12M)]]/100))-1)*100)</f>
        <v>4.3681164831062436</v>
      </c>
    </row>
    <row r="184" spans="1:27">
      <c r="A184" s="11">
        <v>42036</v>
      </c>
      <c r="B184" s="12">
        <v>1.22</v>
      </c>
      <c r="C184" s="12">
        <v>7.7</v>
      </c>
      <c r="D184" s="12">
        <v>1.33</v>
      </c>
      <c r="E184" s="12">
        <v>68.099999999999994</v>
      </c>
      <c r="F184" s="12">
        <v>0.91</v>
      </c>
      <c r="G184" s="12">
        <f>IF(Tabela1[[#This Row],[Núcleo IPCA]]="",#N/A,SUM(F173:F184))</f>
        <v>6.56</v>
      </c>
      <c r="H184" s="12">
        <v>0.93</v>
      </c>
      <c r="I184" s="12">
        <f>IF(Tabela1[[#This Row],[IPCA Bens]]="",#N/A,SUM(H173:H184))</f>
        <v>3.1700000000000004</v>
      </c>
      <c r="J184" s="12">
        <v>1.07</v>
      </c>
      <c r="K184" s="12">
        <f>IF(Tabela1[[#This Row],[IPCA Serviços]]="",#N/A,SUM(J173:J184))</f>
        <v>8.27</v>
      </c>
      <c r="L184" s="12">
        <v>2.2000000000000002</v>
      </c>
      <c r="M184" s="12">
        <v>0.81</v>
      </c>
      <c r="N184" s="12">
        <v>1.22</v>
      </c>
      <c r="O184" s="12">
        <v>0.6</v>
      </c>
      <c r="P184" s="12">
        <v>0.86</v>
      </c>
      <c r="Q184" s="12">
        <f>SUM(Tabela1[[#This Row],[Educação]:[Residência]])</f>
        <v>6.1300000000000008</v>
      </c>
      <c r="R184" s="12">
        <v>5.88</v>
      </c>
      <c r="S184" s="12">
        <v>-0.02</v>
      </c>
      <c r="T184" s="12">
        <v>-0.6</v>
      </c>
      <c r="U184" s="12">
        <v>0.87</v>
      </c>
      <c r="V184" s="12">
        <v>0.27</v>
      </c>
      <c r="W184" s="12">
        <f>IF(Tabela1[[#This Row],[IGP-M]]="",#N/A,SUM(V173:V184))</f>
        <v>3.81</v>
      </c>
      <c r="X184" s="12">
        <v>4.5</v>
      </c>
      <c r="Y184" s="12">
        <v>143.96</v>
      </c>
      <c r="Z184" s="13">
        <f>IF(Tabela1[[#This Row],[IC-Br]]="",#N/A,((Tabela1[[#This Row],[IC-Br]]*1)/Y172)-1)</f>
        <v>2.4699266851733181E-2</v>
      </c>
      <c r="AA184" s="12">
        <f>IF(Tabela1[[#This Row],[IPCA (12M)]]="",#N/A,(((1+Tabela14[[#This Row],[Selic]]/100)/(1+Tabela1[[#This Row],[IPCA (12M)]]/100))-1)*100)</f>
        <v>4.1318477251624852</v>
      </c>
    </row>
    <row r="185" spans="1:27">
      <c r="A185" s="11">
        <v>42064</v>
      </c>
      <c r="B185" s="12">
        <v>1.32</v>
      </c>
      <c r="C185" s="12">
        <v>8.1300000000000008</v>
      </c>
      <c r="D185" s="12">
        <v>1.24</v>
      </c>
      <c r="E185" s="12">
        <v>73.459999999999994</v>
      </c>
      <c r="F185" s="12">
        <v>0.56999999999999995</v>
      </c>
      <c r="G185" s="12">
        <f>IF(Tabela1[[#This Row],[Núcleo IPCA]]="",#N/A,SUM(F174:F185))</f>
        <v>6.25</v>
      </c>
      <c r="H185" s="12">
        <v>0.42</v>
      </c>
      <c r="I185" s="12">
        <f>IF(Tabela1[[#This Row],[IPCA Bens]]="",#N/A,SUM(H174:H185))</f>
        <v>3.15</v>
      </c>
      <c r="J185" s="12">
        <v>0.57999999999999996</v>
      </c>
      <c r="K185" s="12">
        <f>IF(Tabela1[[#This Row],[IPCA Serviços]]="",#N/A,SUM(J174:J185))</f>
        <v>7.7600000000000007</v>
      </c>
      <c r="L185" s="12">
        <v>0.46</v>
      </c>
      <c r="M185" s="12">
        <v>1.17</v>
      </c>
      <c r="N185" s="12">
        <v>5.29</v>
      </c>
      <c r="O185" s="12">
        <v>0.69</v>
      </c>
      <c r="P185" s="12">
        <v>0.36</v>
      </c>
      <c r="Q185" s="12">
        <f>SUM(Tabela1[[#This Row],[Educação]:[Residência]])</f>
        <v>0.53</v>
      </c>
      <c r="R185" s="12">
        <v>0.75</v>
      </c>
      <c r="S185" s="12">
        <v>-1.1599999999999999</v>
      </c>
      <c r="T185" s="12">
        <v>0.59</v>
      </c>
      <c r="U185" s="12">
        <v>0.35</v>
      </c>
      <c r="V185" s="12">
        <v>0.98</v>
      </c>
      <c r="W185" s="12">
        <f>IF(Tabela1[[#This Row],[IGP-M]]="",#N/A,SUM(V174:V185))</f>
        <v>3.1199999999999997</v>
      </c>
      <c r="X185" s="12">
        <v>4.5</v>
      </c>
      <c r="Y185" s="12">
        <v>155.69</v>
      </c>
      <c r="Z185" s="13">
        <f>IF(Tabela1[[#This Row],[IC-Br]]="",#N/A,((Tabela1[[#This Row],[IC-Br]]*1)/Y173)-1)</f>
        <v>0.10685340537466237</v>
      </c>
      <c r="AA185" s="12">
        <f>IF(Tabela1[[#This Row],[IPCA (12M)]]="",#N/A,(((1+Tabela14[[#This Row],[Selic]]/100)/(1+Tabela1[[#This Row],[IPCA (12M)]]/100))-1)*100)</f>
        <v>4.1154166281327953</v>
      </c>
    </row>
    <row r="186" spans="1:27">
      <c r="A186" s="11">
        <v>42095</v>
      </c>
      <c r="B186" s="12">
        <v>0.71</v>
      </c>
      <c r="C186" s="12">
        <v>8.17</v>
      </c>
      <c r="D186" s="12">
        <v>1.07</v>
      </c>
      <c r="E186" s="12">
        <v>71.05</v>
      </c>
      <c r="F186" s="12">
        <v>0.61</v>
      </c>
      <c r="G186" s="12">
        <f>IF(Tabela1[[#This Row],[Núcleo IPCA]]="",#N/A,SUM(F175:F186))</f>
        <v>6.4500000000000011</v>
      </c>
      <c r="H186" s="12">
        <v>0.31</v>
      </c>
      <c r="I186" s="12">
        <f>IF(Tabela1[[#This Row],[IPCA Bens]]="",#N/A,SUM(H175:H186))</f>
        <v>3.2800000000000002</v>
      </c>
      <c r="J186" s="12">
        <v>0.72</v>
      </c>
      <c r="K186" s="12">
        <f>IF(Tabela1[[#This Row],[IPCA Serviços]]="",#N/A,SUM(J175:J186))</f>
        <v>8.0400000000000009</v>
      </c>
      <c r="L186" s="12">
        <v>0.11</v>
      </c>
      <c r="M186" s="12">
        <v>0.97</v>
      </c>
      <c r="N186" s="12">
        <v>0.93</v>
      </c>
      <c r="O186" s="12">
        <v>1.32</v>
      </c>
      <c r="P186" s="12">
        <v>0.51</v>
      </c>
      <c r="Q186" s="12">
        <f>SUM(Tabela1[[#This Row],[Educação]:[Residência]])</f>
        <v>2.0900000000000003</v>
      </c>
      <c r="R186" s="12">
        <v>0.21</v>
      </c>
      <c r="S186" s="12">
        <v>0.31</v>
      </c>
      <c r="T186" s="12">
        <v>0.91</v>
      </c>
      <c r="U186" s="12">
        <v>0.66</v>
      </c>
      <c r="V186" s="12">
        <v>1.17</v>
      </c>
      <c r="W186" s="12">
        <f>IF(Tabela1[[#This Row],[IGP-M]]="",#N/A,SUM(V175:V186))</f>
        <v>3.51</v>
      </c>
      <c r="X186" s="12">
        <v>4.5</v>
      </c>
      <c r="Y186" s="12">
        <v>151.96</v>
      </c>
      <c r="Z186" s="13">
        <f>IF(Tabela1[[#This Row],[IC-Br]]="",#N/A,((Tabela1[[#This Row],[IC-Br]]*1)/Y174)-1)</f>
        <v>0.11089991958476508</v>
      </c>
      <c r="AA186" s="12">
        <f>IF(Tabela1[[#This Row],[IPCA (12M)]]="",#N/A,(((1+Tabela14[[#This Row],[Selic]]/100)/(1+Tabela1[[#This Row],[IPCA (12M)]]/100))-1)*100)</f>
        <v>4.1693630396597792</v>
      </c>
    </row>
    <row r="187" spans="1:27">
      <c r="A187" s="11">
        <v>42125</v>
      </c>
      <c r="B187" s="12">
        <v>0.74</v>
      </c>
      <c r="C187" s="12">
        <v>8.4700000000000006</v>
      </c>
      <c r="D187" s="12">
        <v>0.6</v>
      </c>
      <c r="E187" s="12">
        <v>70.239999999999995</v>
      </c>
      <c r="F187" s="12">
        <v>0.31</v>
      </c>
      <c r="G187" s="12">
        <f>IF(Tabela1[[#This Row],[Núcleo IPCA]]="",#N/A,SUM(F176:F187))</f>
        <v>6.3400000000000007</v>
      </c>
      <c r="H187" s="12">
        <v>0.33</v>
      </c>
      <c r="I187" s="12">
        <f>IF(Tabela1[[#This Row],[IPCA Bens]]="",#N/A,SUM(H176:H187))</f>
        <v>3.05</v>
      </c>
      <c r="J187" s="12">
        <v>0.2</v>
      </c>
      <c r="K187" s="12">
        <f>IF(Tabela1[[#This Row],[IPCA Serviços]]="",#N/A,SUM(J176:J187))</f>
        <v>7.94</v>
      </c>
      <c r="L187" s="12">
        <v>-0.28999999999999998</v>
      </c>
      <c r="M187" s="12">
        <v>1.37</v>
      </c>
      <c r="N187" s="12">
        <v>1.22</v>
      </c>
      <c r="O187" s="12">
        <v>1.1000000000000001</v>
      </c>
      <c r="P187" s="12">
        <v>0.74</v>
      </c>
      <c r="Q187" s="12">
        <f>SUM(Tabela1[[#This Row],[Educação]:[Residência]])</f>
        <v>1.2</v>
      </c>
      <c r="R187" s="12">
        <v>0.06</v>
      </c>
      <c r="S187" s="12">
        <v>0.17</v>
      </c>
      <c r="T187" s="12">
        <v>0.61</v>
      </c>
      <c r="U187" s="12">
        <v>0.36</v>
      </c>
      <c r="V187" s="12">
        <v>0.41</v>
      </c>
      <c r="W187" s="12">
        <f>IF(Tabela1[[#This Row],[IGP-M]]="",#N/A,SUM(V176:V187))</f>
        <v>4.05</v>
      </c>
      <c r="X187" s="12">
        <v>4.5</v>
      </c>
      <c r="Y187" s="12">
        <v>153.69999999999999</v>
      </c>
      <c r="Z187" s="13">
        <f>IF(Tabela1[[#This Row],[IC-Br]]="",#N/A,((Tabela1[[#This Row],[IC-Br]]*1)/Y175)-1)</f>
        <v>0.14462317545427461</v>
      </c>
      <c r="AA187" s="12">
        <f>IF(Tabela1[[#This Row],[IPCA (12M)]]="",#N/A,(((1+Tabela14[[#This Row],[Selic]]/100)/(1+Tabela1[[#This Row],[IPCA (12M)]]/100))-1)*100)</f>
        <v>4.3145570203742878</v>
      </c>
    </row>
    <row r="188" spans="1:27">
      <c r="A188" s="11">
        <v>42156</v>
      </c>
      <c r="B188" s="12">
        <v>0.79</v>
      </c>
      <c r="C188" s="12">
        <v>8.89</v>
      </c>
      <c r="D188" s="12">
        <v>0.99</v>
      </c>
      <c r="E188" s="12">
        <v>67.83</v>
      </c>
      <c r="F188" s="12">
        <v>0.68</v>
      </c>
      <c r="G188" s="12">
        <f>IF(Tabela1[[#This Row],[Núcleo IPCA]]="",#N/A,SUM(F177:F188))</f>
        <v>6.29</v>
      </c>
      <c r="H188" s="12">
        <v>0.21</v>
      </c>
      <c r="I188" s="12">
        <f>IF(Tabela1[[#This Row],[IPCA Bens]]="",#N/A,SUM(H177:H188))</f>
        <v>3.16</v>
      </c>
      <c r="J188" s="12">
        <v>0.79</v>
      </c>
      <c r="K188" s="12">
        <f>IF(Tabela1[[#This Row],[IPCA Serviços]]="",#N/A,SUM(J177:J188))</f>
        <v>7.6300000000000008</v>
      </c>
      <c r="L188" s="12">
        <v>0.7</v>
      </c>
      <c r="M188" s="12">
        <v>0.63</v>
      </c>
      <c r="N188" s="12">
        <v>0.86</v>
      </c>
      <c r="O188" s="12">
        <v>0.91</v>
      </c>
      <c r="P188" s="12">
        <v>1.63</v>
      </c>
      <c r="Q188" s="12">
        <f>SUM(Tabela1[[#This Row],[Educação]:[Residência]])</f>
        <v>1.84</v>
      </c>
      <c r="R188" s="12">
        <v>0.2</v>
      </c>
      <c r="S188" s="12">
        <v>0.34</v>
      </c>
      <c r="T188" s="12">
        <v>0.57999999999999996</v>
      </c>
      <c r="U188" s="12">
        <v>0.72</v>
      </c>
      <c r="V188" s="12">
        <v>0.67</v>
      </c>
      <c r="W188" s="12">
        <f>IF(Tabela1[[#This Row],[IGP-M]]="",#N/A,SUM(V177:V188))</f>
        <v>5.4600000000000009</v>
      </c>
      <c r="X188" s="12">
        <v>4.5</v>
      </c>
      <c r="Y188" s="12">
        <v>155.07</v>
      </c>
      <c r="Z188" s="13">
        <f>IF(Tabela1[[#This Row],[IC-Br]]="",#N/A,((Tabela1[[#This Row],[IC-Br]]*1)/Y176)-1)</f>
        <v>0.16113815050542857</v>
      </c>
      <c r="AA188" s="12">
        <f>IF(Tabela1[[#This Row],[IPCA (12M)]]="",#N/A,(((1+Tabela14[[#This Row],[Selic]]/100)/(1+Tabela1[[#This Row],[IPCA (12M)]]/100))-1)*100)</f>
        <v>4.3070989071539945</v>
      </c>
    </row>
    <row r="189" spans="1:27">
      <c r="A189" s="11">
        <v>42186</v>
      </c>
      <c r="B189" s="12">
        <v>0.62</v>
      </c>
      <c r="C189" s="12">
        <v>9.56</v>
      </c>
      <c r="D189" s="12">
        <v>0.59</v>
      </c>
      <c r="E189" s="12">
        <v>65.680000000000007</v>
      </c>
      <c r="F189" s="12">
        <v>0.41</v>
      </c>
      <c r="G189" s="12">
        <f>IF(Tabela1[[#This Row],[Núcleo IPCA]]="",#N/A,SUM(F178:F189))</f>
        <v>6.69</v>
      </c>
      <c r="H189" s="12">
        <v>0.33</v>
      </c>
      <c r="I189" s="12">
        <f>IF(Tabela1[[#This Row],[IPCA Bens]]="",#N/A,SUM(H178:H189))</f>
        <v>3.2600000000000002</v>
      </c>
      <c r="J189" s="12">
        <v>0.54</v>
      </c>
      <c r="K189" s="12">
        <f>IF(Tabela1[[#This Row],[IPCA Serviços]]="",#N/A,SUM(J178:J189))</f>
        <v>8.2200000000000006</v>
      </c>
      <c r="L189" s="12">
        <v>0.15</v>
      </c>
      <c r="M189" s="12">
        <v>0.65</v>
      </c>
      <c r="N189" s="12">
        <v>1.52</v>
      </c>
      <c r="O189" s="12">
        <v>0.84</v>
      </c>
      <c r="P189" s="12">
        <v>0.61</v>
      </c>
      <c r="Q189" s="12">
        <f>SUM(Tabela1[[#This Row],[Educação]:[Residência]])</f>
        <v>0.85</v>
      </c>
      <c r="R189" s="12">
        <v>0</v>
      </c>
      <c r="S189" s="12">
        <v>0.3</v>
      </c>
      <c r="T189" s="12">
        <v>-0.31</v>
      </c>
      <c r="U189" s="12">
        <v>0.86</v>
      </c>
      <c r="V189" s="12">
        <v>0.69</v>
      </c>
      <c r="W189" s="12">
        <f>IF(Tabela1[[#This Row],[IGP-M]]="",#N/A,SUM(V178:V189))</f>
        <v>6.76</v>
      </c>
      <c r="X189" s="12">
        <v>4.5</v>
      </c>
      <c r="Y189" s="12">
        <v>160.33000000000001</v>
      </c>
      <c r="Z189" s="13">
        <f>IF(Tabela1[[#This Row],[IC-Br]]="",#N/A,((Tabela1[[#This Row],[IC-Br]]*1)/Y177)-1)</f>
        <v>0.22109672505712119</v>
      </c>
      <c r="AA189" s="12">
        <f>IF(Tabela1[[#This Row],[IPCA (12M)]]="",#N/A,(((1+Tabela14[[#This Row],[Selic]]/100)/(1+Tabela1[[#This Row],[IPCA (12M)]]/100))-1)*100)</f>
        <v>3.7696239503468565</v>
      </c>
    </row>
    <row r="190" spans="1:27">
      <c r="A190" s="11">
        <v>42217</v>
      </c>
      <c r="B190" s="12">
        <v>0.22</v>
      </c>
      <c r="C190" s="12">
        <v>9.5299999999999994</v>
      </c>
      <c r="D190" s="12">
        <v>0.43</v>
      </c>
      <c r="E190" s="12">
        <v>65.150000000000006</v>
      </c>
      <c r="F190" s="12">
        <v>0.33</v>
      </c>
      <c r="G190" s="12">
        <f>IF(Tabela1[[#This Row],[Núcleo IPCA]]="",#N/A,SUM(F179:F190))</f>
        <v>6.6400000000000006</v>
      </c>
      <c r="H190" s="12">
        <v>0.18</v>
      </c>
      <c r="I190" s="12">
        <f>IF(Tabela1[[#This Row],[IPCA Bens]]="",#N/A,SUM(H179:H190))</f>
        <v>3.4000000000000004</v>
      </c>
      <c r="J190" s="12">
        <v>0.32</v>
      </c>
      <c r="K190" s="12">
        <f>IF(Tabela1[[#This Row],[IPCA Serviços]]="",#N/A,SUM(J179:J190))</f>
        <v>7.95</v>
      </c>
      <c r="L190" s="12">
        <v>-0.27</v>
      </c>
      <c r="M190" s="12">
        <v>-0.01</v>
      </c>
      <c r="N190" s="12">
        <v>0.28999999999999998</v>
      </c>
      <c r="O190" s="12">
        <v>0.62</v>
      </c>
      <c r="P190" s="12">
        <v>0.75</v>
      </c>
      <c r="Q190" s="12">
        <f>SUM(Tabela1[[#This Row],[Educação]:[Residência]])</f>
        <v>1.5299999999999998</v>
      </c>
      <c r="R190" s="12">
        <v>0.82</v>
      </c>
      <c r="S190" s="12">
        <v>0.14000000000000001</v>
      </c>
      <c r="T190" s="12">
        <v>0.2</v>
      </c>
      <c r="U190" s="12">
        <v>0.37</v>
      </c>
      <c r="V190" s="12">
        <v>0.28000000000000003</v>
      </c>
      <c r="W190" s="12">
        <f>IF(Tabela1[[#This Row],[IGP-M]]="",#N/A,SUM(V179:V190))</f>
        <v>7.31</v>
      </c>
      <c r="X190" s="12">
        <v>4.5</v>
      </c>
      <c r="Y190" s="12">
        <v>168</v>
      </c>
      <c r="Z190" s="13">
        <f>IF(Tabela1[[#This Row],[IC-Br]]="",#N/A,((Tabela1[[#This Row],[IC-Br]]*1)/Y178)-1)</f>
        <v>0.2936012936012935</v>
      </c>
      <c r="AA190" s="12">
        <f>IF(Tabela1[[#This Row],[IPCA (12M)]]="",#N/A,(((1+Tabela14[[#This Row],[Selic]]/100)/(1+Tabela1[[#This Row],[IPCA (12M)]]/100))-1)*100)</f>
        <v>4.2180224596001015</v>
      </c>
    </row>
    <row r="191" spans="1:27">
      <c r="A191" s="11">
        <v>42248</v>
      </c>
      <c r="B191" s="12">
        <v>0.54</v>
      </c>
      <c r="C191" s="12">
        <v>9.49</v>
      </c>
      <c r="D191" s="12">
        <v>0.39</v>
      </c>
      <c r="E191" s="12">
        <v>66.489999999999995</v>
      </c>
      <c r="F191" s="12">
        <v>0.55000000000000004</v>
      </c>
      <c r="G191" s="12">
        <f>IF(Tabela1[[#This Row],[Núcleo IPCA]]="",#N/A,SUM(F180:F191))</f>
        <v>6.6099999999999994</v>
      </c>
      <c r="H191" s="12">
        <v>0.3</v>
      </c>
      <c r="I191" s="12">
        <f>IF(Tabela1[[#This Row],[IPCA Bens]]="",#N/A,SUM(H180:H191))</f>
        <v>3.54</v>
      </c>
      <c r="J191" s="12">
        <v>0.67</v>
      </c>
      <c r="K191" s="12">
        <f>IF(Tabela1[[#This Row],[IPCA Serviços]]="",#N/A,SUM(J180:J191))</f>
        <v>7.8500000000000005</v>
      </c>
      <c r="L191" s="12">
        <v>0.71</v>
      </c>
      <c r="M191" s="12">
        <v>0.24</v>
      </c>
      <c r="N191" s="12">
        <v>1.3</v>
      </c>
      <c r="O191" s="12">
        <v>0.55000000000000004</v>
      </c>
      <c r="P191" s="12">
        <v>0.33</v>
      </c>
      <c r="Q191" s="12">
        <f>SUM(Tabela1[[#This Row],[Educação]:[Residência]])</f>
        <v>0.95</v>
      </c>
      <c r="R191" s="12">
        <v>0.25</v>
      </c>
      <c r="S191" s="12">
        <v>0.01</v>
      </c>
      <c r="T191" s="12">
        <v>0.5</v>
      </c>
      <c r="U191" s="12">
        <v>0.19</v>
      </c>
      <c r="V191" s="12">
        <v>0.95</v>
      </c>
      <c r="W191" s="12">
        <f>IF(Tabela1[[#This Row],[IGP-M]]="",#N/A,SUM(V180:V191))</f>
        <v>8.06</v>
      </c>
      <c r="X191" s="12">
        <v>4.5</v>
      </c>
      <c r="Y191" s="12">
        <v>183.62</v>
      </c>
      <c r="Z191" s="13">
        <f>IF(Tabela1[[#This Row],[IC-Br]]="",#N/A,((Tabela1[[#This Row],[IC-Br]]*1)/Y179)-1)</f>
        <v>0.38696276153788078</v>
      </c>
      <c r="AA191" s="12">
        <f>IF(Tabela1[[#This Row],[IPCA (12M)]]="",#N/A,(((1+Tabela14[[#This Row],[Selic]]/100)/(1+Tabela1[[#This Row],[IPCA (12M)]]/100))-1)*100)</f>
        <v>4.2560964471641149</v>
      </c>
    </row>
    <row r="192" spans="1:27">
      <c r="A192" s="11">
        <v>42278</v>
      </c>
      <c r="B192" s="12">
        <v>0.82</v>
      </c>
      <c r="C192" s="12">
        <v>9.93</v>
      </c>
      <c r="D192" s="12">
        <v>0.66</v>
      </c>
      <c r="E192" s="12">
        <v>67.02</v>
      </c>
      <c r="F192" s="12">
        <v>0.63</v>
      </c>
      <c r="G192" s="12">
        <f>IF(Tabela1[[#This Row],[Núcleo IPCA]]="",#N/A,SUM(F181:F192))</f>
        <v>6.8199999999999994</v>
      </c>
      <c r="H192" s="12">
        <v>-0.27</v>
      </c>
      <c r="I192" s="12">
        <f>IF(Tabela1[[#This Row],[IPCA Bens]]="",#N/A,SUM(H181:H192))</f>
        <v>2.85</v>
      </c>
      <c r="J192" s="12">
        <v>0.62</v>
      </c>
      <c r="K192" s="12">
        <f>IF(Tabela1[[#This Row],[IPCA Serviços]]="",#N/A,SUM(J181:J192))</f>
        <v>8.0399999999999991</v>
      </c>
      <c r="L192" s="12">
        <v>1.72</v>
      </c>
      <c r="M192" s="12">
        <v>0.77</v>
      </c>
      <c r="N192" s="12">
        <v>0.75</v>
      </c>
      <c r="O192" s="12">
        <v>0.55000000000000004</v>
      </c>
      <c r="P192" s="12">
        <v>0.56999999999999995</v>
      </c>
      <c r="Q192" s="12">
        <f>SUM(Tabela1[[#This Row],[Educação]:[Residência]])</f>
        <v>1.5500000000000003</v>
      </c>
      <c r="R192" s="12">
        <v>0.1</v>
      </c>
      <c r="S192" s="12">
        <v>0.39</v>
      </c>
      <c r="T192" s="12">
        <v>0.67</v>
      </c>
      <c r="U192" s="12">
        <v>0.39</v>
      </c>
      <c r="V192" s="12">
        <v>1.89</v>
      </c>
      <c r="W192" s="12">
        <f>IF(Tabela1[[#This Row],[IGP-M]]="",#N/A,SUM(V181:V192))</f>
        <v>9.6700000000000017</v>
      </c>
      <c r="X192" s="12">
        <v>4.5</v>
      </c>
      <c r="Y192" s="12">
        <v>185.03</v>
      </c>
      <c r="Z192" s="13">
        <f>IF(Tabela1[[#This Row],[IC-Br]]="",#N/A,((Tabela1[[#This Row],[IC-Br]]*1)/Y180)-1)</f>
        <v>0.32847501435956339</v>
      </c>
      <c r="AA192" s="12">
        <f>IF(Tabela1[[#This Row],[IPCA (12M)]]="",#N/A,(((1+Tabela14[[#This Row],[Selic]]/100)/(1+Tabela1[[#This Row],[IPCA (12M)]]/100))-1)*100)</f>
        <v>3.838806513235693</v>
      </c>
    </row>
    <row r="193" spans="1:27">
      <c r="A193" s="11">
        <v>42309</v>
      </c>
      <c r="B193" s="12">
        <v>1.01</v>
      </c>
      <c r="C193" s="12">
        <v>10.48</v>
      </c>
      <c r="D193" s="12">
        <v>0.85</v>
      </c>
      <c r="E193" s="12">
        <v>78.02</v>
      </c>
      <c r="F193" s="12">
        <v>0.59</v>
      </c>
      <c r="G193" s="12">
        <f>IF(Tabela1[[#This Row],[Núcleo IPCA]]="",#N/A,SUM(F182:F193))</f>
        <v>7.1</v>
      </c>
      <c r="H193" s="12">
        <v>-7.0000000000000007E-2</v>
      </c>
      <c r="I193" s="12">
        <f>IF(Tabela1[[#This Row],[IPCA Bens]]="",#N/A,SUM(H182:H193))</f>
        <v>3.12</v>
      </c>
      <c r="J193" s="12">
        <v>0.46</v>
      </c>
      <c r="K193" s="12">
        <f>IF(Tabela1[[#This Row],[IPCA Serviços]]="",#N/A,SUM(J182:J193))</f>
        <v>8.0400000000000009</v>
      </c>
      <c r="L193" s="12">
        <v>1.08</v>
      </c>
      <c r="M193" s="12">
        <v>1.83</v>
      </c>
      <c r="N193" s="12">
        <v>0.76</v>
      </c>
      <c r="O193" s="12">
        <v>0.64</v>
      </c>
      <c r="P193" s="12">
        <v>0.52</v>
      </c>
      <c r="Q193" s="12">
        <f>SUM(Tabela1[[#This Row],[Educação]:[Residência]])</f>
        <v>2.35</v>
      </c>
      <c r="R193" s="12">
        <v>0.22</v>
      </c>
      <c r="S193" s="12">
        <v>1.03</v>
      </c>
      <c r="T193" s="12">
        <v>0.79</v>
      </c>
      <c r="U193" s="12">
        <v>0.31</v>
      </c>
      <c r="V193" s="12">
        <v>1.52</v>
      </c>
      <c r="W193" s="12">
        <f>IF(Tabela1[[#This Row],[IGP-M]]="",#N/A,SUM(V182:V193))</f>
        <v>10.210000000000001</v>
      </c>
      <c r="X193" s="12">
        <v>4.5</v>
      </c>
      <c r="Y193" s="12">
        <v>176.15</v>
      </c>
      <c r="Z193" s="13">
        <f>IF(Tabela1[[#This Row],[IC-Br]]="",#N/A,((Tabela1[[#This Row],[IC-Br]]*1)/Y181)-1)</f>
        <v>0.21507898185831564</v>
      </c>
      <c r="AA193" s="12">
        <f>IF(Tabela1[[#This Row],[IPCA (12M)]]="",#N/A,(((1+Tabela14[[#This Row],[Selic]]/100)/(1+Tabela1[[#This Row],[IPCA (12M)]]/100))-1)*100)</f>
        <v>3.3218682114409814</v>
      </c>
    </row>
    <row r="194" spans="1:27">
      <c r="A194" s="11">
        <v>42339</v>
      </c>
      <c r="B194" s="12">
        <v>0.96</v>
      </c>
      <c r="C194" s="12">
        <v>10.67</v>
      </c>
      <c r="D194" s="12">
        <v>1.18</v>
      </c>
      <c r="E194" s="12">
        <v>74.8</v>
      </c>
      <c r="F194" s="12">
        <v>0.86</v>
      </c>
      <c r="G194" s="12">
        <f>IF(Tabela1[[#This Row],[Núcleo IPCA]]="",#N/A,SUM(F183:F194))</f>
        <v>7.09</v>
      </c>
      <c r="H194" s="12">
        <v>0.19</v>
      </c>
      <c r="I194" s="12">
        <f>IF(Tabela1[[#This Row],[IPCA Bens]]="",#N/A,SUM(H183:H194))</f>
        <v>3.23</v>
      </c>
      <c r="J194" s="12">
        <v>0.97</v>
      </c>
      <c r="K194" s="12">
        <f>IF(Tabela1[[#This Row],[IPCA Serviços]]="",#N/A,SUM(J183:J194))</f>
        <v>7.8100000000000005</v>
      </c>
      <c r="L194" s="12">
        <v>1.36</v>
      </c>
      <c r="M194" s="12">
        <v>1.5</v>
      </c>
      <c r="N194" s="12">
        <v>0.49</v>
      </c>
      <c r="O194" s="12">
        <v>0.7</v>
      </c>
      <c r="P194" s="12">
        <v>0.56999999999999995</v>
      </c>
      <c r="Q194" s="12">
        <f>SUM(Tabela1[[#This Row],[Educação]:[Residência]])</f>
        <v>2.2599999999999998</v>
      </c>
      <c r="R194" s="12">
        <v>0.22</v>
      </c>
      <c r="S194" s="12">
        <v>0.43</v>
      </c>
      <c r="T194" s="12">
        <v>1.1499999999999999</v>
      </c>
      <c r="U194" s="12">
        <v>0.46</v>
      </c>
      <c r="V194" s="12">
        <v>0.49</v>
      </c>
      <c r="W194" s="12">
        <f>IF(Tabela1[[#This Row],[IGP-M]]="",#N/A,SUM(V183:V194))</f>
        <v>10.08</v>
      </c>
      <c r="X194" s="12">
        <v>4.5</v>
      </c>
      <c r="Y194" s="12">
        <v>178.15</v>
      </c>
      <c r="Z194" s="13">
        <f>IF(Tabela1[[#This Row],[IC-Br]]="",#N/A,((Tabela1[[#This Row],[IC-Br]]*1)/Y182)-1)</f>
        <v>0.23253078732530796</v>
      </c>
      <c r="AA194" s="12">
        <f>IF(Tabela1[[#This Row],[IPCA (12M)]]="",#N/A,(((1+Tabela14[[#This Row],[Selic]]/100)/(1+Tabela1[[#This Row],[IPCA (12M)]]/100))-1)*100)</f>
        <v>3.1444835998915677</v>
      </c>
    </row>
    <row r="195" spans="1:27">
      <c r="A195" s="11">
        <v>42370</v>
      </c>
      <c r="B195" s="12">
        <v>1.27</v>
      </c>
      <c r="C195" s="12">
        <v>10.71</v>
      </c>
      <c r="D195" s="12">
        <v>0.92</v>
      </c>
      <c r="E195" s="12">
        <v>77.48</v>
      </c>
      <c r="F195" s="12">
        <v>0.62</v>
      </c>
      <c r="G195" s="12">
        <f>IF(Tabela1[[#This Row],[Núcleo IPCA]]="",#N/A,SUM(F184:F195))</f>
        <v>7.07</v>
      </c>
      <c r="H195" s="12">
        <v>0.22</v>
      </c>
      <c r="I195" s="12">
        <f>IF(Tabela1[[#This Row],[IPCA Bens]]="",#N/A,SUM(H184:H195))</f>
        <v>3.0800000000000005</v>
      </c>
      <c r="J195" s="12">
        <v>0.66</v>
      </c>
      <c r="K195" s="12">
        <f>IF(Tabela1[[#This Row],[IPCA Serviços]]="",#N/A,SUM(J184:J195))</f>
        <v>7.6000000000000005</v>
      </c>
      <c r="L195" s="12">
        <v>1.77</v>
      </c>
      <c r="M195" s="12">
        <v>2.2799999999999998</v>
      </c>
      <c r="N195" s="12">
        <v>0.81</v>
      </c>
      <c r="O195" s="12">
        <v>0.81</v>
      </c>
      <c r="P195" s="12">
        <v>1.19</v>
      </c>
      <c r="Q195" s="12">
        <f>SUM(Tabela1[[#This Row],[Educação]:[Residência]])</f>
        <v>0.74</v>
      </c>
      <c r="R195" s="12">
        <v>0.31</v>
      </c>
      <c r="S195" s="12">
        <v>0.22</v>
      </c>
      <c r="T195" s="12">
        <v>-0.24</v>
      </c>
      <c r="U195" s="12">
        <v>0.45</v>
      </c>
      <c r="V195" s="12">
        <v>1.1399999999999999</v>
      </c>
      <c r="W195" s="12">
        <f>IF(Tabela1[[#This Row],[IGP-M]]="",#N/A,SUM(V184:V195))</f>
        <v>10.46</v>
      </c>
      <c r="X195" s="12">
        <v>4.5</v>
      </c>
      <c r="Y195" s="12">
        <v>183.39</v>
      </c>
      <c r="Z195" s="13">
        <f>IF(Tabela1[[#This Row],[IC-Br]]="",#N/A,((Tabela1[[#This Row],[IC-Br]]*1)/Y183)-1)</f>
        <v>0.33238884045335659</v>
      </c>
      <c r="AA195" s="12">
        <f>IF(Tabela1[[#This Row],[IPCA (12M)]]="",#N/A,(((1+Tabela14[[#This Row],[Selic]]/100)/(1+Tabela1[[#This Row],[IPCA (12M)]]/100))-1)*100)</f>
        <v>3.1072170535633603</v>
      </c>
    </row>
    <row r="196" spans="1:27">
      <c r="A196" s="11">
        <v>42401</v>
      </c>
      <c r="B196" s="12">
        <v>0.9</v>
      </c>
      <c r="C196" s="12">
        <v>10.36</v>
      </c>
      <c r="D196" s="12">
        <v>1.42</v>
      </c>
      <c r="E196" s="12">
        <v>77.209999999999994</v>
      </c>
      <c r="F196" s="12">
        <v>1</v>
      </c>
      <c r="G196" s="12">
        <f>IF(Tabela1[[#This Row],[Núcleo IPCA]]="",#N/A,SUM(F185:F196))</f>
        <v>7.16</v>
      </c>
      <c r="H196" s="12">
        <v>0.64</v>
      </c>
      <c r="I196" s="12">
        <f>IF(Tabela1[[#This Row],[IPCA Bens]]="",#N/A,SUM(H185:H196))</f>
        <v>2.79</v>
      </c>
      <c r="J196" s="12">
        <v>1.05</v>
      </c>
      <c r="K196" s="12">
        <f>IF(Tabela1[[#This Row],[IPCA Serviços]]="",#N/A,SUM(J185:J196))</f>
        <v>7.5799999999999992</v>
      </c>
      <c r="L196" s="12">
        <v>0.62</v>
      </c>
      <c r="M196" s="12">
        <v>1.06</v>
      </c>
      <c r="N196" s="12">
        <v>-0.15</v>
      </c>
      <c r="O196" s="12">
        <v>0.94</v>
      </c>
      <c r="P196" s="12">
        <v>0.77</v>
      </c>
      <c r="Q196" s="12">
        <f>SUM(Tabela1[[#This Row],[Educação]:[Residência]])</f>
        <v>7.8100000000000005</v>
      </c>
      <c r="R196" s="12">
        <v>5.9</v>
      </c>
      <c r="S196" s="12">
        <v>0.66</v>
      </c>
      <c r="T196" s="12">
        <v>0.24</v>
      </c>
      <c r="U196" s="12">
        <v>1.01</v>
      </c>
      <c r="V196" s="12">
        <v>1.29</v>
      </c>
      <c r="W196" s="12">
        <f>IF(Tabela1[[#This Row],[IGP-M]]="",#N/A,SUM(V185:V196))</f>
        <v>11.48</v>
      </c>
      <c r="X196" s="12">
        <v>4.5</v>
      </c>
      <c r="Y196" s="12">
        <v>180.54</v>
      </c>
      <c r="Z196" s="13">
        <f>IF(Tabela1[[#This Row],[IC-Br]]="",#N/A,((Tabela1[[#This Row],[IC-Br]]*1)/Y184)-1)</f>
        <v>0.25409836065573765</v>
      </c>
      <c r="AA196" s="12">
        <f>IF(Tabela1[[#This Row],[IPCA (12M)]]="",#N/A,(((1+Tabela14[[#This Row],[Selic]]/100)/(1+Tabela1[[#This Row],[IPCA (12M)]]/100))-1)*100)</f>
        <v>3.4342152953968919</v>
      </c>
    </row>
    <row r="197" spans="1:27">
      <c r="A197" s="11">
        <v>42430</v>
      </c>
      <c r="B197" s="12">
        <v>0.43</v>
      </c>
      <c r="C197" s="12">
        <v>9.39</v>
      </c>
      <c r="D197" s="12">
        <v>0.43</v>
      </c>
      <c r="E197" s="12">
        <v>69.44</v>
      </c>
      <c r="F197" s="12">
        <v>0.42</v>
      </c>
      <c r="G197" s="12">
        <f>IF(Tabela1[[#This Row],[Núcleo IPCA]]="",#N/A,SUM(F186:F197))</f>
        <v>7.0100000000000007</v>
      </c>
      <c r="H197" s="12">
        <v>0.3</v>
      </c>
      <c r="I197" s="12">
        <f>IF(Tabela1[[#This Row],[IPCA Bens]]="",#N/A,SUM(H186:H197))</f>
        <v>2.6699999999999995</v>
      </c>
      <c r="J197" s="12">
        <v>0.24</v>
      </c>
      <c r="K197" s="12">
        <f>IF(Tabela1[[#This Row],[IPCA Serviços]]="",#N/A,SUM(J186:J197))</f>
        <v>7.24</v>
      </c>
      <c r="L197" s="12">
        <v>0.16</v>
      </c>
      <c r="M197" s="12">
        <v>1.24</v>
      </c>
      <c r="N197" s="12">
        <v>-0.64</v>
      </c>
      <c r="O197" s="12">
        <v>0.78</v>
      </c>
      <c r="P197" s="12">
        <v>0.6</v>
      </c>
      <c r="Q197" s="12">
        <f>SUM(Tabela1[[#This Row],[Educação]:[Residência]])</f>
        <v>0.36999999999999988</v>
      </c>
      <c r="R197" s="12">
        <v>0.63</v>
      </c>
      <c r="S197" s="12">
        <v>-1.65</v>
      </c>
      <c r="T197" s="12">
        <v>0.69</v>
      </c>
      <c r="U197" s="12">
        <v>0.7</v>
      </c>
      <c r="V197" s="12">
        <v>0.51</v>
      </c>
      <c r="W197" s="12">
        <f>IF(Tabela1[[#This Row],[IGP-M]]="",#N/A,SUM(V186:V197))</f>
        <v>11.01</v>
      </c>
      <c r="X197" s="12">
        <v>4.5</v>
      </c>
      <c r="Y197" s="12">
        <v>170.41</v>
      </c>
      <c r="Z197" s="13">
        <f>IF(Tabela1[[#This Row],[IC-Br]]="",#N/A,((Tabela1[[#This Row],[IC-Br]]*1)/Y185)-1)</f>
        <v>9.4546855931659124E-2</v>
      </c>
      <c r="AA197" s="12">
        <f>IF(Tabela1[[#This Row],[IPCA (12M)]]="",#N/A,(((1+Tabela14[[#This Row],[Selic]]/100)/(1+Tabela1[[#This Row],[IPCA (12M)]]/100))-1)*100)</f>
        <v>4.3514032361275934</v>
      </c>
    </row>
    <row r="198" spans="1:27">
      <c r="A198" s="11">
        <v>42461</v>
      </c>
      <c r="B198" s="12">
        <v>0.61</v>
      </c>
      <c r="C198" s="12">
        <v>9.2799999999999994</v>
      </c>
      <c r="D198" s="12">
        <v>0.51</v>
      </c>
      <c r="E198" s="12">
        <v>66.760000000000005</v>
      </c>
      <c r="F198" s="12">
        <v>0.43</v>
      </c>
      <c r="G198" s="12">
        <f>IF(Tabela1[[#This Row],[Núcleo IPCA]]="",#N/A,SUM(F187:F198))</f>
        <v>6.83</v>
      </c>
      <c r="H198" s="12">
        <v>0.3</v>
      </c>
      <c r="I198" s="12">
        <f>IF(Tabela1[[#This Row],[IPCA Bens]]="",#N/A,SUM(H187:H198))</f>
        <v>2.6599999999999997</v>
      </c>
      <c r="J198" s="12">
        <v>0.57999999999999996</v>
      </c>
      <c r="K198" s="12">
        <f>IF(Tabela1[[#This Row],[IPCA Serviços]]="",#N/A,SUM(J187:J198))</f>
        <v>7.1000000000000005</v>
      </c>
      <c r="L198" s="12">
        <v>0.03</v>
      </c>
      <c r="M198" s="12">
        <v>1.0900000000000001</v>
      </c>
      <c r="N198" s="12">
        <v>-0.38</v>
      </c>
      <c r="O198" s="12">
        <v>2.33</v>
      </c>
      <c r="P198" s="12">
        <v>0.23</v>
      </c>
      <c r="Q198" s="12">
        <f>SUM(Tabela1[[#This Row],[Educação]:[Residência]])</f>
        <v>2.33</v>
      </c>
      <c r="R198" s="12">
        <v>0.2</v>
      </c>
      <c r="S198" s="12">
        <v>1.47</v>
      </c>
      <c r="T198" s="12">
        <v>0.4</v>
      </c>
      <c r="U198" s="12">
        <v>0.26</v>
      </c>
      <c r="V198" s="12">
        <v>0.33</v>
      </c>
      <c r="W198" s="12">
        <f>IF(Tabela1[[#This Row],[IGP-M]]="",#N/A,SUM(V187:V198))</f>
        <v>10.170000000000002</v>
      </c>
      <c r="X198" s="12">
        <v>4.5</v>
      </c>
      <c r="Y198" s="12">
        <v>164.72</v>
      </c>
      <c r="Z198" s="13">
        <f>IF(Tabela1[[#This Row],[IC-Br]]="",#N/A,((Tabela1[[#This Row],[IC-Br]]*1)/Y186)-1)</f>
        <v>8.3969465648854991E-2</v>
      </c>
      <c r="AA198" s="12">
        <f>IF(Tabela1[[#This Row],[IPCA (12M)]]="",#N/A,(((1+Tabela14[[#This Row],[Selic]]/100)/(1+Tabela1[[#This Row],[IPCA (12M)]]/100))-1)*100)</f>
        <v>4.4564421669106791</v>
      </c>
    </row>
    <row r="199" spans="1:27">
      <c r="A199" s="11">
        <v>42491</v>
      </c>
      <c r="B199" s="12">
        <v>0.78</v>
      </c>
      <c r="C199" s="12">
        <v>9.32</v>
      </c>
      <c r="D199" s="12">
        <v>0.86</v>
      </c>
      <c r="E199" s="12">
        <v>63</v>
      </c>
      <c r="F199" s="12">
        <v>0.5</v>
      </c>
      <c r="G199" s="12">
        <f>IF(Tabela1[[#This Row],[Núcleo IPCA]]="",#N/A,SUM(F188:F199))</f>
        <v>7.02</v>
      </c>
      <c r="H199" s="12">
        <v>0.64</v>
      </c>
      <c r="I199" s="12">
        <f>IF(Tabela1[[#This Row],[IPCA Bens]]="",#N/A,SUM(H188:H199))</f>
        <v>2.9699999999999998</v>
      </c>
      <c r="J199" s="12">
        <v>0.37</v>
      </c>
      <c r="K199" s="12">
        <f>IF(Tabela1[[#This Row],[IPCA Serviços]]="",#N/A,SUM(J188:J199))</f>
        <v>7.2700000000000005</v>
      </c>
      <c r="L199" s="12">
        <v>-0.57999999999999996</v>
      </c>
      <c r="M199" s="12">
        <v>0.78</v>
      </c>
      <c r="N199" s="12">
        <v>1.79</v>
      </c>
      <c r="O199" s="12">
        <v>1.62</v>
      </c>
      <c r="P199" s="12">
        <v>1.35</v>
      </c>
      <c r="Q199" s="12">
        <f>SUM(Tabela1[[#This Row],[Educação]:[Residência]])</f>
        <v>1.71</v>
      </c>
      <c r="R199" s="12">
        <v>0.16</v>
      </c>
      <c r="S199" s="12">
        <v>0.01</v>
      </c>
      <c r="T199" s="12">
        <v>0.91</v>
      </c>
      <c r="U199" s="12">
        <v>0.63</v>
      </c>
      <c r="V199" s="12">
        <v>0.82</v>
      </c>
      <c r="W199" s="12">
        <f>IF(Tabela1[[#This Row],[IGP-M]]="",#N/A,SUM(V188:V199))</f>
        <v>10.58</v>
      </c>
      <c r="X199" s="12">
        <v>4.5</v>
      </c>
      <c r="Y199" s="12">
        <v>166.25</v>
      </c>
      <c r="Z199" s="13">
        <f>IF(Tabela1[[#This Row],[IC-Br]]="",#N/A,((Tabela1[[#This Row],[IC-Br]]*1)/Y187)-1)</f>
        <v>8.1652569941444542E-2</v>
      </c>
      <c r="AA199" s="12">
        <f>IF(Tabela1[[#This Row],[IPCA (12M)]]="",#N/A,(((1+Tabela14[[#This Row],[Selic]]/100)/(1+Tabela1[[#This Row],[IPCA (12M)]]/100))-1)*100)</f>
        <v>4.4182217343578412</v>
      </c>
    </row>
    <row r="200" spans="1:27">
      <c r="A200" s="11">
        <v>42522</v>
      </c>
      <c r="B200" s="12">
        <v>0.35</v>
      </c>
      <c r="C200" s="12">
        <v>8.84</v>
      </c>
      <c r="D200" s="12">
        <v>0.4</v>
      </c>
      <c r="E200" s="12">
        <v>55.23</v>
      </c>
      <c r="F200" s="12">
        <v>0.28999999999999998</v>
      </c>
      <c r="G200" s="12">
        <f>IF(Tabela1[[#This Row],[Núcleo IPCA]]="",#N/A,SUM(F189:F200))</f>
        <v>6.63</v>
      </c>
      <c r="H200" s="12">
        <v>-0.13</v>
      </c>
      <c r="I200" s="12">
        <f>IF(Tabela1[[#This Row],[IPCA Bens]]="",#N/A,SUM(H189:H200))</f>
        <v>2.6300000000000003</v>
      </c>
      <c r="J200" s="12">
        <v>0.33</v>
      </c>
      <c r="K200" s="12">
        <f>IF(Tabela1[[#This Row],[IPCA Serviços]]="",#N/A,SUM(J189:J200))</f>
        <v>6.8100000000000005</v>
      </c>
      <c r="L200" s="12">
        <v>-0.53</v>
      </c>
      <c r="M200" s="12">
        <v>0.71</v>
      </c>
      <c r="N200" s="12">
        <v>0.63</v>
      </c>
      <c r="O200" s="12">
        <v>0.83</v>
      </c>
      <c r="P200" s="12">
        <v>0.35</v>
      </c>
      <c r="Q200" s="12">
        <f>SUM(Tabela1[[#This Row],[Educação]:[Residência]])</f>
        <v>0.73</v>
      </c>
      <c r="R200" s="12">
        <v>0.11</v>
      </c>
      <c r="S200" s="12">
        <v>0.04</v>
      </c>
      <c r="T200" s="12">
        <v>0.32</v>
      </c>
      <c r="U200" s="12">
        <v>0.26</v>
      </c>
      <c r="V200" s="12">
        <v>1.69</v>
      </c>
      <c r="W200" s="12">
        <f>IF(Tabela1[[#This Row],[IGP-M]]="",#N/A,SUM(V189:V200))</f>
        <v>11.6</v>
      </c>
      <c r="X200" s="12">
        <v>4.5</v>
      </c>
      <c r="Y200" s="12">
        <v>166.98</v>
      </c>
      <c r="Z200" s="13">
        <f>IF(Tabela1[[#This Row],[IC-Br]]="",#N/A,((Tabela1[[#This Row],[IC-Br]]*1)/Y188)-1)</f>
        <v>7.6804023989166081E-2</v>
      </c>
      <c r="AA200" s="12">
        <f>IF(Tabela1[[#This Row],[IPCA (12M)]]="",#N/A,(((1+Tabela14[[#This Row],[Selic]]/100)/(1+Tabela1[[#This Row],[IPCA (12M)]]/100))-1)*100)</f>
        <v>4.8787210584343876</v>
      </c>
    </row>
    <row r="201" spans="1:27">
      <c r="A201" s="11">
        <v>42552</v>
      </c>
      <c r="B201" s="12">
        <v>0.52</v>
      </c>
      <c r="C201" s="12">
        <v>8.74</v>
      </c>
      <c r="D201" s="12">
        <v>0.54</v>
      </c>
      <c r="E201" s="12">
        <v>59.52</v>
      </c>
      <c r="F201" s="12">
        <v>0.41</v>
      </c>
      <c r="G201" s="12">
        <f>IF(Tabela1[[#This Row],[Núcleo IPCA]]="",#N/A,SUM(F190:F201))</f>
        <v>6.63</v>
      </c>
      <c r="H201" s="12">
        <v>0.04</v>
      </c>
      <c r="I201" s="12">
        <f>IF(Tabela1[[#This Row],[IPCA Bens]]="",#N/A,SUM(H190:H201))</f>
        <v>2.3400000000000003</v>
      </c>
      <c r="J201" s="12">
        <v>0.62</v>
      </c>
      <c r="K201" s="12">
        <f>IF(Tabela1[[#This Row],[IPCA Serviços]]="",#N/A,SUM(J190:J201))</f>
        <v>6.8900000000000006</v>
      </c>
      <c r="L201" s="12">
        <v>0.4</v>
      </c>
      <c r="M201" s="12">
        <v>1.32</v>
      </c>
      <c r="N201" s="12">
        <v>-0.28999999999999998</v>
      </c>
      <c r="O201" s="12">
        <v>0.61</v>
      </c>
      <c r="P201" s="12">
        <v>0.7</v>
      </c>
      <c r="Q201" s="12">
        <f>SUM(Tabela1[[#This Row],[Educação]:[Residência]])</f>
        <v>0.21000000000000002</v>
      </c>
      <c r="R201" s="12">
        <v>0.04</v>
      </c>
      <c r="S201" s="12">
        <v>0.02</v>
      </c>
      <c r="T201" s="12">
        <v>-0.38</v>
      </c>
      <c r="U201" s="12">
        <v>0.53</v>
      </c>
      <c r="V201" s="12">
        <v>0.18</v>
      </c>
      <c r="W201" s="12">
        <f>IF(Tabela1[[#This Row],[IGP-M]]="",#N/A,SUM(V190:V201))</f>
        <v>11.09</v>
      </c>
      <c r="X201" s="12">
        <v>4.5</v>
      </c>
      <c r="Y201" s="12">
        <v>158.77000000000001</v>
      </c>
      <c r="Z201" s="13">
        <f>IF(Tabela1[[#This Row],[IC-Br]]="",#N/A,((Tabela1[[#This Row],[IC-Br]]*1)/Y189)-1)</f>
        <v>-9.7299320152186564E-3</v>
      </c>
      <c r="AA201" s="12">
        <f>IF(Tabela1[[#This Row],[IPCA (12M)]]="",#N/A,(((1+Tabela14[[#This Row],[Selic]]/100)/(1+Tabela1[[#This Row],[IPCA (12M)]]/100))-1)*100)</f>
        <v>4.9751701305867257</v>
      </c>
    </row>
    <row r="202" spans="1:27">
      <c r="A202" s="11">
        <v>42583</v>
      </c>
      <c r="B202" s="12">
        <v>0.44</v>
      </c>
      <c r="C202" s="12">
        <v>8.9700000000000006</v>
      </c>
      <c r="D202" s="12">
        <v>0.45</v>
      </c>
      <c r="E202" s="12">
        <v>63.54</v>
      </c>
      <c r="F202" s="12">
        <v>0.54</v>
      </c>
      <c r="G202" s="12">
        <f>IF(Tabela1[[#This Row],[Núcleo IPCA]]="",#N/A,SUM(F191:F202))</f>
        <v>6.84</v>
      </c>
      <c r="H202" s="12">
        <v>0.62</v>
      </c>
      <c r="I202" s="12">
        <f>IF(Tabela1[[#This Row],[IPCA Bens]]="",#N/A,SUM(H191:H202))</f>
        <v>2.7800000000000002</v>
      </c>
      <c r="J202" s="12">
        <v>0.59</v>
      </c>
      <c r="K202" s="12">
        <f>IF(Tabela1[[#This Row],[IPCA Serviços]]="",#N/A,SUM(J191:J202))</f>
        <v>7.16</v>
      </c>
      <c r="L202" s="12">
        <v>0.27</v>
      </c>
      <c r="M202" s="12">
        <v>0.3</v>
      </c>
      <c r="N202" s="12">
        <v>0.3</v>
      </c>
      <c r="O202" s="12">
        <v>0.8</v>
      </c>
      <c r="P202" s="12">
        <v>0.96</v>
      </c>
      <c r="Q202" s="12">
        <f>SUM(Tabela1[[#This Row],[Educação]:[Residência]])</f>
        <v>1.48</v>
      </c>
      <c r="R202" s="12">
        <v>0.99</v>
      </c>
      <c r="S202" s="12">
        <v>-0.02</v>
      </c>
      <c r="T202" s="12">
        <v>0.15</v>
      </c>
      <c r="U202" s="12">
        <v>0.36</v>
      </c>
      <c r="V202" s="12">
        <v>0.15</v>
      </c>
      <c r="W202" s="12">
        <f>IF(Tabela1[[#This Row],[IGP-M]]="",#N/A,SUM(V191:V202))</f>
        <v>10.959999999999999</v>
      </c>
      <c r="X202" s="12">
        <v>4.5</v>
      </c>
      <c r="Y202" s="12">
        <v>155.61000000000001</v>
      </c>
      <c r="Z202" s="13">
        <f>IF(Tabela1[[#This Row],[IC-Br]]="",#N/A,((Tabela1[[#This Row],[IC-Br]]*1)/Y190)-1)</f>
        <v>-7.3749999999999871E-2</v>
      </c>
      <c r="AA202" s="12">
        <f>IF(Tabela1[[#This Row],[IPCA (12M)]]="",#N/A,(((1+Tabela14[[#This Row],[Selic]]/100)/(1+Tabela1[[#This Row],[IPCA (12M)]]/100))-1)*100)</f>
        <v>4.7536019087822234</v>
      </c>
    </row>
    <row r="203" spans="1:27">
      <c r="A203" s="11">
        <v>42614</v>
      </c>
      <c r="B203" s="12">
        <v>0.08</v>
      </c>
      <c r="C203" s="12">
        <v>8.48</v>
      </c>
      <c r="D203" s="12">
        <v>0.23</v>
      </c>
      <c r="E203" s="12">
        <v>56.84</v>
      </c>
      <c r="F203" s="12">
        <v>0.16</v>
      </c>
      <c r="G203" s="12">
        <f>IF(Tabela1[[#This Row],[Núcleo IPCA]]="",#N/A,SUM(F192:F203))</f>
        <v>6.45</v>
      </c>
      <c r="H203" s="12">
        <v>-0.39</v>
      </c>
      <c r="I203" s="12">
        <f>IF(Tabela1[[#This Row],[IPCA Bens]]="",#N/A,SUM(H192:H203))</f>
        <v>2.0900000000000003</v>
      </c>
      <c r="J203" s="12">
        <v>0.33</v>
      </c>
      <c r="K203" s="12">
        <f>IF(Tabela1[[#This Row],[IPCA Serviços]]="",#N/A,SUM(J192:J203))</f>
        <v>6.82</v>
      </c>
      <c r="L203" s="12">
        <v>-0.1</v>
      </c>
      <c r="M203" s="12">
        <v>-0.28999999999999998</v>
      </c>
      <c r="N203" s="12">
        <v>0.63</v>
      </c>
      <c r="O203" s="12">
        <v>0.33</v>
      </c>
      <c r="P203" s="12">
        <v>0.1</v>
      </c>
      <c r="Q203" s="12">
        <f>SUM(Tabela1[[#This Row],[Educação]:[Residência]])</f>
        <v>0.56000000000000005</v>
      </c>
      <c r="R203" s="12">
        <v>0.18</v>
      </c>
      <c r="S203" s="12">
        <v>0.18</v>
      </c>
      <c r="T203" s="12">
        <v>0.43</v>
      </c>
      <c r="U203" s="12">
        <v>-0.23</v>
      </c>
      <c r="V203" s="12">
        <v>0.2</v>
      </c>
      <c r="W203" s="12">
        <f>IF(Tabela1[[#This Row],[IGP-M]]="",#N/A,SUM(V192:V203))</f>
        <v>10.209999999999999</v>
      </c>
      <c r="X203" s="12">
        <v>4.5</v>
      </c>
      <c r="Y203" s="12">
        <v>158.33000000000001</v>
      </c>
      <c r="Z203" s="13">
        <f>IF(Tabela1[[#This Row],[IC-Br]]="",#N/A,((Tabela1[[#This Row],[IC-Br]]*1)/Y191)-1)</f>
        <v>-0.13773009476091924</v>
      </c>
      <c r="AA203" s="12">
        <f>IF(Tabela1[[#This Row],[IPCA (12M)]]="",#N/A,(((1+Tabela14[[#This Row],[Selic]]/100)/(1+Tabela1[[#This Row],[IPCA (12M)]]/100))-1)*100)</f>
        <v>5.2267699115044142</v>
      </c>
    </row>
    <row r="204" spans="1:27">
      <c r="A204" s="11">
        <v>42644</v>
      </c>
      <c r="B204" s="12">
        <v>0.26</v>
      </c>
      <c r="C204" s="12">
        <v>7.87</v>
      </c>
      <c r="D204" s="12">
        <v>0.19</v>
      </c>
      <c r="E204" s="12">
        <v>58.98</v>
      </c>
      <c r="F204" s="12">
        <v>0.35</v>
      </c>
      <c r="G204" s="12">
        <f>IF(Tabela1[[#This Row],[Núcleo IPCA]]="",#N/A,SUM(F193:F204))</f>
        <v>6.17</v>
      </c>
      <c r="H204" s="12">
        <v>-0.23</v>
      </c>
      <c r="I204" s="12">
        <f>IF(Tabela1[[#This Row],[IPCA Bens]]="",#N/A,SUM(H193:H204))</f>
        <v>2.1300000000000003</v>
      </c>
      <c r="J204" s="12">
        <v>0.47</v>
      </c>
      <c r="K204" s="12">
        <f>IF(Tabela1[[#This Row],[IPCA Serviços]]="",#N/A,SUM(J193:J204))</f>
        <v>6.67</v>
      </c>
      <c r="L204" s="12">
        <v>0.75</v>
      </c>
      <c r="M204" s="12">
        <v>-0.05</v>
      </c>
      <c r="N204" s="12">
        <v>0.42</v>
      </c>
      <c r="O204" s="12">
        <v>0.43</v>
      </c>
      <c r="P204" s="12">
        <v>0.01</v>
      </c>
      <c r="Q204" s="12">
        <f>SUM(Tabela1[[#This Row],[Educação]:[Residência]])</f>
        <v>0.41000000000000003</v>
      </c>
      <c r="R204" s="12">
        <v>0.02</v>
      </c>
      <c r="S204" s="12">
        <v>7.0000000000000007E-2</v>
      </c>
      <c r="T204" s="12">
        <v>0.45</v>
      </c>
      <c r="U204" s="12">
        <v>-0.13</v>
      </c>
      <c r="V204" s="12">
        <v>0.16</v>
      </c>
      <c r="W204" s="12">
        <f>IF(Tabela1[[#This Row],[IGP-M]]="",#N/A,SUM(V193:V204))</f>
        <v>8.4799999999999986</v>
      </c>
      <c r="X204" s="12">
        <v>4.5</v>
      </c>
      <c r="Y204" s="12">
        <v>158.07</v>
      </c>
      <c r="Z204" s="13">
        <f>IF(Tabela1[[#This Row],[IC-Br]]="",#N/A,((Tabela1[[#This Row],[IC-Br]]*1)/Y192)-1)</f>
        <v>-0.14570610171323573</v>
      </c>
      <c r="AA204" s="12">
        <f>IF(Tabela1[[#This Row],[IPCA (12M)]]="",#N/A,(((1+Tabela14[[#This Row],[Selic]]/100)/(1+Tabela1[[#This Row],[IPCA (12M)]]/100))-1)*100)</f>
        <v>5.7291183832390846</v>
      </c>
    </row>
    <row r="205" spans="1:27">
      <c r="A205" s="11">
        <v>42675</v>
      </c>
      <c r="B205" s="12">
        <v>0.18</v>
      </c>
      <c r="C205" s="12">
        <v>6.99</v>
      </c>
      <c r="D205" s="12">
        <v>0.26</v>
      </c>
      <c r="E205" s="12">
        <v>57.1</v>
      </c>
      <c r="F205" s="12">
        <v>0.35</v>
      </c>
      <c r="G205" s="12">
        <f>IF(Tabela1[[#This Row],[Núcleo IPCA]]="",#N/A,SUM(F194:F205))</f>
        <v>5.93</v>
      </c>
      <c r="H205" s="12">
        <v>-0.23</v>
      </c>
      <c r="I205" s="12">
        <f>IF(Tabela1[[#This Row],[IPCA Bens]]="",#N/A,SUM(H194:H205))</f>
        <v>1.9700000000000002</v>
      </c>
      <c r="J205" s="12">
        <v>0.41</v>
      </c>
      <c r="K205" s="12">
        <f>IF(Tabela1[[#This Row],[IPCA Serviços]]="",#N/A,SUM(J194:J205))</f>
        <v>6.62</v>
      </c>
      <c r="L205" s="12">
        <v>0.28000000000000003</v>
      </c>
      <c r="M205" s="12">
        <v>-0.2</v>
      </c>
      <c r="N205" s="12">
        <v>0.3</v>
      </c>
      <c r="O205" s="12">
        <v>0.56999999999999995</v>
      </c>
      <c r="P205" s="12">
        <v>0.47</v>
      </c>
      <c r="Q205" s="12">
        <f>SUM(Tabela1[[#This Row],[Educação]:[Residência]])</f>
        <v>0.37</v>
      </c>
      <c r="R205" s="12">
        <v>0.06</v>
      </c>
      <c r="S205" s="12">
        <v>0.27</v>
      </c>
      <c r="T205" s="12">
        <v>0.2</v>
      </c>
      <c r="U205" s="12">
        <v>-0.16</v>
      </c>
      <c r="V205" s="12">
        <v>-0.03</v>
      </c>
      <c r="W205" s="12">
        <f>IF(Tabela1[[#This Row],[IGP-M]]="",#N/A,SUM(V194:V205))</f>
        <v>6.93</v>
      </c>
      <c r="X205" s="12">
        <v>4.5</v>
      </c>
      <c r="Y205" s="12">
        <v>166.76</v>
      </c>
      <c r="Z205" s="13">
        <f>IF(Tabela1[[#This Row],[IC-Br]]="",#N/A,((Tabela1[[#This Row],[IC-Br]]*1)/Y193)-1)</f>
        <v>-5.3306840760715346E-2</v>
      </c>
      <c r="AA205" s="12">
        <f>IF(Tabela1[[#This Row],[IPCA (12M)]]="",#N/A,(((1+Tabela14[[#This Row],[Selic]]/100)/(1+Tabela1[[#This Row],[IPCA (12M)]]/100))-1)*100)</f>
        <v>6.4585475278063242</v>
      </c>
    </row>
    <row r="206" spans="1:27">
      <c r="A206" s="11">
        <v>42705</v>
      </c>
      <c r="B206" s="12">
        <v>0.3</v>
      </c>
      <c r="C206" s="12">
        <v>6.29</v>
      </c>
      <c r="D206" s="12">
        <v>0.19</v>
      </c>
      <c r="E206" s="12">
        <v>59.79</v>
      </c>
      <c r="F206" s="12">
        <v>0.53</v>
      </c>
      <c r="G206" s="12">
        <f>IF(Tabela1[[#This Row],[Núcleo IPCA]]="",#N/A,SUM(F195:F206))</f>
        <v>5.6000000000000005</v>
      </c>
      <c r="H206" s="12">
        <v>-0.41</v>
      </c>
      <c r="I206" s="12">
        <f>IF(Tabela1[[#This Row],[IPCA Bens]]="",#N/A,SUM(H195:H206))</f>
        <v>1.3700000000000003</v>
      </c>
      <c r="J206" s="12">
        <v>0.65</v>
      </c>
      <c r="K206" s="12">
        <f>IF(Tabela1[[#This Row],[IPCA Serviços]]="",#N/A,SUM(J195:J206))</f>
        <v>6.3000000000000007</v>
      </c>
      <c r="L206" s="12">
        <v>1.1100000000000001</v>
      </c>
      <c r="M206" s="12">
        <v>0.08</v>
      </c>
      <c r="N206" s="12">
        <v>-0.59</v>
      </c>
      <c r="O206" s="12">
        <v>0.49</v>
      </c>
      <c r="P206" s="12">
        <v>1.01</v>
      </c>
      <c r="Q206" s="12">
        <f>SUM(Tabela1[[#This Row],[Educação]:[Residência]])</f>
        <v>0.10000000000000003</v>
      </c>
      <c r="R206" s="12">
        <v>7.0000000000000007E-2</v>
      </c>
      <c r="S206" s="12">
        <v>0.02</v>
      </c>
      <c r="T206" s="12">
        <v>0.32</v>
      </c>
      <c r="U206" s="12">
        <v>-0.31</v>
      </c>
      <c r="V206" s="12">
        <v>0.54</v>
      </c>
      <c r="W206" s="12">
        <f>IF(Tabela1[[#This Row],[IGP-M]]="",#N/A,SUM(V195:V206))</f>
        <v>6.9799999999999995</v>
      </c>
      <c r="X206" s="12">
        <v>4.5</v>
      </c>
      <c r="Y206" s="12">
        <v>170.31</v>
      </c>
      <c r="Z206" s="13">
        <f>IF(Tabela1[[#This Row],[IC-Br]]="",#N/A,((Tabela1[[#This Row],[IC-Br]]*1)/Y194)-1)</f>
        <v>-4.4007858546168954E-2</v>
      </c>
      <c r="AA206" s="12">
        <f>IF(Tabela1[[#This Row],[IPCA (12M)]]="",#N/A,(((1+Tabela14[[#This Row],[Selic]]/100)/(1+Tabela1[[#This Row],[IPCA (12M)]]/100))-1)*100)</f>
        <v>6.9244519710226937</v>
      </c>
    </row>
    <row r="207" spans="1:27">
      <c r="A207" s="11">
        <v>42736</v>
      </c>
      <c r="B207" s="12">
        <v>0.38</v>
      </c>
      <c r="C207" s="12">
        <v>5.35</v>
      </c>
      <c r="D207" s="12">
        <v>0.31</v>
      </c>
      <c r="E207" s="12">
        <v>63.27</v>
      </c>
      <c r="F207" s="12">
        <v>0.27</v>
      </c>
      <c r="G207" s="12">
        <f>IF(Tabela1[[#This Row],[Núcleo IPCA]]="",#N/A,SUM(F196:F207))</f>
        <v>5.25</v>
      </c>
      <c r="H207" s="12">
        <v>-0.05</v>
      </c>
      <c r="I207" s="12">
        <f>IF(Tabela1[[#This Row],[IPCA Bens]]="",#N/A,SUM(H196:H207))</f>
        <v>1.1000000000000001</v>
      </c>
      <c r="J207" s="12">
        <v>0.36</v>
      </c>
      <c r="K207" s="12">
        <f>IF(Tabela1[[#This Row],[IPCA Serviços]]="",#N/A,SUM(J196:J207))</f>
        <v>6.0000000000000009</v>
      </c>
      <c r="L207" s="12">
        <v>0.77</v>
      </c>
      <c r="M207" s="12">
        <v>0.35</v>
      </c>
      <c r="N207" s="12">
        <v>0.17</v>
      </c>
      <c r="O207" s="12">
        <v>0.55000000000000004</v>
      </c>
      <c r="P207" s="12">
        <v>0.45</v>
      </c>
      <c r="Q207" s="12">
        <f>SUM(Tabela1[[#This Row],[Educação]:[Residência]])</f>
        <v>0.45999999999999996</v>
      </c>
      <c r="R207" s="12">
        <v>0.28999999999999998</v>
      </c>
      <c r="S207" s="12">
        <v>0.63</v>
      </c>
      <c r="T207" s="12">
        <v>-0.36</v>
      </c>
      <c r="U207" s="12">
        <v>-0.1</v>
      </c>
      <c r="V207" s="12">
        <v>0.64</v>
      </c>
      <c r="W207" s="12">
        <f>IF(Tabela1[[#This Row],[IGP-M]]="",#N/A,SUM(V196:V207))</f>
        <v>6.4799999999999995</v>
      </c>
      <c r="X207" s="12">
        <v>4.5</v>
      </c>
      <c r="Y207" s="12">
        <v>165.23</v>
      </c>
      <c r="Z207" s="13">
        <f>IF(Tabela1[[#This Row],[IC-Br]]="",#N/A,((Tabela1[[#This Row],[IC-Br]]*1)/Y195)-1)</f>
        <v>-9.902393805551013E-2</v>
      </c>
      <c r="AA207" s="12">
        <f>IF(Tabela1[[#This Row],[IPCA (12M)]]="",#N/A,(((1+Tabela14[[#This Row],[Selic]]/100)/(1+Tabela1[[#This Row],[IPCA (12M)]]/100))-1)*100)</f>
        <v>7.422876127195055</v>
      </c>
    </row>
    <row r="208" spans="1:27">
      <c r="A208" s="11">
        <v>42767</v>
      </c>
      <c r="B208" s="12">
        <v>0.33</v>
      </c>
      <c r="C208" s="12">
        <v>4.76</v>
      </c>
      <c r="D208" s="12">
        <v>0.54</v>
      </c>
      <c r="E208" s="12">
        <v>50.94</v>
      </c>
      <c r="F208" s="12">
        <v>0.54</v>
      </c>
      <c r="G208" s="12">
        <f>IF(Tabela1[[#This Row],[Núcleo IPCA]]="",#N/A,SUM(F197:F208))</f>
        <v>4.79</v>
      </c>
      <c r="H208" s="12">
        <v>0.14000000000000001</v>
      </c>
      <c r="I208" s="12">
        <f>IF(Tabela1[[#This Row],[IPCA Bens]]="",#N/A,SUM(H197:H208))</f>
        <v>0.60000000000000009</v>
      </c>
      <c r="J208" s="12">
        <v>0.84</v>
      </c>
      <c r="K208" s="12">
        <f>IF(Tabela1[[#This Row],[IPCA Serviços]]="",#N/A,SUM(J197:J208))</f>
        <v>5.7900000000000009</v>
      </c>
      <c r="L208" s="12">
        <v>0.24</v>
      </c>
      <c r="M208" s="12">
        <v>-0.45</v>
      </c>
      <c r="N208" s="12">
        <v>0.24</v>
      </c>
      <c r="O208" s="12">
        <v>0.65</v>
      </c>
      <c r="P208" s="12">
        <v>0.31</v>
      </c>
      <c r="Q208" s="12">
        <f>SUM(Tabela1[[#This Row],[Educação]:[Residência]])</f>
        <v>5.75</v>
      </c>
      <c r="R208" s="12">
        <v>5.04</v>
      </c>
      <c r="S208" s="12">
        <v>0.66</v>
      </c>
      <c r="T208" s="12">
        <v>-0.13</v>
      </c>
      <c r="U208" s="12">
        <v>0.18</v>
      </c>
      <c r="V208" s="12">
        <v>0.08</v>
      </c>
      <c r="W208" s="12">
        <f>IF(Tabela1[[#This Row],[IGP-M]]="",#N/A,SUM(V197:V208))</f>
        <v>5.27</v>
      </c>
      <c r="X208" s="12">
        <v>4.5</v>
      </c>
      <c r="Y208" s="12">
        <v>159.6</v>
      </c>
      <c r="Z208" s="13">
        <f>IF(Tabela1[[#This Row],[IC-Br]]="",#N/A,((Tabela1[[#This Row],[IC-Br]]*1)/Y196)-1)</f>
        <v>-0.11598537720172819</v>
      </c>
      <c r="AA208" s="12">
        <f>IF(Tabela1[[#This Row],[IPCA (12M)]]="",#N/A,(((1+Tabela14[[#This Row],[Selic]]/100)/(1+Tabela1[[#This Row],[IPCA (12M)]]/100))-1)*100)</f>
        <v>7.6937762504772911</v>
      </c>
    </row>
    <row r="209" spans="1:27">
      <c r="A209" s="11">
        <v>42795</v>
      </c>
      <c r="B209" s="12">
        <v>0.25</v>
      </c>
      <c r="C209" s="12">
        <v>4.57</v>
      </c>
      <c r="D209" s="12">
        <v>0.15</v>
      </c>
      <c r="E209" s="12">
        <v>55.76</v>
      </c>
      <c r="F209" s="12">
        <v>0.14000000000000001</v>
      </c>
      <c r="G209" s="12">
        <f>IF(Tabela1[[#This Row],[Núcleo IPCA]]="",#N/A,SUM(F198:F209))</f>
        <v>4.5100000000000007</v>
      </c>
      <c r="H209" s="12">
        <v>-0.3</v>
      </c>
      <c r="I209" s="12">
        <f>IF(Tabela1[[#This Row],[IPCA Bens]]="",#N/A,SUM(H198:H209))</f>
        <v>0</v>
      </c>
      <c r="J209" s="12">
        <v>0.34</v>
      </c>
      <c r="K209" s="12">
        <f>IF(Tabela1[[#This Row],[IPCA Serviços]]="",#N/A,SUM(J198:J209))</f>
        <v>5.8900000000000006</v>
      </c>
      <c r="L209" s="12">
        <v>-0.86</v>
      </c>
      <c r="M209" s="12">
        <v>0.34</v>
      </c>
      <c r="N209" s="12">
        <v>1.18</v>
      </c>
      <c r="O209" s="12">
        <v>0.69</v>
      </c>
      <c r="P209" s="12">
        <v>0.52</v>
      </c>
      <c r="Q209" s="12">
        <f>SUM(Tabela1[[#This Row],[Educação]:[Residência]])</f>
        <v>-9.0000000000000024E-2</v>
      </c>
      <c r="R209" s="12">
        <v>0.95</v>
      </c>
      <c r="S209" s="12">
        <v>-0.63</v>
      </c>
      <c r="T209" s="12">
        <v>-0.12</v>
      </c>
      <c r="U209" s="12">
        <v>-0.28999999999999998</v>
      </c>
      <c r="V209" s="12">
        <v>0.01</v>
      </c>
      <c r="W209" s="12">
        <f>IF(Tabela1[[#This Row],[IGP-M]]="",#N/A,SUM(V198:V209))</f>
        <v>4.7700000000000005</v>
      </c>
      <c r="X209" s="12">
        <v>4.5</v>
      </c>
      <c r="Y209" s="12">
        <v>156.07</v>
      </c>
      <c r="Z209" s="13">
        <f>IF(Tabela1[[#This Row],[IC-Br]]="",#N/A,((Tabela1[[#This Row],[IC-Br]]*1)/Y197)-1)</f>
        <v>-8.4149991197699725E-2</v>
      </c>
      <c r="AA209" s="12">
        <f>IF(Tabela1[[#This Row],[IPCA (12M)]]="",#N/A,(((1+Tabela14[[#This Row],[Selic]]/100)/(1+Tabela1[[#This Row],[IPCA (12M)]]/100))-1)*100)</f>
        <v>7.2487329061872385</v>
      </c>
    </row>
    <row r="210" spans="1:27">
      <c r="A210" s="11">
        <v>42826</v>
      </c>
      <c r="B210" s="12">
        <v>0.14000000000000001</v>
      </c>
      <c r="C210" s="12">
        <v>4.08</v>
      </c>
      <c r="D210" s="12">
        <v>0.21</v>
      </c>
      <c r="E210" s="12">
        <v>60.59</v>
      </c>
      <c r="F210" s="12">
        <v>0.28999999999999998</v>
      </c>
      <c r="G210" s="12">
        <f>IF(Tabela1[[#This Row],[Núcleo IPCA]]="",#N/A,SUM(F199:F210))</f>
        <v>4.37</v>
      </c>
      <c r="H210" s="12">
        <v>-0.09</v>
      </c>
      <c r="I210" s="12">
        <f>IF(Tabela1[[#This Row],[IPCA Bens]]="",#N/A,SUM(H199:H210))</f>
        <v>-0.39</v>
      </c>
      <c r="J210" s="12">
        <v>0.49</v>
      </c>
      <c r="K210" s="12">
        <f>IF(Tabela1[[#This Row],[IPCA Serviços]]="",#N/A,SUM(J199:J210))</f>
        <v>5.8</v>
      </c>
      <c r="L210" s="12">
        <v>-0.06</v>
      </c>
      <c r="M210" s="12">
        <v>0.57999999999999996</v>
      </c>
      <c r="N210" s="12">
        <v>-1.0900000000000001</v>
      </c>
      <c r="O210" s="12">
        <v>1</v>
      </c>
      <c r="P210" s="12">
        <v>0.09</v>
      </c>
      <c r="Q210" s="12">
        <f>SUM(Tabela1[[#This Row],[Educação]:[Residência]])</f>
        <v>0.78</v>
      </c>
      <c r="R210" s="12">
        <v>0.03</v>
      </c>
      <c r="S210" s="12">
        <v>0.55000000000000004</v>
      </c>
      <c r="T210" s="12">
        <v>0.48</v>
      </c>
      <c r="U210" s="12">
        <v>-0.28000000000000003</v>
      </c>
      <c r="V210" s="12">
        <v>-1.1000000000000001</v>
      </c>
      <c r="W210" s="12">
        <f>IF(Tabela1[[#This Row],[IGP-M]]="",#N/A,SUM(V199:V210))</f>
        <v>3.3400000000000003</v>
      </c>
      <c r="X210" s="12">
        <v>4.5</v>
      </c>
      <c r="Y210" s="12">
        <v>156.15</v>
      </c>
      <c r="Z210" s="13">
        <f>IF(Tabela1[[#This Row],[IC-Br]]="",#N/A,((Tabela1[[#This Row],[IC-Br]]*1)/Y198)-1)</f>
        <v>-5.2027683341427822E-2</v>
      </c>
      <c r="AA210" s="12">
        <f>IF(Tabela1[[#This Row],[IPCA (12M)]]="",#N/A,(((1+Tabela14[[#This Row],[Selic]]/100)/(1+Tabela1[[#This Row],[IPCA (12M)]]/100))-1)*100)</f>
        <v>7.2156033820138354</v>
      </c>
    </row>
    <row r="211" spans="1:27">
      <c r="A211" s="11">
        <v>42856</v>
      </c>
      <c r="B211" s="12">
        <v>0.31</v>
      </c>
      <c r="C211" s="12">
        <v>3.6</v>
      </c>
      <c r="D211" s="12">
        <v>0.24</v>
      </c>
      <c r="E211" s="12">
        <v>51.74</v>
      </c>
      <c r="F211" s="12">
        <v>0.05</v>
      </c>
      <c r="G211" s="12">
        <f>IF(Tabela1[[#This Row],[Núcleo IPCA]]="",#N/A,SUM(F200:F211))</f>
        <v>3.92</v>
      </c>
      <c r="H211" s="12">
        <v>-0.41</v>
      </c>
      <c r="I211" s="12">
        <f>IF(Tabela1[[#This Row],[IPCA Bens]]="",#N/A,SUM(H200:H211))</f>
        <v>-1.44</v>
      </c>
      <c r="J211" s="12">
        <v>0.05</v>
      </c>
      <c r="K211" s="12">
        <f>IF(Tabela1[[#This Row],[IPCA Serviços]]="",#N/A,SUM(J200:J211))</f>
        <v>5.4799999999999995</v>
      </c>
      <c r="L211" s="12">
        <v>-0.42</v>
      </c>
      <c r="M211" s="12">
        <v>-0.35</v>
      </c>
      <c r="N211" s="12">
        <v>2.14</v>
      </c>
      <c r="O211" s="12">
        <v>0.62</v>
      </c>
      <c r="P211" s="12">
        <v>0.23</v>
      </c>
      <c r="Q211" s="12">
        <f>SUM(Tabela1[[#This Row],[Educação]:[Residência]])</f>
        <v>0.91999999999999993</v>
      </c>
      <c r="R211" s="12">
        <v>0.08</v>
      </c>
      <c r="S211" s="12">
        <v>0.09</v>
      </c>
      <c r="T211" s="12">
        <v>0.98</v>
      </c>
      <c r="U211" s="12">
        <v>-0.23</v>
      </c>
      <c r="V211" s="12">
        <v>-0.93</v>
      </c>
      <c r="W211" s="12">
        <f>IF(Tabela1[[#This Row],[IGP-M]]="",#N/A,SUM(V200:V211))</f>
        <v>1.5900000000000003</v>
      </c>
      <c r="X211" s="12">
        <v>4.5</v>
      </c>
      <c r="Y211" s="12">
        <v>160.04</v>
      </c>
      <c r="Z211" s="13">
        <f>IF(Tabela1[[#This Row],[IC-Br]]="",#N/A,((Tabela1[[#This Row],[IC-Br]]*1)/Y199)-1)</f>
        <v>-3.7353383458646694E-2</v>
      </c>
      <c r="AA211" s="12">
        <f>IF(Tabela1[[#This Row],[IPCA (12M)]]="",#N/A,(((1+Tabela14[[#This Row],[Selic]]/100)/(1+Tabela1[[#This Row],[IPCA (12M)]]/100))-1)*100)</f>
        <v>7.287644787644787</v>
      </c>
    </row>
    <row r="212" spans="1:27">
      <c r="A212" s="11">
        <v>42887</v>
      </c>
      <c r="B212" s="12">
        <v>-0.23</v>
      </c>
      <c r="C212" s="12">
        <v>3</v>
      </c>
      <c r="D212" s="12">
        <v>0.16</v>
      </c>
      <c r="E212" s="12">
        <v>47.18</v>
      </c>
      <c r="F212" s="12">
        <v>0.22</v>
      </c>
      <c r="G212" s="12">
        <f>IF(Tabela1[[#This Row],[Núcleo IPCA]]="",#N/A,SUM(F201:F212))</f>
        <v>3.85</v>
      </c>
      <c r="H212" s="12">
        <v>0.11</v>
      </c>
      <c r="I212" s="12">
        <f>IF(Tabela1[[#This Row],[IPCA Bens]]="",#N/A,SUM(H201:H212))</f>
        <v>-1.2</v>
      </c>
      <c r="J212" s="12">
        <v>0.43</v>
      </c>
      <c r="K212" s="12">
        <f>IF(Tabela1[[#This Row],[IPCA Serviços]]="",#N/A,SUM(J201:J212))</f>
        <v>5.5799999999999992</v>
      </c>
      <c r="L212" s="12">
        <v>-0.52</v>
      </c>
      <c r="M212" s="12">
        <v>-0.5</v>
      </c>
      <c r="N212" s="12">
        <v>-0.77</v>
      </c>
      <c r="O212" s="12">
        <v>0.46</v>
      </c>
      <c r="P212" s="12">
        <v>0.33</v>
      </c>
      <c r="Q212" s="12">
        <f>SUM(Tabela1[[#This Row],[Educação]:[Residência]])</f>
        <v>0.31</v>
      </c>
      <c r="R212" s="12">
        <v>0.08</v>
      </c>
      <c r="S212" s="12">
        <v>0.09</v>
      </c>
      <c r="T212" s="12">
        <v>0.21</v>
      </c>
      <c r="U212" s="12">
        <v>-7.0000000000000007E-2</v>
      </c>
      <c r="V212" s="12">
        <v>-0.67</v>
      </c>
      <c r="W212" s="12">
        <f>IF(Tabela1[[#This Row],[IGP-M]]="",#N/A,SUM(V201:V212))</f>
        <v>-0.7699999999999998</v>
      </c>
      <c r="X212" s="12">
        <v>4.5</v>
      </c>
      <c r="Y212" s="12">
        <v>159.74</v>
      </c>
      <c r="Z212" s="13">
        <f>IF(Tabela1[[#This Row],[IC-Br]]="",#N/A,((Tabela1[[#This Row],[IC-Br]]*1)/Y200)-1)</f>
        <v>-4.3358486046232936E-2</v>
      </c>
      <c r="AA212" s="12">
        <f>IF(Tabela1[[#This Row],[IPCA (12M)]]="",#N/A,(((1+Tabela14[[#This Row],[Selic]]/100)/(1+Tabela1[[#This Row],[IPCA (12M)]]/100))-1)*100)</f>
        <v>6.9417475728155154</v>
      </c>
    </row>
    <row r="213" spans="1:27">
      <c r="A213" s="11">
        <v>42917</v>
      </c>
      <c r="B213" s="12">
        <v>0.24</v>
      </c>
      <c r="C213" s="12">
        <v>2.71</v>
      </c>
      <c r="D213" s="12">
        <v>-0.18</v>
      </c>
      <c r="E213" s="12">
        <v>41.82</v>
      </c>
      <c r="F213" s="12">
        <v>0.11</v>
      </c>
      <c r="G213" s="12">
        <f>IF(Tabela1[[#This Row],[Núcleo IPCA]]="",#N/A,SUM(F202:F213))</f>
        <v>3.5500000000000003</v>
      </c>
      <c r="H213" s="12">
        <v>-0.45</v>
      </c>
      <c r="I213" s="12">
        <f>IF(Tabela1[[#This Row],[IPCA Bens]]="",#N/A,SUM(H202:H213))</f>
        <v>-1.69</v>
      </c>
      <c r="J213" s="12">
        <v>0.33</v>
      </c>
      <c r="K213" s="12">
        <f>IF(Tabela1[[#This Row],[IPCA Serviços]]="",#N/A,SUM(J202:J213))</f>
        <v>5.2899999999999991</v>
      </c>
      <c r="L213" s="12">
        <v>0.34</v>
      </c>
      <c r="M213" s="12">
        <v>-0.47</v>
      </c>
      <c r="N213" s="12">
        <v>1.64</v>
      </c>
      <c r="O213" s="12">
        <v>0.37</v>
      </c>
      <c r="P213" s="12">
        <v>0.36</v>
      </c>
      <c r="Q213" s="12">
        <f>SUM(Tabela1[[#This Row],[Educação]:[Residência]])</f>
        <v>-0.69</v>
      </c>
      <c r="R213" s="12">
        <v>-0.02</v>
      </c>
      <c r="S213" s="12">
        <v>-0.02</v>
      </c>
      <c r="T213" s="12">
        <v>-0.42</v>
      </c>
      <c r="U213" s="12">
        <v>-0.23</v>
      </c>
      <c r="V213" s="12">
        <v>-0.72</v>
      </c>
      <c r="W213" s="12">
        <f>IF(Tabela1[[#This Row],[IGP-M]]="",#N/A,SUM(V202:V213))</f>
        <v>-1.67</v>
      </c>
      <c r="X213" s="12">
        <v>4.5</v>
      </c>
      <c r="Y213" s="12">
        <v>157.57</v>
      </c>
      <c r="Z213" s="13">
        <f>IF(Tabela1[[#This Row],[IC-Br]]="",#N/A,((Tabela1[[#This Row],[IC-Br]]*1)/Y201)-1)</f>
        <v>-7.5581029161680968E-3</v>
      </c>
      <c r="AA213" s="12">
        <f>IF(Tabela1[[#This Row],[IPCA (12M)]]="",#N/A,(((1+Tabela14[[#This Row],[Selic]]/100)/(1+Tabela1[[#This Row],[IPCA (12M)]]/100))-1)*100)</f>
        <v>7.1073897380975692</v>
      </c>
    </row>
    <row r="214" spans="1:27">
      <c r="A214" s="11">
        <v>42948</v>
      </c>
      <c r="B214" s="12">
        <v>0.19</v>
      </c>
      <c r="C214" s="12">
        <v>2.46</v>
      </c>
      <c r="D214" s="12">
        <v>0.35</v>
      </c>
      <c r="E214" s="12">
        <v>46.38</v>
      </c>
      <c r="F214" s="12">
        <v>0.11</v>
      </c>
      <c r="G214" s="12">
        <f>IF(Tabela1[[#This Row],[Núcleo IPCA]]="",#N/A,SUM(F203:F214))</f>
        <v>3.12</v>
      </c>
      <c r="H214" s="12">
        <v>0.1</v>
      </c>
      <c r="I214" s="12">
        <f>IF(Tabela1[[#This Row],[IPCA Bens]]="",#N/A,SUM(H203:H214))</f>
        <v>-2.21</v>
      </c>
      <c r="J214" s="12">
        <v>0.01</v>
      </c>
      <c r="K214" s="12">
        <f>IF(Tabela1[[#This Row],[IPCA Serviços]]="",#N/A,SUM(J203:J214))</f>
        <v>4.7099999999999991</v>
      </c>
      <c r="L214" s="12">
        <v>1.53</v>
      </c>
      <c r="M214" s="12">
        <v>-1.07</v>
      </c>
      <c r="N214" s="12">
        <v>0.56999999999999995</v>
      </c>
      <c r="O214" s="12">
        <v>0.41</v>
      </c>
      <c r="P214" s="12">
        <v>0.28999999999999998</v>
      </c>
      <c r="Q214" s="12">
        <f>SUM(Tabela1[[#This Row],[Educação]:[Residência]])</f>
        <v>0.16999999999999993</v>
      </c>
      <c r="R214" s="12">
        <v>0.24</v>
      </c>
      <c r="S214" s="12">
        <v>-0.56000000000000005</v>
      </c>
      <c r="T214" s="12">
        <v>0.28999999999999998</v>
      </c>
      <c r="U214" s="12">
        <v>0.2</v>
      </c>
      <c r="V214" s="12">
        <v>0.1</v>
      </c>
      <c r="W214" s="12">
        <f>IF(Tabela1[[#This Row],[IGP-M]]="",#N/A,SUM(V203:V214))</f>
        <v>-1.72</v>
      </c>
      <c r="X214" s="12">
        <v>4.5</v>
      </c>
      <c r="Y214" s="12">
        <v>154.22999999999999</v>
      </c>
      <c r="Z214" s="13">
        <f>IF(Tabela1[[#This Row],[IC-Br]]="",#N/A,((Tabela1[[#This Row],[IC-Br]]*1)/Y202)-1)</f>
        <v>-8.8683246577985209E-3</v>
      </c>
      <c r="AA214" s="12">
        <f>IF(Tabela1[[#This Row],[IPCA (12M)]]="",#N/A,(((1+Tabela14[[#This Row],[Selic]]/100)/(1+Tabela1[[#This Row],[IPCA (12M)]]/100))-1)*100)</f>
        <v>6.5293773179777359</v>
      </c>
    </row>
    <row r="215" spans="1:27">
      <c r="A215" s="11">
        <v>42979</v>
      </c>
      <c r="B215" s="12">
        <v>0.16</v>
      </c>
      <c r="C215" s="12">
        <v>2.54</v>
      </c>
      <c r="D215" s="12">
        <v>0.11</v>
      </c>
      <c r="E215" s="12">
        <v>52.01</v>
      </c>
      <c r="F215" s="12">
        <v>0.37</v>
      </c>
      <c r="G215" s="12">
        <f>IF(Tabela1[[#This Row],[Núcleo IPCA]]="",#N/A,SUM(F204:F215))</f>
        <v>3.33</v>
      </c>
      <c r="H215" s="12">
        <v>0.03</v>
      </c>
      <c r="I215" s="12">
        <f>IF(Tabela1[[#This Row],[IPCA Bens]]="",#N/A,SUM(H204:H215))</f>
        <v>-1.7899999999999998</v>
      </c>
      <c r="J215" s="12">
        <v>0.5</v>
      </c>
      <c r="K215" s="12">
        <f>IF(Tabela1[[#This Row],[IPCA Serviços]]="",#N/A,SUM(J204:J215))</f>
        <v>4.879999999999999</v>
      </c>
      <c r="L215" s="12">
        <v>0.79</v>
      </c>
      <c r="M215" s="12">
        <v>-0.41</v>
      </c>
      <c r="N215" s="12">
        <v>-0.12</v>
      </c>
      <c r="O215" s="12">
        <v>0.32</v>
      </c>
      <c r="P215" s="12">
        <v>0.56000000000000005</v>
      </c>
      <c r="Q215" s="12">
        <f>SUM(Tabela1[[#This Row],[Educação]:[Residência]])</f>
        <v>0.95000000000000007</v>
      </c>
      <c r="R215" s="12">
        <v>0.04</v>
      </c>
      <c r="S215" s="12">
        <v>0.5</v>
      </c>
      <c r="T215" s="12">
        <v>0.28000000000000003</v>
      </c>
      <c r="U215" s="12">
        <v>0.13</v>
      </c>
      <c r="V215" s="12">
        <v>0.47</v>
      </c>
      <c r="W215" s="12">
        <f>IF(Tabela1[[#This Row],[IGP-M]]="",#N/A,SUM(V204:V215))</f>
        <v>-1.45</v>
      </c>
      <c r="X215" s="12">
        <v>4.5</v>
      </c>
      <c r="Y215" s="12">
        <v>157.54</v>
      </c>
      <c r="Z215" s="13">
        <f>IF(Tabela1[[#This Row],[IC-Br]]="",#N/A,((Tabela1[[#This Row],[IC-Br]]*1)/Y203)-1)</f>
        <v>-4.9895787279733428E-3</v>
      </c>
      <c r="AA215" s="12">
        <f>IF(Tabela1[[#This Row],[IPCA (12M)]]="",#N/A,(((1+Tabela14[[#This Row],[Selic]]/100)/(1+Tabela1[[#This Row],[IPCA (12M)]]/100))-1)*100)</f>
        <v>5.6660815291593281</v>
      </c>
    </row>
    <row r="216" spans="1:27">
      <c r="A216" s="11">
        <v>43009</v>
      </c>
      <c r="B216" s="12">
        <v>0.42</v>
      </c>
      <c r="C216" s="12">
        <v>2.7</v>
      </c>
      <c r="D216" s="12">
        <v>0.34</v>
      </c>
      <c r="E216" s="12">
        <v>56.57</v>
      </c>
      <c r="F216" s="12">
        <v>0.34</v>
      </c>
      <c r="G216" s="12">
        <f>IF(Tabela1[[#This Row],[Núcleo IPCA]]="",#N/A,SUM(F205:F216))</f>
        <v>3.32</v>
      </c>
      <c r="H216" s="12">
        <v>0.06</v>
      </c>
      <c r="I216" s="12">
        <f>IF(Tabela1[[#This Row],[IPCA Bens]]="",#N/A,SUM(H205:H216))</f>
        <v>-1.4999999999999998</v>
      </c>
      <c r="J216" s="12">
        <v>0.37</v>
      </c>
      <c r="K216" s="12">
        <f>IF(Tabela1[[#This Row],[IPCA Serviços]]="",#N/A,SUM(J205:J216))</f>
        <v>4.78</v>
      </c>
      <c r="L216" s="12">
        <v>0.49</v>
      </c>
      <c r="M216" s="12">
        <v>-0.05</v>
      </c>
      <c r="N216" s="12">
        <v>1.33</v>
      </c>
      <c r="O216" s="12">
        <v>0.52</v>
      </c>
      <c r="P216" s="12">
        <v>0.32</v>
      </c>
      <c r="Q216" s="12">
        <f>SUM(Tabela1[[#This Row],[Educação]:[Residência]])</f>
        <v>0.77999999999999992</v>
      </c>
      <c r="R216" s="12">
        <v>0.06</v>
      </c>
      <c r="S216" s="12">
        <v>0.4</v>
      </c>
      <c r="T216" s="12">
        <v>0.71</v>
      </c>
      <c r="U216" s="12">
        <v>-0.39</v>
      </c>
      <c r="V216" s="12">
        <v>0.2</v>
      </c>
      <c r="W216" s="12">
        <f>IF(Tabela1[[#This Row],[IGP-M]]="",#N/A,SUM(V205:V216))</f>
        <v>-1.4100000000000001</v>
      </c>
      <c r="X216" s="12">
        <v>4.5</v>
      </c>
      <c r="Y216" s="12">
        <v>162.52000000000001</v>
      </c>
      <c r="Z216" s="13">
        <f>IF(Tabela1[[#This Row],[IC-Br]]="",#N/A,((Tabela1[[#This Row],[IC-Br]]*1)/Y204)-1)</f>
        <v>2.8152084519516674E-2</v>
      </c>
      <c r="AA216" s="12">
        <f>IF(Tabela1[[#This Row],[IPCA (12M)]]="",#N/A,(((1+Tabela14[[#This Row],[Selic]]/100)/(1+Tabela1[[#This Row],[IPCA (12M)]]/100))-1)*100)</f>
        <v>5.1703992210321514</v>
      </c>
    </row>
    <row r="217" spans="1:27">
      <c r="A217" s="11">
        <v>43040</v>
      </c>
      <c r="B217" s="12">
        <v>0.28000000000000003</v>
      </c>
      <c r="C217" s="12">
        <v>2.8</v>
      </c>
      <c r="D217" s="12">
        <v>0.32</v>
      </c>
      <c r="E217" s="12">
        <v>46.38</v>
      </c>
      <c r="F217" s="12">
        <v>0.11</v>
      </c>
      <c r="G217" s="12">
        <f>IF(Tabela1[[#This Row],[Núcleo IPCA]]="",#N/A,SUM(F206:F217))</f>
        <v>3.0799999999999996</v>
      </c>
      <c r="H217" s="12">
        <v>-0.42</v>
      </c>
      <c r="I217" s="12">
        <f>IF(Tabela1[[#This Row],[IPCA Bens]]="",#N/A,SUM(H206:H217))</f>
        <v>-1.6899999999999995</v>
      </c>
      <c r="J217" s="12">
        <v>0.12</v>
      </c>
      <c r="K217" s="12">
        <f>IF(Tabela1[[#This Row],[IPCA Serviços]]="",#N/A,SUM(J206:J217))</f>
        <v>4.4899999999999993</v>
      </c>
      <c r="L217" s="12">
        <v>0.52</v>
      </c>
      <c r="M217" s="12">
        <v>-0.38</v>
      </c>
      <c r="N217" s="12">
        <v>1.27</v>
      </c>
      <c r="O217" s="12">
        <v>0.34</v>
      </c>
      <c r="P217" s="12">
        <v>0.42</v>
      </c>
      <c r="Q217" s="12">
        <f>SUM(Tabela1[[#This Row],[Educação]:[Residência]])</f>
        <v>-0.16999999999999998</v>
      </c>
      <c r="R217" s="12">
        <v>0.03</v>
      </c>
      <c r="S217" s="12">
        <v>0.15</v>
      </c>
      <c r="T217" s="12">
        <v>0.1</v>
      </c>
      <c r="U217" s="12">
        <v>-0.45</v>
      </c>
      <c r="V217" s="12">
        <v>0.52</v>
      </c>
      <c r="W217" s="12">
        <f>IF(Tabela1[[#This Row],[IGP-M]]="",#N/A,SUM(V206:V217))</f>
        <v>-0.85999999999999988</v>
      </c>
      <c r="X217" s="12">
        <v>4.5</v>
      </c>
      <c r="Y217" s="12">
        <v>171.15</v>
      </c>
      <c r="Z217" s="13">
        <f>IF(Tabela1[[#This Row],[IC-Br]]="",#N/A,((Tabela1[[#This Row],[IC-Br]]*1)/Y205)-1)</f>
        <v>2.6325257855601025E-2</v>
      </c>
      <c r="AA217" s="12">
        <f>IF(Tabela1[[#This Row],[IPCA (12M)]]="",#N/A,(((1+Tabela14[[#This Row],[Selic]]/100)/(1+Tabela1[[#This Row],[IPCA (12M)]]/100))-1)*100)</f>
        <v>4.474708171206232</v>
      </c>
    </row>
    <row r="218" spans="1:27">
      <c r="A218" s="11">
        <v>43070</v>
      </c>
      <c r="B218" s="12">
        <v>0.44</v>
      </c>
      <c r="C218" s="12">
        <v>2.95</v>
      </c>
      <c r="D218" s="12">
        <v>0.35</v>
      </c>
      <c r="E218" s="12">
        <v>56.84</v>
      </c>
      <c r="F218" s="12">
        <v>0.55000000000000004</v>
      </c>
      <c r="G218" s="12">
        <f>IF(Tabela1[[#This Row],[Núcleo IPCA]]="",#N/A,SUM(F207:F218))</f>
        <v>3.0999999999999996</v>
      </c>
      <c r="H218" s="12">
        <v>0.12</v>
      </c>
      <c r="I218" s="12">
        <f>IF(Tabela1[[#This Row],[IPCA Bens]]="",#N/A,SUM(H207:H218))</f>
        <v>-1.1600000000000001</v>
      </c>
      <c r="J218" s="12">
        <v>0.6</v>
      </c>
      <c r="K218" s="12">
        <f>IF(Tabela1[[#This Row],[IPCA Serviços]]="",#N/A,SUM(J207:J218))</f>
        <v>4.4400000000000004</v>
      </c>
      <c r="L218" s="12">
        <v>1.23</v>
      </c>
      <c r="M218" s="12">
        <v>0.54</v>
      </c>
      <c r="N218" s="12">
        <v>-0.4</v>
      </c>
      <c r="O218" s="12">
        <v>0.4</v>
      </c>
      <c r="P218" s="12">
        <v>0.42</v>
      </c>
      <c r="Q218" s="12">
        <f>SUM(Tabela1[[#This Row],[Educação]:[Residência]])</f>
        <v>0.91</v>
      </c>
      <c r="R218" s="12">
        <v>0.15</v>
      </c>
      <c r="S218" s="12">
        <v>-0.11</v>
      </c>
      <c r="T218" s="12">
        <v>0.84</v>
      </c>
      <c r="U218" s="12">
        <v>0.03</v>
      </c>
      <c r="V218" s="12">
        <v>0.89</v>
      </c>
      <c r="W218" s="12">
        <f>IF(Tabela1[[#This Row],[IGP-M]]="",#N/A,SUM(V207:V218))</f>
        <v>-0.51000000000000012</v>
      </c>
      <c r="X218" s="12">
        <v>4.5</v>
      </c>
      <c r="Y218" s="12">
        <v>169.65</v>
      </c>
      <c r="Z218" s="13">
        <f>IF(Tabela1[[#This Row],[IC-Br]]="",#N/A,((Tabela1[[#This Row],[IC-Br]]*1)/Y206)-1)</f>
        <v>-3.8752862427338108E-3</v>
      </c>
      <c r="AA218" s="12">
        <f>IF(Tabela1[[#This Row],[IPCA (12M)]]="",#N/A,(((1+Tabela14[[#This Row],[Selic]]/100)/(1+Tabela1[[#This Row],[IPCA (12M)]]/100))-1)*100)</f>
        <v>3.9339485186983936</v>
      </c>
    </row>
    <row r="219" spans="1:27">
      <c r="A219" s="11">
        <v>43101</v>
      </c>
      <c r="B219" s="12">
        <v>0.28999999999999998</v>
      </c>
      <c r="C219" s="12">
        <v>2.86</v>
      </c>
      <c r="D219" s="12">
        <v>0.39</v>
      </c>
      <c r="E219" s="12">
        <v>57.91</v>
      </c>
      <c r="F219" s="12">
        <v>0.11</v>
      </c>
      <c r="G219" s="12">
        <f>IF(Tabela1[[#This Row],[Núcleo IPCA]]="",#N/A,SUM(F208:F219))</f>
        <v>2.94</v>
      </c>
      <c r="H219" s="12">
        <v>0.24</v>
      </c>
      <c r="I219" s="12">
        <f>IF(Tabela1[[#This Row],[IPCA Bens]]="",#N/A,SUM(H208:H219))</f>
        <v>-0.86999999999999988</v>
      </c>
      <c r="J219" s="12">
        <v>0.16</v>
      </c>
      <c r="K219" s="12">
        <f>IF(Tabela1[[#This Row],[IPCA Serviços]]="",#N/A,SUM(J208:J219))</f>
        <v>4.24</v>
      </c>
      <c r="L219" s="12">
        <v>1.1000000000000001</v>
      </c>
      <c r="M219" s="12">
        <v>0.74</v>
      </c>
      <c r="N219" s="12">
        <v>-0.85</v>
      </c>
      <c r="O219" s="12">
        <v>0.42</v>
      </c>
      <c r="P219" s="12">
        <v>0.22</v>
      </c>
      <c r="Q219" s="12">
        <f>SUM(Tabela1[[#This Row],[Educação]:[Residência]])</f>
        <v>-0.5099999999999999</v>
      </c>
      <c r="R219" s="12">
        <v>0.22</v>
      </c>
      <c r="S219" s="12">
        <v>0.11</v>
      </c>
      <c r="T219" s="12">
        <v>-0.98</v>
      </c>
      <c r="U219" s="12">
        <v>0.14000000000000001</v>
      </c>
      <c r="V219" s="12">
        <v>0.76</v>
      </c>
      <c r="W219" s="12">
        <f>IF(Tabela1[[#This Row],[IGP-M]]="",#N/A,SUM(V208:V219))</f>
        <v>-0.38999999999999946</v>
      </c>
      <c r="X219" s="12">
        <v>4.5</v>
      </c>
      <c r="Y219" s="12">
        <v>171.2</v>
      </c>
      <c r="Z219" s="13">
        <f>IF(Tabela1[[#This Row],[IC-Br]]="",#N/A,((Tabela1[[#This Row],[IC-Br]]*1)/Y207)-1)</f>
        <v>3.6131453125945567E-2</v>
      </c>
      <c r="AA219" s="12">
        <f>IF(Tabela1[[#This Row],[IPCA (12M)]]="",#N/A,(((1+Tabela14[[#This Row],[Selic]]/100)/(1+Tabela1[[#This Row],[IPCA (12M)]]/100))-1)*100)</f>
        <v>3.9276686758701107</v>
      </c>
    </row>
    <row r="220" spans="1:27">
      <c r="A220" s="11">
        <v>43132</v>
      </c>
      <c r="B220" s="12">
        <v>0.32</v>
      </c>
      <c r="C220" s="12">
        <v>2.84</v>
      </c>
      <c r="D220" s="12">
        <v>0.38</v>
      </c>
      <c r="E220" s="12">
        <v>48.53</v>
      </c>
      <c r="F220" s="12">
        <v>0.47</v>
      </c>
      <c r="G220" s="12">
        <f>IF(Tabela1[[#This Row],[Núcleo IPCA]]="",#N/A,SUM(F209:F220))</f>
        <v>2.87</v>
      </c>
      <c r="H220" s="12">
        <v>0.23</v>
      </c>
      <c r="I220" s="12">
        <f>IF(Tabela1[[#This Row],[IPCA Bens]]="",#N/A,SUM(H209:H220))</f>
        <v>-0.78</v>
      </c>
      <c r="J220" s="12">
        <v>0.74</v>
      </c>
      <c r="K220" s="12">
        <f>IF(Tabela1[[#This Row],[IPCA Serviços]]="",#N/A,SUM(J209:J220))</f>
        <v>4.1400000000000006</v>
      </c>
      <c r="L220" s="12">
        <v>0.74</v>
      </c>
      <c r="M220" s="12">
        <v>-0.33</v>
      </c>
      <c r="N220" s="12">
        <v>0.22</v>
      </c>
      <c r="O220" s="12">
        <v>0.38</v>
      </c>
      <c r="P220" s="12">
        <v>0.17</v>
      </c>
      <c r="Q220" s="12">
        <f>SUM(Tabela1[[#This Row],[Educação]:[Residência]])</f>
        <v>3.59</v>
      </c>
      <c r="R220" s="12">
        <v>3.89</v>
      </c>
      <c r="S220" s="12">
        <v>0.05</v>
      </c>
      <c r="T220" s="12">
        <v>-0.38</v>
      </c>
      <c r="U220" s="12">
        <v>0.03</v>
      </c>
      <c r="V220" s="12">
        <v>7.0000000000000007E-2</v>
      </c>
      <c r="W220" s="12">
        <f>IF(Tabela1[[#This Row],[IGP-M]]="",#N/A,SUM(V209:V220))</f>
        <v>-0.39999999999999952</v>
      </c>
      <c r="X220" s="12">
        <v>4.5</v>
      </c>
      <c r="Y220" s="12">
        <v>171.78</v>
      </c>
      <c r="Z220" s="13">
        <f>IF(Tabela1[[#This Row],[IC-Br]]="",#N/A,((Tabela1[[#This Row],[IC-Br]]*1)/Y208)-1)</f>
        <v>7.6315789473684337E-2</v>
      </c>
      <c r="AA220" s="12">
        <f>IF(Tabela1[[#This Row],[IPCA (12M)]]="",#N/A,(((1+Tabela14[[#This Row],[Selic]]/100)/(1+Tabela1[[#This Row],[IPCA (12M)]]/100))-1)*100)</f>
        <v>3.7728510307273311</v>
      </c>
    </row>
    <row r="221" spans="1:27">
      <c r="A221" s="11">
        <v>43160</v>
      </c>
      <c r="B221" s="12">
        <v>0.09</v>
      </c>
      <c r="C221" s="12">
        <v>2.68</v>
      </c>
      <c r="D221" s="12">
        <v>0.1</v>
      </c>
      <c r="E221" s="12">
        <v>50.4</v>
      </c>
      <c r="F221" s="12">
        <v>0.1</v>
      </c>
      <c r="G221" s="12">
        <f>IF(Tabela1[[#This Row],[Núcleo IPCA]]="",#N/A,SUM(F210:F221))</f>
        <v>2.8300000000000005</v>
      </c>
      <c r="H221" s="12">
        <v>-0.03</v>
      </c>
      <c r="I221" s="12">
        <f>IF(Tabela1[[#This Row],[IPCA Bens]]="",#N/A,SUM(H210:H221))</f>
        <v>-0.51000000000000012</v>
      </c>
      <c r="J221" s="12">
        <v>0.08</v>
      </c>
      <c r="K221" s="12">
        <f>IF(Tabela1[[#This Row],[IPCA Serviços]]="",#N/A,SUM(J210:J221))</f>
        <v>3.8800000000000008</v>
      </c>
      <c r="L221" s="12">
        <v>-0.25</v>
      </c>
      <c r="M221" s="12">
        <v>7.0000000000000007E-2</v>
      </c>
      <c r="N221" s="12">
        <v>0.19</v>
      </c>
      <c r="O221" s="12">
        <v>0.48</v>
      </c>
      <c r="P221" s="12">
        <v>0.05</v>
      </c>
      <c r="Q221" s="12">
        <f>SUM(Tabela1[[#This Row],[Educação]:[Residência]])</f>
        <v>0.36000000000000004</v>
      </c>
      <c r="R221" s="12">
        <v>0.28000000000000003</v>
      </c>
      <c r="S221" s="12">
        <v>-0.33</v>
      </c>
      <c r="T221" s="12">
        <v>0.33</v>
      </c>
      <c r="U221" s="12">
        <v>0.08</v>
      </c>
      <c r="V221" s="12">
        <v>0.64</v>
      </c>
      <c r="W221" s="12">
        <f>IF(Tabela1[[#This Row],[IGP-M]]="",#N/A,SUM(V210:V221))</f>
        <v>0.2300000000000007</v>
      </c>
      <c r="X221" s="12">
        <v>4.5</v>
      </c>
      <c r="Y221" s="12">
        <v>169.09</v>
      </c>
      <c r="Z221" s="13">
        <f>IF(Tabela1[[#This Row],[IC-Br]]="",#N/A,((Tabela1[[#This Row],[IC-Br]]*1)/Y209)-1)</f>
        <v>8.3424104568462942E-2</v>
      </c>
      <c r="AA221" s="12">
        <f>IF(Tabela1[[#This Row],[IPCA (12M)]]="",#N/A,(((1+Tabela14[[#This Row],[Selic]]/100)/(1+Tabela1[[#This Row],[IPCA (12M)]]/100))-1)*100)</f>
        <v>3.7982080249318484</v>
      </c>
    </row>
    <row r="222" spans="1:27">
      <c r="A222" s="11">
        <v>43191</v>
      </c>
      <c r="B222" s="12">
        <v>0.22</v>
      </c>
      <c r="C222" s="12">
        <v>2.76</v>
      </c>
      <c r="D222" s="12">
        <v>0.21</v>
      </c>
      <c r="E222" s="12">
        <v>53.89</v>
      </c>
      <c r="F222" s="12">
        <v>0.04</v>
      </c>
      <c r="G222" s="12">
        <f>IF(Tabela1[[#This Row],[Núcleo IPCA]]="",#N/A,SUM(F211:F222))</f>
        <v>2.5800000000000005</v>
      </c>
      <c r="H222" s="12">
        <v>-0.04</v>
      </c>
      <c r="I222" s="12">
        <f>IF(Tabela1[[#This Row],[IPCA Bens]]="",#N/A,SUM(H211:H222))</f>
        <v>-0.46</v>
      </c>
      <c r="J222" s="12">
        <v>0.03</v>
      </c>
      <c r="K222" s="12">
        <f>IF(Tabela1[[#This Row],[IPCA Serviços]]="",#N/A,SUM(J211:J222))</f>
        <v>3.4200000000000004</v>
      </c>
      <c r="L222" s="12">
        <v>0</v>
      </c>
      <c r="M222" s="12">
        <v>0.09</v>
      </c>
      <c r="N222" s="12">
        <v>0.17</v>
      </c>
      <c r="O222" s="12">
        <v>0.91</v>
      </c>
      <c r="P222" s="12">
        <v>0.12</v>
      </c>
      <c r="Q222" s="12">
        <f>SUM(Tabela1[[#This Row],[Educação]:[Residência]])</f>
        <v>0.85</v>
      </c>
      <c r="R222" s="12">
        <v>0.08</v>
      </c>
      <c r="S222" s="12">
        <v>-7.0000000000000007E-2</v>
      </c>
      <c r="T222" s="12">
        <v>0.62</v>
      </c>
      <c r="U222" s="12">
        <v>0.22</v>
      </c>
      <c r="V222" s="12">
        <v>0.56999999999999995</v>
      </c>
      <c r="W222" s="12">
        <f>IF(Tabela1[[#This Row],[IGP-M]]="",#N/A,SUM(V211:V222))</f>
        <v>1.8999999999999995</v>
      </c>
      <c r="X222" s="12">
        <v>4.5</v>
      </c>
      <c r="Y222" s="12">
        <v>175.83</v>
      </c>
      <c r="Z222" s="13">
        <f>IF(Tabela1[[#This Row],[IC-Br]]="",#N/A,((Tabela1[[#This Row],[IC-Br]]*1)/Y210)-1)</f>
        <v>0.12603266090297804</v>
      </c>
      <c r="AA222" s="12">
        <f>IF(Tabela1[[#This Row],[IPCA (12M)]]="",#N/A,(((1+Tabela14[[#This Row],[Selic]]/100)/(1+Tabela1[[#This Row],[IPCA (12M)]]/100))-1)*100)</f>
        <v>3.5422343324250649</v>
      </c>
    </row>
    <row r="223" spans="1:27">
      <c r="A223" s="11">
        <v>43221</v>
      </c>
      <c r="B223" s="12">
        <v>0.4</v>
      </c>
      <c r="C223" s="12">
        <v>2.86</v>
      </c>
      <c r="D223" s="12">
        <v>0.14000000000000001</v>
      </c>
      <c r="E223" s="12">
        <v>55.35</v>
      </c>
      <c r="F223" s="12">
        <v>-0.01</v>
      </c>
      <c r="G223" s="12">
        <f>IF(Tabela1[[#This Row],[Núcleo IPCA]]="",#N/A,SUM(F212:F223))</f>
        <v>2.5200000000000009</v>
      </c>
      <c r="H223" s="12">
        <v>-0.03</v>
      </c>
      <c r="I223" s="12">
        <f>IF(Tabela1[[#This Row],[IPCA Bens]]="",#N/A,SUM(H212:H223))</f>
        <v>-8.0000000000000071E-2</v>
      </c>
      <c r="J223" s="12">
        <v>-0.09</v>
      </c>
      <c r="K223" s="12">
        <f>IF(Tabela1[[#This Row],[IPCA Serviços]]="",#N/A,SUM(J212:J223))</f>
        <v>3.2800000000000007</v>
      </c>
      <c r="L223" s="12">
        <v>0.4</v>
      </c>
      <c r="M223" s="12">
        <v>0.32</v>
      </c>
      <c r="N223" s="12">
        <v>0.83</v>
      </c>
      <c r="O223" s="12">
        <v>0.56999999999999995</v>
      </c>
      <c r="P223" s="12">
        <v>0.11</v>
      </c>
      <c r="Q223" s="12">
        <f>SUM(Tabela1[[#This Row],[Educação]:[Residência]])</f>
        <v>0.74</v>
      </c>
      <c r="R223" s="12">
        <v>0.06</v>
      </c>
      <c r="S223" s="12">
        <v>0.16</v>
      </c>
      <c r="T223" s="12">
        <v>0.57999999999999996</v>
      </c>
      <c r="U223" s="12">
        <v>-0.06</v>
      </c>
      <c r="V223" s="12">
        <v>1.38</v>
      </c>
      <c r="W223" s="12">
        <f>IF(Tabela1[[#This Row],[IGP-M]]="",#N/A,SUM(V212:V223))</f>
        <v>4.2099999999999991</v>
      </c>
      <c r="X223" s="12">
        <v>4.5</v>
      </c>
      <c r="Y223" s="12">
        <v>191.92</v>
      </c>
      <c r="Z223" s="13" t="e">
        <f>IF(Tabela1[[#This Row],[IC-Br]]="",#N/A,((Tabela1[[#This Row],[IC-Br]]*1)/#REF!)-1)</f>
        <v>#REF!</v>
      </c>
      <c r="AA223" s="12">
        <f>IF(Tabela1[[#This Row],[IPCA (12M)]]="",#N/A,(((1+Tabela14[[#This Row],[Selic]]/100)/(1+Tabela1[[#This Row],[IPCA (12M)]]/100))-1)*100)</f>
        <v>3.4415710674703615</v>
      </c>
    </row>
    <row r="224" spans="1:27">
      <c r="A224" s="11">
        <v>43252</v>
      </c>
      <c r="B224" s="12">
        <v>1.26</v>
      </c>
      <c r="C224" s="12">
        <v>4.3899999999999997</v>
      </c>
      <c r="D224" s="12">
        <v>1.1100000000000001</v>
      </c>
      <c r="E224" s="12">
        <v>65.540000000000006</v>
      </c>
      <c r="F224" s="12">
        <v>0.23</v>
      </c>
      <c r="G224" s="12">
        <f>IF(Tabela1[[#This Row],[Núcleo IPCA]]="",#N/A,SUM(F213:F224))</f>
        <v>2.5300000000000002</v>
      </c>
      <c r="H224" s="12">
        <v>0</v>
      </c>
      <c r="I224" s="12">
        <f>IF(Tabela1[[#This Row],[IPCA Bens]]="",#N/A,SUM(H213:H224))</f>
        <v>-0.18999999999999995</v>
      </c>
      <c r="J224" s="12">
        <v>0.26</v>
      </c>
      <c r="K224" s="12">
        <f>IF(Tabela1[[#This Row],[IPCA Serviços]]="",#N/A,SUM(J213:J224))</f>
        <v>3.1100000000000003</v>
      </c>
      <c r="L224" s="12">
        <v>1.58</v>
      </c>
      <c r="M224" s="12">
        <v>2.0299999999999998</v>
      </c>
      <c r="N224" s="12">
        <v>2.48</v>
      </c>
      <c r="O224" s="12">
        <v>0.37</v>
      </c>
      <c r="P224" s="12">
        <v>0.33</v>
      </c>
      <c r="Q224" s="12">
        <f>SUM(Tabela1[[#This Row],[Educação]:[Residência]])</f>
        <v>0.2</v>
      </c>
      <c r="R224" s="12">
        <v>0.02</v>
      </c>
      <c r="S224" s="12">
        <v>0</v>
      </c>
      <c r="T224" s="12">
        <v>-0.16</v>
      </c>
      <c r="U224" s="12">
        <v>0.34</v>
      </c>
      <c r="V224" s="12">
        <v>1.87</v>
      </c>
      <c r="W224" s="12">
        <f>IF(Tabela1[[#This Row],[IGP-M]]="",#N/A,SUM(V213:V224))</f>
        <v>6.7499999999999991</v>
      </c>
      <c r="X224" s="12">
        <v>4.5</v>
      </c>
      <c r="Y224" s="12">
        <v>197.93</v>
      </c>
      <c r="Z224" s="13">
        <f>IF(Tabela1[[#This Row],[IC-Br]]="",#N/A,((Tabela1[[#This Row],[IC-Br]]*1)/Y212)-1)</f>
        <v>0.23907599849755856</v>
      </c>
      <c r="AA224" s="12">
        <f>IF(Tabela1[[#This Row],[IPCA (12M)]]="",#N/A,(((1+Tabela14[[#This Row],[Selic]]/100)/(1+Tabela1[[#This Row],[IPCA (12M)]]/100))-1)*100)</f>
        <v>1.9254717884854777</v>
      </c>
    </row>
    <row r="225" spans="1:27">
      <c r="A225" s="11">
        <v>43282</v>
      </c>
      <c r="B225" s="12">
        <v>0.33</v>
      </c>
      <c r="C225" s="12">
        <v>4.4800000000000004</v>
      </c>
      <c r="D225" s="12">
        <v>0.64</v>
      </c>
      <c r="E225" s="12">
        <v>49.61</v>
      </c>
      <c r="F225" s="12">
        <v>0.33</v>
      </c>
      <c r="G225" s="12">
        <f>IF(Tabela1[[#This Row],[Núcleo IPCA]]="",#N/A,SUM(F214:F225))</f>
        <v>2.7500000000000004</v>
      </c>
      <c r="H225" s="12">
        <v>0.32</v>
      </c>
      <c r="I225" s="12">
        <f>IF(Tabela1[[#This Row],[IPCA Bens]]="",#N/A,SUM(H214:H225))</f>
        <v>0.58000000000000007</v>
      </c>
      <c r="J225" s="12">
        <v>0.68</v>
      </c>
      <c r="K225" s="12">
        <f>IF(Tabela1[[#This Row],[IPCA Serviços]]="",#N/A,SUM(J214:J225))</f>
        <v>3.4600000000000004</v>
      </c>
      <c r="L225" s="12">
        <v>0.49</v>
      </c>
      <c r="M225" s="12">
        <v>-0.12</v>
      </c>
      <c r="N225" s="12">
        <v>1.54</v>
      </c>
      <c r="O225" s="12">
        <v>7.0000000000000007E-2</v>
      </c>
      <c r="P225" s="12">
        <v>0.31</v>
      </c>
      <c r="Q225" s="12">
        <f>SUM(Tabela1[[#This Row],[Educação]:[Residência]])</f>
        <v>-0.13</v>
      </c>
      <c r="R225" s="12">
        <v>-0.08</v>
      </c>
      <c r="S225" s="12">
        <v>0.08</v>
      </c>
      <c r="T225" s="12">
        <v>-0.6</v>
      </c>
      <c r="U225" s="12">
        <v>0.47</v>
      </c>
      <c r="V225" s="12">
        <v>0.51</v>
      </c>
      <c r="W225" s="12">
        <f>IF(Tabela1[[#This Row],[IGP-M]]="",#N/A,SUM(V214:V225))</f>
        <v>7.98</v>
      </c>
      <c r="X225" s="12">
        <v>4.5</v>
      </c>
      <c r="Y225" s="12">
        <v>197.04</v>
      </c>
      <c r="Z225" s="13">
        <f>IF(Tabela1[[#This Row],[IC-Br]]="",#N/A,((Tabela1[[#This Row],[IC-Br]]*1)/Y213)-1)</f>
        <v>0.25049184489433274</v>
      </c>
      <c r="AA225" s="12">
        <f>IF(Tabela1[[#This Row],[IPCA (12M)]]="",#N/A,(((1+Tabela14[[#This Row],[Selic]]/100)/(1+Tabela1[[#This Row],[IPCA (12M)]]/100))-1)*100)</f>
        <v>1.8376722817764257</v>
      </c>
    </row>
    <row r="226" spans="1:27">
      <c r="A226" s="11">
        <v>43313</v>
      </c>
      <c r="B226" s="12">
        <v>-0.09</v>
      </c>
      <c r="C226" s="12">
        <v>4.1900000000000004</v>
      </c>
      <c r="D226" s="12">
        <v>0.13</v>
      </c>
      <c r="E226" s="12">
        <v>51.7</v>
      </c>
      <c r="F226" s="12">
        <v>-0.02</v>
      </c>
      <c r="G226" s="12">
        <f>IF(Tabela1[[#This Row],[Núcleo IPCA]]="",#N/A,SUM(F215:F226))</f>
        <v>2.6200000000000006</v>
      </c>
      <c r="H226" s="12">
        <v>0.36</v>
      </c>
      <c r="I226" s="12">
        <f>IF(Tabela1[[#This Row],[IPCA Bens]]="",#N/A,SUM(H215:H226))</f>
        <v>0.84</v>
      </c>
      <c r="J226" s="12">
        <v>-0.16</v>
      </c>
      <c r="K226" s="12">
        <f>IF(Tabela1[[#This Row],[IPCA Serviços]]="",#N/A,SUM(J215:J226))</f>
        <v>3.2899999999999996</v>
      </c>
      <c r="L226" s="12">
        <v>-1.22</v>
      </c>
      <c r="M226" s="12">
        <v>-0.34</v>
      </c>
      <c r="N226" s="12">
        <v>0.44</v>
      </c>
      <c r="O226" s="12">
        <v>0.53</v>
      </c>
      <c r="P226" s="12">
        <v>0.36</v>
      </c>
      <c r="Q226" s="12">
        <f>SUM(Tabela1[[#This Row],[Educação]:[Residência]])</f>
        <v>1.03</v>
      </c>
      <c r="R226" s="12">
        <v>0.25</v>
      </c>
      <c r="S226" s="12">
        <v>0.03</v>
      </c>
      <c r="T226" s="12">
        <v>0.19</v>
      </c>
      <c r="U226" s="12">
        <v>0.56000000000000005</v>
      </c>
      <c r="V226" s="12">
        <v>0.7</v>
      </c>
      <c r="W226" s="12">
        <f>IF(Tabela1[[#This Row],[IGP-M]]="",#N/A,SUM(V221:V226))</f>
        <v>5.67</v>
      </c>
      <c r="X226" s="12">
        <v>4.5</v>
      </c>
      <c r="Y226" s="12">
        <v>198.68</v>
      </c>
      <c r="Z226" s="13" t="e">
        <f>IF(Tabela1[[#This Row],[IC-Br]]="",#N/A,((Tabela1[[#This Row],[IC-Br]]*1)/#REF!)-1)</f>
        <v>#REF!</v>
      </c>
      <c r="AA226" s="12">
        <f>IF(Tabela1[[#This Row],[IPCA (12M)]]="",#N/A,(((1+Tabela14[[#This Row],[Selic]]/100)/(1+Tabela1[[#This Row],[IPCA (12M)]]/100))-1)*100)</f>
        <v>2.1211248680295558</v>
      </c>
    </row>
    <row r="227" spans="1:27">
      <c r="A227" s="11">
        <v>43344</v>
      </c>
      <c r="B227" s="12">
        <v>0.48</v>
      </c>
      <c r="C227" s="12">
        <v>4.53</v>
      </c>
      <c r="D227" s="12">
        <v>0.09</v>
      </c>
      <c r="E227" s="12">
        <v>62.14</v>
      </c>
      <c r="F227" s="12">
        <v>0.39</v>
      </c>
      <c r="G227" s="12">
        <f>IF(Tabela1[[#This Row],[Núcleo IPCA]]="",#N/A,SUM(F216:F227))</f>
        <v>2.64</v>
      </c>
      <c r="H227" s="12">
        <v>0</v>
      </c>
      <c r="I227" s="12">
        <f>IF(Tabela1[[#This Row],[IPCA Bens]]="",#N/A,SUM(H216:H227))</f>
        <v>0.81</v>
      </c>
      <c r="J227" s="12">
        <v>0.4</v>
      </c>
      <c r="K227" s="12">
        <f>IF(Tabela1[[#This Row],[IPCA Serviços]]="",#N/A,SUM(J216:J227))</f>
        <v>3.1899999999999995</v>
      </c>
      <c r="L227" s="12">
        <v>1.69</v>
      </c>
      <c r="M227" s="12">
        <v>0.1</v>
      </c>
      <c r="N227" s="12">
        <v>0.37</v>
      </c>
      <c r="O227" s="12">
        <v>0.28000000000000003</v>
      </c>
      <c r="P227" s="12">
        <v>0.38</v>
      </c>
      <c r="Q227" s="12">
        <f>SUM(Tabela1[[#This Row],[Educação]:[Residência]])</f>
        <v>0.26</v>
      </c>
      <c r="R227" s="12">
        <v>0.24</v>
      </c>
      <c r="S227" s="12">
        <v>-7.0000000000000007E-2</v>
      </c>
      <c r="T227" s="12">
        <v>-0.02</v>
      </c>
      <c r="U227" s="12">
        <v>0.11</v>
      </c>
      <c r="V227" s="12">
        <v>1.52</v>
      </c>
      <c r="W227" s="12">
        <f>IF(Tabela1[[#This Row],[IGP-M]]="",#N/A,SUM(V216:V227))</f>
        <v>9.629999999999999</v>
      </c>
      <c r="X227" s="12">
        <v>4.5</v>
      </c>
      <c r="Y227" s="12">
        <v>210.59</v>
      </c>
      <c r="Z227" s="13">
        <f>IF(Tabela1[[#This Row],[IC-Br]]="",#N/A,((Tabela1[[#This Row],[IC-Br]]*1)/Y215)-1)</f>
        <v>0.33673987558715246</v>
      </c>
      <c r="AA227" s="12">
        <f>IF(Tabela1[[#This Row],[IPCA (12M)]]="",#N/A,(((1+Tabela14[[#This Row],[Selic]]/100)/(1+Tabela1[[#This Row],[IPCA (12M)]]/100))-1)*100)</f>
        <v>1.7889601071462868</v>
      </c>
    </row>
    <row r="228" spans="1:27">
      <c r="A228" s="11">
        <v>43374</v>
      </c>
      <c r="B228" s="12">
        <v>0.45</v>
      </c>
      <c r="C228" s="12">
        <v>4.5599999999999996</v>
      </c>
      <c r="D228" s="12">
        <v>0.57999999999999996</v>
      </c>
      <c r="E228" s="12">
        <v>60.31</v>
      </c>
      <c r="F228" s="12">
        <v>0.28000000000000003</v>
      </c>
      <c r="G228" s="12">
        <f>IF(Tabela1[[#This Row],[Núcleo IPCA]]="",#N/A,SUM(F217:F228))</f>
        <v>2.58</v>
      </c>
      <c r="H228" s="12">
        <v>0.4</v>
      </c>
      <c r="I228" s="12">
        <f>IF(Tabela1[[#This Row],[IPCA Bens]]="",#N/A,SUM(H217:H228))</f>
        <v>1.1499999999999999</v>
      </c>
      <c r="J228" s="12">
        <v>0.17</v>
      </c>
      <c r="K228" s="12">
        <f>IF(Tabela1[[#This Row],[IPCA Serviços]]="",#N/A,SUM(J217:J228))</f>
        <v>2.9899999999999998</v>
      </c>
      <c r="L228" s="12">
        <v>0.92</v>
      </c>
      <c r="M228" s="12">
        <v>0.59</v>
      </c>
      <c r="N228" s="12">
        <v>0.14000000000000001</v>
      </c>
      <c r="O228" s="12">
        <v>0.27</v>
      </c>
      <c r="P228" s="12">
        <v>0.25</v>
      </c>
      <c r="Q228" s="12">
        <f>SUM(Tabela1[[#This Row],[Educação]:[Residência]])</f>
        <v>1.1499999999999999</v>
      </c>
      <c r="R228" s="12">
        <v>0.04</v>
      </c>
      <c r="S228" s="12">
        <v>0.02</v>
      </c>
      <c r="T228" s="12">
        <v>0.33</v>
      </c>
      <c r="U228" s="12">
        <v>0.76</v>
      </c>
      <c r="V228" s="12">
        <v>0.89</v>
      </c>
      <c r="W228" s="12">
        <f>IF(Tabela1[[#This Row],[IGP-M]]="",#N/A,SUM(V217:V228))</f>
        <v>10.32</v>
      </c>
      <c r="X228" s="12">
        <v>4.5</v>
      </c>
      <c r="Y228" s="12">
        <v>197.73</v>
      </c>
      <c r="Z228" s="13">
        <f>IF(Tabela1[[#This Row],[IC-Br]]="",#N/A,((Tabela1[[#This Row],[IC-Br]]*1)/Y216)-1)</f>
        <v>0.21665025842973162</v>
      </c>
      <c r="AA228" s="12">
        <f>IF(Tabela1[[#This Row],[IPCA (12M)]]="",#N/A,(((1+Tabela14[[#This Row],[Selic]]/100)/(1+Tabela1[[#This Row],[IPCA (12M)]]/100))-1)*100)</f>
        <v>1.7597551644988441</v>
      </c>
    </row>
    <row r="229" spans="1:27">
      <c r="A229" s="11">
        <v>43405</v>
      </c>
      <c r="B229" s="12">
        <v>-0.21</v>
      </c>
      <c r="C229" s="12">
        <v>4.05</v>
      </c>
      <c r="D229" s="12">
        <v>0.19</v>
      </c>
      <c r="E229" s="12">
        <v>54.57</v>
      </c>
      <c r="F229" s="12">
        <v>0</v>
      </c>
      <c r="G229" s="12">
        <f>IF(Tabela1[[#This Row],[Núcleo IPCA]]="",#N/A,SUM(F218:F229))</f>
        <v>2.4699999999999998</v>
      </c>
      <c r="H229" s="12">
        <v>0.05</v>
      </c>
      <c r="I229" s="12">
        <f>IF(Tabela1[[#This Row],[IPCA Bens]]="",#N/A,SUM(H218:H229))</f>
        <v>1.6199999999999999</v>
      </c>
      <c r="J229" s="12">
        <v>0.41</v>
      </c>
      <c r="K229" s="12">
        <f>IF(Tabela1[[#This Row],[IPCA Serviços]]="",#N/A,SUM(J218:J229))</f>
        <v>3.28</v>
      </c>
      <c r="L229" s="12">
        <v>-0.74</v>
      </c>
      <c r="M229" s="12">
        <v>0.39</v>
      </c>
      <c r="N229" s="12">
        <v>-0.71</v>
      </c>
      <c r="O229" s="12">
        <v>-0.71</v>
      </c>
      <c r="P229" s="12">
        <v>0.36</v>
      </c>
      <c r="Q229" s="12">
        <f>SUM(Tabela1[[#This Row],[Educação]:[Residência]])</f>
        <v>1.9999999999999962E-2</v>
      </c>
      <c r="R229" s="12">
        <v>0.04</v>
      </c>
      <c r="S229" s="12">
        <v>-7.0000000000000007E-2</v>
      </c>
      <c r="T229" s="12">
        <v>-0.43</v>
      </c>
      <c r="U229" s="12">
        <v>0.48</v>
      </c>
      <c r="V229" s="12">
        <v>-0.49</v>
      </c>
      <c r="W229" s="12">
        <f>IF(Tabela1[[#This Row],[IGP-M]]="",#N/A,SUM(V218:V229))</f>
        <v>9.31</v>
      </c>
      <c r="X229" s="12">
        <v>4.5</v>
      </c>
      <c r="Y229" s="12">
        <v>192.92</v>
      </c>
      <c r="Z229" s="13">
        <f>IF(Tabela1[[#This Row],[IC-Br]]="",#N/A,((Tabela1[[#This Row],[IC-Br]]*1)/Y217)-1)</f>
        <v>0.12719836400817974</v>
      </c>
      <c r="AA229" s="12">
        <f>IF(Tabela1[[#This Row],[IPCA (12M)]]="",#N/A,(((1+Tabela14[[#This Row],[Selic]]/100)/(1+Tabela1[[#This Row],[IPCA (12M)]]/100))-1)*100)</f>
        <v>2.2585295530994864</v>
      </c>
    </row>
    <row r="230" spans="1:27">
      <c r="A230" s="11">
        <v>43435</v>
      </c>
      <c r="B230" s="12">
        <v>0.15</v>
      </c>
      <c r="C230" s="12">
        <v>3.75</v>
      </c>
      <c r="D230" s="12">
        <v>-0.16</v>
      </c>
      <c r="E230" s="12">
        <v>61.1</v>
      </c>
      <c r="F230" s="12">
        <v>0.52</v>
      </c>
      <c r="G230" s="12">
        <f>IF(Tabela1[[#This Row],[Núcleo IPCA]]="",#N/A,SUM(F219:F230))</f>
        <v>2.4400000000000004</v>
      </c>
      <c r="H230" s="12">
        <v>0.14000000000000001</v>
      </c>
      <c r="I230" s="12">
        <f>IF(Tabela1[[#This Row],[IPCA Bens]]="",#N/A,SUM(H219:H230))</f>
        <v>1.6399999999999997</v>
      </c>
      <c r="J230" s="12">
        <v>0.62</v>
      </c>
      <c r="K230" s="12">
        <f>IF(Tabela1[[#This Row],[IPCA Serviços]]="",#N/A,SUM(J219:J230))</f>
        <v>3.3000000000000007</v>
      </c>
      <c r="L230" s="12">
        <v>-0.54</v>
      </c>
      <c r="M230" s="12">
        <v>0.44</v>
      </c>
      <c r="N230" s="12">
        <v>-0.15</v>
      </c>
      <c r="O230" s="12">
        <v>0.32</v>
      </c>
      <c r="P230" s="12">
        <v>0.28999999999999998</v>
      </c>
      <c r="Q230" s="12">
        <f>SUM(Tabela1[[#This Row],[Educação]:[Residência]])</f>
        <v>1.9299999999999997</v>
      </c>
      <c r="R230" s="12">
        <v>0.21</v>
      </c>
      <c r="S230" s="12">
        <v>0.01</v>
      </c>
      <c r="T230" s="12">
        <v>1.1399999999999999</v>
      </c>
      <c r="U230" s="12">
        <v>0.56999999999999995</v>
      </c>
      <c r="V230" s="12">
        <v>-1.08</v>
      </c>
      <c r="W230" s="12">
        <f>IF(Tabela1[[#This Row],[IGP-M]]="",#N/A,SUM(V219:V230))</f>
        <v>7.34</v>
      </c>
      <c r="X230" s="12">
        <v>4.5</v>
      </c>
      <c r="Y230" s="12">
        <v>193.73</v>
      </c>
      <c r="Z230" s="13">
        <f>IF(Tabela1[[#This Row],[IC-Br]]="",#N/A,((Tabela1[[#This Row],[IC-Br]]*1)/Y218)-1)</f>
        <v>0.14193928676687295</v>
      </c>
      <c r="AA230" s="12">
        <f>IF(Tabela1[[#This Row],[IPCA (12M)]]="",#N/A,(((1+Tabela14[[#This Row],[Selic]]/100)/(1+Tabela1[[#This Row],[IPCA (12M)]]/100))-1)*100)</f>
        <v>2.5542168674698829</v>
      </c>
    </row>
    <row r="231" spans="1:27">
      <c r="A231" s="11">
        <v>43466</v>
      </c>
      <c r="B231" s="12">
        <v>0.32</v>
      </c>
      <c r="C231" s="12">
        <v>3.78</v>
      </c>
      <c r="D231" s="12">
        <v>0.3</v>
      </c>
      <c r="E231" s="12">
        <v>61.88</v>
      </c>
      <c r="F231" s="12">
        <v>0.26</v>
      </c>
      <c r="G231" s="12">
        <f>IF(Tabela1[[#This Row],[Núcleo IPCA]]="",#N/A,SUM(F220:F231))</f>
        <v>2.59</v>
      </c>
      <c r="H231" s="12">
        <v>0.39</v>
      </c>
      <c r="I231" s="12">
        <f>IF(Tabela1[[#This Row],[IPCA Bens]]="",#N/A,SUM(H220:H231))</f>
        <v>1.79</v>
      </c>
      <c r="J231" s="12">
        <v>0.51</v>
      </c>
      <c r="K231" s="12">
        <f>IF(Tabela1[[#This Row],[IPCA Serviços]]="",#N/A,SUM(J220:J231))</f>
        <v>3.6500000000000004</v>
      </c>
      <c r="L231" s="12">
        <v>0.02</v>
      </c>
      <c r="M231" s="12">
        <v>0.9</v>
      </c>
      <c r="N231" s="12">
        <v>0.24</v>
      </c>
      <c r="O231" s="12">
        <v>0.26</v>
      </c>
      <c r="P231" s="12">
        <v>0.61</v>
      </c>
      <c r="Q231" s="12">
        <f>SUM(Tabela1[[#This Row],[Educação]:[Residência]])</f>
        <v>-0.66999999999999993</v>
      </c>
      <c r="R231" s="12">
        <v>0.12</v>
      </c>
      <c r="S231" s="12">
        <v>0.04</v>
      </c>
      <c r="T231" s="12">
        <v>-1.1499999999999999</v>
      </c>
      <c r="U231" s="12">
        <v>0.32</v>
      </c>
      <c r="V231" s="12">
        <v>0.01</v>
      </c>
      <c r="W231" s="12">
        <f>IF(Tabela1[[#This Row],[IGP-M]]="",#N/A,SUM(V220:V231))</f>
        <v>6.59</v>
      </c>
      <c r="X231" s="12">
        <v>4.25</v>
      </c>
      <c r="Y231" s="12">
        <v>186.91</v>
      </c>
      <c r="Z231" s="13">
        <f>IF(Tabela1[[#This Row],[IC-Br]]="",#N/A,((Tabela1[[#This Row],[IC-Br]]*1)/Y219)-1)</f>
        <v>9.17640186915889E-2</v>
      </c>
      <c r="AA231" s="12">
        <f>IF(Tabela1[[#This Row],[IPCA (12M)]]="",#N/A,(((1+Tabela14[[#This Row],[Selic]]/100)/(1+Tabela1[[#This Row],[IPCA (12M)]]/100))-1)*100)</f>
        <v>2.5245712083252991</v>
      </c>
    </row>
    <row r="232" spans="1:27">
      <c r="A232" s="11">
        <v>43497</v>
      </c>
      <c r="B232" s="12">
        <v>0.43</v>
      </c>
      <c r="C232" s="12">
        <v>3.89</v>
      </c>
      <c r="D232" s="12">
        <v>0.34</v>
      </c>
      <c r="E232" s="12">
        <v>59.01</v>
      </c>
      <c r="F232" s="12">
        <v>0.27</v>
      </c>
      <c r="G232" s="12">
        <f>IF(Tabela1[[#This Row],[Núcleo IPCA]]="",#N/A,SUM(F221:F232))</f>
        <v>2.39</v>
      </c>
      <c r="H232" s="12">
        <v>0.34</v>
      </c>
      <c r="I232" s="12">
        <f>IF(Tabela1[[#This Row],[IPCA Bens]]="",#N/A,SUM(H221:H232))</f>
        <v>1.9000000000000001</v>
      </c>
      <c r="J232" s="12">
        <v>0.39</v>
      </c>
      <c r="K232" s="12">
        <f>IF(Tabela1[[#This Row],[IPCA Serviços]]="",#N/A,SUM(J221:J232))</f>
        <v>3.3000000000000003</v>
      </c>
      <c r="L232" s="12">
        <v>-0.34</v>
      </c>
      <c r="M232" s="12">
        <v>0.78</v>
      </c>
      <c r="N232" s="12">
        <v>0.38</v>
      </c>
      <c r="O232" s="12">
        <v>0.49</v>
      </c>
      <c r="P232" s="12">
        <v>0.18</v>
      </c>
      <c r="Q232" s="12">
        <f>SUM(Tabela1[[#This Row],[Educação]:[Residência]])</f>
        <v>3.4</v>
      </c>
      <c r="R232" s="12">
        <v>3.53</v>
      </c>
      <c r="S232" s="12">
        <v>0</v>
      </c>
      <c r="T232" s="12">
        <v>-0.33</v>
      </c>
      <c r="U232" s="12">
        <v>0.2</v>
      </c>
      <c r="V232" s="12">
        <v>0.88</v>
      </c>
      <c r="W232" s="12">
        <f>IF(Tabela1[[#This Row],[IGP-M]]="",#N/A,SUM(V221:V232))</f>
        <v>7.3999999999999995</v>
      </c>
      <c r="X232" s="12">
        <v>4.25</v>
      </c>
      <c r="Y232" s="12">
        <v>187.38</v>
      </c>
      <c r="Z232" s="13">
        <f>IF(Tabela1[[#This Row],[IC-Br]]="",#N/A,((Tabela1[[#This Row],[IC-Br]]*1)/Y220)-1)</f>
        <v>9.0813831645127463E-2</v>
      </c>
      <c r="AA232" s="12">
        <f>IF(Tabela1[[#This Row],[IPCA (12M)]]="",#N/A,(((1+Tabela14[[#This Row],[Selic]]/100)/(1+Tabela1[[#This Row],[IPCA (12M)]]/100))-1)*100)</f>
        <v>2.4160169409952914</v>
      </c>
    </row>
    <row r="233" spans="1:27">
      <c r="A233" s="11">
        <v>43525</v>
      </c>
      <c r="B233" s="12">
        <v>0.75</v>
      </c>
      <c r="C233" s="12">
        <v>4.58</v>
      </c>
      <c r="D233" s="12">
        <v>0.54</v>
      </c>
      <c r="E233" s="12">
        <v>65.27</v>
      </c>
      <c r="F233" s="12">
        <v>0.39</v>
      </c>
      <c r="G233" s="12">
        <f>IF(Tabela1[[#This Row],[Núcleo IPCA]]="",#N/A,SUM(F222:F233))</f>
        <v>2.6800000000000006</v>
      </c>
      <c r="H233" s="12">
        <v>0.05</v>
      </c>
      <c r="I233" s="12">
        <f>IF(Tabela1[[#This Row],[IPCA Bens]]="",#N/A,SUM(H222:H233))</f>
        <v>1.9800000000000004</v>
      </c>
      <c r="J233" s="12">
        <v>0.33</v>
      </c>
      <c r="K233" s="12">
        <f>IF(Tabela1[[#This Row],[IPCA Serviços]]="",#N/A,SUM(J222:J233))</f>
        <v>3.5500000000000003</v>
      </c>
      <c r="L233" s="12">
        <v>1.44</v>
      </c>
      <c r="M233" s="12">
        <v>1.37</v>
      </c>
      <c r="N233" s="12">
        <v>0.25</v>
      </c>
      <c r="O233" s="12">
        <v>0.42</v>
      </c>
      <c r="P233" s="12">
        <v>0.16</v>
      </c>
      <c r="Q233" s="12">
        <f>SUM(Tabela1[[#This Row],[Educação]:[Residência]])</f>
        <v>0.82000000000000006</v>
      </c>
      <c r="R233" s="12">
        <v>0.32</v>
      </c>
      <c r="S233" s="12">
        <v>-0.22</v>
      </c>
      <c r="T233" s="12">
        <v>0.45</v>
      </c>
      <c r="U233" s="12">
        <v>0.27</v>
      </c>
      <c r="V233" s="12">
        <v>1.26</v>
      </c>
      <c r="W233" s="12">
        <f>IF(Tabela1[[#This Row],[IGP-M]]="",#N/A,SUM(V222:V233))</f>
        <v>8.02</v>
      </c>
      <c r="X233" s="12">
        <v>4.25</v>
      </c>
      <c r="Y233" s="12">
        <v>192.19</v>
      </c>
      <c r="Z233" s="13">
        <f>IF(Tabela1[[#This Row],[IC-Br]]="",#N/A,((Tabela1[[#This Row],[IC-Br]]*1)/Y221)-1)</f>
        <v>0.13661363770772961</v>
      </c>
      <c r="AA233" s="12">
        <f>IF(Tabela1[[#This Row],[IPCA (12M)]]="",#N/A,(((1+Tabela14[[#This Row],[Selic]]/100)/(1+Tabela1[[#This Row],[IPCA (12M)]]/100))-1)*100)</f>
        <v>1.7402945113788482</v>
      </c>
    </row>
    <row r="234" spans="1:27">
      <c r="A234" s="11">
        <v>43556</v>
      </c>
      <c r="B234" s="12">
        <v>0.56999999999999995</v>
      </c>
      <c r="C234" s="12">
        <v>4.9400000000000004</v>
      </c>
      <c r="D234" s="12">
        <v>0.72</v>
      </c>
      <c r="E234" s="12">
        <v>59.01</v>
      </c>
      <c r="F234" s="12">
        <v>0.35</v>
      </c>
      <c r="G234" s="12">
        <f>IF(Tabela1[[#This Row],[Núcleo IPCA]]="",#N/A,SUM(F223:F234))</f>
        <v>2.99</v>
      </c>
      <c r="H234" s="12">
        <v>-0.05</v>
      </c>
      <c r="I234" s="12">
        <f>IF(Tabela1[[#This Row],[IPCA Bens]]="",#N/A,SUM(H223:H234))</f>
        <v>1.9700000000000004</v>
      </c>
      <c r="J234" s="12">
        <v>0.32</v>
      </c>
      <c r="K234" s="12">
        <f>IF(Tabela1[[#This Row],[IPCA Serviços]]="",#N/A,SUM(J223:J234))</f>
        <v>3.84</v>
      </c>
      <c r="L234" s="12">
        <v>0.94</v>
      </c>
      <c r="M234" s="12">
        <v>0.63</v>
      </c>
      <c r="N234" s="12">
        <v>0.24</v>
      </c>
      <c r="O234" s="12">
        <v>1.51</v>
      </c>
      <c r="P234" s="12">
        <v>0.17</v>
      </c>
      <c r="Q234" s="12">
        <f>SUM(Tabela1[[#This Row],[Educação]:[Residência]])</f>
        <v>0.06</v>
      </c>
      <c r="R234" s="12">
        <v>0.09</v>
      </c>
      <c r="S234" s="12">
        <v>0.03</v>
      </c>
      <c r="T234" s="12">
        <v>0.18</v>
      </c>
      <c r="U234" s="12">
        <v>-0.24</v>
      </c>
      <c r="V234" s="12">
        <v>0.92</v>
      </c>
      <c r="W234" s="12">
        <f>IF(Tabela1[[#This Row],[IGP-M]]="",#N/A,SUM(V223:V234))</f>
        <v>8.3699999999999992</v>
      </c>
      <c r="X234" s="12">
        <v>4.25</v>
      </c>
      <c r="Y234" s="12">
        <v>195.13</v>
      </c>
      <c r="Z234" s="13">
        <f>IF(Tabela1[[#This Row],[IC-Br]]="",#N/A,((Tabela1[[#This Row],[IC-Br]]*1)/Y222)-1)</f>
        <v>0.10976511403059752</v>
      </c>
      <c r="AA234" s="12">
        <f>IF(Tabela1[[#This Row],[IPCA (12M)]]="",#N/A,(((1+Tabela14[[#This Row],[Selic]]/100)/(1+Tabela1[[#This Row],[IPCA (12M)]]/100))-1)*100)</f>
        <v>1.3912712025919483</v>
      </c>
    </row>
    <row r="235" spans="1:27">
      <c r="A235" s="11">
        <v>43586</v>
      </c>
      <c r="B235" s="12">
        <v>0.13</v>
      </c>
      <c r="C235" s="12">
        <v>4.66</v>
      </c>
      <c r="D235" s="12">
        <v>0.35</v>
      </c>
      <c r="E235" s="12">
        <v>49.35</v>
      </c>
      <c r="F235" s="12">
        <v>-0.05</v>
      </c>
      <c r="G235" s="12">
        <f>IF(Tabela1[[#This Row],[Núcleo IPCA]]="",#N/A,SUM(F224:F235))</f>
        <v>2.95</v>
      </c>
      <c r="H235" s="12">
        <v>-0.08</v>
      </c>
      <c r="I235" s="12">
        <f>IF(Tabela1[[#This Row],[IPCA Bens]]="",#N/A,SUM(H224:H235))</f>
        <v>1.9199999999999997</v>
      </c>
      <c r="J235" s="12">
        <v>-0.11</v>
      </c>
      <c r="K235" s="12">
        <f>IF(Tabela1[[#This Row],[IPCA Serviços]]="",#N/A,SUM(J224:J235))</f>
        <v>3.82</v>
      </c>
      <c r="L235" s="12">
        <v>7.0000000000000007E-2</v>
      </c>
      <c r="M235" s="12">
        <v>-0.56000000000000005</v>
      </c>
      <c r="N235" s="12">
        <v>0.98</v>
      </c>
      <c r="O235" s="12">
        <v>0.59</v>
      </c>
      <c r="P235" s="12">
        <v>0.16</v>
      </c>
      <c r="Q235" s="12">
        <f>SUM(Tabela1[[#This Row],[Educação]:[Residência]])</f>
        <v>0.17</v>
      </c>
      <c r="R235" s="12">
        <v>-0.04</v>
      </c>
      <c r="S235" s="12">
        <v>-0.03</v>
      </c>
      <c r="T235" s="12">
        <v>0.34</v>
      </c>
      <c r="U235" s="12">
        <v>-0.1</v>
      </c>
      <c r="V235" s="12">
        <v>0.45</v>
      </c>
      <c r="W235" s="12">
        <f>IF(Tabela1[[#This Row],[IGP-M]]="",#N/A,SUM(V227:V235))</f>
        <v>4.3600000000000003</v>
      </c>
      <c r="X235" s="12">
        <v>4.25</v>
      </c>
      <c r="Y235" s="12">
        <v>191.27</v>
      </c>
      <c r="Z235" s="13" t="e">
        <f>IF(Tabela1[[#This Row],[IC-Br]]="",#N/A,((Tabela1[[#This Row],[IC-Br]]*1)/#REF!)-1)</f>
        <v>#REF!</v>
      </c>
      <c r="AA235" s="12">
        <f>IF(Tabela1[[#This Row],[IPCA (12M)]]="",#N/A,(((1+Tabela14[[#This Row],[Selic]]/100)/(1+Tabela1[[#This Row],[IPCA (12M)]]/100))-1)*100)</f>
        <v>1.662526275558962</v>
      </c>
    </row>
    <row r="236" spans="1:27">
      <c r="A236" s="11">
        <v>43617</v>
      </c>
      <c r="B236" s="12">
        <v>0.01</v>
      </c>
      <c r="C236" s="12">
        <v>3.37</v>
      </c>
      <c r="D236" s="12">
        <v>0.06</v>
      </c>
      <c r="E236" s="12">
        <v>50.39</v>
      </c>
      <c r="F236" s="12">
        <v>0.21</v>
      </c>
      <c r="G236" s="12">
        <f>IF(Tabela1[[#This Row],[Núcleo IPCA]]="",#N/A,SUM(F225:F236))</f>
        <v>2.9300000000000006</v>
      </c>
      <c r="H236" s="12">
        <v>-0.23</v>
      </c>
      <c r="I236" s="12">
        <f>IF(Tabela1[[#This Row],[IPCA Bens]]="",#N/A,SUM(H225:H236))</f>
        <v>1.6899999999999997</v>
      </c>
      <c r="J236" s="12">
        <v>0.34</v>
      </c>
      <c r="K236" s="12">
        <f>IF(Tabela1[[#This Row],[IPCA Serviços]]="",#N/A,SUM(J225:J236))</f>
        <v>3.9</v>
      </c>
      <c r="L236" s="12">
        <v>-0.31</v>
      </c>
      <c r="M236" s="12">
        <v>-0.25</v>
      </c>
      <c r="N236" s="12">
        <v>7.0000000000000007E-2</v>
      </c>
      <c r="O236" s="12">
        <v>0.64</v>
      </c>
      <c r="P236" s="12">
        <v>0.15</v>
      </c>
      <c r="Q236" s="12">
        <f>SUM(Tabela1[[#This Row],[Educação]:[Residência]])</f>
        <v>0.44</v>
      </c>
      <c r="R236" s="12">
        <v>0.14000000000000001</v>
      </c>
      <c r="S236" s="12">
        <v>-0.02</v>
      </c>
      <c r="T236" s="12">
        <v>0.3</v>
      </c>
      <c r="U236" s="12">
        <v>0.02</v>
      </c>
      <c r="V236" s="12">
        <v>0.8</v>
      </c>
      <c r="W236" s="12">
        <f>IF(Tabela1[[#This Row],[IGP-M]]="",#N/A,SUM(V225:V236))</f>
        <v>6.3699999999999992</v>
      </c>
      <c r="X236" s="12">
        <v>4.25</v>
      </c>
      <c r="Y236" s="12">
        <v>181.86</v>
      </c>
      <c r="Z236" s="13">
        <f>IF(Tabela1[[#This Row],[IC-Br]]="",#N/A,((Tabela1[[#This Row],[IC-Br]]*1)/Y224)-1)</f>
        <v>-8.1190319810033773E-2</v>
      </c>
      <c r="AA236" s="12">
        <f>IF(Tabela1[[#This Row],[IPCA (12M)]]="",#N/A,(((1+Tabela14[[#This Row],[Selic]]/100)/(1+Tabela1[[#This Row],[IPCA (12M)]]/100))-1)*100)</f>
        <v>2.9312179549192185</v>
      </c>
    </row>
    <row r="237" spans="1:27">
      <c r="A237" s="11">
        <v>43647</v>
      </c>
      <c r="B237" s="12">
        <v>0.19</v>
      </c>
      <c r="C237" s="12">
        <v>3.22</v>
      </c>
      <c r="D237" s="12">
        <v>0.09</v>
      </c>
      <c r="E237" s="12">
        <v>47</v>
      </c>
      <c r="F237" s="12">
        <v>0.16</v>
      </c>
      <c r="G237" s="12">
        <f>IF(Tabela1[[#This Row],[Núcleo IPCA]]="",#N/A,SUM(F226:F237))</f>
        <v>2.7600000000000002</v>
      </c>
      <c r="H237" s="12">
        <v>0.36</v>
      </c>
      <c r="I237" s="12">
        <f>IF(Tabela1[[#This Row],[IPCA Bens]]="",#N/A,SUM(H226:H237))</f>
        <v>1.73</v>
      </c>
      <c r="J237" s="12">
        <v>0.46</v>
      </c>
      <c r="K237" s="12">
        <f>IF(Tabela1[[#This Row],[IPCA Serviços]]="",#N/A,SUM(J226:J237))</f>
        <v>3.6799999999999997</v>
      </c>
      <c r="L237" s="12">
        <v>-0.17</v>
      </c>
      <c r="M237" s="12">
        <v>0.01</v>
      </c>
      <c r="N237" s="12">
        <v>1.2</v>
      </c>
      <c r="O237" s="12">
        <v>-0.2</v>
      </c>
      <c r="P237" s="12">
        <v>0.44</v>
      </c>
      <c r="Q237" s="12">
        <f>SUM(Tabela1[[#This Row],[Educação]:[Residência]])</f>
        <v>0.37999999999999995</v>
      </c>
      <c r="R237" s="12">
        <v>0.04</v>
      </c>
      <c r="S237" s="12">
        <v>0.56999999999999995</v>
      </c>
      <c r="T237" s="12">
        <v>-0.52</v>
      </c>
      <c r="U237" s="12">
        <v>0.28999999999999998</v>
      </c>
      <c r="V237" s="12">
        <v>0.4</v>
      </c>
      <c r="W237" s="12">
        <f>IF(Tabela1[[#This Row],[IGP-M]]="",#N/A,SUM(V226:V237))</f>
        <v>6.2600000000000007</v>
      </c>
      <c r="X237" s="12">
        <v>4.25</v>
      </c>
      <c r="Y237" s="12">
        <v>180.49</v>
      </c>
      <c r="Z237" s="13">
        <f>IF(Tabela1[[#This Row],[IC-Br]]="",#N/A,((Tabela1[[#This Row],[IC-Br]]*1)/Y225)-1)</f>
        <v>-8.3993097848152565E-2</v>
      </c>
      <c r="AA237" s="12">
        <f>IF(Tabela1[[#This Row],[IPCA (12M)]]="",#N/A,(((1+Tabela14[[#This Row],[Selic]]/100)/(1+Tabela1[[#This Row],[IPCA (12M)]]/100))-1)*100)</f>
        <v>3.0807982949040857</v>
      </c>
    </row>
    <row r="238" spans="1:27">
      <c r="A238" s="11">
        <v>43678</v>
      </c>
      <c r="B238" s="12">
        <v>0.11</v>
      </c>
      <c r="C238" s="12">
        <v>3.43</v>
      </c>
      <c r="D238" s="12">
        <v>0.08</v>
      </c>
      <c r="E238" s="12">
        <v>54.31</v>
      </c>
      <c r="F238" s="12">
        <v>0.15</v>
      </c>
      <c r="G238" s="12">
        <f>IF(Tabela1[[#This Row],[Núcleo IPCA]]="",#N/A,SUM(F227:F238))</f>
        <v>2.93</v>
      </c>
      <c r="H238" s="12">
        <v>0.38</v>
      </c>
      <c r="I238" s="12">
        <f>IF(Tabela1[[#This Row],[IPCA Bens]]="",#N/A,SUM(H227:H238))</f>
        <v>1.75</v>
      </c>
      <c r="J238" s="12">
        <v>7.0000000000000007E-2</v>
      </c>
      <c r="K238" s="12">
        <f>IF(Tabela1[[#This Row],[IPCA Serviços]]="",#N/A,SUM(J227:J238))</f>
        <v>3.91</v>
      </c>
      <c r="L238" s="12">
        <v>-0.39</v>
      </c>
      <c r="M238" s="12">
        <v>-0.35</v>
      </c>
      <c r="N238" s="12">
        <v>1.19</v>
      </c>
      <c r="O238" s="12">
        <v>-0.03</v>
      </c>
      <c r="P238" s="12">
        <v>0.31</v>
      </c>
      <c r="Q238" s="12">
        <f>SUM(Tabela1[[#This Row],[Educação]:[Residência]])</f>
        <v>1.04</v>
      </c>
      <c r="R238" s="12">
        <v>0.16</v>
      </c>
      <c r="S238" s="12">
        <v>0.09</v>
      </c>
      <c r="T238" s="12">
        <v>0.23</v>
      </c>
      <c r="U238" s="12">
        <v>0.56000000000000005</v>
      </c>
      <c r="V238" s="12">
        <v>-0.67</v>
      </c>
      <c r="W238" s="12">
        <f>IF(Tabela1[[#This Row],[IGP-M]]="",#N/A,SUM(V227:V238))</f>
        <v>4.8900000000000006</v>
      </c>
      <c r="X238" s="12">
        <v>4.25</v>
      </c>
      <c r="Y238" s="12">
        <v>180.99</v>
      </c>
      <c r="Z238" s="13">
        <f>IF(Tabela1[[#This Row],[IC-Br]]="",#N/A,((Tabela1[[#This Row],[IC-Br]]*1)/Y226)-1)</f>
        <v>-8.9037648479967757E-2</v>
      </c>
      <c r="AA238" s="12">
        <f>IF(Tabela1[[#This Row],[IPCA (12M)]]="",#N/A,(((1+Tabela14[[#This Row],[Selic]]/100)/(1+Tabela1[[#This Row],[IPCA (12M)]]/100))-1)*100)</f>
        <v>2.3880885623126735</v>
      </c>
    </row>
    <row r="239" spans="1:27">
      <c r="A239" s="11">
        <v>43709</v>
      </c>
      <c r="B239" s="12">
        <v>-0.04</v>
      </c>
      <c r="C239" s="12">
        <v>2.89</v>
      </c>
      <c r="D239" s="12">
        <v>0.09</v>
      </c>
      <c r="E239" s="12">
        <v>47.26</v>
      </c>
      <c r="F239" s="12">
        <v>7.0000000000000007E-2</v>
      </c>
      <c r="G239" s="12">
        <f>IF(Tabela1[[#This Row],[Núcleo IPCA]]="",#N/A,SUM(F228:F239))</f>
        <v>2.6100000000000003</v>
      </c>
      <c r="H239" s="12">
        <v>-0.35</v>
      </c>
      <c r="I239" s="12">
        <f>IF(Tabela1[[#This Row],[IPCA Bens]]="",#N/A,SUM(H228:H239))</f>
        <v>1.4</v>
      </c>
      <c r="J239" s="12">
        <v>0.04</v>
      </c>
      <c r="K239" s="12">
        <f>IF(Tabela1[[#This Row],[IPCA Serviços]]="",#N/A,SUM(J228:J239))</f>
        <v>3.55</v>
      </c>
      <c r="L239" s="12">
        <v>0</v>
      </c>
      <c r="M239" s="12">
        <v>-0.43</v>
      </c>
      <c r="N239" s="12">
        <v>0.02</v>
      </c>
      <c r="O239" s="12">
        <v>0.57999999999999996</v>
      </c>
      <c r="P239" s="12">
        <v>0.04</v>
      </c>
      <c r="Q239" s="12">
        <f>SUM(Tabela1[[#This Row],[Educação]:[Residência]])</f>
        <v>-0.45999999999999996</v>
      </c>
      <c r="R239" s="12">
        <v>0.04</v>
      </c>
      <c r="S239" s="12">
        <v>-0.01</v>
      </c>
      <c r="T239" s="12">
        <v>0.27</v>
      </c>
      <c r="U239" s="12">
        <v>-0.76</v>
      </c>
      <c r="V239" s="12">
        <v>-0.01</v>
      </c>
      <c r="W239" s="12">
        <f>IF(Tabela1[[#This Row],[IGP-M]]="",#N/A,SUM(V228:V239))</f>
        <v>3.3600000000000012</v>
      </c>
      <c r="X239" s="12">
        <v>4.25</v>
      </c>
      <c r="Y239" s="12">
        <v>190.45</v>
      </c>
      <c r="Z239" s="13">
        <f>IF(Tabela1[[#This Row],[IC-Br]]="",#N/A,((Tabela1[[#This Row],[IC-Br]]*1)/Y227)-1)</f>
        <v>-9.5636070088798153E-2</v>
      </c>
      <c r="AA239" s="12">
        <f>IF(Tabela1[[#This Row],[IPCA (12M)]]="",#N/A,(((1+Tabela14[[#This Row],[Selic]]/100)/(1+Tabela1[[#This Row],[IPCA (12M)]]/100))-1)*100)</f>
        <v>2.7407911361648329</v>
      </c>
    </row>
    <row r="240" spans="1:27">
      <c r="A240" s="11">
        <v>43739</v>
      </c>
      <c r="B240" s="12">
        <v>0.1</v>
      </c>
      <c r="C240" s="12">
        <v>2.54</v>
      </c>
      <c r="D240" s="12">
        <v>0.09</v>
      </c>
      <c r="E240" s="12">
        <v>59.79</v>
      </c>
      <c r="F240" s="12">
        <v>0.23</v>
      </c>
      <c r="G240" s="12">
        <f>IF(Tabela1[[#This Row],[Núcleo IPCA]]="",#N/A,SUM(F229:F240))</f>
        <v>2.5599999999999996</v>
      </c>
      <c r="H240" s="12">
        <v>-0.17</v>
      </c>
      <c r="I240" s="12">
        <f>IF(Tabela1[[#This Row],[IPCA Bens]]="",#N/A,SUM(H229:H240))</f>
        <v>0.83</v>
      </c>
      <c r="J240" s="12">
        <v>0.19</v>
      </c>
      <c r="K240" s="12">
        <f>IF(Tabela1[[#This Row],[IPCA Serviços]]="",#N/A,SUM(J229:J240))</f>
        <v>3.57</v>
      </c>
      <c r="L240" s="12">
        <v>0.45</v>
      </c>
      <c r="M240" s="12">
        <v>0.05</v>
      </c>
      <c r="N240" s="12">
        <v>-0.61</v>
      </c>
      <c r="O240" s="12">
        <v>0.4</v>
      </c>
      <c r="P240" s="12">
        <v>0.2</v>
      </c>
      <c r="Q240" s="12">
        <f>SUM(Tabela1[[#This Row],[Educação]:[Residência]])</f>
        <v>0.56000000000000005</v>
      </c>
      <c r="R240" s="12">
        <v>0.03</v>
      </c>
      <c r="S240" s="12">
        <v>-0.01</v>
      </c>
      <c r="T240" s="12">
        <v>0.63</v>
      </c>
      <c r="U240" s="12">
        <v>-0.09</v>
      </c>
      <c r="V240" s="12">
        <v>0.68</v>
      </c>
      <c r="W240" s="12">
        <f>IF(Tabela1[[#This Row],[IGP-M]]="",#N/A,SUM(V229:V240))</f>
        <v>3.1500000000000004</v>
      </c>
      <c r="X240" s="12">
        <v>4.25</v>
      </c>
      <c r="Y240" s="12">
        <v>194.65</v>
      </c>
      <c r="Z240" s="13">
        <f>IF(Tabela1[[#This Row],[IC-Br]]="",#N/A,((Tabela1[[#This Row],[IC-Br]]*1)/Y228)-1)</f>
        <v>-1.5576796641885271E-2</v>
      </c>
      <c r="AA240" s="12">
        <f>IF(Tabela1[[#This Row],[IPCA (12M)]]="",#N/A,(((1+Tabela14[[#This Row],[Selic]]/100)/(1+Tabela1[[#This Row],[IPCA (12M)]]/100))-1)*100)</f>
        <v>2.7696508679539766</v>
      </c>
    </row>
    <row r="241" spans="1:27">
      <c r="A241" s="11">
        <v>43770</v>
      </c>
      <c r="B241" s="12">
        <v>0.51</v>
      </c>
      <c r="C241" s="12">
        <v>3.27</v>
      </c>
      <c r="D241" s="12">
        <v>0.14000000000000001</v>
      </c>
      <c r="E241" s="12">
        <v>55.87</v>
      </c>
      <c r="F241" s="12">
        <v>0.17</v>
      </c>
      <c r="G241" s="12">
        <f>IF(Tabela1[[#This Row],[Núcleo IPCA]]="",#N/A,SUM(F230:F241))</f>
        <v>2.7299999999999995</v>
      </c>
      <c r="H241" s="12">
        <v>-0.2</v>
      </c>
      <c r="I241" s="12">
        <f>IF(Tabela1[[#This Row],[IPCA Bens]]="",#N/A,SUM(H230:H241))</f>
        <v>0.58000000000000029</v>
      </c>
      <c r="J241" s="12">
        <v>0.2</v>
      </c>
      <c r="K241" s="12">
        <f>IF(Tabela1[[#This Row],[IPCA Serviços]]="",#N/A,SUM(J230:J241))</f>
        <v>3.36</v>
      </c>
      <c r="L241" s="12">
        <v>0.3</v>
      </c>
      <c r="M241" s="12">
        <v>0.72</v>
      </c>
      <c r="N241" s="12">
        <v>0.71</v>
      </c>
      <c r="O241" s="12">
        <v>0.21</v>
      </c>
      <c r="P241" s="12">
        <v>1.24</v>
      </c>
      <c r="Q241" s="12">
        <f>SUM(Tabela1[[#This Row],[Educação]:[Residência]])</f>
        <v>4.9999999999999989E-2</v>
      </c>
      <c r="R241" s="12">
        <v>0.08</v>
      </c>
      <c r="S241" s="12">
        <v>-0.02</v>
      </c>
      <c r="T241" s="12">
        <v>0.35</v>
      </c>
      <c r="U241" s="12">
        <v>-0.36</v>
      </c>
      <c r="V241" s="12">
        <v>0.3</v>
      </c>
      <c r="W241" s="12">
        <f>IF(Tabela1[[#This Row],[IGP-M]]="",#N/A,SUM(V230:V241))</f>
        <v>3.9400000000000004</v>
      </c>
      <c r="X241" s="12">
        <v>4.25</v>
      </c>
      <c r="Y241" s="12">
        <v>204.27</v>
      </c>
      <c r="Z241" s="13">
        <f>IF(Tabela1[[#This Row],[IC-Br]]="",#N/A,((Tabela1[[#This Row],[IC-Br]]*1)/Y229)-1)</f>
        <v>5.883267675720516E-2</v>
      </c>
      <c r="AA241" s="12">
        <f>IF(Tabela1[[#This Row],[IPCA (12M)]]="",#N/A,(((1+Tabela14[[#This Row],[Selic]]/100)/(1+Tabela1[[#This Row],[IPCA (12M)]]/100))-1)*100)</f>
        <v>1.5783867531713014</v>
      </c>
    </row>
    <row r="242" spans="1:27">
      <c r="A242" s="11">
        <v>43800</v>
      </c>
      <c r="B242" s="12">
        <v>1.1499999999999999</v>
      </c>
      <c r="C242" s="12">
        <v>4.3099999999999996</v>
      </c>
      <c r="D242" s="12">
        <v>1.05</v>
      </c>
      <c r="E242" s="12">
        <v>58.75</v>
      </c>
      <c r="F242" s="12">
        <v>0.55000000000000004</v>
      </c>
      <c r="G242" s="12">
        <f>IF(Tabela1[[#This Row],[Núcleo IPCA]]="",#N/A,SUM(F231:F242))</f>
        <v>2.76</v>
      </c>
      <c r="H242" s="12">
        <v>-0.4</v>
      </c>
      <c r="I242" s="12">
        <f>IF(Tabela1[[#This Row],[IPCA Bens]]="",#N/A,SUM(H231:H242))</f>
        <v>4.0000000000000091E-2</v>
      </c>
      <c r="J242" s="12">
        <v>0.73</v>
      </c>
      <c r="K242" s="12">
        <f>IF(Tabela1[[#This Row],[IPCA Serviços]]="",#N/A,SUM(J231:J242))</f>
        <v>3.47</v>
      </c>
      <c r="L242" s="12">
        <v>1.54</v>
      </c>
      <c r="M242" s="12">
        <v>3.38</v>
      </c>
      <c r="N242" s="12">
        <v>-0.82</v>
      </c>
      <c r="O242" s="12">
        <v>0.42</v>
      </c>
      <c r="P242" s="12">
        <v>0.92</v>
      </c>
      <c r="Q242" s="12">
        <f>SUM(Tabela1[[#This Row],[Educação]:[Residência]])</f>
        <v>0.38000000000000012</v>
      </c>
      <c r="R242" s="12">
        <v>0.2</v>
      </c>
      <c r="S242" s="12">
        <v>0.66</v>
      </c>
      <c r="T242" s="12">
        <v>0</v>
      </c>
      <c r="U242" s="12">
        <v>-0.48</v>
      </c>
      <c r="V242" s="12">
        <v>2.09</v>
      </c>
      <c r="W242" s="12">
        <f>IF(Tabela1[[#This Row],[IGP-M]]="",#N/A,SUM(V231:V242))</f>
        <v>7.11</v>
      </c>
      <c r="X242" s="12">
        <v>4.25</v>
      </c>
      <c r="Y242" s="12">
        <v>205.54</v>
      </c>
      <c r="Z242" s="13">
        <f>IF(Tabela1[[#This Row],[IC-Br]]="",#N/A,((Tabela1[[#This Row],[IC-Br]]*1)/Y230)-1)</f>
        <v>6.0961131471635843E-2</v>
      </c>
      <c r="AA242" s="12">
        <f>IF(Tabela1[[#This Row],[IPCA (12M)]]="",#N/A,(((1+Tabela14[[#This Row],[Selic]]/100)/(1+Tabela1[[#This Row],[IPCA (12M)]]/100))-1)*100)</f>
        <v>0.26843063944015366</v>
      </c>
    </row>
    <row r="243" spans="1:27">
      <c r="A243" s="11">
        <v>43831</v>
      </c>
      <c r="B243" s="12">
        <v>0.21</v>
      </c>
      <c r="C243" s="12">
        <v>4.1900000000000004</v>
      </c>
      <c r="D243" s="12">
        <v>0.71</v>
      </c>
      <c r="E243" s="12">
        <v>55.44</v>
      </c>
      <c r="F243" s="12">
        <v>0.08</v>
      </c>
      <c r="G243" s="12">
        <f>IF(Tabela1[[#This Row],[Núcleo IPCA]]="",#N/A,SUM(F232:F243))</f>
        <v>2.58</v>
      </c>
      <c r="H243" s="12">
        <v>0.15</v>
      </c>
      <c r="I243" s="12">
        <f>IF(Tabela1[[#This Row],[IPCA Bens]]="",#N/A,SUM(H232:H243))</f>
        <v>-0.20000000000000004</v>
      </c>
      <c r="J243" s="12">
        <v>0.28000000000000003</v>
      </c>
      <c r="K243" s="12">
        <f>IF(Tabela1[[#This Row],[IPCA Serviços]]="",#N/A,SUM(J232:J243))</f>
        <v>3.24</v>
      </c>
      <c r="L243" s="12">
        <v>0.32</v>
      </c>
      <c r="M243" s="12">
        <v>0.39</v>
      </c>
      <c r="N243" s="12">
        <v>0.55000000000000004</v>
      </c>
      <c r="O243" s="12">
        <v>-0.32</v>
      </c>
      <c r="P243" s="12">
        <v>0.35</v>
      </c>
      <c r="Q243" s="12">
        <f>SUM(Tabela1[[#This Row],[Educação]:[Residência]])</f>
        <v>-0.26999999999999996</v>
      </c>
      <c r="R243" s="12">
        <v>0.16</v>
      </c>
      <c r="S243" s="12">
        <v>0.12</v>
      </c>
      <c r="T243" s="12">
        <v>-0.48</v>
      </c>
      <c r="U243" s="12">
        <v>-7.0000000000000007E-2</v>
      </c>
      <c r="V243" s="12">
        <v>0.48</v>
      </c>
      <c r="W243" s="12">
        <f>IF(Tabela1[[#This Row],[IGP-M]]="",#N/A,SUM(V232:V243))</f>
        <v>7.58</v>
      </c>
      <c r="X243" s="12">
        <v>4</v>
      </c>
      <c r="Y243" s="12">
        <v>207.56</v>
      </c>
      <c r="Z243" s="13">
        <f>IF(Tabela1[[#This Row],[IC-Br]]="",#N/A,((Tabela1[[#This Row],[IC-Br]]*1)/Y231)-1)</f>
        <v>0.11048098015087482</v>
      </c>
      <c r="AA243" s="12">
        <f>IF(Tabela1[[#This Row],[IPCA (12M)]]="",#N/A,(((1+Tabela14[[#This Row],[Selic]]/100)/(1+Tabela1[[#This Row],[IPCA (12M)]]/100))-1)*100)</f>
        <v>0.20155485171322596</v>
      </c>
    </row>
    <row r="244" spans="1:27">
      <c r="A244" s="11">
        <v>43862</v>
      </c>
      <c r="B244" s="12">
        <v>0.25</v>
      </c>
      <c r="C244" s="12">
        <v>4.01</v>
      </c>
      <c r="D244" s="12">
        <v>0.22</v>
      </c>
      <c r="E244" s="12">
        <v>49.34</v>
      </c>
      <c r="F244" s="12">
        <v>0.52</v>
      </c>
      <c r="G244" s="12">
        <f>IF(Tabela1[[#This Row],[Núcleo IPCA]]="",#N/A,SUM(F233:F244))</f>
        <v>2.8299999999999996</v>
      </c>
      <c r="H244" s="12">
        <v>0.02</v>
      </c>
      <c r="I244" s="12">
        <f>IF(Tabela1[[#This Row],[IPCA Bens]]="",#N/A,SUM(H233:H244))</f>
        <v>-0.52</v>
      </c>
      <c r="J244" s="12">
        <v>0.68</v>
      </c>
      <c r="K244" s="12">
        <f>IF(Tabela1[[#This Row],[IPCA Serviços]]="",#N/A,SUM(J233:J244))</f>
        <v>3.5300000000000007</v>
      </c>
      <c r="L244" s="12">
        <v>-0.23</v>
      </c>
      <c r="M244" s="12">
        <v>0.11</v>
      </c>
      <c r="N244" s="12">
        <v>-0.39</v>
      </c>
      <c r="O244" s="12">
        <v>0.73</v>
      </c>
      <c r="P244" s="12">
        <v>0.31</v>
      </c>
      <c r="Q244" s="12">
        <f>SUM(Tabela1[[#This Row],[Educação]:[Residência]])</f>
        <v>3.1</v>
      </c>
      <c r="R244" s="12">
        <v>3.7</v>
      </c>
      <c r="S244" s="12">
        <v>0.21</v>
      </c>
      <c r="T244" s="12">
        <v>-0.73</v>
      </c>
      <c r="U244" s="12">
        <v>-0.08</v>
      </c>
      <c r="V244" s="12">
        <v>-0.04</v>
      </c>
      <c r="W244" s="12">
        <f>IF(Tabela1[[#This Row],[IGP-M]]="",#N/A,SUM(V233:V244))</f>
        <v>6.660000000000001</v>
      </c>
      <c r="X244" s="12">
        <v>4</v>
      </c>
      <c r="Y244" s="12">
        <v>206.62</v>
      </c>
      <c r="Z244" s="13">
        <f>IF(Tabela1[[#This Row],[IC-Br]]="",#N/A,((Tabela1[[#This Row],[IC-Br]]*1)/Y232)-1)</f>
        <v>0.10267904792400473</v>
      </c>
      <c r="AA244" s="12">
        <f>IF(Tabela1[[#This Row],[IPCA (12M)]]="",#N/A,(((1+Tabela14[[#This Row],[Selic]]/100)/(1+Tabela1[[#This Row],[IPCA (12M)]]/100))-1)*100)</f>
        <v>0.1730602826651273</v>
      </c>
    </row>
    <row r="245" spans="1:27">
      <c r="A245" s="11">
        <v>43891</v>
      </c>
      <c r="B245" s="12">
        <v>7.0000000000000007E-2</v>
      </c>
      <c r="C245" s="12">
        <v>3.3</v>
      </c>
      <c r="D245" s="12">
        <v>0.02</v>
      </c>
      <c r="E245" s="12">
        <v>58.09</v>
      </c>
      <c r="F245" s="12">
        <v>-0.1</v>
      </c>
      <c r="G245" s="12">
        <f>IF(Tabela1[[#This Row],[Núcleo IPCA]]="",#N/A,SUM(F234:F245))</f>
        <v>2.3400000000000003</v>
      </c>
      <c r="H245" s="12">
        <v>-0.2</v>
      </c>
      <c r="I245" s="12">
        <f>IF(Tabela1[[#This Row],[IPCA Bens]]="",#N/A,SUM(H234:H245))</f>
        <v>-0.77</v>
      </c>
      <c r="J245" s="12">
        <v>-0.14000000000000001</v>
      </c>
      <c r="K245" s="12">
        <f>IF(Tabela1[[#This Row],[IPCA Serviços]]="",#N/A,SUM(J234:J245))</f>
        <v>3.0600000000000005</v>
      </c>
      <c r="L245" s="12">
        <v>-0.9</v>
      </c>
      <c r="M245" s="12">
        <v>1.1299999999999999</v>
      </c>
      <c r="N245" s="12">
        <v>0.13</v>
      </c>
      <c r="O245" s="12">
        <v>0.21</v>
      </c>
      <c r="P245" s="12">
        <v>-0.23</v>
      </c>
      <c r="Q245" s="12">
        <f>SUM(Tabela1[[#This Row],[Educação]:[Residência]])</f>
        <v>-0.2400000000000001</v>
      </c>
      <c r="R245" s="12">
        <v>0.59</v>
      </c>
      <c r="S245" s="12">
        <v>0.04</v>
      </c>
      <c r="T245" s="12">
        <v>0.21</v>
      </c>
      <c r="U245" s="12">
        <v>-1.08</v>
      </c>
      <c r="V245" s="12">
        <v>1.24</v>
      </c>
      <c r="W245" s="12">
        <f>IF(Tabela1[[#This Row],[IGP-M]]="",#N/A,SUM(V239:V245))</f>
        <v>4.7399999999999993</v>
      </c>
      <c r="X245" s="12">
        <v>4</v>
      </c>
      <c r="Y245" s="12">
        <v>197.72</v>
      </c>
      <c r="Z245" s="13" t="e">
        <f>IF(Tabela1[[#This Row],[IC-Br]]="",#N/A,((Tabela1[[#This Row],[IC-Br]]*1)/#REF!)-1)</f>
        <v>#REF!</v>
      </c>
      <c r="AA245" s="12">
        <f>IF(Tabela1[[#This Row],[IPCA (12M)]]="",#N/A,(((1+Tabela14[[#This Row],[Selic]]/100)/(1+Tabela1[[#This Row],[IPCA (12M)]]/100))-1)*100)</f>
        <v>0.62923523717330898</v>
      </c>
    </row>
    <row r="246" spans="1:27">
      <c r="A246" s="11">
        <v>43922</v>
      </c>
      <c r="B246" s="12">
        <v>-0.31</v>
      </c>
      <c r="C246" s="12">
        <v>2.4</v>
      </c>
      <c r="D246" s="12">
        <v>-0.01</v>
      </c>
      <c r="E246" s="12">
        <v>53.05</v>
      </c>
      <c r="F246" s="12">
        <v>-0.13</v>
      </c>
      <c r="G246" s="12">
        <f>IF(Tabela1[[#This Row],[Núcleo IPCA]]="",#N/A,SUM(F235:F246))</f>
        <v>1.8600000000000003</v>
      </c>
      <c r="H246" s="12">
        <v>-0.87</v>
      </c>
      <c r="I246" s="12">
        <f>IF(Tabela1[[#This Row],[IPCA Bens]]="",#N/A,SUM(H235:H246))</f>
        <v>-1.5899999999999999</v>
      </c>
      <c r="J246" s="12">
        <v>0.25</v>
      </c>
      <c r="K246" s="12">
        <f>IF(Tabela1[[#This Row],[IPCA Serviços]]="",#N/A,SUM(J235:J246))</f>
        <v>2.99</v>
      </c>
      <c r="L246" s="12">
        <v>-2.66</v>
      </c>
      <c r="M246" s="12">
        <v>1.79</v>
      </c>
      <c r="N246" s="12">
        <v>-0.1</v>
      </c>
      <c r="O246" s="12">
        <v>-0.22</v>
      </c>
      <c r="P246" s="12">
        <v>-0.14000000000000001</v>
      </c>
      <c r="Q246" s="12">
        <f>SUM(Tabela1[[#This Row],[Educação]:[Residência]])</f>
        <v>-1.4700000000000002</v>
      </c>
      <c r="R246" s="12">
        <v>0</v>
      </c>
      <c r="S246" s="12">
        <v>-0.2</v>
      </c>
      <c r="T246" s="12">
        <v>0.1</v>
      </c>
      <c r="U246" s="12">
        <v>-1.37</v>
      </c>
      <c r="V246" s="12">
        <v>0.8</v>
      </c>
      <c r="W246" s="12">
        <f>IF(Tabela1[[#This Row],[IGP-M]]="",#N/A,SUM(V241:V246))</f>
        <v>4.8699999999999992</v>
      </c>
      <c r="X246" s="12">
        <v>4</v>
      </c>
      <c r="Y246" s="12">
        <v>200.81</v>
      </c>
      <c r="Z246" s="13" t="e">
        <f>IF(Tabela1[[#This Row],[IC-Br]]="",#N/A,((Tabela1[[#This Row],[IC-Br]]*1)/#REF!)-1)</f>
        <v>#REF!</v>
      </c>
      <c r="AA246" s="12">
        <f>IF(Tabela1[[#This Row],[IPCA (12M)]]="",#N/A,(((1+Tabela14[[#This Row],[Selic]]/100)/(1+Tabela1[[#This Row],[IPCA (12M)]]/100))-1)*100)</f>
        <v>1.220703125</v>
      </c>
    </row>
    <row r="247" spans="1:27">
      <c r="A247" s="11">
        <v>43952</v>
      </c>
      <c r="B247" s="12">
        <v>-0.38</v>
      </c>
      <c r="C247" s="12">
        <v>1.88</v>
      </c>
      <c r="D247" s="12">
        <v>-0.59</v>
      </c>
      <c r="E247" s="12">
        <v>42.97</v>
      </c>
      <c r="F247" s="12">
        <v>-0.27</v>
      </c>
      <c r="G247" s="12">
        <f>IF(Tabela1[[#This Row],[Núcleo IPCA]]="",#N/A,SUM(F236:F247))</f>
        <v>1.6400000000000001</v>
      </c>
      <c r="H247" s="12">
        <v>0.5</v>
      </c>
      <c r="I247" s="12">
        <f>IF(Tabela1[[#This Row],[IPCA Bens]]="",#N/A,SUM(H236:H247))</f>
        <v>-1.0099999999999998</v>
      </c>
      <c r="J247" s="12">
        <v>-0.45</v>
      </c>
      <c r="K247" s="12">
        <f>IF(Tabela1[[#This Row],[IPCA Serviços]]="",#N/A,SUM(J236:J247))</f>
        <v>2.6500000000000004</v>
      </c>
      <c r="L247" s="12">
        <v>-1.9</v>
      </c>
      <c r="M247" s="12">
        <v>0.24</v>
      </c>
      <c r="N247" s="12">
        <v>-0.25</v>
      </c>
      <c r="O247" s="12">
        <v>-0.1</v>
      </c>
      <c r="P247" s="12">
        <v>-0.04</v>
      </c>
      <c r="Q247" s="12">
        <f>SUM(Tabela1[[#This Row],[Educação]:[Residência]])</f>
        <v>0.26</v>
      </c>
      <c r="R247" s="12">
        <v>0.02</v>
      </c>
      <c r="S247" s="12">
        <v>0.24</v>
      </c>
      <c r="T247" s="12">
        <v>-0.57999999999999996</v>
      </c>
      <c r="U247" s="12">
        <v>0.57999999999999996</v>
      </c>
      <c r="V247" s="12">
        <v>0.28000000000000003</v>
      </c>
      <c r="W247" s="12">
        <f>IF(Tabela1[[#This Row],[IGP-M]]="",#N/A,SUM(V245:V247))</f>
        <v>2.3200000000000003</v>
      </c>
      <c r="X247" s="12">
        <v>4</v>
      </c>
      <c r="Y247" s="12">
        <v>225.52</v>
      </c>
      <c r="Z247" s="13" t="e">
        <f>IF(Tabela1[[#This Row],[IC-Br]]="",#N/A,((Tabela1[[#This Row],[IC-Br]]*1)/#REF!)-1)</f>
        <v>#REF!</v>
      </c>
      <c r="AA247" s="12">
        <f>IF(Tabela1[[#This Row],[IPCA (12M)]]="",#N/A,(((1+Tabela14[[#This Row],[Selic]]/100)/(1+Tabela1[[#This Row],[IPCA (12M)]]/100))-1)*100)</f>
        <v>1.109148017275241</v>
      </c>
    </row>
    <row r="248" spans="1:27">
      <c r="A248" s="11">
        <v>43983</v>
      </c>
      <c r="B248" s="12">
        <v>0.26</v>
      </c>
      <c r="C248" s="12">
        <v>2.13</v>
      </c>
      <c r="D248" s="12">
        <v>0.02</v>
      </c>
      <c r="E248" s="12">
        <v>55.17</v>
      </c>
      <c r="F248" s="12">
        <v>-0.05</v>
      </c>
      <c r="G248" s="12">
        <f>IF(Tabela1[[#This Row],[Núcleo IPCA]]="",#N/A,SUM(F237:F248))</f>
        <v>1.3800000000000001</v>
      </c>
      <c r="H248" s="12">
        <v>0.79</v>
      </c>
      <c r="I248" s="12">
        <f>IF(Tabela1[[#This Row],[IPCA Bens]]="",#N/A,SUM(H237:H248))</f>
        <v>1.0000000000000009E-2</v>
      </c>
      <c r="J248" s="12">
        <v>-0.26</v>
      </c>
      <c r="K248" s="12">
        <f>IF(Tabela1[[#This Row],[IPCA Serviços]]="",#N/A,SUM(J237:J248))</f>
        <v>2.0499999999999998</v>
      </c>
      <c r="L248" s="12">
        <v>0.31</v>
      </c>
      <c r="M248" s="12">
        <v>0.38</v>
      </c>
      <c r="N248" s="12">
        <v>0.04</v>
      </c>
      <c r="O248" s="12">
        <v>0.35</v>
      </c>
      <c r="P248" s="12">
        <v>-0.05</v>
      </c>
      <c r="Q248" s="12">
        <f>SUM(Tabela1[[#This Row],[Educação]:[Residência]])</f>
        <v>1.6400000000000001</v>
      </c>
      <c r="R248" s="12">
        <v>0.05</v>
      </c>
      <c r="S248" s="12">
        <v>0.75</v>
      </c>
      <c r="T248" s="12">
        <v>-0.46</v>
      </c>
      <c r="U248" s="12">
        <v>1.3</v>
      </c>
      <c r="V248" s="12">
        <v>1.56</v>
      </c>
      <c r="W248" s="12">
        <f>IF(Tabela1[[#This Row],[IGP-M]]="",#N/A,SUM(V244:V248))</f>
        <v>3.8400000000000003</v>
      </c>
      <c r="X248" s="12">
        <v>4</v>
      </c>
      <c r="Y248" s="12">
        <v>214.57</v>
      </c>
      <c r="Z248" s="13" t="e">
        <f>IF(Tabela1[[#This Row],[IC-Br]]="",#N/A,((Tabela1[[#This Row],[IC-Br]]*1)/#REF!)-1)</f>
        <v>#REF!</v>
      </c>
      <c r="AA248" s="12">
        <f>IF(Tabela1[[#This Row],[IPCA (12M)]]="",#N/A,(((1+Tabela14[[#This Row],[Selic]]/100)/(1+Tabela1[[#This Row],[IPCA (12M)]]/100))-1)*100)</f>
        <v>0.44061490257514269</v>
      </c>
    </row>
    <row r="249" spans="1:27">
      <c r="A249" s="11">
        <v>44013</v>
      </c>
      <c r="B249" s="12">
        <v>0.36</v>
      </c>
      <c r="C249" s="12">
        <v>2.31</v>
      </c>
      <c r="D249" s="12">
        <v>0.3</v>
      </c>
      <c r="E249" s="12">
        <v>54.38</v>
      </c>
      <c r="F249" s="12">
        <v>0.04</v>
      </c>
      <c r="G249" s="12">
        <f>IF(Tabela1[[#This Row],[Núcleo IPCA]]="",#N/A,SUM(F238:F249))</f>
        <v>1.26</v>
      </c>
      <c r="H249" s="12">
        <v>0.63</v>
      </c>
      <c r="I249" s="12">
        <f>IF(Tabela1[[#This Row],[IPCA Bens]]="",#N/A,SUM(H238:H249))</f>
        <v>0.27999999999999992</v>
      </c>
      <c r="J249" s="12">
        <v>-0.1</v>
      </c>
      <c r="K249" s="12">
        <f>IF(Tabela1[[#This Row],[IPCA Serviços]]="",#N/A,SUM(J238:J249))</f>
        <v>1.4899999999999998</v>
      </c>
      <c r="L249" s="12">
        <v>0.78</v>
      </c>
      <c r="M249" s="12">
        <v>0.01</v>
      </c>
      <c r="N249" s="12">
        <v>0.8</v>
      </c>
      <c r="O249" s="12">
        <v>0.44</v>
      </c>
      <c r="P249" s="12">
        <v>-0.11</v>
      </c>
      <c r="Q249" s="12">
        <f>SUM(Tabela1[[#This Row],[Educação]:[Residência]])</f>
        <v>0.77</v>
      </c>
      <c r="R249" s="12">
        <v>-0.12</v>
      </c>
      <c r="S249" s="12">
        <v>0.51</v>
      </c>
      <c r="T249" s="12">
        <v>-0.52</v>
      </c>
      <c r="U249" s="12">
        <v>0.9</v>
      </c>
      <c r="V249" s="12">
        <v>2.23</v>
      </c>
      <c r="W249" s="12">
        <f>IF(Tabela1[[#This Row],[IGP-M]]="",#N/A,SUM(V239:V249))</f>
        <v>9.61</v>
      </c>
      <c r="X249" s="12">
        <v>4</v>
      </c>
      <c r="Y249" s="12">
        <v>229.77</v>
      </c>
      <c r="Z249" s="13" t="e">
        <f>IF(Tabela1[[#This Row],[IC-Br]]="",#N/A,((Tabela1[[#This Row],[IC-Br]]*1)/#REF!)-1)</f>
        <v>#REF!</v>
      </c>
      <c r="AA249" s="12">
        <f>IF(Tabela1[[#This Row],[IPCA (12M)]]="",#N/A,(((1+Tabela14[[#This Row],[Selic]]/100)/(1+Tabela1[[#This Row],[IPCA (12M)]]/100))-1)*100)</f>
        <v>-0.15638744990712494</v>
      </c>
    </row>
    <row r="250" spans="1:27">
      <c r="A250" s="11">
        <v>44044</v>
      </c>
      <c r="B250" s="12">
        <v>0.24</v>
      </c>
      <c r="C250" s="12">
        <v>2.44</v>
      </c>
      <c r="D250" s="12">
        <v>0.23</v>
      </c>
      <c r="E250" s="12">
        <v>55.17</v>
      </c>
      <c r="F250" s="12">
        <v>-0.21</v>
      </c>
      <c r="G250" s="12">
        <f>IF(Tabela1[[#This Row],[Núcleo IPCA]]="",#N/A,SUM(F239:F250))</f>
        <v>0.90000000000000013</v>
      </c>
      <c r="H250" s="12">
        <v>0.14000000000000001</v>
      </c>
      <c r="I250" s="12">
        <f>IF(Tabela1[[#This Row],[IPCA Bens]]="",#N/A,SUM(H239:H250))</f>
        <v>4.0000000000000036E-2</v>
      </c>
      <c r="J250" s="12">
        <v>-0.47</v>
      </c>
      <c r="K250" s="12">
        <f>IF(Tabela1[[#This Row],[IPCA Serviços]]="",#N/A,SUM(J239:J250))</f>
        <v>0.95</v>
      </c>
      <c r="L250" s="12">
        <v>0.82</v>
      </c>
      <c r="M250" s="12">
        <v>0.78</v>
      </c>
      <c r="N250" s="12">
        <v>0.36</v>
      </c>
      <c r="O250" s="12">
        <v>0.5</v>
      </c>
      <c r="P250" s="12">
        <v>-0.01</v>
      </c>
      <c r="Q250" s="12">
        <f>SUM(Tabela1[[#This Row],[Educação]:[Residência]])</f>
        <v>-3.02</v>
      </c>
      <c r="R250" s="12">
        <v>-3.47</v>
      </c>
      <c r="S250" s="12">
        <v>0.67</v>
      </c>
      <c r="T250" s="12">
        <v>-0.78</v>
      </c>
      <c r="U250" s="12">
        <v>0.56000000000000005</v>
      </c>
      <c r="V250" s="12">
        <v>2.74</v>
      </c>
      <c r="W250" s="12">
        <f>IF(Tabela1[[#This Row],[IGP-M]]="",#N/A,SUM(V248:V250))</f>
        <v>6.53</v>
      </c>
      <c r="X250" s="12">
        <v>4</v>
      </c>
      <c r="Y250" s="12">
        <v>251.34</v>
      </c>
      <c r="Z250" s="13" t="e">
        <f>IF(Tabela1[[#This Row],[IC-Br]]="",#N/A,((Tabela1[[#This Row],[IC-Br]]*1)/#REF!)-1)</f>
        <v>#REF!</v>
      </c>
      <c r="AA250" s="12">
        <f>IF(Tabela1[[#This Row],[IPCA (12M)]]="",#N/A,(((1+Tabela14[[#This Row],[Selic]]/100)/(1+Tabela1[[#This Row],[IPCA (12M)]]/100))-1)*100)</f>
        <v>-0.48809058961342133</v>
      </c>
    </row>
    <row r="251" spans="1:27">
      <c r="A251" s="11">
        <v>44075</v>
      </c>
      <c r="B251" s="12">
        <v>0.64</v>
      </c>
      <c r="C251" s="12">
        <v>3.14</v>
      </c>
      <c r="D251" s="12">
        <v>0.45</v>
      </c>
      <c r="E251" s="12">
        <v>63.4</v>
      </c>
      <c r="F251" s="12">
        <v>0.33</v>
      </c>
      <c r="G251" s="12">
        <f>IF(Tabela1[[#This Row],[Núcleo IPCA]]="",#N/A,SUM(F240:F251))</f>
        <v>1.1599999999999999</v>
      </c>
      <c r="H251" s="12">
        <v>0.54</v>
      </c>
      <c r="I251" s="12">
        <f>IF(Tabela1[[#This Row],[IPCA Bens]]="",#N/A,SUM(H240:H251))</f>
        <v>0.93000000000000016</v>
      </c>
      <c r="J251" s="12">
        <v>0.17</v>
      </c>
      <c r="K251" s="12">
        <f>IF(Tabela1[[#This Row],[IPCA Serviços]]="",#N/A,SUM(J240:J251))</f>
        <v>1.0799999999999998</v>
      </c>
      <c r="L251" s="12">
        <v>0.7</v>
      </c>
      <c r="M251" s="12">
        <v>2.2799999999999998</v>
      </c>
      <c r="N251" s="12">
        <v>0.37</v>
      </c>
      <c r="O251" s="12">
        <v>-0.64</v>
      </c>
      <c r="P251" s="12">
        <v>0.09</v>
      </c>
      <c r="Q251" s="12">
        <f>SUM(Tabela1[[#This Row],[Educação]:[Residência]])</f>
        <v>1.43</v>
      </c>
      <c r="R251" s="12">
        <v>-0.09</v>
      </c>
      <c r="S251" s="12">
        <v>0.15</v>
      </c>
      <c r="T251" s="12">
        <v>0.37</v>
      </c>
      <c r="U251" s="12">
        <v>1</v>
      </c>
      <c r="V251" s="12">
        <v>4.34</v>
      </c>
      <c r="W251" s="12">
        <f>IF(Tabela1[[#This Row],[IGP-M]]="",#N/A,SUM(V240:V251))</f>
        <v>16.700000000000003</v>
      </c>
      <c r="X251" s="12">
        <v>4</v>
      </c>
      <c r="Y251" s="12">
        <v>252.69</v>
      </c>
      <c r="Z251" s="13">
        <f>IF(Tabela1[[#This Row],[IC-Br]]="",#N/A,((Tabela1[[#This Row],[IC-Br]]*1)/Y239)-1)</f>
        <v>0.32680493567865598</v>
      </c>
      <c r="AA251" s="12">
        <f>IF(Tabela1[[#This Row],[IPCA (12M)]]="",#N/A,(((1+Tabela14[[#This Row],[Selic]]/100)/(1+Tabela1[[#This Row],[IPCA (12M)]]/100))-1)*100)</f>
        <v>-1.2022493697886549</v>
      </c>
    </row>
    <row r="252" spans="1:27">
      <c r="A252" s="11">
        <v>44105</v>
      </c>
      <c r="B252" s="12">
        <v>0.86</v>
      </c>
      <c r="C252" s="12">
        <v>3.92</v>
      </c>
      <c r="D252" s="12">
        <v>0.94</v>
      </c>
      <c r="E252" s="12">
        <v>68.17</v>
      </c>
      <c r="F252" s="12">
        <v>0.72</v>
      </c>
      <c r="G252" s="12">
        <f>IF(Tabela1[[#This Row],[Núcleo IPCA]]="",#N/A,SUM(F241:F252))</f>
        <v>1.65</v>
      </c>
      <c r="H252" s="12">
        <v>0.95</v>
      </c>
      <c r="I252" s="12">
        <f>IF(Tabela1[[#This Row],[IPCA Bens]]="",#N/A,SUM(H241:H252))</f>
        <v>2.0499999999999998</v>
      </c>
      <c r="J252" s="12">
        <v>0.55000000000000004</v>
      </c>
      <c r="K252" s="12">
        <f>IF(Tabela1[[#This Row],[IPCA Serviços]]="",#N/A,SUM(J241:J252))</f>
        <v>1.44</v>
      </c>
      <c r="L252" s="12">
        <v>1.19</v>
      </c>
      <c r="M252" s="12">
        <v>1.93</v>
      </c>
      <c r="N252" s="12">
        <v>0.36</v>
      </c>
      <c r="O252" s="12">
        <v>0.28000000000000003</v>
      </c>
      <c r="P252" s="12">
        <v>0.19</v>
      </c>
      <c r="Q252" s="12">
        <f>SUM(Tabela1[[#This Row],[Educação]:[Residência]])</f>
        <v>2.81</v>
      </c>
      <c r="R252" s="12">
        <v>-0.04</v>
      </c>
      <c r="S252" s="12">
        <v>0.21</v>
      </c>
      <c r="T252" s="12">
        <v>1.1100000000000001</v>
      </c>
      <c r="U252" s="12">
        <v>1.53</v>
      </c>
      <c r="V252" s="12">
        <v>3.23</v>
      </c>
      <c r="W252" s="12">
        <f>IF(Tabela1[[#This Row],[IGP-M]]="",#N/A,SUM(V241:V252))</f>
        <v>19.25</v>
      </c>
      <c r="X252" s="12">
        <v>4</v>
      </c>
      <c r="Y252" s="12">
        <v>266.69</v>
      </c>
      <c r="Z252" s="13">
        <f>IF(Tabela1[[#This Row],[IC-Br]]="",#N/A,((Tabela1[[#This Row],[IC-Br]]*1)/Y240)-1)</f>
        <v>0.37010017980991528</v>
      </c>
      <c r="AA252" s="12">
        <f>IF(Tabela1[[#This Row],[IPCA (12M)]]="",#N/A,(((1+Tabela14[[#This Row],[Selic]]/100)/(1+Tabela1[[#This Row],[IPCA (12M)]]/100))-1)*100)</f>
        <v>-1.943802925327176</v>
      </c>
    </row>
    <row r="253" spans="1:27">
      <c r="A253" s="11">
        <v>44136</v>
      </c>
      <c r="B253" s="12">
        <v>0.89</v>
      </c>
      <c r="C253" s="12">
        <v>4.3099999999999996</v>
      </c>
      <c r="D253" s="12">
        <v>0.81</v>
      </c>
      <c r="E253" s="12">
        <v>66.58</v>
      </c>
      <c r="F253" s="12">
        <v>0.49</v>
      </c>
      <c r="G253" s="12">
        <f>IF(Tabela1[[#This Row],[Núcleo IPCA]]="",#N/A,SUM(F242:F253))</f>
        <v>1.9699999999999998</v>
      </c>
      <c r="H253" s="12">
        <v>0.79</v>
      </c>
      <c r="I253" s="12">
        <f>IF(Tabela1[[#This Row],[IPCA Bens]]="",#N/A,SUM(H242:H253))</f>
        <v>3.04</v>
      </c>
      <c r="J253" s="12">
        <v>0.39</v>
      </c>
      <c r="K253" s="12">
        <f>IF(Tabela1[[#This Row],[IPCA Serviços]]="",#N/A,SUM(J242:J253))</f>
        <v>1.63</v>
      </c>
      <c r="L253" s="12">
        <v>1.33</v>
      </c>
      <c r="M253" s="12">
        <v>2.54</v>
      </c>
      <c r="N253" s="12">
        <v>0.44</v>
      </c>
      <c r="O253" s="12">
        <v>-0.13</v>
      </c>
      <c r="P253" s="12">
        <v>0.01</v>
      </c>
      <c r="Q253" s="12">
        <f>SUM(Tabela1[[#This Row],[Educação]:[Residência]])</f>
        <v>1.2</v>
      </c>
      <c r="R253" s="12">
        <v>-0.02</v>
      </c>
      <c r="S253" s="12">
        <v>0.28999999999999998</v>
      </c>
      <c r="T253" s="12">
        <v>7.0000000000000007E-2</v>
      </c>
      <c r="U253" s="12">
        <v>0.86</v>
      </c>
      <c r="V253" s="12">
        <v>3.28</v>
      </c>
      <c r="W253" s="12">
        <f>IF(Tabela1[[#This Row],[IGP-M]]="",#N/A,SUM(V242:V253))</f>
        <v>22.23</v>
      </c>
      <c r="X253" s="12">
        <v>4</v>
      </c>
      <c r="Y253" s="12">
        <v>267</v>
      </c>
      <c r="Z253" s="13">
        <f>IF(Tabela1[[#This Row],[IC-Br]]="",#N/A,((Tabela1[[#This Row],[IC-Br]]*1)/Y241)-1)</f>
        <v>0.3070935526509031</v>
      </c>
      <c r="AA253" s="12">
        <f>IF(Tabela1[[#This Row],[IPCA (12M)]]="",#N/A,(((1+Tabela14[[#This Row],[Selic]]/100)/(1+Tabela1[[#This Row],[IPCA (12M)]]/100))-1)*100)</f>
        <v>-2.3104208608954124</v>
      </c>
    </row>
    <row r="254" spans="1:27">
      <c r="A254" s="11">
        <v>44166</v>
      </c>
      <c r="B254" s="12">
        <v>1.35</v>
      </c>
      <c r="C254" s="12">
        <v>4.5199999999999996</v>
      </c>
      <c r="D254" s="12">
        <v>1.06</v>
      </c>
      <c r="E254" s="12">
        <v>72.150000000000006</v>
      </c>
      <c r="F254" s="12">
        <v>0.86</v>
      </c>
      <c r="G254" s="12">
        <f>IF(Tabela1[[#This Row],[Núcleo IPCA]]="",#N/A,SUM(F243:F254))</f>
        <v>2.2799999999999998</v>
      </c>
      <c r="H254" s="12">
        <v>1.01</v>
      </c>
      <c r="I254" s="12">
        <f>IF(Tabela1[[#This Row],[IPCA Bens]]="",#N/A,SUM(H243:H254))</f>
        <v>4.45</v>
      </c>
      <c r="J254" s="12">
        <v>0.83</v>
      </c>
      <c r="K254" s="12">
        <f>IF(Tabela1[[#This Row],[IPCA Serviços]]="",#N/A,SUM(J243:J254))</f>
        <v>1.7300000000000002</v>
      </c>
      <c r="L254" s="12">
        <v>1.36</v>
      </c>
      <c r="M254" s="12">
        <v>1.74</v>
      </c>
      <c r="N254" s="12">
        <v>2.88</v>
      </c>
      <c r="O254" s="12">
        <v>0.4</v>
      </c>
      <c r="P254" s="12">
        <v>0.65</v>
      </c>
      <c r="Q254" s="12">
        <f>SUM(Tabela1[[#This Row],[Educação]:[Residência]])</f>
        <v>3.2199999999999998</v>
      </c>
      <c r="R254" s="12">
        <v>0.48</v>
      </c>
      <c r="S254" s="12">
        <v>0.39</v>
      </c>
      <c r="T254" s="12">
        <v>0.59</v>
      </c>
      <c r="U254" s="12">
        <v>1.76</v>
      </c>
      <c r="V254" s="12">
        <v>0.96</v>
      </c>
      <c r="W254" s="12">
        <f>IF(Tabela1[[#This Row],[IGP-M]]="",#N/A,SUM(V243:V254))</f>
        <v>21.1</v>
      </c>
      <c r="X254" s="12">
        <v>4</v>
      </c>
      <c r="Y254" s="12">
        <v>263.38</v>
      </c>
      <c r="Z254" s="13">
        <f>IF(Tabela1[[#This Row],[IC-Br]]="",#N/A,((Tabela1[[#This Row],[IC-Br]]*1)/Y242)-1)</f>
        <v>0.28140507930329872</v>
      </c>
      <c r="AA254" s="12">
        <f>IF(Tabela1[[#This Row],[IPCA (12M)]]="",#N/A,(((1+Tabela14[[#This Row],[Selic]]/100)/(1+Tabela1[[#This Row],[IPCA (12M)]]/100))-1)*100)</f>
        <v>-2.5066972828166834</v>
      </c>
    </row>
    <row r="255" spans="1:27">
      <c r="A255" s="11">
        <v>44197</v>
      </c>
      <c r="B255" s="12">
        <v>0.25</v>
      </c>
      <c r="C255" s="12">
        <v>4.5599999999999996</v>
      </c>
      <c r="D255" s="12">
        <v>0.78</v>
      </c>
      <c r="E255" s="12">
        <v>65.52</v>
      </c>
      <c r="F255" s="12">
        <v>0.27</v>
      </c>
      <c r="G255" s="12">
        <f>IF(Tabela1[[#This Row],[Núcleo IPCA]]="",#N/A,SUM(F244:F255))</f>
        <v>2.4699999999999998</v>
      </c>
      <c r="H255" s="12">
        <v>0.91</v>
      </c>
      <c r="I255" s="12">
        <f>IF(Tabela1[[#This Row],[IPCA Bens]]="",#N/A,SUM(H244:H255))</f>
        <v>5.21</v>
      </c>
      <c r="J255" s="12">
        <v>7.0000000000000007E-2</v>
      </c>
      <c r="K255" s="12">
        <f>IF(Tabela1[[#This Row],[IPCA Serviços]]="",#N/A,SUM(J244:J255))</f>
        <v>1.5200000000000002</v>
      </c>
      <c r="L255" s="12">
        <v>0.41</v>
      </c>
      <c r="M255" s="12">
        <v>1.02</v>
      </c>
      <c r="N255" s="12">
        <v>-1.07</v>
      </c>
      <c r="O255" s="12">
        <v>0.32</v>
      </c>
      <c r="P255" s="12">
        <v>0.39</v>
      </c>
      <c r="Q255" s="12">
        <f>SUM(Tabela1[[#This Row],[Educação]:[Residência]])</f>
        <v>0.94</v>
      </c>
      <c r="R255" s="12">
        <v>0.13</v>
      </c>
      <c r="S255" s="12">
        <v>0.02</v>
      </c>
      <c r="T255" s="12">
        <v>-7.0000000000000007E-2</v>
      </c>
      <c r="U255" s="12">
        <v>0.86</v>
      </c>
      <c r="V255" s="12">
        <v>2.58</v>
      </c>
      <c r="W255" s="12">
        <f>IF(Tabela1[[#This Row],[IGP-M]]="",#N/A,SUM(V244:V255))</f>
        <v>23.200000000000003</v>
      </c>
      <c r="X255" s="12">
        <v>3.75</v>
      </c>
      <c r="Y255" s="12">
        <v>291.18</v>
      </c>
      <c r="Z255" s="13">
        <f>IF(Tabela1[[#This Row],[IC-Br]]="",#N/A,((Tabela1[[#This Row],[IC-Br]]*1)/Y243)-1)</f>
        <v>0.40287145885527087</v>
      </c>
      <c r="AA255" s="12">
        <f>IF(Tabela1[[#This Row],[IPCA (12M)]]="",#N/A,(((1+Tabela14[[#This Row],[Selic]]/100)/(1+Tabela1[[#This Row],[IPCA (12M)]]/100))-1)*100)</f>
        <v>-2.5439938791124828</v>
      </c>
    </row>
    <row r="256" spans="1:27">
      <c r="A256" s="11">
        <v>44228</v>
      </c>
      <c r="B256" s="12">
        <v>0.86</v>
      </c>
      <c r="C256" s="12">
        <v>5.2</v>
      </c>
      <c r="D256" s="12">
        <v>0.48</v>
      </c>
      <c r="E256" s="12">
        <v>63.4</v>
      </c>
      <c r="F256" s="12">
        <v>0.65</v>
      </c>
      <c r="G256" s="12">
        <f>IF(Tabela1[[#This Row],[Núcleo IPCA]]="",#N/A,SUM(F245:F256))</f>
        <v>2.6</v>
      </c>
      <c r="H256" s="12">
        <v>0.46</v>
      </c>
      <c r="I256" s="12">
        <f>IF(Tabela1[[#This Row],[IPCA Bens]]="",#N/A,SUM(H245:H256))</f>
        <v>5.65</v>
      </c>
      <c r="J256" s="12">
        <v>0.55000000000000004</v>
      </c>
      <c r="K256" s="12">
        <f>IF(Tabela1[[#This Row],[IPCA Serviços]]="",#N/A,SUM(J245:J256))</f>
        <v>1.3900000000000001</v>
      </c>
      <c r="L256" s="12">
        <v>2.2799999999999998</v>
      </c>
      <c r="M256" s="12">
        <v>0.27</v>
      </c>
      <c r="N256" s="12">
        <v>0.4</v>
      </c>
      <c r="O256" s="12">
        <v>0.62</v>
      </c>
      <c r="P256" s="12">
        <v>0.17</v>
      </c>
      <c r="Q256" s="12">
        <f>SUM(Tabela1[[#This Row],[Educação]:[Residência]])</f>
        <v>3.39</v>
      </c>
      <c r="R256" s="12">
        <v>2.48</v>
      </c>
      <c r="S256" s="12">
        <v>-0.13</v>
      </c>
      <c r="T256" s="12">
        <v>0.38</v>
      </c>
      <c r="U256" s="12">
        <v>0.66</v>
      </c>
      <c r="V256" s="12">
        <v>2.5299999999999998</v>
      </c>
      <c r="W256" s="12">
        <f>IF(Tabela1[[#This Row],[IGP-M]]="",#N/A,SUM(V245:V256))</f>
        <v>25.770000000000003</v>
      </c>
      <c r="X256" s="12">
        <v>3.75</v>
      </c>
      <c r="Y256" s="12">
        <v>311.64999999999998</v>
      </c>
      <c r="Z256" s="13">
        <f>IF(Tabela1[[#This Row],[IC-Br]]="",#N/A,((Tabela1[[#This Row],[IC-Br]]*1)/Y244)-1)</f>
        <v>0.50832446036201717</v>
      </c>
      <c r="AA256" s="12">
        <f>IF(Tabela1[[#This Row],[IPCA (12M)]]="",#N/A,(((1+Tabela14[[#This Row],[Selic]]/100)/(1+Tabela1[[#This Row],[IPCA (12M)]]/100))-1)*100)</f>
        <v>-3.136882129277585</v>
      </c>
    </row>
    <row r="257" spans="1:27">
      <c r="A257" s="11">
        <v>44256</v>
      </c>
      <c r="B257" s="12">
        <v>0.93</v>
      </c>
      <c r="C257" s="12">
        <v>6.1</v>
      </c>
      <c r="D257" s="12">
        <v>0.93</v>
      </c>
      <c r="E257" s="12">
        <v>62.6</v>
      </c>
      <c r="F257" s="12">
        <v>0.39</v>
      </c>
      <c r="G257" s="12">
        <f>IF(Tabela1[[#This Row],[Núcleo IPCA]]="",#N/A,SUM(F246:F257))</f>
        <v>3.09</v>
      </c>
      <c r="H257" s="12">
        <v>0.66</v>
      </c>
      <c r="I257" s="12">
        <f>IF(Tabela1[[#This Row],[IPCA Bens]]="",#N/A,SUM(H246:H257))</f>
        <v>6.51</v>
      </c>
      <c r="J257" s="12">
        <v>0.12</v>
      </c>
      <c r="K257" s="12">
        <f>IF(Tabela1[[#This Row],[IPCA Serviços]]="",#N/A,SUM(J246:J257))</f>
        <v>1.65</v>
      </c>
      <c r="L257" s="12">
        <v>3.81</v>
      </c>
      <c r="M257" s="12">
        <v>0.13</v>
      </c>
      <c r="N257" s="12">
        <v>0.81</v>
      </c>
      <c r="O257" s="12">
        <v>-0.02</v>
      </c>
      <c r="P257" s="12">
        <v>0.04</v>
      </c>
      <c r="Q257" s="12">
        <f>SUM(Tabela1[[#This Row],[Educação]:[Residência]])</f>
        <v>0.38999999999999985</v>
      </c>
      <c r="R257" s="12">
        <v>-0.52</v>
      </c>
      <c r="S257" s="12">
        <v>-7.0000000000000007E-2</v>
      </c>
      <c r="T257" s="12">
        <v>0.28999999999999998</v>
      </c>
      <c r="U257" s="12">
        <v>0.69</v>
      </c>
      <c r="V257" s="12">
        <v>2.94</v>
      </c>
      <c r="W257" s="12">
        <f>IF(Tabela1[[#This Row],[IGP-M]]="",#N/A,SUM(V246:V257))</f>
        <v>27.470000000000002</v>
      </c>
      <c r="X257" s="12">
        <v>3.75</v>
      </c>
      <c r="Y257" s="12">
        <v>328.22</v>
      </c>
      <c r="Z257" s="13">
        <f>IF(Tabela1[[#This Row],[IC-Br]]="",#N/A,((Tabela1[[#This Row],[IC-Br]]*1)/Y245)-1)</f>
        <v>0.6600242767550073</v>
      </c>
      <c r="AA257" s="12">
        <f>IF(Tabela1[[#This Row],[IPCA (12M)]]="",#N/A,(((1+Tabela14[[#This Row],[Selic]]/100)/(1+Tabela1[[#This Row],[IPCA (12M)]]/100))-1)*100)</f>
        <v>-3.6475023562676734</v>
      </c>
    </row>
    <row r="258" spans="1:27">
      <c r="A258" s="11">
        <v>44287</v>
      </c>
      <c r="B258" s="12">
        <v>0.31</v>
      </c>
      <c r="C258" s="12">
        <v>6.76</v>
      </c>
      <c r="D258" s="12">
        <v>0.6</v>
      </c>
      <c r="E258" s="12">
        <v>65.52</v>
      </c>
      <c r="F258" s="12">
        <v>0.24</v>
      </c>
      <c r="G258" s="12">
        <f>IF(Tabela1[[#This Row],[Núcleo IPCA]]="",#N/A,SUM(F247:F258))</f>
        <v>3.46</v>
      </c>
      <c r="H258" s="12">
        <v>0.73</v>
      </c>
      <c r="I258" s="12">
        <f>IF(Tabela1[[#This Row],[IPCA Bens]]="",#N/A,SUM(H247:H258))</f>
        <v>8.11</v>
      </c>
      <c r="J258" s="12">
        <v>0.05</v>
      </c>
      <c r="K258" s="12">
        <f>IF(Tabela1[[#This Row],[IPCA Serviços]]="",#N/A,SUM(J247:J258))</f>
        <v>1.4500000000000004</v>
      </c>
      <c r="L258" s="12">
        <v>-0.08</v>
      </c>
      <c r="M258" s="12">
        <v>0.4</v>
      </c>
      <c r="N258" s="12">
        <v>0.22</v>
      </c>
      <c r="O258" s="12">
        <v>1.19</v>
      </c>
      <c r="P258" s="12">
        <v>0.01</v>
      </c>
      <c r="Q258" s="12">
        <f>SUM(Tabela1[[#This Row],[Educação]:[Residência]])</f>
        <v>1.1599999999999999</v>
      </c>
      <c r="R258" s="12">
        <v>0.04</v>
      </c>
      <c r="S258" s="12">
        <v>0.08</v>
      </c>
      <c r="T258" s="12">
        <v>0.47</v>
      </c>
      <c r="U258" s="12">
        <v>0.56999999999999995</v>
      </c>
      <c r="V258" s="12">
        <v>1.51</v>
      </c>
      <c r="W258" s="12">
        <f>IF(Tabela1[[#This Row],[IGP-M]]="",#N/A,SUM(V247:V258))</f>
        <v>28.180000000000007</v>
      </c>
      <c r="X258" s="12">
        <v>3.75</v>
      </c>
      <c r="Y258" s="12">
        <v>332.2</v>
      </c>
      <c r="Z258" s="13">
        <f>IF(Tabela1[[#This Row],[IC-Br]]="",#N/A,((Tabela1[[#This Row],[IC-Br]]*1)/Y246)-1)</f>
        <v>0.65430008465713851</v>
      </c>
      <c r="AA258" s="12">
        <f>IF(Tabela1[[#This Row],[IPCA (12M)]]="",#N/A,(((1+Tabela14[[#This Row],[Selic]]/100)/(1+Tabela1[[#This Row],[IPCA (12M)]]/100))-1)*100)</f>
        <v>-3.8497564630948</v>
      </c>
    </row>
    <row r="259" spans="1:27">
      <c r="A259" s="11">
        <v>44317</v>
      </c>
      <c r="B259" s="12">
        <v>0.83</v>
      </c>
      <c r="C259" s="12">
        <v>8.06</v>
      </c>
      <c r="D259" s="12">
        <v>0.44</v>
      </c>
      <c r="E259" s="12">
        <v>64.459999999999994</v>
      </c>
      <c r="F259" s="12">
        <v>0.41</v>
      </c>
      <c r="G259" s="12">
        <f>IF(Tabela1[[#This Row],[Núcleo IPCA]]="",#N/A,SUM(F248:F259))</f>
        <v>4.1399999999999997</v>
      </c>
      <c r="H259" s="12">
        <v>1.01</v>
      </c>
      <c r="I259" s="12">
        <f>IF(Tabela1[[#This Row],[IPCA Bens]]="",#N/A,SUM(H248:H259))</f>
        <v>8.6199999999999992</v>
      </c>
      <c r="J259" s="12">
        <v>-0.15</v>
      </c>
      <c r="K259" s="12">
        <f>IF(Tabela1[[#This Row],[IPCA Serviços]]="",#N/A,SUM(J248:J259))</f>
        <v>1.7500000000000002</v>
      </c>
      <c r="L259" s="12">
        <v>1.1499999999999999</v>
      </c>
      <c r="M259" s="12">
        <v>0.44</v>
      </c>
      <c r="N259" s="12">
        <v>1.78</v>
      </c>
      <c r="O259" s="12">
        <v>0.76</v>
      </c>
      <c r="P259" s="12">
        <v>0.21</v>
      </c>
      <c r="Q259" s="12">
        <f>SUM(Tabela1[[#This Row],[Educação]:[Residência]])</f>
        <v>2.44</v>
      </c>
      <c r="R259" s="12">
        <v>0.06</v>
      </c>
      <c r="S259" s="12">
        <v>0.21</v>
      </c>
      <c r="T259" s="12">
        <v>0.92</v>
      </c>
      <c r="U259" s="12">
        <v>1.25</v>
      </c>
      <c r="V259" s="12">
        <v>4.0999999999999996</v>
      </c>
      <c r="W259" s="12">
        <f>IF(Tabela1[[#This Row],[IGP-M]]="",#N/A,SUM(V253:V259))</f>
        <v>17.899999999999999</v>
      </c>
      <c r="X259" s="12">
        <v>3.75</v>
      </c>
      <c r="Y259" s="12">
        <v>335.87</v>
      </c>
      <c r="Z259" s="13" t="e">
        <f>IF(Tabela1[[#This Row],[IC-Br]]="",#N/A,((Tabela1[[#This Row],[IC-Br]]*1)/#REF!)-1)</f>
        <v>#REF!</v>
      </c>
      <c r="AA259" s="12">
        <f>IF(Tabela1[[#This Row],[IPCA (12M)]]="",#N/A,(((1+Tabela14[[#This Row],[Selic]]/100)/(1+Tabela1[[#This Row],[IPCA (12M)]]/100))-1)*100)</f>
        <v>-4.4142143253747985</v>
      </c>
    </row>
    <row r="260" spans="1:27">
      <c r="A260" s="11">
        <v>44348</v>
      </c>
      <c r="B260" s="12">
        <v>0.53</v>
      </c>
      <c r="C260" s="12">
        <v>8.35</v>
      </c>
      <c r="D260" s="12">
        <v>0.83</v>
      </c>
      <c r="E260" s="12">
        <v>64.459999999999994</v>
      </c>
      <c r="F260" s="12">
        <v>0.45</v>
      </c>
      <c r="G260" s="12">
        <f>IF(Tabela1[[#This Row],[Núcleo IPCA]]="",#N/A,SUM(F249:F260))</f>
        <v>4.6400000000000006</v>
      </c>
      <c r="H260" s="12">
        <v>0.56000000000000005</v>
      </c>
      <c r="I260" s="12">
        <f>IF(Tabela1[[#This Row],[IPCA Bens]]="",#N/A,SUM(H249:H260))</f>
        <v>8.39</v>
      </c>
      <c r="J260" s="12">
        <v>0.23</v>
      </c>
      <c r="K260" s="12">
        <f>IF(Tabela1[[#This Row],[IPCA Serviços]]="",#N/A,SUM(J249:J260))</f>
        <v>2.2400000000000002</v>
      </c>
      <c r="L260" s="12">
        <v>0.41</v>
      </c>
      <c r="M260" s="12">
        <v>0.43</v>
      </c>
      <c r="N260" s="12">
        <v>1.1000000000000001</v>
      </c>
      <c r="O260" s="12">
        <v>0.51</v>
      </c>
      <c r="P260" s="12">
        <v>0.28999999999999998</v>
      </c>
      <c r="Q260" s="12">
        <f>SUM(Tabela1[[#This Row],[Educação]:[Residência]])</f>
        <v>2.23</v>
      </c>
      <c r="R260" s="12">
        <v>0.05</v>
      </c>
      <c r="S260" s="12">
        <v>-0.12</v>
      </c>
      <c r="T260" s="12">
        <v>1.21</v>
      </c>
      <c r="U260" s="12">
        <v>1.0900000000000001</v>
      </c>
      <c r="V260" s="12">
        <v>0.6</v>
      </c>
      <c r="W260" s="12">
        <f>IF(Tabela1[[#This Row],[IGP-M]]="",#N/A,SUM(V249:V260))</f>
        <v>31.040000000000006</v>
      </c>
      <c r="X260" s="12">
        <v>3.75</v>
      </c>
      <c r="Y260" s="12">
        <v>323.94</v>
      </c>
      <c r="Z260" s="13">
        <f>IF(Tabela1[[#This Row],[IC-Br]]="",#N/A,((Tabela1[[#This Row],[IC-Br]]*1)/Y248)-1)</f>
        <v>0.50971710863587649</v>
      </c>
      <c r="AA260" s="12">
        <f>IF(Tabela1[[#This Row],[IPCA (12M)]]="",#N/A,(((1+Tabela14[[#This Row],[Selic]]/100)/(1+Tabela1[[#This Row],[IPCA (12M)]]/100))-1)*100)</f>
        <v>-4.236271342870312</v>
      </c>
    </row>
    <row r="261" spans="1:27">
      <c r="A261" s="11">
        <v>44378</v>
      </c>
      <c r="B261" s="12">
        <v>0.96</v>
      </c>
      <c r="C261" s="12">
        <v>8.99</v>
      </c>
      <c r="D261" s="12">
        <v>0.72</v>
      </c>
      <c r="E261" s="12">
        <v>63.66</v>
      </c>
      <c r="F261" s="12">
        <v>0.68</v>
      </c>
      <c r="G261" s="12">
        <f>IF(Tabela1[[#This Row],[Núcleo IPCA]]="",#N/A,SUM(F250:F261))</f>
        <v>5.28</v>
      </c>
      <c r="H261" s="12">
        <v>0.93</v>
      </c>
      <c r="I261" s="12">
        <f>IF(Tabela1[[#This Row],[IPCA Bens]]="",#N/A,SUM(H250:H261))</f>
        <v>8.69</v>
      </c>
      <c r="J261" s="12">
        <v>0.67</v>
      </c>
      <c r="K261" s="12">
        <f>IF(Tabela1[[#This Row],[IPCA Serviços]]="",#N/A,SUM(J250:J261))</f>
        <v>3.0100000000000002</v>
      </c>
      <c r="L261" s="12">
        <v>1.52</v>
      </c>
      <c r="M261" s="12">
        <v>0.6</v>
      </c>
      <c r="N261" s="12">
        <v>3.1</v>
      </c>
      <c r="O261" s="12">
        <v>-0.65</v>
      </c>
      <c r="P261" s="12">
        <v>0.45</v>
      </c>
      <c r="Q261" s="12">
        <f>SUM(Tabela1[[#This Row],[Educação]:[Residência]])</f>
        <v>1.61</v>
      </c>
      <c r="R261" s="12">
        <v>0.18</v>
      </c>
      <c r="S261" s="12">
        <v>0.12</v>
      </c>
      <c r="T261" s="12">
        <v>0.53</v>
      </c>
      <c r="U261" s="12">
        <v>0.78</v>
      </c>
      <c r="V261" s="12">
        <v>0.78</v>
      </c>
      <c r="W261" s="12">
        <f>IF(Tabela1[[#This Row],[IGP-M]]="",#N/A,SUM(V250:V261))</f>
        <v>29.590000000000011</v>
      </c>
      <c r="X261" s="12">
        <v>3.75</v>
      </c>
      <c r="Y261" s="12">
        <v>340.69</v>
      </c>
      <c r="Z261" s="13">
        <f>IF(Tabela1[[#This Row],[IC-Br]]="",#N/A,((Tabela1[[#This Row],[IC-Br]]*1)/Y249)-1)</f>
        <v>0.48274361317839576</v>
      </c>
      <c r="AA261" s="12">
        <f>IF(Tabela1[[#This Row],[IPCA (12M)]]="",#N/A,(((1+Tabela14[[#This Row],[Selic]]/100)/(1+Tabela1[[#This Row],[IPCA (12M)]]/100))-1)*100)</f>
        <v>-4.440774382970913</v>
      </c>
    </row>
    <row r="262" spans="1:27">
      <c r="A262" s="11">
        <v>44409</v>
      </c>
      <c r="B262" s="12">
        <v>0.87</v>
      </c>
      <c r="C262" s="12">
        <v>9.68</v>
      </c>
      <c r="D262" s="12">
        <v>0.89</v>
      </c>
      <c r="E262" s="12">
        <v>71.88</v>
      </c>
      <c r="F262" s="12">
        <v>0.64</v>
      </c>
      <c r="G262" s="12">
        <f>IF(Tabela1[[#This Row],[Núcleo IPCA]]="",#N/A,SUM(F251:F262))</f>
        <v>6.13</v>
      </c>
      <c r="H262" s="12">
        <v>1.36</v>
      </c>
      <c r="I262" s="12">
        <f>IF(Tabela1[[#This Row],[IPCA Bens]]="",#N/A,SUM(H251:H262))</f>
        <v>9.91</v>
      </c>
      <c r="J262" s="12">
        <v>0.39</v>
      </c>
      <c r="K262" s="12">
        <f>IF(Tabela1[[#This Row],[IPCA Serviços]]="",#N/A,SUM(J251:J262))</f>
        <v>3.8699999999999997</v>
      </c>
      <c r="L262" s="12">
        <v>1.46</v>
      </c>
      <c r="M262" s="12">
        <v>1.39</v>
      </c>
      <c r="N262" s="12">
        <v>0.68</v>
      </c>
      <c r="O262" s="12">
        <v>-0.04</v>
      </c>
      <c r="P262" s="12">
        <v>0.64</v>
      </c>
      <c r="Q262" s="12">
        <f>SUM(Tabela1[[#This Row],[Educação]:[Residência]])</f>
        <v>2.52</v>
      </c>
      <c r="R262" s="12">
        <v>0.28000000000000003</v>
      </c>
      <c r="S262" s="12">
        <v>0.23</v>
      </c>
      <c r="T262" s="12">
        <v>1.02</v>
      </c>
      <c r="U262" s="12">
        <v>0.99</v>
      </c>
      <c r="V262" s="12">
        <v>0.66</v>
      </c>
      <c r="W262" s="12">
        <f>IF(Tabela1[[#This Row],[IGP-M]]="",#N/A,SUM(V251:V262))</f>
        <v>27.51</v>
      </c>
      <c r="X262" s="12">
        <v>3.75</v>
      </c>
      <c r="Y262" s="12">
        <v>352.27</v>
      </c>
      <c r="Z262" s="13">
        <f>IF(Tabela1[[#This Row],[IC-Br]]="",#N/A,((Tabela1[[#This Row],[IC-Br]]*1)/Y250)-1)</f>
        <v>0.40156759767645411</v>
      </c>
      <c r="AA262" s="12">
        <f>IF(Tabela1[[#This Row],[IPCA (12M)]]="",#N/A,(((1+Tabela14[[#This Row],[Selic]]/100)/(1+Tabela1[[#This Row],[IPCA (12M)]]/100))-1)*100)</f>
        <v>-4.257840991976658</v>
      </c>
    </row>
    <row r="263" spans="1:27">
      <c r="A263" s="11">
        <v>44440</v>
      </c>
      <c r="B263" s="12">
        <v>1.1599999999999999</v>
      </c>
      <c r="C263" s="12">
        <v>10.25</v>
      </c>
      <c r="D263" s="12">
        <v>1.1399999999999999</v>
      </c>
      <c r="E263" s="12">
        <v>64.989999999999995</v>
      </c>
      <c r="F263" s="12">
        <v>0.8</v>
      </c>
      <c r="G263" s="12">
        <f>IF(Tabela1[[#This Row],[Núcleo IPCA]]="",#N/A,SUM(F252:F263))</f>
        <v>6.6</v>
      </c>
      <c r="H263" s="12">
        <v>1.1299999999999999</v>
      </c>
      <c r="I263" s="12">
        <f>IF(Tabela1[[#This Row],[IPCA Bens]]="",#N/A,SUM(H252:H263))</f>
        <v>10.5</v>
      </c>
      <c r="J263" s="12">
        <v>0.63</v>
      </c>
      <c r="K263" s="12">
        <f>IF(Tabela1[[#This Row],[IPCA Serviços]]="",#N/A,SUM(J252:J263))</f>
        <v>4.33</v>
      </c>
      <c r="L263" s="12">
        <v>1.82</v>
      </c>
      <c r="M263" s="12">
        <v>1.02</v>
      </c>
      <c r="N263" s="12">
        <v>2.56</v>
      </c>
      <c r="O263" s="12">
        <v>0.39</v>
      </c>
      <c r="P263" s="12">
        <v>0.56000000000000005</v>
      </c>
      <c r="Q263" s="12">
        <f>SUM(Tabela1[[#This Row],[Educação]:[Residência]])</f>
        <v>1.27</v>
      </c>
      <c r="R263" s="12">
        <v>-0.01</v>
      </c>
      <c r="S263" s="12">
        <v>7.0000000000000007E-2</v>
      </c>
      <c r="T263" s="12">
        <v>0.31</v>
      </c>
      <c r="U263" s="12">
        <v>0.9</v>
      </c>
      <c r="V263" s="12">
        <v>-0.64</v>
      </c>
      <c r="W263" s="12">
        <f>IF(Tabela1[[#This Row],[IGP-M]]="",#N/A,SUM(V252:V263))</f>
        <v>22.530000000000005</v>
      </c>
      <c r="X263" s="12">
        <v>3.75</v>
      </c>
      <c r="Y263" s="12">
        <v>360.47</v>
      </c>
      <c r="Z263" s="13">
        <f>IF(Tabela1[[#This Row],[IC-Br]]="",#N/A,((Tabela1[[#This Row],[IC-Br]]*1)/Y251)-1)</f>
        <v>0.42653053148126174</v>
      </c>
      <c r="AA263" s="12">
        <f>IF(Tabela1[[#This Row],[IPCA (12M)]]="",#N/A,(((1+Tabela14[[#This Row],[Selic]]/100)/(1+Tabela1[[#This Row],[IPCA (12M)]]/100))-1)*100)</f>
        <v>-4.3718820861677994</v>
      </c>
    </row>
    <row r="264" spans="1:27">
      <c r="A264" s="11">
        <v>44470</v>
      </c>
      <c r="B264" s="12">
        <v>1.25</v>
      </c>
      <c r="C264" s="12">
        <v>10.67</v>
      </c>
      <c r="D264" s="12">
        <v>1.2</v>
      </c>
      <c r="E264" s="12">
        <v>66.84</v>
      </c>
      <c r="F264" s="12">
        <v>1.19</v>
      </c>
      <c r="G264" s="12">
        <f>IF(Tabela1[[#This Row],[Núcleo IPCA]]="",#N/A,SUM(F253:F264))</f>
        <v>7.07</v>
      </c>
      <c r="H264" s="12">
        <v>1.37</v>
      </c>
      <c r="I264" s="12">
        <f>IF(Tabela1[[#This Row],[IPCA Bens]]="",#N/A,SUM(H253:H264))</f>
        <v>10.920000000000002</v>
      </c>
      <c r="J264" s="12">
        <v>1.04</v>
      </c>
      <c r="K264" s="12">
        <f>IF(Tabela1[[#This Row],[IPCA Serviços]]="",#N/A,SUM(J253:J264))</f>
        <v>4.82</v>
      </c>
      <c r="L264" s="12">
        <v>2.62</v>
      </c>
      <c r="M264" s="12">
        <v>1.17</v>
      </c>
      <c r="N264" s="12">
        <v>1.04</v>
      </c>
      <c r="O264" s="12">
        <v>0.39</v>
      </c>
      <c r="P264" s="12">
        <v>0.75</v>
      </c>
      <c r="Q264" s="12">
        <f>SUM(Tabela1[[#This Row],[Educação]:[Residência]])</f>
        <v>3.6700000000000004</v>
      </c>
      <c r="R264" s="12">
        <v>0.06</v>
      </c>
      <c r="S264" s="12">
        <v>0.54</v>
      </c>
      <c r="T264" s="12">
        <v>1.8</v>
      </c>
      <c r="U264" s="12">
        <v>1.27</v>
      </c>
      <c r="V264" s="12">
        <v>0.64</v>
      </c>
      <c r="W264" s="12">
        <f>IF(Tabela1[[#This Row],[IGP-M]]="",#N/A,SUM(V253:V264))</f>
        <v>19.940000000000001</v>
      </c>
      <c r="X264" s="12">
        <v>3.75</v>
      </c>
      <c r="Y264" s="12">
        <v>401.15</v>
      </c>
      <c r="Z264" s="13">
        <f>IF(Tabela1[[#This Row],[IC-Br]]="",#N/A,((Tabela1[[#This Row],[IC-Br]]*1)/Y252)-1)</f>
        <v>0.50418088417263474</v>
      </c>
      <c r="AA264" s="12">
        <f>IF(Tabela1[[#This Row],[IPCA (12M)]]="",#N/A,(((1+Tabela14[[#This Row],[Selic]]/100)/(1+Tabela1[[#This Row],[IPCA (12M)]]/100))-1)*100)</f>
        <v>-3.9486762446914292</v>
      </c>
    </row>
    <row r="265" spans="1:27">
      <c r="A265" s="11">
        <v>44501</v>
      </c>
      <c r="B265" s="12">
        <v>0.95</v>
      </c>
      <c r="C265" s="12">
        <v>10.74</v>
      </c>
      <c r="D265" s="12">
        <v>1.17</v>
      </c>
      <c r="E265" s="12">
        <v>63.13</v>
      </c>
      <c r="F265" s="12">
        <v>0.55000000000000004</v>
      </c>
      <c r="G265" s="12">
        <f>IF(Tabela1[[#This Row],[Núcleo IPCA]]="",#N/A,SUM(F254:F265))</f>
        <v>7.13</v>
      </c>
      <c r="H265" s="12">
        <v>1.66</v>
      </c>
      <c r="I265" s="12">
        <f>IF(Tabela1[[#This Row],[IPCA Bens]]="",#N/A,SUM(H254:H265))</f>
        <v>11.79</v>
      </c>
      <c r="J265" s="12">
        <v>0.27</v>
      </c>
      <c r="K265" s="12">
        <f>IF(Tabela1[[#This Row],[IPCA Serviços]]="",#N/A,SUM(J254:J265))</f>
        <v>4.6999999999999993</v>
      </c>
      <c r="L265" s="12">
        <v>3.35</v>
      </c>
      <c r="M265" s="12">
        <v>-0.04</v>
      </c>
      <c r="N265" s="12">
        <v>1.03</v>
      </c>
      <c r="O265" s="12">
        <v>-0.56999999999999995</v>
      </c>
      <c r="P265" s="12">
        <v>0.56999999999999995</v>
      </c>
      <c r="Q265" s="12">
        <f>SUM(Tabela1[[#This Row],[Educação]:[Residência]])</f>
        <v>2.09</v>
      </c>
      <c r="R265" s="12">
        <v>0.02</v>
      </c>
      <c r="S265" s="12">
        <v>0.09</v>
      </c>
      <c r="T265" s="12">
        <v>0.95</v>
      </c>
      <c r="U265" s="12">
        <v>1.03</v>
      </c>
      <c r="V265" s="12">
        <v>0.02</v>
      </c>
      <c r="W265" s="12">
        <f>IF(Tabela1[[#This Row],[IGP-M]]="",#N/A,SUM(V254:V265))</f>
        <v>16.679999999999996</v>
      </c>
      <c r="X265" s="12">
        <v>3.75</v>
      </c>
      <c r="Y265" s="12">
        <v>399.81</v>
      </c>
      <c r="Z265" s="13">
        <f>IF(Tabela1[[#This Row],[IC-Br]]="",#N/A,((Tabela1[[#This Row],[IC-Br]]*1)/Y253)-1)</f>
        <v>0.49741573033707875</v>
      </c>
      <c r="AA265" s="12">
        <f>IF(Tabela1[[#This Row],[IPCA (12M)]]="",#N/A,(((1+Tabela14[[#This Row],[Selic]]/100)/(1+Tabela1[[#This Row],[IPCA (12M)]]/100))-1)*100)</f>
        <v>-2.7903196676900777</v>
      </c>
    </row>
    <row r="266" spans="1:27">
      <c r="A266" s="11">
        <v>44531</v>
      </c>
      <c r="B266" s="12">
        <v>0.73</v>
      </c>
      <c r="C266" s="12">
        <v>10.06</v>
      </c>
      <c r="D266" s="12">
        <v>0.78</v>
      </c>
      <c r="E266" s="12">
        <v>74.8</v>
      </c>
      <c r="F266" s="12">
        <v>1.04</v>
      </c>
      <c r="G266" s="12">
        <f>IF(Tabela1[[#This Row],[Núcleo IPCA]]="",#N/A,SUM(F255:F266))</f>
        <v>7.3100000000000005</v>
      </c>
      <c r="H266" s="12">
        <v>1.42</v>
      </c>
      <c r="I266" s="12">
        <f>IF(Tabela1[[#This Row],[IPCA Bens]]="",#N/A,SUM(H255:H266))</f>
        <v>12.200000000000001</v>
      </c>
      <c r="J266" s="12">
        <v>0.79</v>
      </c>
      <c r="K266" s="12">
        <f>IF(Tabela1[[#This Row],[IPCA Serviços]]="",#N/A,SUM(J255:J266))</f>
        <v>4.66</v>
      </c>
      <c r="L266" s="12">
        <v>0.57999999999999996</v>
      </c>
      <c r="M266" s="12">
        <v>0.84</v>
      </c>
      <c r="N266" s="12">
        <v>0.74</v>
      </c>
      <c r="O266" s="12">
        <v>0.75</v>
      </c>
      <c r="P266" s="12">
        <v>0.56000000000000005</v>
      </c>
      <c r="Q266" s="12">
        <f>SUM(Tabela1[[#This Row],[Educação]:[Residência]])</f>
        <v>3.8200000000000003</v>
      </c>
      <c r="R266" s="12">
        <v>0.05</v>
      </c>
      <c r="S266" s="12">
        <v>0.34</v>
      </c>
      <c r="T266" s="12">
        <v>2.06</v>
      </c>
      <c r="U266" s="12">
        <v>1.37</v>
      </c>
      <c r="V266" s="12">
        <v>0.87</v>
      </c>
      <c r="W266" s="12">
        <f>IF(Tabela1[[#This Row],[IGP-M]]="",#N/A,SUM(V255:V266))</f>
        <v>16.589999999999996</v>
      </c>
      <c r="X266" s="12">
        <v>3.75</v>
      </c>
      <c r="Y266" s="12">
        <v>396.96</v>
      </c>
      <c r="Z266" s="13">
        <f>IF(Tabela1[[#This Row],[IC-Br]]="",#N/A,((Tabela1[[#This Row],[IC-Br]]*1)/Y254)-1)</f>
        <v>0.50717594350368289</v>
      </c>
      <c r="AA266" s="12">
        <f>IF(Tabela1[[#This Row],[IPCA (12M)]]="",#N/A,(((1+Tabela14[[#This Row],[Selic]]/100)/(1+Tabela1[[#This Row],[IPCA (12M)]]/100))-1)*100)</f>
        <v>-1.1811739051426628</v>
      </c>
    </row>
    <row r="267" spans="1:27">
      <c r="A267" s="11">
        <v>44562</v>
      </c>
      <c r="B267" s="12">
        <v>0.54</v>
      </c>
      <c r="C267" s="12">
        <v>10.38</v>
      </c>
      <c r="D267" s="12">
        <v>0.57999999999999996</v>
      </c>
      <c r="E267" s="12">
        <v>73.209999999999994</v>
      </c>
      <c r="F267" s="12">
        <v>0.72</v>
      </c>
      <c r="G267" s="12">
        <f>IF(Tabela1[[#This Row],[Núcleo IPCA]]="",#N/A,SUM(F256:F267))</f>
        <v>7.7600000000000007</v>
      </c>
      <c r="H267" s="12">
        <v>1.74</v>
      </c>
      <c r="I267" s="12">
        <f>IF(Tabela1[[#This Row],[IPCA Bens]]="",#N/A,SUM(H256:H267))</f>
        <v>13.030000000000001</v>
      </c>
      <c r="J267" s="12">
        <v>0.39</v>
      </c>
      <c r="K267" s="12">
        <f>IF(Tabela1[[#This Row],[IPCA Serviços]]="",#N/A,SUM(J256:J267))</f>
        <v>4.9799999999999995</v>
      </c>
      <c r="L267" s="12">
        <v>-0.11</v>
      </c>
      <c r="M267" s="12">
        <v>1.1100000000000001</v>
      </c>
      <c r="N267" s="12">
        <v>0.16</v>
      </c>
      <c r="O267" s="12">
        <v>0.36</v>
      </c>
      <c r="P267" s="12">
        <v>0.78</v>
      </c>
      <c r="Q267" s="12">
        <f>SUM(Tabela1[[#This Row],[Educação]:[Residência]])</f>
        <v>4.1900000000000004</v>
      </c>
      <c r="R267" s="12">
        <v>0.25</v>
      </c>
      <c r="S267" s="12">
        <v>1.05</v>
      </c>
      <c r="T267" s="12">
        <v>1.07</v>
      </c>
      <c r="U267" s="12">
        <v>1.82</v>
      </c>
      <c r="V267" s="12">
        <v>1.82</v>
      </c>
      <c r="W267" s="12">
        <f>IF(Tabela1[[#This Row],[IGP-M]]="",#N/A,SUM(V256:V267))</f>
        <v>15.829999999999997</v>
      </c>
      <c r="X267" s="12">
        <v>3.5</v>
      </c>
      <c r="Y267" s="12">
        <v>408.84</v>
      </c>
      <c r="Z267" s="13">
        <f>IF(Tabela1[[#This Row],[IC-Br]]="",#N/A,((Tabela1[[#This Row],[IC-Br]]*1)/Y255)-1)</f>
        <v>0.40407995054605395</v>
      </c>
      <c r="AA267" s="12">
        <f>IF(Tabela1[[#This Row],[IPCA (12M)]]="",#N/A,(((1+Tabela14[[#This Row],[Selic]]/100)/(1+Tabela1[[#This Row],[IPCA (12M)]]/100))-1)*100)</f>
        <v>-1.1143323065772925</v>
      </c>
    </row>
    <row r="268" spans="1:27">
      <c r="A268" s="11">
        <v>44593</v>
      </c>
      <c r="B268" s="12">
        <v>1.01</v>
      </c>
      <c r="C268" s="12">
        <v>10.54</v>
      </c>
      <c r="D268" s="12">
        <v>0.99</v>
      </c>
      <c r="E268" s="12">
        <v>74.8</v>
      </c>
      <c r="F268" s="12">
        <v>1.26</v>
      </c>
      <c r="G268" s="12">
        <f>IF(Tabela1[[#This Row],[Núcleo IPCA]]="",#N/A,SUM(F257:F268))</f>
        <v>8.370000000000001</v>
      </c>
      <c r="H268" s="12">
        <v>1.61</v>
      </c>
      <c r="I268" s="12">
        <f>IF(Tabela1[[#This Row],[IPCA Bens]]="",#N/A,SUM(H257:H268))</f>
        <v>14.18</v>
      </c>
      <c r="J268" s="12">
        <v>1.36</v>
      </c>
      <c r="K268" s="12">
        <f>IF(Tabela1[[#This Row],[IPCA Serviços]]="",#N/A,SUM(J257:J268))</f>
        <v>5.79</v>
      </c>
      <c r="L268" s="12">
        <v>0.46</v>
      </c>
      <c r="M268" s="12">
        <v>1.28</v>
      </c>
      <c r="N268" s="12">
        <v>0.54</v>
      </c>
      <c r="O268" s="12">
        <v>0.47</v>
      </c>
      <c r="P268" s="12">
        <v>0.64</v>
      </c>
      <c r="Q268" s="12">
        <f>SUM(Tabela1[[#This Row],[Educação]:[Residência]])</f>
        <v>8.5400000000000009</v>
      </c>
      <c r="R268" s="12">
        <v>5.61</v>
      </c>
      <c r="S268" s="12">
        <v>0.28999999999999998</v>
      </c>
      <c r="T268" s="12">
        <v>0.88</v>
      </c>
      <c r="U268" s="12">
        <v>1.76</v>
      </c>
      <c r="V268" s="12">
        <v>1.83</v>
      </c>
      <c r="W268" s="12">
        <f>IF(Tabela1[[#This Row],[IGP-M]]="",#N/A,SUM(V257:V268))</f>
        <v>15.129999999999999</v>
      </c>
      <c r="X268" s="12">
        <v>3.5</v>
      </c>
      <c r="Y268" s="12">
        <v>405.63</v>
      </c>
      <c r="Z268" s="13">
        <f>IF(Tabela1[[#This Row],[IC-Br]]="",#N/A,((Tabela1[[#This Row],[IC-Br]]*1)/Y256)-1)</f>
        <v>0.30155623295363387</v>
      </c>
      <c r="AA268" s="12">
        <f>IF(Tabela1[[#This Row],[IPCA (12M)]]="",#N/A,(((1+Tabela14[[#This Row],[Selic]]/100)/(1+Tabela1[[#This Row],[IPCA (12M)]]/100))-1)*100)</f>
        <v>-4.5232495024416508E-2</v>
      </c>
    </row>
    <row r="269" spans="1:27">
      <c r="A269" s="11">
        <v>44621</v>
      </c>
      <c r="B269" s="12">
        <v>1.62</v>
      </c>
      <c r="C269" s="12">
        <v>11.3</v>
      </c>
      <c r="D269" s="12">
        <v>0.95</v>
      </c>
      <c r="E269" s="12">
        <v>76.13</v>
      </c>
      <c r="F269" s="12">
        <v>0.76</v>
      </c>
      <c r="G269" s="12">
        <f>IF(Tabela1[[#This Row],[Núcleo IPCA]]="",#N/A,SUM(F258:F269))</f>
        <v>8.74</v>
      </c>
      <c r="H269" s="12">
        <v>0.52</v>
      </c>
      <c r="I269" s="12">
        <f>IF(Tabela1[[#This Row],[IPCA Bens]]="",#N/A,SUM(H258:H269))</f>
        <v>14.04</v>
      </c>
      <c r="J269" s="12">
        <v>0.45</v>
      </c>
      <c r="K269" s="12">
        <f>IF(Tabela1[[#This Row],[IPCA Serviços]]="",#N/A,SUM(J258:J269))</f>
        <v>6.12</v>
      </c>
      <c r="L269" s="12">
        <v>3.02</v>
      </c>
      <c r="M269" s="12">
        <v>2.42</v>
      </c>
      <c r="N269" s="12">
        <v>1.1499999999999999</v>
      </c>
      <c r="O269" s="12">
        <v>0.88</v>
      </c>
      <c r="P269" s="12">
        <v>0.59</v>
      </c>
      <c r="Q269" s="12">
        <f>SUM(Tabela1[[#This Row],[Educação]:[Residência]])</f>
        <v>2.4900000000000002</v>
      </c>
      <c r="R269" s="12">
        <v>0.15</v>
      </c>
      <c r="S269" s="12">
        <v>-0.05</v>
      </c>
      <c r="T269" s="12">
        <v>1.82</v>
      </c>
      <c r="U269" s="12">
        <v>0.56999999999999995</v>
      </c>
      <c r="V269" s="12">
        <v>1.74</v>
      </c>
      <c r="W269" s="12">
        <f>IF(Tabela1[[#This Row],[IGP-M]]="",#N/A,SUM(V258:V269))</f>
        <v>13.93</v>
      </c>
      <c r="X269" s="12">
        <v>3.5</v>
      </c>
      <c r="Y269" s="12">
        <v>423.39</v>
      </c>
      <c r="Z269" s="13">
        <f>IF(Tabela1[[#This Row],[IC-Br]]="",#N/A,((Tabela1[[#This Row],[IC-Br]]*1)/Y257)-1)</f>
        <v>0.28995795503016253</v>
      </c>
      <c r="AA269" s="12">
        <f>IF(Tabela1[[#This Row],[IPCA (12M)]]="",#N/A,(((1+Tabela14[[#This Row],[Selic]]/100)/(1+Tabela1[[#This Row],[IPCA (12M)]]/100))-1)*100)</f>
        <v>-0.13477088948787852</v>
      </c>
    </row>
    <row r="270" spans="1:27">
      <c r="A270" s="11">
        <v>44652</v>
      </c>
      <c r="B270" s="12">
        <v>1.06</v>
      </c>
      <c r="C270" s="12">
        <v>12.13</v>
      </c>
      <c r="D270" s="12">
        <v>1.73</v>
      </c>
      <c r="E270" s="12">
        <v>78.25</v>
      </c>
      <c r="F270" s="12">
        <v>0.89</v>
      </c>
      <c r="G270" s="12">
        <f>IF(Tabela1[[#This Row],[Núcleo IPCA]]="",#N/A,SUM(F259:F270))</f>
        <v>9.39</v>
      </c>
      <c r="H270" s="12">
        <v>0.7</v>
      </c>
      <c r="I270" s="12">
        <f>IF(Tabela1[[#This Row],[IPCA Bens]]="",#N/A,SUM(H259:H270))</f>
        <v>14.009999999999998</v>
      </c>
      <c r="J270" s="12">
        <v>0.66</v>
      </c>
      <c r="K270" s="12">
        <f>IF(Tabela1[[#This Row],[IPCA Serviços]]="",#N/A,SUM(J259:J270))</f>
        <v>6.73</v>
      </c>
      <c r="L270" s="12">
        <v>1.91</v>
      </c>
      <c r="M270" s="12">
        <v>2.06</v>
      </c>
      <c r="N270" s="12">
        <v>-1.1399999999999999</v>
      </c>
      <c r="O270" s="12">
        <v>1.77</v>
      </c>
      <c r="P270" s="12">
        <v>0.48</v>
      </c>
      <c r="Q270" s="12">
        <f>SUM(Tabela1[[#This Row],[Educação]:[Residência]])</f>
        <v>2.9299999999999997</v>
      </c>
      <c r="R270" s="12">
        <v>0.06</v>
      </c>
      <c r="S270" s="12">
        <v>0.08</v>
      </c>
      <c r="T270" s="12">
        <v>1.26</v>
      </c>
      <c r="U270" s="12">
        <v>1.53</v>
      </c>
      <c r="V270" s="12">
        <v>1.41</v>
      </c>
      <c r="W270" s="12">
        <f>IF(Tabela1[[#This Row],[IGP-M]]="",#N/A,SUM(V259:V270))</f>
        <v>13.83</v>
      </c>
      <c r="X270" s="12">
        <v>3.5</v>
      </c>
      <c r="Y270" s="12">
        <v>418.63</v>
      </c>
      <c r="Z270" s="13">
        <f>IF(Tabela1[[#This Row],[IC-Br]]="",#N/A,((Tabela1[[#This Row],[IC-Br]]*1)/Y258)-1)</f>
        <v>0.2601745936183022</v>
      </c>
      <c r="AA270" s="12">
        <f>IF(Tabela1[[#This Row],[IPCA (12M)]]="",#N/A,(((1+Tabela14[[#This Row],[Selic]]/100)/(1+Tabela1[[#This Row],[IPCA (12M)]]/100))-1)*100)</f>
        <v>-0.42807455631854729</v>
      </c>
    </row>
    <row r="271" spans="1:27">
      <c r="A271" s="11">
        <v>44682</v>
      </c>
      <c r="B271" s="12">
        <v>0.47</v>
      </c>
      <c r="C271" s="12">
        <v>11.73</v>
      </c>
      <c r="D271" s="12">
        <v>0.59</v>
      </c>
      <c r="E271" s="12">
        <v>72.41</v>
      </c>
      <c r="F271" s="12">
        <v>0.94</v>
      </c>
      <c r="G271" s="12">
        <f>IF(Tabela1[[#This Row],[Núcleo IPCA]]="",#N/A,SUM(F260:F271))</f>
        <v>9.92</v>
      </c>
      <c r="H271" s="12">
        <v>0.62</v>
      </c>
      <c r="I271" s="12">
        <f>IF(Tabela1[[#This Row],[IPCA Bens]]="",#N/A,SUM(H260:H271))</f>
        <v>13.619999999999997</v>
      </c>
      <c r="J271" s="12">
        <v>0.85</v>
      </c>
      <c r="K271" s="12">
        <f>IF(Tabela1[[#This Row],[IPCA Serviços]]="",#N/A,SUM(J260:J271))</f>
        <v>7.7299999999999995</v>
      </c>
      <c r="L271" s="12">
        <v>1.34</v>
      </c>
      <c r="M271" s="12">
        <v>0.48</v>
      </c>
      <c r="N271" s="12">
        <v>-1.7</v>
      </c>
      <c r="O271" s="12">
        <v>1.01</v>
      </c>
      <c r="P271" s="12">
        <v>0.52</v>
      </c>
      <c r="Q271" s="12">
        <f>SUM(Tabela1[[#This Row],[Educação]:[Residência]])</f>
        <v>3.5300000000000002</v>
      </c>
      <c r="R271" s="12">
        <v>0.04</v>
      </c>
      <c r="S271" s="12">
        <v>0.72</v>
      </c>
      <c r="T271" s="12">
        <v>2.11</v>
      </c>
      <c r="U271" s="12">
        <v>0.66</v>
      </c>
      <c r="V271" s="12">
        <v>0.52</v>
      </c>
      <c r="W271" s="12">
        <f>IF(Tabela1[[#This Row],[IGP-M]]="",#N/A,SUM(V260:V271))</f>
        <v>10.25</v>
      </c>
      <c r="X271" s="12">
        <v>3.5</v>
      </c>
      <c r="Y271" s="12">
        <v>432.11</v>
      </c>
      <c r="Z271" s="13">
        <f>IF(Tabela1[[#This Row],[IC-Br]]="",#N/A,((Tabela1[[#This Row],[IC-Br]]*1)/Y259)-1)</f>
        <v>0.28653943490040801</v>
      </c>
      <c r="AA271" s="12">
        <f>IF(Tabela1[[#This Row],[IPCA (12M)]]="",#N/A,(((1+Tabela14[[#This Row],[Selic]]/100)/(1+Tabela1[[#This Row],[IPCA (12M)]]/100))-1)*100)</f>
        <v>0.69811151884007216</v>
      </c>
    </row>
    <row r="272" spans="1:27">
      <c r="A272" s="11">
        <v>44713</v>
      </c>
      <c r="B272" s="12">
        <v>0.67</v>
      </c>
      <c r="C272" s="12">
        <v>11.89</v>
      </c>
      <c r="D272" s="12">
        <v>0.69</v>
      </c>
      <c r="E272" s="12">
        <v>66.58</v>
      </c>
      <c r="F272" s="12">
        <v>0.77</v>
      </c>
      <c r="G272" s="12">
        <f>IF(Tabela1[[#This Row],[Núcleo IPCA]]="",#N/A,SUM(F261:F272))</f>
        <v>10.239999999999998</v>
      </c>
      <c r="H272" s="12">
        <v>0.69</v>
      </c>
      <c r="I272" s="12">
        <f>IF(Tabela1[[#This Row],[IPCA Bens]]="",#N/A,SUM(H261:H272))</f>
        <v>13.749999999999996</v>
      </c>
      <c r="J272" s="12">
        <v>0.9</v>
      </c>
      <c r="K272" s="12">
        <f>IF(Tabela1[[#This Row],[IPCA Serviços]]="",#N/A,SUM(J261:J272))</f>
        <v>8.4</v>
      </c>
      <c r="L272" s="12">
        <v>0.56999999999999995</v>
      </c>
      <c r="M272" s="12">
        <v>0.8</v>
      </c>
      <c r="N272" s="12">
        <v>0.41</v>
      </c>
      <c r="O272" s="12">
        <v>1.24</v>
      </c>
      <c r="P272" s="12">
        <v>0.49</v>
      </c>
      <c r="Q272" s="12">
        <f>SUM(Tabela1[[#This Row],[Educação]:[Residência]])</f>
        <v>2.4699999999999998</v>
      </c>
      <c r="R272" s="12">
        <v>0.09</v>
      </c>
      <c r="S272" s="12">
        <v>0.16</v>
      </c>
      <c r="T272" s="12">
        <v>1.67</v>
      </c>
      <c r="U272" s="12">
        <v>0.55000000000000004</v>
      </c>
      <c r="V272" s="12">
        <v>0.59</v>
      </c>
      <c r="W272" s="12">
        <v>10.7</v>
      </c>
      <c r="X272" s="12">
        <v>3.5</v>
      </c>
      <c r="Y272" s="12">
        <v>428.02</v>
      </c>
      <c r="Z272" s="13">
        <f>IF(Tabela1[[#This Row],[IC-Br]]="",#N/A,((Tabela1[[#This Row],[IC-Br]]*1)/Y260)-1)</f>
        <v>0.32129406680249417</v>
      </c>
      <c r="AA272" s="12">
        <f>IF(Tabela1[[#This Row],[IPCA (12M)]]="",#N/A,(((1+Tabela14[[#This Row],[Selic]]/100)/(1+Tabela1[[#This Row],[IPCA (12M)]]/100))-1)*100)</f>
        <v>0.89373491822326567</v>
      </c>
    </row>
    <row r="273" spans="1:27">
      <c r="A273" s="11">
        <v>44743</v>
      </c>
      <c r="B273" s="12">
        <v>-0.68</v>
      </c>
      <c r="C273" s="12">
        <v>10.07</v>
      </c>
      <c r="D273" s="12">
        <v>0.13</v>
      </c>
      <c r="E273" s="12">
        <v>62.86</v>
      </c>
      <c r="F273" s="12">
        <v>0.43</v>
      </c>
      <c r="G273" s="12">
        <f>IF(Tabela1[[#This Row],[Núcleo IPCA]]="",#N/A,SUM(F262:F273))</f>
        <v>9.9899999999999984</v>
      </c>
      <c r="H273" s="12">
        <v>0.1</v>
      </c>
      <c r="I273" s="12">
        <f>IF(Tabela1[[#This Row],[IPCA Bens]]="",#N/A,SUM(H262:H273))</f>
        <v>12.919999999999996</v>
      </c>
      <c r="J273" s="12">
        <v>0.8</v>
      </c>
      <c r="K273" s="12">
        <f>IF(Tabela1[[#This Row],[IPCA Serviços]]="",#N/A,SUM(J262:J273))</f>
        <v>8.5300000000000011</v>
      </c>
      <c r="L273" s="12">
        <v>-4.51</v>
      </c>
      <c r="M273" s="12">
        <v>1.3</v>
      </c>
      <c r="N273" s="12">
        <v>-1.05</v>
      </c>
      <c r="O273" s="12">
        <v>0.49</v>
      </c>
      <c r="P273" s="12">
        <v>1.1299999999999999</v>
      </c>
      <c r="Q273" s="12">
        <f>SUM(Tabela1[[#This Row],[Educação]:[Residência]])</f>
        <v>0.83</v>
      </c>
      <c r="R273" s="12">
        <v>0.06</v>
      </c>
      <c r="S273" s="12">
        <v>7.0000000000000007E-2</v>
      </c>
      <c r="T273" s="12">
        <v>0.57999999999999996</v>
      </c>
      <c r="U273" s="12">
        <v>0.12</v>
      </c>
      <c r="V273" s="12">
        <v>0.21</v>
      </c>
      <c r="W273" s="12">
        <v>10.07</v>
      </c>
      <c r="X273" s="12">
        <v>3.5</v>
      </c>
      <c r="Y273" s="12">
        <v>417.62</v>
      </c>
      <c r="Z273" s="13">
        <f>IF(Tabela1[[#This Row],[IC-Br]]="",#N/A,((Tabela1[[#This Row],[IC-Br]]*1)/Y261)-1)</f>
        <v>0.22580645161290325</v>
      </c>
      <c r="AA273" s="12">
        <f>IF(Tabela1[[#This Row],[IPCA (12M)]]="",#N/A,(((1+Tabela14[[#This Row],[Selic]]/100)/(1+Tabela1[[#This Row],[IPCA (12M)]]/100))-1)*100)</f>
        <v>2.798219314981365</v>
      </c>
    </row>
    <row r="274" spans="1:27">
      <c r="A274" s="11">
        <v>44774</v>
      </c>
      <c r="B274" s="12">
        <v>-0.36</v>
      </c>
      <c r="C274" s="12">
        <v>8.73</v>
      </c>
      <c r="D274" s="12">
        <v>-0.73</v>
      </c>
      <c r="E274" s="12">
        <v>65.25</v>
      </c>
      <c r="F274" s="12">
        <v>0.5</v>
      </c>
      <c r="G274" s="12">
        <f>IF(Tabela1[[#This Row],[Núcleo IPCA]]="",#N/A,SUM(F263:F274))</f>
        <v>9.8499999999999979</v>
      </c>
      <c r="H274" s="12">
        <v>0.34</v>
      </c>
      <c r="I274" s="12">
        <f>IF(Tabela1[[#This Row],[IPCA Bens]]="",#N/A,SUM(H263:H274))</f>
        <v>11.899999999999997</v>
      </c>
      <c r="J274" s="12">
        <v>0.28000000000000003</v>
      </c>
      <c r="K274" s="12">
        <f>IF(Tabela1[[#This Row],[IPCA Serviços]]="",#N/A,SUM(J263:J274))</f>
        <v>8.42</v>
      </c>
      <c r="L274" s="12">
        <v>-3.37</v>
      </c>
      <c r="M274" s="12">
        <v>0.24</v>
      </c>
      <c r="N274" s="12">
        <v>0.1</v>
      </c>
      <c r="O274" s="12">
        <v>1.31</v>
      </c>
      <c r="P274" s="12">
        <v>0.54</v>
      </c>
      <c r="Q274" s="12">
        <f>SUM(Tabela1[[#This Row],[Educação]:[Residência]])</f>
        <v>1.6199999999999997</v>
      </c>
      <c r="R274" s="12">
        <v>0.61</v>
      </c>
      <c r="S274" s="12">
        <v>-1.1000000000000001</v>
      </c>
      <c r="T274" s="12">
        <v>1.69</v>
      </c>
      <c r="U274" s="12">
        <v>0.42</v>
      </c>
      <c r="V274" s="12">
        <v>-0.7</v>
      </c>
      <c r="W274" s="12">
        <v>8.59</v>
      </c>
      <c r="X274" s="12">
        <v>3.5</v>
      </c>
      <c r="Y274" s="12">
        <v>414.63</v>
      </c>
      <c r="Z274" s="13">
        <f>IF(Tabela1[[#This Row],[IC-Br]]="",#N/A,((Tabela1[[#This Row],[IC-Br]]*1)/Y262)-1)</f>
        <v>0.17702330598688509</v>
      </c>
      <c r="AA274" s="12">
        <f>IF(Tabela1[[#This Row],[IPCA (12M)]]="",#N/A,(((1+Tabela14[[#This Row],[Selic]]/100)/(1+Tabela1[[#This Row],[IPCA (12M)]]/100))-1)*100)</f>
        <v>4.4605904534167129</v>
      </c>
    </row>
    <row r="275" spans="1:27">
      <c r="A275" s="11">
        <v>44805</v>
      </c>
      <c r="B275" s="12">
        <v>-0.28999999999999998</v>
      </c>
      <c r="C275" s="12">
        <v>7.17</v>
      </c>
      <c r="D275" s="12">
        <v>-0.37</v>
      </c>
      <c r="E275" s="12">
        <v>61.54</v>
      </c>
      <c r="F275" s="12">
        <v>0.26</v>
      </c>
      <c r="G275" s="12">
        <f>IF(Tabela1[[#This Row],[Núcleo IPCA]]="",#N/A,SUM(F264:F275))</f>
        <v>9.3099999999999987</v>
      </c>
      <c r="H275" s="12">
        <v>-0.2</v>
      </c>
      <c r="I275" s="12">
        <f>IF(Tabela1[[#This Row],[IPCA Bens]]="",#N/A,SUM(H264:H275))</f>
        <v>10.569999999999999</v>
      </c>
      <c r="J275" s="12">
        <v>0.4</v>
      </c>
      <c r="K275" s="12">
        <f>IF(Tabela1[[#This Row],[IPCA Serviços]]="",#N/A,SUM(J264:J275))</f>
        <v>8.1900000000000013</v>
      </c>
      <c r="L275" s="12">
        <v>-1.98</v>
      </c>
      <c r="M275" s="12">
        <v>-0.51</v>
      </c>
      <c r="N275" s="12">
        <v>0.6</v>
      </c>
      <c r="O275" s="12">
        <v>0.56999999999999995</v>
      </c>
      <c r="P275" s="12">
        <v>0.95</v>
      </c>
      <c r="Q275" s="12">
        <f>SUM(Tabela1[[#This Row],[Educação]:[Residência]])</f>
        <v>-0.31999999999999995</v>
      </c>
      <c r="R275" s="12">
        <v>0.12</v>
      </c>
      <c r="S275" s="12">
        <v>-2.08</v>
      </c>
      <c r="T275" s="12">
        <v>1.77</v>
      </c>
      <c r="U275" s="12">
        <v>-0.13</v>
      </c>
      <c r="V275" s="12">
        <v>-0.95</v>
      </c>
      <c r="W275" s="12">
        <v>8.25</v>
      </c>
      <c r="X275" s="12">
        <v>3.5</v>
      </c>
      <c r="Y275" s="12">
        <v>408.91</v>
      </c>
      <c r="Z275" s="13">
        <f>IF(Tabela1[[#This Row],[IC-Br]]="",#N/A,((Tabela1[[#This Row],[IC-Br]]*1)/Y263)-1)</f>
        <v>0.13438011485005696</v>
      </c>
      <c r="AA275" s="12">
        <f>IF(Tabela1[[#This Row],[IPCA (12M)]]="",#N/A,(((1+Tabela14[[#This Row],[Selic]]/100)/(1+Tabela1[[#This Row],[IPCA (12M)]]/100))-1)*100)</f>
        <v>6.0464682280488846</v>
      </c>
    </row>
    <row r="276" spans="1:27">
      <c r="A276" s="11">
        <v>44835</v>
      </c>
      <c r="B276" s="12">
        <v>0.59</v>
      </c>
      <c r="C276" s="12">
        <v>6.47</v>
      </c>
      <c r="D276" s="12">
        <v>0.16</v>
      </c>
      <c r="E276" s="12">
        <v>67.900000000000006</v>
      </c>
      <c r="F276" s="12">
        <v>0.71</v>
      </c>
      <c r="G276" s="12">
        <f>IF(Tabela1[[#This Row],[Núcleo IPCA]]="",#N/A,SUM(F265:F276))</f>
        <v>8.8299999999999983</v>
      </c>
      <c r="H276" s="12">
        <v>0.06</v>
      </c>
      <c r="I276" s="12">
        <f>IF(Tabela1[[#This Row],[IPCA Bens]]="",#N/A,SUM(H265:H276))</f>
        <v>9.2600000000000016</v>
      </c>
      <c r="J276" s="12">
        <v>0.67</v>
      </c>
      <c r="K276" s="12">
        <f>IF(Tabela1[[#This Row],[IPCA Serviços]]="",#N/A,SUM(J265:J276))</f>
        <v>7.8200000000000012</v>
      </c>
      <c r="L276" s="12">
        <v>0.57999999999999996</v>
      </c>
      <c r="M276" s="12">
        <v>0.72</v>
      </c>
      <c r="N276" s="12">
        <v>0.34</v>
      </c>
      <c r="O276" s="12">
        <v>1.1599999999999999</v>
      </c>
      <c r="P276" s="12">
        <v>0.56999999999999995</v>
      </c>
      <c r="Q276" s="12">
        <f>SUM(Tabela1[[#This Row],[Educação]:[Residência]])</f>
        <v>1.31</v>
      </c>
      <c r="R276" s="12">
        <v>0.18</v>
      </c>
      <c r="S276" s="12">
        <v>-0.48</v>
      </c>
      <c r="T276" s="12">
        <v>1.22</v>
      </c>
      <c r="U276" s="12">
        <v>0.39</v>
      </c>
      <c r="V276" s="12">
        <v>-0.97</v>
      </c>
      <c r="W276" s="12">
        <v>6.52</v>
      </c>
      <c r="X276" s="12">
        <v>3.5</v>
      </c>
      <c r="Y276" s="12">
        <v>394.52</v>
      </c>
      <c r="Z276" s="13">
        <f>IF(Tabela1[[#This Row],[IC-Br]]="",#N/A,((Tabela1[[#This Row],[IC-Br]]*1)/Y264)-1)</f>
        <v>-1.6527483484980676E-2</v>
      </c>
      <c r="AA276" s="12">
        <f>IF(Tabela1[[#This Row],[IPCA (12M)]]="",#N/A,(((1+Tabela14[[#This Row],[Selic]]/100)/(1+Tabela1[[#This Row],[IPCA (12M)]]/100))-1)*100)</f>
        <v>6.7436836667605915</v>
      </c>
    </row>
    <row r="277" spans="1:27">
      <c r="A277" s="11">
        <v>44866</v>
      </c>
      <c r="B277" s="12">
        <v>0.41</v>
      </c>
      <c r="C277" s="12">
        <v>5.9</v>
      </c>
      <c r="D277" s="12">
        <v>0.53</v>
      </c>
      <c r="E277" s="12">
        <v>58.62</v>
      </c>
      <c r="F277" s="12">
        <v>0.12</v>
      </c>
      <c r="G277" s="12">
        <f>IF(Tabela1[[#This Row],[Núcleo IPCA]]="",#N/A,SUM(F266:F277))</f>
        <v>8.3999999999999968</v>
      </c>
      <c r="H277" s="12">
        <v>-0.54</v>
      </c>
      <c r="I277" s="12">
        <f>IF(Tabela1[[#This Row],[IPCA Bens]]="",#N/A,SUM(H266:H277))</f>
        <v>7.06</v>
      </c>
      <c r="J277" s="12">
        <v>0.13</v>
      </c>
      <c r="K277" s="12">
        <f>IF(Tabela1[[#This Row],[IPCA Serviços]]="",#N/A,SUM(J266:J277))</f>
        <v>7.6800000000000006</v>
      </c>
      <c r="L277" s="12">
        <v>0.83</v>
      </c>
      <c r="M277" s="12">
        <v>0.53</v>
      </c>
      <c r="N277" s="12">
        <v>0.51</v>
      </c>
      <c r="O277" s="12">
        <v>0.02</v>
      </c>
      <c r="P277" s="12">
        <v>0.21</v>
      </c>
      <c r="Q277" s="12">
        <f>SUM(Tabela1[[#This Row],[Educação]:[Residência]])</f>
        <v>0.30000000000000004</v>
      </c>
      <c r="R277" s="12">
        <v>0.02</v>
      </c>
      <c r="S277" s="12">
        <v>-0.14000000000000001</v>
      </c>
      <c r="T277" s="12">
        <v>1.1000000000000001</v>
      </c>
      <c r="U277" s="12">
        <v>-0.68</v>
      </c>
      <c r="V277" s="12">
        <v>-0.56000000000000005</v>
      </c>
      <c r="W277" s="12">
        <v>5.9</v>
      </c>
      <c r="X277" s="12">
        <v>3.5</v>
      </c>
      <c r="Y277" s="12">
        <v>399.49</v>
      </c>
      <c r="Z277" s="13">
        <f>IF(Tabela1[[#This Row],[IC-Br]]="",#N/A,((Tabela1[[#This Row],[IC-Br]]*1)/Y265)-1)</f>
        <v>-8.0038018058581351E-4</v>
      </c>
      <c r="AA277" s="12">
        <f>IF(Tabela1[[#This Row],[IPCA (12M)]]="",#N/A,(((1+Tabela14[[#This Row],[Selic]]/100)/(1+Tabela1[[#This Row],[IPCA (12M)]]/100))-1)*100)</f>
        <v>7.3182247403210665</v>
      </c>
    </row>
    <row r="278" spans="1:27">
      <c r="A278" s="11">
        <v>44896</v>
      </c>
      <c r="B278" s="12">
        <v>0.62</v>
      </c>
      <c r="C278" s="12">
        <v>5.79</v>
      </c>
      <c r="D278" s="12">
        <v>0.52</v>
      </c>
      <c r="E278" s="12">
        <v>68.97</v>
      </c>
      <c r="F278" s="12">
        <v>0.74</v>
      </c>
      <c r="G278" s="12">
        <f>IF(Tabela1[[#This Row],[Núcleo IPCA]]="",#N/A,SUM(F267:F278))</f>
        <v>8.1</v>
      </c>
      <c r="H278" s="12">
        <v>0.3</v>
      </c>
      <c r="I278" s="12">
        <f>IF(Tabela1[[#This Row],[IPCA Bens]]="",#N/A,SUM(H267:H278))</f>
        <v>5.9399999999999995</v>
      </c>
      <c r="J278" s="12">
        <v>0.44</v>
      </c>
      <c r="K278" s="12">
        <f>IF(Tabela1[[#This Row],[IPCA Serviços]]="",#N/A,SUM(J267:J278))</f>
        <v>7.330000000000001</v>
      </c>
      <c r="L278" s="12">
        <v>0.21</v>
      </c>
      <c r="M278" s="12">
        <v>0.66</v>
      </c>
      <c r="N278" s="12">
        <v>0.2</v>
      </c>
      <c r="O278" s="12">
        <v>1.6</v>
      </c>
      <c r="P278" s="12">
        <v>0.62</v>
      </c>
      <c r="Q278" s="12">
        <f>SUM(Tabela1[[#This Row],[Educação]:[Residência]])</f>
        <v>2.85</v>
      </c>
      <c r="R278" s="12">
        <v>0.19</v>
      </c>
      <c r="S278" s="12">
        <v>0.5</v>
      </c>
      <c r="T278" s="12">
        <v>1.52</v>
      </c>
      <c r="U278" s="12">
        <v>0.64</v>
      </c>
      <c r="V278" s="12">
        <v>0.45</v>
      </c>
      <c r="W278" s="12">
        <v>5.46</v>
      </c>
      <c r="X278" s="12">
        <v>3.5</v>
      </c>
      <c r="Y278" s="12">
        <v>390.76</v>
      </c>
      <c r="Z278" s="13">
        <f>IF(Tabela1[[#This Row],[IC-Br]]="",#N/A,((Tabela1[[#This Row],[IC-Br]]*1)/Y266)-1)</f>
        <v>-1.5618702136235396E-2</v>
      </c>
      <c r="AA278" s="12">
        <f>IF(Tabela1[[#This Row],[IPCA (12M)]]="",#N/A,(((1+Tabela14[[#This Row],[Selic]]/100)/(1+Tabela1[[#This Row],[IPCA (12M)]]/100))-1)*100)</f>
        <v>7.4298137820209886</v>
      </c>
    </row>
    <row r="279" spans="1:27">
      <c r="A279" s="11">
        <v>44927</v>
      </c>
      <c r="B279" s="12">
        <v>0.53</v>
      </c>
      <c r="C279" s="12">
        <v>5.77</v>
      </c>
      <c r="D279" s="12">
        <v>0.55000000000000004</v>
      </c>
      <c r="E279" s="12">
        <v>63.13</v>
      </c>
      <c r="F279" s="12">
        <v>0.43</v>
      </c>
      <c r="G279" s="12">
        <f>IF(Tabela1[[#This Row],[Núcleo IPCA]]="",#N/A,SUM(F268:F279))</f>
        <v>7.81</v>
      </c>
      <c r="H279" s="12">
        <v>0.67</v>
      </c>
      <c r="I279" s="12">
        <f>IF(Tabela1[[#This Row],[IPCA Bens]]="",#N/A,SUM(H268:H279))</f>
        <v>4.8699999999999992</v>
      </c>
      <c r="J279" s="12">
        <v>0.6</v>
      </c>
      <c r="K279" s="12">
        <f>IF(Tabela1[[#This Row],[IPCA Serviços]]="",#N/A,SUM(J268:J279))</f>
        <v>7.5400000000000009</v>
      </c>
      <c r="L279" s="12">
        <v>0.55000000000000004</v>
      </c>
      <c r="M279" s="12">
        <v>0.59</v>
      </c>
      <c r="N279" s="12">
        <v>0.33</v>
      </c>
      <c r="O279" s="12">
        <v>0.16</v>
      </c>
      <c r="P279" s="12">
        <v>0.76</v>
      </c>
      <c r="Q279" s="12">
        <f>SUM(Tabela1[[#This Row],[Educação]:[Residência]])</f>
        <v>2.88</v>
      </c>
      <c r="R279" s="12">
        <v>0.36</v>
      </c>
      <c r="S279" s="12">
        <v>2.09</v>
      </c>
      <c r="T279" s="12">
        <v>-0.27</v>
      </c>
      <c r="U279" s="12">
        <v>0.7</v>
      </c>
      <c r="V279" s="12">
        <v>0.21</v>
      </c>
      <c r="W279" s="12">
        <v>3.79</v>
      </c>
      <c r="X279" s="12">
        <v>3.5</v>
      </c>
      <c r="Y279" s="12">
        <v>380.67</v>
      </c>
      <c r="Z279" s="13">
        <f>IF(Tabela1[[#This Row],[IC-Br]]="",#N/A,((Tabela1[[#This Row],[IC-Br]]*1)/Y267)-1)</f>
        <v>-6.8902260052832287E-2</v>
      </c>
      <c r="AA279" s="12">
        <f>IF(Tabela1[[#This Row],[IPCA (12M)]]="",#N/A,(((1+Tabela14[[#This Row],[Selic]]/100)/(1+Tabela1[[#This Row],[IPCA (12M)]]/100))-1)*100)</f>
        <v>7.4501276354353774</v>
      </c>
    </row>
    <row r="280" spans="1:27">
      <c r="A280" s="11">
        <v>44958</v>
      </c>
      <c r="B280" s="12">
        <v>0.84</v>
      </c>
      <c r="C280" s="12">
        <v>5.6</v>
      </c>
      <c r="D280" s="12">
        <v>0.76</v>
      </c>
      <c r="E280" s="12">
        <v>65.25</v>
      </c>
      <c r="F280" s="12">
        <v>1.06</v>
      </c>
      <c r="G280" s="12">
        <f>IF(Tabela1[[#This Row],[Núcleo IPCA]]="",#N/A,SUM(F269:F280))</f>
        <v>7.6099999999999994</v>
      </c>
      <c r="H280" s="12">
        <v>0.17</v>
      </c>
      <c r="I280" s="12">
        <f>IF(Tabela1[[#This Row],[IPCA Bens]]="",#N/A,SUM(H269:H280))</f>
        <v>3.4299999999999993</v>
      </c>
      <c r="J280" s="12">
        <v>1.41</v>
      </c>
      <c r="K280" s="12">
        <f>IF(Tabela1[[#This Row],[IPCA Serviços]]="",#N/A,SUM(J269:J280))</f>
        <v>7.5900000000000007</v>
      </c>
      <c r="L280" s="12">
        <v>0.37</v>
      </c>
      <c r="M280" s="12">
        <v>0.16</v>
      </c>
      <c r="N280" s="12">
        <v>0.82</v>
      </c>
      <c r="O280" s="12">
        <v>1.26</v>
      </c>
      <c r="P280" s="12">
        <v>0.44</v>
      </c>
      <c r="Q280" s="12">
        <f>SUM(Tabela1[[#This Row],[Educação]:[Residência]])</f>
        <v>7.13</v>
      </c>
      <c r="R280" s="12">
        <v>6.28</v>
      </c>
      <c r="S280" s="12">
        <v>0.98</v>
      </c>
      <c r="T280" s="12">
        <v>-0.24</v>
      </c>
      <c r="U280" s="12">
        <v>0.11</v>
      </c>
      <c r="V280" s="12">
        <v>-0.06</v>
      </c>
      <c r="W280" s="12">
        <v>1.86</v>
      </c>
      <c r="X280" s="12">
        <v>3.5</v>
      </c>
      <c r="Y280" s="12">
        <v>374.72</v>
      </c>
      <c r="Z280" s="13">
        <f>IF(Tabela1[[#This Row],[IC-Br]]="",#N/A,((Tabela1[[#This Row],[IC-Br]]*1)/Y268)-1)</f>
        <v>-7.6202450509084585E-2</v>
      </c>
      <c r="AA280" s="12">
        <f>IF(Tabela1[[#This Row],[IPCA (12M)]]="",#N/A,(((1+Tabela14[[#This Row],[Selic]]/100)/(1+Tabela1[[#This Row],[IPCA (12M)]]/100))-1)*100)</f>
        <v>7.6231060606060552</v>
      </c>
    </row>
    <row r="281" spans="1:27">
      <c r="A281" s="11">
        <v>44986</v>
      </c>
      <c r="B281" s="12">
        <v>0.71</v>
      </c>
      <c r="C281" s="12">
        <v>4.6500000000000004</v>
      </c>
      <c r="D281" s="12">
        <v>0.69</v>
      </c>
      <c r="E281" s="12">
        <v>59.95</v>
      </c>
      <c r="F281" s="12">
        <v>0.26</v>
      </c>
      <c r="G281" s="12">
        <f>IF(Tabela1[[#This Row],[Núcleo IPCA]]="",#N/A,SUM(F270:F281))</f>
        <v>7.1099999999999994</v>
      </c>
      <c r="H281" s="12">
        <v>-0.16</v>
      </c>
      <c r="I281" s="12">
        <f>IF(Tabela1[[#This Row],[IPCA Bens]]="",#N/A,SUM(H270:H281))</f>
        <v>2.7499999999999991</v>
      </c>
      <c r="J281" s="12">
        <v>0.25</v>
      </c>
      <c r="K281" s="12">
        <f>IF(Tabela1[[#This Row],[IPCA Serviços]]="",#N/A,SUM(J270:J281))</f>
        <v>7.3900000000000006</v>
      </c>
      <c r="L281" s="12">
        <v>2.11</v>
      </c>
      <c r="M281" s="12">
        <v>0.05</v>
      </c>
      <c r="N281" s="12">
        <v>0.56999999999999995</v>
      </c>
      <c r="O281" s="12">
        <v>0.82</v>
      </c>
      <c r="P281" s="12">
        <v>0.38</v>
      </c>
      <c r="Q281" s="12">
        <f>SUM(Tabela1[[#This Row],[Educação]:[Residência]])</f>
        <v>0.6399999999999999</v>
      </c>
      <c r="R281" s="12">
        <v>0.1</v>
      </c>
      <c r="S281" s="12">
        <v>0.5</v>
      </c>
      <c r="T281" s="12">
        <v>0.31</v>
      </c>
      <c r="U281" s="12">
        <v>-0.27</v>
      </c>
      <c r="V281" s="12">
        <v>0.05</v>
      </c>
      <c r="W281" s="12">
        <v>0.17</v>
      </c>
      <c r="X281" s="12">
        <v>3.5</v>
      </c>
      <c r="Y281" s="12">
        <v>364.06</v>
      </c>
      <c r="Z281" s="13">
        <f>IF(Tabela1[[#This Row],[IC-Br]]="",#N/A,((Tabela1[[#This Row],[IC-Br]]*1)/Y269)-1)</f>
        <v>-0.14013084862656178</v>
      </c>
      <c r="AA281" s="12">
        <f>IF(Tabela1[[#This Row],[IPCA (12M)]]="",#N/A,(((1+Tabela14[[#This Row],[Selic]]/100)/(1+Tabela1[[#This Row],[IPCA (12M)]]/100))-1)*100)</f>
        <v>8.6000955566172941</v>
      </c>
    </row>
    <row r="282" spans="1:27">
      <c r="A282" s="11">
        <v>45017</v>
      </c>
      <c r="B282" s="12">
        <v>0.61</v>
      </c>
      <c r="C282" s="12">
        <v>4.18</v>
      </c>
      <c r="D282" s="12">
        <v>0.56999999999999995</v>
      </c>
      <c r="E282" s="12">
        <v>66.05</v>
      </c>
      <c r="F282" s="12">
        <v>0.47</v>
      </c>
      <c r="G282" s="12">
        <f>IF(Tabela1[[#This Row],[Núcleo IPCA]]="",#N/A,SUM(F271:F282))</f>
        <v>6.69</v>
      </c>
      <c r="H282" s="12">
        <v>0.13</v>
      </c>
      <c r="I282" s="12">
        <f>IF(Tabela1[[#This Row],[IPCA Bens]]="",#N/A,SUM(H271:H282))</f>
        <v>2.1800000000000002</v>
      </c>
      <c r="J282" s="12">
        <v>0.52</v>
      </c>
      <c r="K282" s="12">
        <f>IF(Tabela1[[#This Row],[IPCA Serviços]]="",#N/A,SUM(J271:J282))</f>
        <v>7.25</v>
      </c>
      <c r="L282" s="12">
        <v>0.56000000000000005</v>
      </c>
      <c r="M282" s="12">
        <v>0.71</v>
      </c>
      <c r="N282" s="12">
        <v>0.48</v>
      </c>
      <c r="O282" s="12">
        <v>1.49</v>
      </c>
      <c r="P282" s="12">
        <v>0.18</v>
      </c>
      <c r="Q282" s="12">
        <f>SUM(Tabela1[[#This Row],[Educação]:[Residência]])</f>
        <v>1.1299999999999999</v>
      </c>
      <c r="R282" s="12">
        <v>0.09</v>
      </c>
      <c r="S282" s="12">
        <v>0.08</v>
      </c>
      <c r="T282" s="12">
        <v>0.79</v>
      </c>
      <c r="U282" s="12">
        <v>0.17</v>
      </c>
      <c r="V282" s="12">
        <v>-0.95</v>
      </c>
      <c r="W282" s="12">
        <v>-2.16</v>
      </c>
      <c r="X282" s="12">
        <v>3.5</v>
      </c>
      <c r="Y282" s="12">
        <v>362.44</v>
      </c>
      <c r="Z282" s="13">
        <f>IF(Tabela1[[#This Row],[IC-Br]]="",#N/A,((Tabela1[[#This Row],[IC-Br]]*1)/Y270)-1)</f>
        <v>-0.13422353868571291</v>
      </c>
      <c r="AA282" s="12">
        <f>IF(Tabela1[[#This Row],[IPCA (12M)]]="",#N/A,(((1+Tabela14[[#This Row],[Selic]]/100)/(1+Tabela1[[#This Row],[IPCA (12M)]]/100))-1)*100)</f>
        <v>9.0900364753311536</v>
      </c>
    </row>
    <row r="283" spans="1:27">
      <c r="A283" s="11">
        <v>45047</v>
      </c>
      <c r="B283" s="12">
        <v>0.23</v>
      </c>
      <c r="C283" s="12">
        <v>3.94</v>
      </c>
      <c r="D283" s="12">
        <v>0.51</v>
      </c>
      <c r="E283" s="12">
        <v>56</v>
      </c>
      <c r="F283" s="12">
        <v>0.08</v>
      </c>
      <c r="G283" s="12">
        <f>IF(Tabela1[[#This Row],[Núcleo IPCA]]="",#N/A,SUM(F272:F283))</f>
        <v>5.83</v>
      </c>
      <c r="H283" s="12">
        <v>-0.09</v>
      </c>
      <c r="I283" s="12">
        <f>IF(Tabela1[[#This Row],[IPCA Bens]]="",#N/A,SUM(H272:H283))</f>
        <v>1.47</v>
      </c>
      <c r="J283" s="12">
        <v>-0.06</v>
      </c>
      <c r="K283" s="12">
        <f>IF(Tabela1[[#This Row],[IPCA Serviços]]="",#N/A,SUM(J272:J283))</f>
        <v>6.3400000000000007</v>
      </c>
      <c r="L283" s="12">
        <v>-0.56999999999999995</v>
      </c>
      <c r="M283" s="12">
        <v>0.16</v>
      </c>
      <c r="N283" s="12">
        <v>0.67</v>
      </c>
      <c r="O283" s="12">
        <v>0.93</v>
      </c>
      <c r="P283" s="12">
        <v>0.64</v>
      </c>
      <c r="Q283" s="12">
        <f>SUM(Tabela1[[#This Row],[Educação]:[Residência]])</f>
        <v>0.5</v>
      </c>
      <c r="R283" s="12">
        <v>0.05</v>
      </c>
      <c r="S283" s="12">
        <v>0.21</v>
      </c>
      <c r="T283" s="12">
        <v>0.47</v>
      </c>
      <c r="U283" s="12">
        <v>-0.23</v>
      </c>
      <c r="V283" s="12">
        <v>-1.84</v>
      </c>
      <c r="W283" s="12">
        <v>-4.46</v>
      </c>
      <c r="X283" s="12">
        <v>3.5</v>
      </c>
      <c r="Y283" s="12">
        <v>345.47</v>
      </c>
      <c r="Z283" s="13">
        <f>IF(Tabela1[[#This Row],[IC-Br]]="",#N/A,((Tabela1[[#This Row],[IC-Br]]*1)/Y271)-1)</f>
        <v>-0.2005045011686839</v>
      </c>
      <c r="AA283" s="12">
        <f>IF(Tabela1[[#This Row],[IPCA (12M)]]="",#N/A,(((1+Tabela14[[#This Row],[Selic]]/100)/(1+Tabela1[[#This Row],[IPCA (12M)]]/100))-1)*100)</f>
        <v>9.3419280354050329</v>
      </c>
    </row>
    <row r="284" spans="1:27">
      <c r="A284" s="11">
        <v>45078</v>
      </c>
      <c r="B284" s="12">
        <v>-0.08</v>
      </c>
      <c r="C284" s="12">
        <v>3.16</v>
      </c>
      <c r="D284" s="12">
        <v>0.04</v>
      </c>
      <c r="E284" s="12">
        <v>49.6</v>
      </c>
      <c r="F284" s="12">
        <v>0.13</v>
      </c>
      <c r="G284" s="12">
        <f>IF(Tabela1[[#This Row],[Núcleo IPCA]]="",#N/A,SUM(F273:F284))</f>
        <v>5.1899999999999995</v>
      </c>
      <c r="H284" s="12">
        <v>-1.24</v>
      </c>
      <c r="I284" s="12">
        <f>IF(Tabela1[[#This Row],[IPCA Bens]]="",#N/A,SUM(H273:H284))</f>
        <v>-0.45999999999999996</v>
      </c>
      <c r="J284" s="12">
        <v>0.62</v>
      </c>
      <c r="K284" s="12">
        <f>IF(Tabela1[[#This Row],[IPCA Serviços]]="",#N/A,SUM(J273:J284))</f>
        <v>6.0600000000000005</v>
      </c>
      <c r="L284" s="12">
        <v>-0.41</v>
      </c>
      <c r="M284" s="12">
        <v>-0.66</v>
      </c>
      <c r="N284" s="12">
        <v>0.69</v>
      </c>
      <c r="O284" s="12">
        <v>0.11</v>
      </c>
      <c r="P284" s="12">
        <v>0.36</v>
      </c>
      <c r="Q284" s="12">
        <f>SUM(Tabela1[[#This Row],[Educação]:[Residência]])</f>
        <v>-0.15000000000000002</v>
      </c>
      <c r="R284" s="12">
        <v>0.06</v>
      </c>
      <c r="S284" s="12">
        <v>-0.14000000000000001</v>
      </c>
      <c r="T284" s="12">
        <v>0.35</v>
      </c>
      <c r="U284" s="12">
        <v>-0.42</v>
      </c>
      <c r="V284" s="12">
        <v>-1.93</v>
      </c>
      <c r="W284" s="12">
        <v>-6.86</v>
      </c>
      <c r="X284" s="12">
        <v>3.5</v>
      </c>
      <c r="Y284" s="12">
        <v>342.8</v>
      </c>
      <c r="Z284" s="13">
        <f>IF(Tabela1[[#This Row],[IC-Br]]="",#N/A,((Tabela1[[#This Row],[IC-Br]]*1)/Y272)-1)</f>
        <v>-0.19910284566141767</v>
      </c>
      <c r="AA284" s="12">
        <f>IF(Tabela1[[#This Row],[IPCA (12M)]]="",#N/A,(((1+Tabela14[[#This Row],[Selic]]/100)/(1+Tabela1[[#This Row],[IPCA (12M)]]/100))-1)*100)</f>
        <v>10.168670027142301</v>
      </c>
    </row>
    <row r="285" spans="1:27">
      <c r="A285" s="11">
        <v>45108</v>
      </c>
      <c r="B285" s="12">
        <v>0.12</v>
      </c>
      <c r="C285" s="12">
        <v>3.99</v>
      </c>
      <c r="D285" s="12">
        <v>-7.0000000000000007E-2</v>
      </c>
      <c r="E285" s="12">
        <v>46.15</v>
      </c>
      <c r="F285" s="12">
        <v>0.2</v>
      </c>
      <c r="G285" s="12">
        <f>IF(Tabela1[[#This Row],[Núcleo IPCA]]="",#N/A,SUM(F274:F285))</f>
        <v>4.96</v>
      </c>
      <c r="H285" s="12">
        <v>0.34</v>
      </c>
      <c r="I285" s="12">
        <f>IF(Tabela1[[#This Row],[IPCA Bens]]="",#N/A,SUM(H274:H285))</f>
        <v>-0.21999999999999992</v>
      </c>
      <c r="J285" s="12">
        <v>0.25</v>
      </c>
      <c r="K285" s="12">
        <f>IF(Tabela1[[#This Row],[IPCA Serviços]]="",#N/A,SUM(J274:J285))</f>
        <v>5.51</v>
      </c>
      <c r="L285" s="12">
        <v>1.5</v>
      </c>
      <c r="M285" s="12">
        <v>-0.46</v>
      </c>
      <c r="N285" s="12">
        <v>-1.01</v>
      </c>
      <c r="O285" s="12">
        <v>0.26</v>
      </c>
      <c r="P285" s="12">
        <v>0.38</v>
      </c>
      <c r="Q285" s="12">
        <f>SUM(Tabela1[[#This Row],[Educação]:[Residência]])</f>
        <v>-6.9999999999999979E-2</v>
      </c>
      <c r="R285" s="12">
        <v>0.13</v>
      </c>
      <c r="S285" s="12">
        <v>0</v>
      </c>
      <c r="T285" s="12">
        <v>-0.24</v>
      </c>
      <c r="U285" s="12">
        <v>0.04</v>
      </c>
      <c r="V285" s="12">
        <v>-0.72</v>
      </c>
      <c r="W285" s="12">
        <f>IF(Tabela1[[#This Row],[IGP-M]]="",#N/A,SUM(V274:V285))</f>
        <v>-7.97</v>
      </c>
      <c r="X285" s="12">
        <v>3.5</v>
      </c>
      <c r="Y285" s="12">
        <v>349.1</v>
      </c>
      <c r="Z285" s="13">
        <f>IF(Tabela1[[#This Row],[IC-Br]]="",#N/A,((Tabela1[[#This Row],[IC-Br]]*1)/Y273)-1)</f>
        <v>-0.16407260188688277</v>
      </c>
      <c r="AA285" s="12">
        <f>IF(Tabela1[[#This Row],[IPCA (12M)]]="",#N/A,(((1+Tabela14[[#This Row],[Selic]]/100)/(1+Tabela1[[#This Row],[IPCA (12M)]]/100))-1)*100)</f>
        <v>9.2893547456486267</v>
      </c>
    </row>
    <row r="286" spans="1:27">
      <c r="A286" s="11">
        <v>45139</v>
      </c>
      <c r="B286" s="12">
        <v>0.23</v>
      </c>
      <c r="C286" s="12">
        <v>4.6100000000000003</v>
      </c>
      <c r="D286" s="12">
        <v>0.28000000000000003</v>
      </c>
      <c r="E286" s="12">
        <v>53.05</v>
      </c>
      <c r="F286" s="12">
        <v>0.18</v>
      </c>
      <c r="G286" s="12">
        <f>IF(Tabela1[[#This Row],[Núcleo IPCA]]="",#N/A,SUM(F275:F286))</f>
        <v>4.6399999999999997</v>
      </c>
      <c r="H286" s="12">
        <v>0.41</v>
      </c>
      <c r="I286" s="12">
        <f>IF(Tabela1[[#This Row],[IPCA Bens]]="",#N/A,SUM(H275:H286))</f>
        <v>-0.15000000000000008</v>
      </c>
      <c r="J286" s="12">
        <v>0.08</v>
      </c>
      <c r="K286" s="12">
        <f>IF(Tabela1[[#This Row],[IPCA Serviços]]="",#N/A,SUM(J275:J286))</f>
        <v>5.3100000000000005</v>
      </c>
      <c r="L286" s="12">
        <v>0.34</v>
      </c>
      <c r="M286" s="12">
        <v>-0.85</v>
      </c>
      <c r="N286" s="12">
        <v>1.1100000000000001</v>
      </c>
      <c r="O286" s="12">
        <v>0.57999999999999996</v>
      </c>
      <c r="P286" s="12">
        <v>0.38</v>
      </c>
      <c r="Q286" s="12">
        <f>SUM(Tabela1[[#This Row],[Educação]:[Residência]])</f>
        <v>1.1000000000000001</v>
      </c>
      <c r="R286" s="12">
        <v>0.69</v>
      </c>
      <c r="S286" s="12">
        <v>-0.09</v>
      </c>
      <c r="T286" s="12">
        <v>0.54</v>
      </c>
      <c r="U286" s="12">
        <v>-0.04</v>
      </c>
      <c r="V286" s="12">
        <v>-0.14000000000000001</v>
      </c>
      <c r="W286" s="12">
        <f>IF(Tabela1[[#This Row],[IGP-M]]="",#N/A,SUM(V275:V286))</f>
        <v>-7.4099999999999993</v>
      </c>
      <c r="X286" s="12">
        <v>3.5</v>
      </c>
      <c r="Y286" s="12">
        <v>359.08</v>
      </c>
      <c r="Z286" s="13">
        <f>IF(Tabela1[[#This Row],[IC-Br]]="",#N/A,((Tabela1[[#This Row],[IC-Br]]*1)/Y274)-1)</f>
        <v>-0.13397486916045631</v>
      </c>
      <c r="AA286" s="12">
        <f>IF(Tabela1[[#This Row],[IPCA (12M)]]="",#N/A,(((1+Tabela14[[#This Row],[Selic]]/100)/(1+Tabela1[[#This Row],[IPCA (12M)]]/100))-1)*100)</f>
        <v>8.1636554822674512</v>
      </c>
    </row>
    <row r="287" spans="1:27">
      <c r="A287" s="11">
        <v>45170</v>
      </c>
      <c r="B287" s="12">
        <v>0.26</v>
      </c>
      <c r="C287" s="12">
        <v>5.19</v>
      </c>
      <c r="D287" s="12">
        <v>0.35</v>
      </c>
      <c r="E287" s="12">
        <v>42.71</v>
      </c>
      <c r="F287" s="12">
        <v>0.22</v>
      </c>
      <c r="G287" s="12">
        <f>IF(Tabela1[[#This Row],[Núcleo IPCA]]="",#N/A,SUM(F276:F287))</f>
        <v>4.5999999999999988</v>
      </c>
      <c r="H287" s="12">
        <v>-0.22</v>
      </c>
      <c r="I287" s="12">
        <f>IF(Tabela1[[#This Row],[IPCA Bens]]="",#N/A,SUM(H276:H287))</f>
        <v>-0.16999999999999996</v>
      </c>
      <c r="J287" s="12">
        <v>0.5</v>
      </c>
      <c r="K287" s="12">
        <f>IF(Tabela1[[#This Row],[IPCA Serviços]]="",#N/A,SUM(J276:J287))</f>
        <v>5.4099999999999993</v>
      </c>
      <c r="L287" s="12">
        <v>1.4</v>
      </c>
      <c r="M287" s="12">
        <v>-0.71</v>
      </c>
      <c r="N287" s="12">
        <v>0.47</v>
      </c>
      <c r="O287" s="12">
        <v>0.04</v>
      </c>
      <c r="P287" s="12">
        <v>0.45</v>
      </c>
      <c r="Q287" s="12">
        <f>SUM(Tabela1[[#This Row],[Educação]:[Residência]])</f>
        <v>-0.25999999999999995</v>
      </c>
      <c r="R287" s="12">
        <v>0.05</v>
      </c>
      <c r="S287" s="12">
        <v>-0.11</v>
      </c>
      <c r="T287" s="12">
        <v>0.38</v>
      </c>
      <c r="U287" s="12">
        <v>-0.57999999999999996</v>
      </c>
      <c r="V287" s="12">
        <v>0.37</v>
      </c>
      <c r="W287" s="12">
        <f>IF(Tabela1[[#This Row],[IGP-M]]="",#N/A,SUM(V276:V287))</f>
        <v>-6.089999999999999</v>
      </c>
      <c r="X287" s="12"/>
      <c r="Y287" s="12">
        <v>372.47</v>
      </c>
      <c r="Z287" s="13">
        <f>IF(Tabela1[[#This Row],[IC-Br]]="",#N/A,((Tabela1[[#This Row],[IC-Br]]*1)/Y275)-1)</f>
        <v>-8.911496417304543E-2</v>
      </c>
      <c r="AA287" s="12">
        <f>IF(Tabela1[[#This Row],[IPCA (12M)]]="",#N/A,(((1+Tabela14[[#This Row],[Selic]]/100)/(1+Tabela1[[#This Row],[IPCA (12M)]]/100))-1)*100)</f>
        <v>7.567259245175384</v>
      </c>
    </row>
    <row r="288" spans="1:27">
      <c r="A288" s="11">
        <v>45200</v>
      </c>
      <c r="B288" s="12">
        <v>0.24</v>
      </c>
      <c r="C288" s="12">
        <v>4.82</v>
      </c>
      <c r="D288" s="12">
        <v>0.21</v>
      </c>
      <c r="E288" s="12">
        <v>52.52</v>
      </c>
      <c r="F288" s="12">
        <v>0.35</v>
      </c>
      <c r="G288" s="12">
        <f>IF(Tabela1[[#This Row],[Núcleo IPCA]]="",#N/A,SUM(F277:F288))</f>
        <v>4.24</v>
      </c>
      <c r="H288" s="12">
        <v>-0.04</v>
      </c>
      <c r="I288" s="12">
        <f>IF(Tabela1[[#This Row],[IPCA Bens]]="",#N/A,SUM(H277:H288))</f>
        <v>-0.27</v>
      </c>
      <c r="J288" s="12">
        <v>0.59</v>
      </c>
      <c r="K288" s="12">
        <f>IF(Tabela1[[#This Row],[IPCA Serviços]]="",#N/A,SUM(J277:J288))</f>
        <v>5.33</v>
      </c>
      <c r="L288" s="12">
        <v>0.35</v>
      </c>
      <c r="M288" s="12">
        <v>0.31</v>
      </c>
      <c r="N288" s="12">
        <v>0.02</v>
      </c>
      <c r="O288" s="12">
        <v>0.32</v>
      </c>
      <c r="P288" s="12">
        <v>0.27</v>
      </c>
      <c r="Q288" s="12">
        <f>SUM(Tabela1[[#This Row],[Educação]:[Residência]])</f>
        <v>0.77</v>
      </c>
      <c r="R288" s="12">
        <v>0.05</v>
      </c>
      <c r="S288" s="12">
        <v>-0.19</v>
      </c>
      <c r="T288" s="12">
        <v>0.45</v>
      </c>
      <c r="U288" s="12">
        <v>0.46</v>
      </c>
      <c r="V288" s="12">
        <v>0.5</v>
      </c>
      <c r="W288" s="12">
        <f>IF(Tabela1[[#This Row],[IGP-M]]="",#N/A,SUM(V277:V288))</f>
        <v>-4.6199999999999992</v>
      </c>
      <c r="X288" s="12"/>
      <c r="Y288" s="12">
        <v>376.14</v>
      </c>
      <c r="Z288" s="13">
        <f>IF(Tabela1[[#This Row],[IC-Br]]="",#N/A,((Tabela1[[#This Row],[IC-Br]]*1)/Y276)-1)</f>
        <v>-4.6588259150359912E-2</v>
      </c>
      <c r="AA288" s="12">
        <f>IF(Tabela1[[#This Row],[IPCA (12M)]]="",#N/A,(((1+Tabela14[[#This Row],[Selic]]/100)/(1+Tabela1[[#This Row],[IPCA (12M)]]/100))-1)*100)</f>
        <v>7.4699484831139085</v>
      </c>
    </row>
    <row r="289" spans="1:27">
      <c r="A289" s="11">
        <v>45231</v>
      </c>
      <c r="B289" s="12">
        <v>0.28000000000000003</v>
      </c>
      <c r="C289" s="12">
        <v>4.68</v>
      </c>
      <c r="D289" s="12">
        <v>0.33</v>
      </c>
      <c r="E289" s="12">
        <v>51.72</v>
      </c>
      <c r="F289" s="12">
        <v>0.21</v>
      </c>
      <c r="G289" s="12">
        <f>IF(Tabela1[[#This Row],[Núcleo IPCA]]="",#N/A,SUM(F278:F289))</f>
        <v>4.33</v>
      </c>
      <c r="H289" s="12">
        <v>-0.56000000000000005</v>
      </c>
      <c r="I289" s="12">
        <f>IF(Tabela1[[#This Row],[IPCA Bens]]="",#N/A,SUM(H278:H289))</f>
        <v>-0.2900000000000002</v>
      </c>
      <c r="J289" s="12">
        <v>0.7</v>
      </c>
      <c r="K289" s="12">
        <f>IF(Tabela1[[#This Row],[IPCA Serviços]]="",#N/A,SUM(J278:J289))</f>
        <v>5.9</v>
      </c>
      <c r="L289" s="12">
        <v>0.27</v>
      </c>
      <c r="M289" s="12">
        <v>0.63</v>
      </c>
      <c r="N289" s="12">
        <v>0.48</v>
      </c>
      <c r="O289" s="12">
        <v>0.08</v>
      </c>
      <c r="P289" s="12">
        <v>0.57999999999999996</v>
      </c>
      <c r="Q289" s="12">
        <f>SUM(Tabela1[[#This Row],[Educação]:[Residência]])</f>
        <v>-1.25</v>
      </c>
      <c r="R289" s="12">
        <v>0.02</v>
      </c>
      <c r="S289" s="12">
        <v>-0.5</v>
      </c>
      <c r="T289" s="12">
        <v>-0.35</v>
      </c>
      <c r="U289" s="12">
        <v>-0.42</v>
      </c>
      <c r="V289" s="12">
        <v>0.59</v>
      </c>
      <c r="W289" s="12">
        <f>IF(Tabela1[[#This Row],[IGP-M]]="",#N/A,SUM(V278:V289))</f>
        <v>-3.4699999999999989</v>
      </c>
      <c r="X289" s="12"/>
      <c r="Y289" s="12">
        <v>356.99</v>
      </c>
      <c r="Z289" s="13">
        <f>IF(Tabela1[[#This Row],[IC-Br]]="",#N/A,((Tabela1[[#This Row],[IC-Br]]*1)/Y277)-1)</f>
        <v>-0.10638564169315878</v>
      </c>
      <c r="AA289" s="12">
        <f>IF(Tabela1[[#This Row],[IPCA (12M)]]="",#N/A,(((1+Tabela14[[#This Row],[Selic]]/100)/(1+Tabela1[[#This Row],[IPCA (12M)]]/100))-1)*100)</f>
        <v>7.1360336262896507</v>
      </c>
    </row>
    <row r="290" spans="1:27">
      <c r="A290" s="11">
        <v>45261</v>
      </c>
      <c r="B290" s="12"/>
      <c r="C290" s="12">
        <v>4.62</v>
      </c>
      <c r="D290" s="12"/>
      <c r="E290" s="12"/>
      <c r="F290" s="12"/>
      <c r="G290" s="12" t="e">
        <f>IF(Tabela1[[#This Row],[Núcleo IPCA]]="",#N/A,SUM(F279:F290))</f>
        <v>#N/A</v>
      </c>
      <c r="H290" s="12"/>
      <c r="I290" s="12" t="e">
        <f>IF(Tabela1[[#This Row],[IPCA Bens]]="",#N/A,SUM(H279:H290))</f>
        <v>#N/A</v>
      </c>
      <c r="J290" s="12"/>
      <c r="K290" s="12" t="e">
        <f>IF(Tabela1[[#This Row],[IPCA Serviços]]="",#N/A,SUM(J279:J290))</f>
        <v>#N/A</v>
      </c>
      <c r="L290" s="12"/>
      <c r="M290" s="12"/>
      <c r="N290" s="12"/>
      <c r="O290" s="12"/>
      <c r="P290" s="12"/>
      <c r="Q290" s="12">
        <f>SUM(Tabela1[[#This Row],[Educação]:[Residência]])</f>
        <v>0</v>
      </c>
      <c r="R290" s="12"/>
      <c r="S290" s="12"/>
      <c r="T290" s="12"/>
      <c r="U290" s="12"/>
      <c r="V290" s="12"/>
      <c r="W290" s="12"/>
      <c r="X290" s="12"/>
      <c r="Y290" s="12"/>
      <c r="Z290" s="13" t="e">
        <f>IF(Tabela1[[#This Row],[IC-Br]]="",#N/A,((Tabela1[[#This Row],[IC-Br]]*1)/Y278)-1)</f>
        <v>#N/A</v>
      </c>
      <c r="AA290" s="12">
        <f>IF(Tabela1[[#This Row],[IPCA (12M)]]="",#N/A,(((1+Tabela14[[#This Row],[Selic]]/100)/(1+Tabela1[[#This Row],[IPCA (12M)]]/100))-1)*100)</f>
        <v>-4.4159816478684828</v>
      </c>
    </row>
    <row r="291" spans="1:27">
      <c r="A291" s="11">
        <v>45292</v>
      </c>
      <c r="B291" s="12"/>
      <c r="C291" s="12"/>
      <c r="D291" s="12"/>
      <c r="E291" s="12"/>
      <c r="F291" s="12"/>
      <c r="G291" s="12" t="e">
        <f>IF(Tabela1[[#This Row],[Núcleo IPCA]]="",#N/A,SUM(F280:F291))</f>
        <v>#N/A</v>
      </c>
      <c r="H291" s="12"/>
      <c r="I291" s="12" t="e">
        <f>IF(Tabela1[[#This Row],[IPCA Bens]]="",#N/A,SUM(H280:H291))</f>
        <v>#N/A</v>
      </c>
      <c r="J291" s="12"/>
      <c r="K291" s="12" t="e">
        <f>IF(Tabela1[[#This Row],[IPCA Serviços]]="",#N/A,SUM(J280:J291))</f>
        <v>#N/A</v>
      </c>
      <c r="L291" s="12"/>
      <c r="M291" s="12"/>
      <c r="N291" s="12"/>
      <c r="O291" s="12"/>
      <c r="P291" s="12"/>
      <c r="Q291" s="12">
        <f>SUM(Tabela1[[#This Row],[Educação]:[Residência]])</f>
        <v>0</v>
      </c>
      <c r="R291" s="12"/>
      <c r="S291" s="12"/>
      <c r="T291" s="12"/>
      <c r="U291" s="12"/>
      <c r="V291" s="12"/>
      <c r="W291" s="12"/>
      <c r="X291" s="12"/>
      <c r="Y291" s="12"/>
      <c r="Z291" s="13" t="e">
        <f>IF(Tabela1[[#This Row],[IC-Br]]="",#N/A,((Tabela1[[#This Row],[IC-Br]]*1)/Y279)-1)</f>
        <v>#N/A</v>
      </c>
      <c r="AA291" s="12" t="e">
        <f>IF(Tabela1[[#This Row],[IPCA (12M)]]="",#N/A,(((1+Tabela14[[#This Row],[Selic]]/100)/(1+Tabela1[[#This Row],[IPCA (12M)]]/100))-1)*100)</f>
        <v>#N/A</v>
      </c>
    </row>
    <row r="292" spans="1:27">
      <c r="A292" s="11">
        <v>45323</v>
      </c>
      <c r="B292" s="12"/>
      <c r="C292" s="12"/>
      <c r="D292" s="12"/>
      <c r="E292" s="12"/>
      <c r="F292" s="12"/>
      <c r="G292" s="12" t="e">
        <f>IF(Tabela1[[#This Row],[Núcleo IPCA]]="",#N/A,SUM(F281:F292))</f>
        <v>#N/A</v>
      </c>
      <c r="H292" s="12"/>
      <c r="I292" s="12" t="e">
        <f>IF(Tabela1[[#This Row],[IPCA Bens]]="",#N/A,SUM(H281:H292))</f>
        <v>#N/A</v>
      </c>
      <c r="J292" s="12"/>
      <c r="K292" s="12" t="e">
        <f>IF(Tabela1[[#This Row],[IPCA Serviços]]="",#N/A,SUM(J281:J292))</f>
        <v>#N/A</v>
      </c>
      <c r="L292" s="12"/>
      <c r="M292" s="12"/>
      <c r="N292" s="12"/>
      <c r="O292" s="12"/>
      <c r="P292" s="12"/>
      <c r="Q292" s="12">
        <f>SUM(Tabela1[[#This Row],[Educação]:[Residência]])</f>
        <v>0</v>
      </c>
      <c r="R292" s="12"/>
      <c r="S292" s="12"/>
      <c r="T292" s="12"/>
      <c r="U292" s="12"/>
      <c r="V292" s="12"/>
      <c r="W292" s="12"/>
      <c r="X292" s="12"/>
      <c r="Y292" s="12"/>
      <c r="Z292" s="13" t="e">
        <f>IF(Tabela1[[#This Row],[IC-Br]]="",#N/A,((Tabela1[[#This Row],[IC-Br]]*1)/Y280)-1)</f>
        <v>#N/A</v>
      </c>
      <c r="AA292" s="12" t="e">
        <f>IF(Tabela1[[#This Row],[IPCA (12M)]]="",#N/A,(((1+Tabela14[[#This Row],[Selic]]/100)/(1+Tabela1[[#This Row],[IPCA (12M)]]/100))-1)*100)</f>
        <v>#N/A</v>
      </c>
    </row>
    <row r="293" spans="1:27">
      <c r="A293" s="11">
        <v>45352</v>
      </c>
      <c r="B293" s="12"/>
      <c r="C293" s="12"/>
      <c r="D293" s="12"/>
      <c r="E293" s="12"/>
      <c r="F293" s="12"/>
      <c r="G293" s="12" t="e">
        <f>IF(Tabela1[[#This Row],[Núcleo IPCA]]="",#N/A,SUM(F282:F293))</f>
        <v>#N/A</v>
      </c>
      <c r="H293" s="12"/>
      <c r="I293" s="12" t="e">
        <f>IF(Tabela1[[#This Row],[IPCA Bens]]="",#N/A,SUM(H282:H293))</f>
        <v>#N/A</v>
      </c>
      <c r="J293" s="12"/>
      <c r="K293" s="12" t="e">
        <f>IF(Tabela1[[#This Row],[IPCA Serviços]]="",#N/A,SUM(J282:J293))</f>
        <v>#N/A</v>
      </c>
      <c r="L293" s="12"/>
      <c r="M293" s="12"/>
      <c r="N293" s="12"/>
      <c r="O293" s="12"/>
      <c r="P293" s="12"/>
      <c r="Q293" s="12">
        <f>SUM(Tabela1[[#This Row],[Educação]:[Residência]])</f>
        <v>0</v>
      </c>
      <c r="R293" s="12"/>
      <c r="S293" s="12"/>
      <c r="T293" s="12"/>
      <c r="U293" s="12"/>
      <c r="V293" s="12"/>
      <c r="W293" s="12"/>
      <c r="X293" s="12"/>
      <c r="Y293" s="12"/>
      <c r="Z293" s="13" t="e">
        <f>IF(Tabela1[[#This Row],[IC-Br]]="",#N/A,((Tabela1[[#This Row],[IC-Br]]*1)/Y281)-1)</f>
        <v>#N/A</v>
      </c>
      <c r="AA293" s="12" t="e">
        <f>IF(Tabela1[[#This Row],[IPCA (12M)]]="",#N/A,(((1+Tabela14[[#This Row],[Selic]]/100)/(1+Tabela1[[#This Row],[IPCA (12M)]]/100))-1)*100)</f>
        <v>#N/A</v>
      </c>
    </row>
    <row r="294" spans="1:27">
      <c r="A294" s="11">
        <v>45383</v>
      </c>
      <c r="B294" s="12"/>
      <c r="C294" s="12"/>
      <c r="D294" s="12"/>
      <c r="E294" s="12"/>
      <c r="F294" s="12"/>
      <c r="G294" s="12" t="e">
        <f>IF(Tabela1[[#This Row],[Núcleo IPCA]]="",#N/A,SUM(F283:F294))</f>
        <v>#N/A</v>
      </c>
      <c r="H294" s="12"/>
      <c r="I294" s="12" t="e">
        <f>IF(Tabela1[[#This Row],[IPCA Bens]]="",#N/A,SUM(H283:H294))</f>
        <v>#N/A</v>
      </c>
      <c r="J294" s="12"/>
      <c r="K294" s="12" t="e">
        <f>IF(Tabela1[[#This Row],[IPCA Serviços]]="",#N/A,SUM(J283:J294))</f>
        <v>#N/A</v>
      </c>
      <c r="L294" s="12"/>
      <c r="M294" s="12"/>
      <c r="N294" s="12"/>
      <c r="O294" s="12"/>
      <c r="P294" s="12"/>
      <c r="Q294" s="12">
        <f>SUM(Tabela1[[#This Row],[Educação]:[Residência]])</f>
        <v>0</v>
      </c>
      <c r="R294" s="12"/>
      <c r="S294" s="12"/>
      <c r="T294" s="12"/>
      <c r="U294" s="12"/>
      <c r="V294" s="12"/>
      <c r="W294" s="12"/>
      <c r="X294" s="12"/>
      <c r="Y294" s="12"/>
      <c r="Z294" s="13" t="e">
        <f>IF(Tabela1[[#This Row],[IC-Br]]="",#N/A,((Tabela1[[#This Row],[IC-Br]]*1)/Y282)-1)</f>
        <v>#N/A</v>
      </c>
      <c r="AA294" s="12" t="e">
        <f>IF(Tabela1[[#This Row],[IPCA (12M)]]="",#N/A,(((1+Tabela14[[#This Row],[Selic]]/100)/(1+Tabela1[[#This Row],[IPCA (12M)]]/100))-1)*100)</f>
        <v>#N/A</v>
      </c>
    </row>
    <row r="295" spans="1:27">
      <c r="A295" s="11">
        <v>45413</v>
      </c>
      <c r="B295" s="12"/>
      <c r="C295" s="12"/>
      <c r="D295" s="12"/>
      <c r="E295" s="12"/>
      <c r="F295" s="12"/>
      <c r="G295" s="12" t="e">
        <f>IF(Tabela1[[#This Row],[Núcleo IPCA]]="",#N/A,SUM(F284:F295))</f>
        <v>#N/A</v>
      </c>
      <c r="H295" s="12"/>
      <c r="I295" s="12" t="e">
        <f>IF(Tabela1[[#This Row],[IPCA Bens]]="",#N/A,SUM(H284:H295))</f>
        <v>#N/A</v>
      </c>
      <c r="J295" s="12"/>
      <c r="K295" s="12" t="e">
        <f>IF(Tabela1[[#This Row],[IPCA Serviços]]="",#N/A,SUM(J284:J295))</f>
        <v>#N/A</v>
      </c>
      <c r="L295" s="12"/>
      <c r="M295" s="12"/>
      <c r="N295" s="12"/>
      <c r="O295" s="12"/>
      <c r="P295" s="12"/>
      <c r="Q295" s="12">
        <f>SUM(Tabela1[[#This Row],[Educação]:[Residência]])</f>
        <v>0</v>
      </c>
      <c r="R295" s="12"/>
      <c r="S295" s="12"/>
      <c r="T295" s="12"/>
      <c r="U295" s="12"/>
      <c r="V295" s="12"/>
      <c r="W295" s="12"/>
      <c r="X295" s="12"/>
      <c r="Y295" s="12"/>
      <c r="Z295" s="13" t="e">
        <f>IF(Tabela1[[#This Row],[IC-Br]]="",#N/A,((Tabela1[[#This Row],[IC-Br]]*1)/Y283)-1)</f>
        <v>#N/A</v>
      </c>
      <c r="AA295" s="12" t="e">
        <f>IF(Tabela1[[#This Row],[IPCA (12M)]]="",#N/A,(((1+Tabela14[[#This Row],[Selic]]/100)/(1+Tabela1[[#This Row],[IPCA (12M)]]/100))-1)*100)</f>
        <v>#N/A</v>
      </c>
    </row>
    <row r="296" spans="1:27">
      <c r="A296" s="11">
        <v>45444</v>
      </c>
      <c r="B296" s="12"/>
      <c r="C296" s="12"/>
      <c r="D296" s="12"/>
      <c r="E296" s="12"/>
      <c r="F296" s="12"/>
      <c r="G296" s="12" t="e">
        <f>IF(Tabela1[[#This Row],[Núcleo IPCA]]="",#N/A,SUM(F285:F296))</f>
        <v>#N/A</v>
      </c>
      <c r="H296" s="12"/>
      <c r="I296" s="12" t="e">
        <f>IF(Tabela1[[#This Row],[IPCA Bens]]="",#N/A,SUM(H285:H296))</f>
        <v>#N/A</v>
      </c>
      <c r="J296" s="12"/>
      <c r="K296" s="12" t="e">
        <f>IF(Tabela1[[#This Row],[IPCA Serviços]]="",#N/A,SUM(J285:J296))</f>
        <v>#N/A</v>
      </c>
      <c r="L296" s="12"/>
      <c r="M296" s="12"/>
      <c r="N296" s="12"/>
      <c r="O296" s="12"/>
      <c r="P296" s="12"/>
      <c r="Q296" s="12">
        <f>SUM(Tabela1[[#This Row],[Educação]:[Residência]])</f>
        <v>0</v>
      </c>
      <c r="R296" s="12"/>
      <c r="S296" s="12"/>
      <c r="T296" s="12"/>
      <c r="U296" s="12"/>
      <c r="V296" s="12"/>
      <c r="W296" s="12"/>
      <c r="X296" s="12"/>
      <c r="Y296" s="12"/>
      <c r="Z296" s="13" t="e">
        <f>IF(Tabela1[[#This Row],[IC-Br]]="",#N/A,((Tabela1[[#This Row],[IC-Br]]*1)/Y284)-1)</f>
        <v>#N/A</v>
      </c>
      <c r="AA296" s="12" t="e">
        <f>IF(Tabela1[[#This Row],[IPCA (12M)]]="",#N/A,(((1+Tabela14[[#This Row],[Selic]]/100)/(1+Tabela1[[#This Row],[IPCA (12M)]]/100))-1)*100)</f>
        <v>#N/A</v>
      </c>
    </row>
    <row r="297" spans="1:27">
      <c r="A297" s="11">
        <v>45474</v>
      </c>
      <c r="B297" s="12"/>
      <c r="C297" s="12"/>
      <c r="D297" s="12"/>
      <c r="E297" s="12"/>
      <c r="F297" s="12"/>
      <c r="G297" s="12" t="e">
        <f>IF(Tabela1[[#This Row],[Núcleo IPCA]]="",#N/A,SUM(F286:F297))</f>
        <v>#N/A</v>
      </c>
      <c r="H297" s="12"/>
      <c r="I297" s="12" t="e">
        <f>IF(Tabela1[[#This Row],[IPCA Bens]]="",#N/A,SUM(H286:H297))</f>
        <v>#N/A</v>
      </c>
      <c r="J297" s="12"/>
      <c r="K297" s="12" t="e">
        <f>IF(Tabela1[[#This Row],[IPCA Serviços]]="",#N/A,SUM(J286:J297))</f>
        <v>#N/A</v>
      </c>
      <c r="L297" s="12"/>
      <c r="M297" s="12"/>
      <c r="N297" s="12"/>
      <c r="O297" s="12"/>
      <c r="P297" s="12"/>
      <c r="Q297" s="12">
        <f>SUM(Tabela1[[#This Row],[Educação]:[Residência]])</f>
        <v>0</v>
      </c>
      <c r="R297" s="12"/>
      <c r="S297" s="12"/>
      <c r="T297" s="12"/>
      <c r="U297" s="12"/>
      <c r="V297" s="12"/>
      <c r="W297" s="12"/>
      <c r="X297" s="12"/>
      <c r="Y297" s="12"/>
      <c r="Z297" s="13" t="e">
        <f>IF(Tabela1[[#This Row],[IC-Br]]="",#N/A,((Tabela1[[#This Row],[IC-Br]]*1)/Y285)-1)</f>
        <v>#N/A</v>
      </c>
      <c r="AA297" s="12" t="e">
        <f>IF(Tabela1[[#This Row],[IPCA (12M)]]="",#N/A,(((1+Tabela14[[#This Row],[Selic]]/100)/(1+Tabela1[[#This Row],[IPCA (12M)]]/100))-1)*100)</f>
        <v>#N/A</v>
      </c>
    </row>
    <row r="298" spans="1:27">
      <c r="A298" s="11">
        <v>45505</v>
      </c>
      <c r="B298" s="12"/>
      <c r="C298" s="12"/>
      <c r="D298" s="12"/>
      <c r="E298" s="12"/>
      <c r="F298" s="12"/>
      <c r="G298" s="12" t="e">
        <f>IF(Tabela1[[#This Row],[Núcleo IPCA]]="",#N/A,SUM(F287:F298))</f>
        <v>#N/A</v>
      </c>
      <c r="H298" s="12"/>
      <c r="I298" s="12" t="e">
        <f>IF(Tabela1[[#This Row],[IPCA Bens]]="",#N/A,SUM(H287:H298))</f>
        <v>#N/A</v>
      </c>
      <c r="J298" s="12"/>
      <c r="K298" s="12" t="e">
        <f>IF(Tabela1[[#This Row],[IPCA Serviços]]="",#N/A,SUM(J287:J298))</f>
        <v>#N/A</v>
      </c>
      <c r="L298" s="12"/>
      <c r="M298" s="12"/>
      <c r="N298" s="12"/>
      <c r="O298" s="12"/>
      <c r="P298" s="12"/>
      <c r="Q298" s="12">
        <f>SUM(Tabela1[[#This Row],[Educação]:[Residência]])</f>
        <v>0</v>
      </c>
      <c r="R298" s="12"/>
      <c r="S298" s="12"/>
      <c r="T298" s="12"/>
      <c r="U298" s="12"/>
      <c r="V298" s="12"/>
      <c r="W298" s="12"/>
      <c r="X298" s="12"/>
      <c r="Y298" s="12"/>
      <c r="Z298" s="13" t="e">
        <f>IF(Tabela1[[#This Row],[IC-Br]]="",#N/A,((Tabela1[[#This Row],[IC-Br]]*1)/Y286)-1)</f>
        <v>#N/A</v>
      </c>
      <c r="AA298" s="12" t="e">
        <f>IF(Tabela1[[#This Row],[IPCA (12M)]]="",#N/A,(((1+Tabela14[[#This Row],[Selic]]/100)/(1+Tabela1[[#This Row],[IPCA (12M)]]/100))-1)*100)</f>
        <v>#N/A</v>
      </c>
    </row>
    <row r="299" spans="1:27">
      <c r="A299" s="11">
        <v>45536</v>
      </c>
      <c r="B299" s="12"/>
      <c r="C299" s="12"/>
      <c r="D299" s="12"/>
      <c r="E299" s="12"/>
      <c r="F299" s="12"/>
      <c r="G299" s="12" t="e">
        <f>IF(Tabela1[[#This Row],[Núcleo IPCA]]="",#N/A,SUM(F288:F299))</f>
        <v>#N/A</v>
      </c>
      <c r="H299" s="12"/>
      <c r="I299" s="12" t="e">
        <f>IF(Tabela1[[#This Row],[IPCA Bens]]="",#N/A,SUM(H288:H299))</f>
        <v>#N/A</v>
      </c>
      <c r="J299" s="12"/>
      <c r="K299" s="12" t="e">
        <f>IF(Tabela1[[#This Row],[IPCA Serviços]]="",#N/A,SUM(J288:J299))</f>
        <v>#N/A</v>
      </c>
      <c r="L299" s="12"/>
      <c r="M299" s="12"/>
      <c r="N299" s="12"/>
      <c r="O299" s="12"/>
      <c r="P299" s="12"/>
      <c r="Q299" s="12">
        <f>SUM(Tabela1[[#This Row],[Educação]:[Residência]])</f>
        <v>0</v>
      </c>
      <c r="R299" s="12"/>
      <c r="S299" s="12"/>
      <c r="T299" s="12"/>
      <c r="U299" s="12"/>
      <c r="V299" s="12"/>
      <c r="W299" s="12"/>
      <c r="X299" s="12"/>
      <c r="Y299" s="12"/>
      <c r="Z299" s="13" t="e">
        <f>IF(Tabela1[[#This Row],[IC-Br]]="",#N/A,((Tabela1[[#This Row],[IC-Br]]*1)/Y287)-1)</f>
        <v>#N/A</v>
      </c>
      <c r="AA299" s="12" t="e">
        <f>IF(Tabela1[[#This Row],[IPCA (12M)]]="",#N/A,(((1+Tabela14[[#This Row],[Selic]]/100)/(1+Tabela1[[#This Row],[IPCA (12M)]]/100))-1)*100)</f>
        <v>#N/A</v>
      </c>
    </row>
    <row r="300" spans="1:27">
      <c r="A300" s="11">
        <v>45566</v>
      </c>
      <c r="B300" s="12"/>
      <c r="C300" s="12"/>
      <c r="D300" s="12"/>
      <c r="E300" s="12"/>
      <c r="F300" s="12"/>
      <c r="G300" s="12" t="e">
        <f>IF(Tabela1[[#This Row],[Núcleo IPCA]]="",#N/A,SUM(F289:F300))</f>
        <v>#N/A</v>
      </c>
      <c r="H300" s="12"/>
      <c r="I300" s="12" t="e">
        <f>IF(Tabela1[[#This Row],[IPCA Bens]]="",#N/A,SUM(H289:H300))</f>
        <v>#N/A</v>
      </c>
      <c r="J300" s="12"/>
      <c r="K300" s="12" t="e">
        <f>IF(Tabela1[[#This Row],[IPCA Serviços]]="",#N/A,SUM(J289:J300))</f>
        <v>#N/A</v>
      </c>
      <c r="L300" s="12"/>
      <c r="M300" s="12"/>
      <c r="N300" s="12"/>
      <c r="O300" s="12"/>
      <c r="P300" s="12"/>
      <c r="Q300" s="12">
        <f>SUM(Tabela1[[#This Row],[Educação]:[Residência]])</f>
        <v>0</v>
      </c>
      <c r="R300" s="12"/>
      <c r="S300" s="12"/>
      <c r="T300" s="12"/>
      <c r="U300" s="12"/>
      <c r="V300" s="12"/>
      <c r="W300" s="12"/>
      <c r="X300" s="12"/>
      <c r="Y300" s="12"/>
      <c r="Z300" s="13" t="e">
        <f>IF(Tabela1[[#This Row],[IC-Br]]="",#N/A,((Tabela1[[#This Row],[IC-Br]]*1)/Y288)-1)</f>
        <v>#N/A</v>
      </c>
      <c r="AA300" s="12" t="e">
        <f>IF(Tabela1[[#This Row],[IPCA (12M)]]="",#N/A,(((1+Tabela14[[#This Row],[Selic]]/100)/(1+Tabela1[[#This Row],[IPCA (12M)]]/100))-1)*100)</f>
        <v>#N/A</v>
      </c>
    </row>
    <row r="301" spans="1:27">
      <c r="A301" s="11">
        <v>45597</v>
      </c>
      <c r="B301" s="12"/>
      <c r="C301" s="12"/>
      <c r="D301" s="12"/>
      <c r="E301" s="12"/>
      <c r="F301" s="12"/>
      <c r="G301" s="12" t="e">
        <f>IF(Tabela1[[#This Row],[Núcleo IPCA]]="",#N/A,SUM(F290:F301))</f>
        <v>#N/A</v>
      </c>
      <c r="H301" s="12"/>
      <c r="I301" s="12" t="e">
        <f>IF(Tabela1[[#This Row],[IPCA Bens]]="",#N/A,SUM(H290:H301))</f>
        <v>#N/A</v>
      </c>
      <c r="J301" s="12"/>
      <c r="K301" s="12" t="e">
        <f>IF(Tabela1[[#This Row],[IPCA Serviços]]="",#N/A,SUM(J290:J301))</f>
        <v>#N/A</v>
      </c>
      <c r="L301" s="12"/>
      <c r="M301" s="12"/>
      <c r="N301" s="12"/>
      <c r="O301" s="12"/>
      <c r="P301" s="12"/>
      <c r="Q301" s="12">
        <f>SUM(Tabela1[[#This Row],[Educação]:[Residência]])</f>
        <v>0</v>
      </c>
      <c r="R301" s="12"/>
      <c r="S301" s="12"/>
      <c r="T301" s="12"/>
      <c r="U301" s="12"/>
      <c r="V301" s="12"/>
      <c r="W301" s="12"/>
      <c r="X301" s="12"/>
      <c r="Y301" s="12"/>
      <c r="Z301" s="13" t="e">
        <f>IF(Tabela1[[#This Row],[IC-Br]]="",#N/A,((Tabela1[[#This Row],[IC-Br]]*1)/Y289)-1)</f>
        <v>#N/A</v>
      </c>
      <c r="AA301" s="12" t="e">
        <f>IF(Tabela1[[#This Row],[IPCA (12M)]]="",#N/A,(((1+Tabela14[[#This Row],[Selic]]/100)/(1+Tabela1[[#This Row],[IPCA (12M)]]/100))-1)*100)</f>
        <v>#N/A</v>
      </c>
    </row>
    <row r="302" spans="1:27">
      <c r="A302" s="11">
        <v>45627</v>
      </c>
      <c r="B302" s="12"/>
      <c r="C302" s="12"/>
      <c r="D302" s="12"/>
      <c r="E302" s="12"/>
      <c r="F302" s="12"/>
      <c r="G302" s="12" t="e">
        <f>IF(Tabela1[[#This Row],[Núcleo IPCA]]="",#N/A,SUM(F291:F302))</f>
        <v>#N/A</v>
      </c>
      <c r="H302" s="12"/>
      <c r="I302" s="12" t="e">
        <f>IF(Tabela1[[#This Row],[IPCA Bens]]="",#N/A,SUM(H279:H302))</f>
        <v>#N/A</v>
      </c>
      <c r="J302" s="12"/>
      <c r="K302" s="12" t="e">
        <f>IF(Tabela1[[#This Row],[IPCA Serviços]]="",#N/A,SUM(J291:J302))</f>
        <v>#N/A</v>
      </c>
      <c r="L302" s="12"/>
      <c r="M302" s="12"/>
      <c r="N302" s="12"/>
      <c r="O302" s="12"/>
      <c r="P302" s="12"/>
      <c r="Q302" s="12">
        <f>SUM(Tabela1[[#This Row],[Educação]:[Residência]])</f>
        <v>0</v>
      </c>
      <c r="R302" s="12"/>
      <c r="S302" s="12"/>
      <c r="T302" s="12"/>
      <c r="U302" s="12"/>
      <c r="V302" s="12"/>
      <c r="W302" s="12"/>
      <c r="X302" s="12"/>
      <c r="Y302" s="12"/>
      <c r="Z302" s="13" t="e">
        <f>IF(Tabela1[[#This Row],[IC-Br]]="",#N/A,((Tabela1[[#This Row],[IC-Br]]*1)/Y290)-1)</f>
        <v>#N/A</v>
      </c>
      <c r="AA302" s="12" t="e">
        <f>IF(Tabela1[[#This Row],[IPCA (12M)]]="",#N/A,(((1+Tabela14[[#This Row],[Selic]]/100)/(1+Tabela1[[#This Row],[IPCA (12M)]]/100))-1)*100)</f>
        <v>#N/A</v>
      </c>
    </row>
  </sheetData>
  <phoneticPr fontId="2" type="noConversion"/>
  <pageMargins left="0.511811024" right="0.511811024" top="0.78740157499999996" bottom="0.78740157499999996" header="0.31496062000000002" footer="0.31496062000000002"/>
  <pageSetup paperSize="9" orientation="portrait" horizontalDpi="4294967294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1B3F5-FDB8-485D-8875-B8C67E76717C}">
  <sheetPr codeName="Planilha4"/>
  <dimension ref="A1:AJ147"/>
  <sheetViews>
    <sheetView showGridLines="0" zoomScale="85" zoomScaleNormal="85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AM24" sqref="AM24"/>
    </sheetView>
  </sheetViews>
  <sheetFormatPr defaultRowHeight="15"/>
  <cols>
    <col min="1" max="1" width="1.7109375" customWidth="1"/>
    <col min="7" max="7" width="1.7109375" customWidth="1"/>
  </cols>
  <sheetData>
    <row r="1" spans="1:36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</row>
    <row r="2" spans="1:36" ht="15" customHeight="1">
      <c r="A2" s="72"/>
      <c r="B2" s="91"/>
      <c r="C2" s="73"/>
      <c r="D2" s="91" t="s">
        <v>134</v>
      </c>
      <c r="E2" s="91"/>
      <c r="F2" s="91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</row>
    <row r="3" spans="1:36" ht="15" customHeight="1">
      <c r="A3" s="72"/>
      <c r="B3" s="91"/>
      <c r="C3" s="73"/>
      <c r="D3" s="91"/>
      <c r="E3" s="91"/>
      <c r="F3" s="91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</row>
    <row r="4" spans="1:36" ht="15" customHeight="1">
      <c r="B4" s="85"/>
      <c r="C4" s="86"/>
      <c r="D4" s="86"/>
      <c r="E4" s="86"/>
      <c r="F4" s="87"/>
    </row>
    <row r="5" spans="1:36">
      <c r="B5" s="85"/>
      <c r="C5" s="86"/>
      <c r="D5" s="86"/>
      <c r="E5" s="86"/>
      <c r="F5" s="87"/>
    </row>
    <row r="6" spans="1:36">
      <c r="B6" s="85"/>
      <c r="C6" s="86"/>
      <c r="D6" s="86"/>
      <c r="E6" s="86"/>
      <c r="F6" s="87"/>
    </row>
    <row r="7" spans="1:36">
      <c r="B7" s="85"/>
      <c r="C7" s="86"/>
      <c r="D7" s="86"/>
      <c r="E7" s="86"/>
      <c r="F7" s="87"/>
    </row>
    <row r="8" spans="1:36">
      <c r="B8" s="85"/>
      <c r="C8" s="86"/>
      <c r="D8" s="86"/>
      <c r="E8" s="86"/>
      <c r="F8" s="87"/>
    </row>
    <row r="9" spans="1:36">
      <c r="B9" s="85"/>
      <c r="C9" s="86"/>
      <c r="D9" s="86"/>
      <c r="E9" s="86"/>
      <c r="F9" s="87"/>
    </row>
    <row r="10" spans="1:36">
      <c r="B10" s="85"/>
      <c r="C10" s="86"/>
      <c r="D10" s="86"/>
      <c r="E10" s="86"/>
      <c r="F10" s="87"/>
    </row>
    <row r="11" spans="1:36">
      <c r="B11" s="85"/>
      <c r="C11" s="86"/>
      <c r="D11" s="86"/>
      <c r="E11" s="86"/>
      <c r="F11" s="87"/>
    </row>
    <row r="12" spans="1:36">
      <c r="B12" s="85"/>
      <c r="C12" s="86"/>
      <c r="D12" s="86"/>
      <c r="E12" s="86"/>
      <c r="F12" s="87"/>
    </row>
    <row r="13" spans="1:36">
      <c r="B13" s="85"/>
      <c r="C13" s="86"/>
      <c r="D13" s="86"/>
      <c r="E13" s="86"/>
      <c r="F13" s="87"/>
    </row>
    <row r="14" spans="1:36">
      <c r="B14" s="85"/>
      <c r="C14" s="86"/>
      <c r="D14" s="86"/>
      <c r="E14" s="86"/>
      <c r="F14" s="87"/>
    </row>
    <row r="15" spans="1:36">
      <c r="B15" s="85"/>
      <c r="C15" s="86"/>
      <c r="D15" s="86"/>
      <c r="E15" s="86"/>
      <c r="F15" s="87"/>
    </row>
    <row r="16" spans="1:36">
      <c r="B16" s="85"/>
      <c r="C16" s="86"/>
      <c r="D16" s="86"/>
      <c r="E16" s="86"/>
      <c r="F16" s="87"/>
    </row>
    <row r="17" spans="2:6">
      <c r="B17" s="85"/>
      <c r="C17" s="86"/>
      <c r="D17" s="86"/>
      <c r="E17" s="86"/>
      <c r="F17" s="87"/>
    </row>
    <row r="18" spans="2:6">
      <c r="B18" s="85"/>
      <c r="C18" s="86"/>
      <c r="D18" s="86"/>
      <c r="E18" s="86"/>
      <c r="F18" s="87"/>
    </row>
    <row r="19" spans="2:6">
      <c r="B19" s="85"/>
      <c r="C19" s="86"/>
      <c r="D19" s="86"/>
      <c r="E19" s="86"/>
      <c r="F19" s="87"/>
    </row>
    <row r="20" spans="2:6">
      <c r="B20" s="85"/>
      <c r="C20" s="86"/>
      <c r="D20" s="86"/>
      <c r="E20" s="86"/>
      <c r="F20" s="87"/>
    </row>
    <row r="21" spans="2:6">
      <c r="B21" s="85"/>
      <c r="C21" s="86"/>
      <c r="D21" s="86"/>
      <c r="E21" s="86"/>
      <c r="F21" s="87"/>
    </row>
    <row r="22" spans="2:6">
      <c r="B22" s="85"/>
      <c r="C22" s="86"/>
      <c r="D22" s="86"/>
      <c r="E22" s="86"/>
      <c r="F22" s="87"/>
    </row>
    <row r="23" spans="2:6">
      <c r="B23" s="85"/>
      <c r="C23" s="86"/>
      <c r="D23" s="86"/>
      <c r="E23" s="86"/>
      <c r="F23" s="87"/>
    </row>
    <row r="24" spans="2:6">
      <c r="B24" s="85"/>
      <c r="C24" s="86"/>
      <c r="D24" s="86"/>
      <c r="E24" s="86"/>
      <c r="F24" s="87"/>
    </row>
    <row r="25" spans="2:6">
      <c r="B25" s="85"/>
      <c r="C25" s="86"/>
      <c r="D25" s="86"/>
      <c r="E25" s="86"/>
      <c r="F25" s="87"/>
    </row>
    <row r="26" spans="2:6">
      <c r="B26" s="85"/>
      <c r="C26" s="86"/>
      <c r="D26" s="86"/>
      <c r="E26" s="86"/>
      <c r="F26" s="87"/>
    </row>
    <row r="27" spans="2:6">
      <c r="B27" s="85"/>
      <c r="C27" s="86"/>
      <c r="D27" s="86"/>
      <c r="E27" s="86"/>
      <c r="F27" s="87"/>
    </row>
    <row r="28" spans="2:6">
      <c r="B28" s="85"/>
      <c r="C28" s="86"/>
      <c r="D28" s="86"/>
      <c r="E28" s="86"/>
      <c r="F28" s="87"/>
    </row>
    <row r="29" spans="2:6">
      <c r="B29" s="85"/>
      <c r="C29" s="86"/>
      <c r="D29" s="86"/>
      <c r="E29" s="86"/>
      <c r="F29" s="87"/>
    </row>
    <row r="30" spans="2:6">
      <c r="B30" s="85"/>
      <c r="C30" s="86"/>
      <c r="D30" s="86"/>
      <c r="E30" s="86"/>
      <c r="F30" s="87"/>
    </row>
    <row r="31" spans="2:6">
      <c r="B31" s="88"/>
      <c r="C31" s="89"/>
      <c r="D31" s="89"/>
      <c r="E31" s="89"/>
      <c r="F31" s="90"/>
    </row>
    <row r="33" spans="2:6" ht="15" customHeight="1">
      <c r="B33" s="82"/>
      <c r="C33" s="83"/>
      <c r="D33" s="83"/>
      <c r="E33" s="83"/>
      <c r="F33" s="84"/>
    </row>
    <row r="34" spans="2:6">
      <c r="B34" s="85"/>
      <c r="C34" s="86"/>
      <c r="D34" s="86"/>
      <c r="E34" s="86"/>
      <c r="F34" s="87"/>
    </row>
    <row r="35" spans="2:6">
      <c r="B35" s="85"/>
      <c r="C35" s="86"/>
      <c r="D35" s="86"/>
      <c r="E35" s="86"/>
      <c r="F35" s="87"/>
    </row>
    <row r="36" spans="2:6">
      <c r="B36" s="85"/>
      <c r="C36" s="86"/>
      <c r="D36" s="86"/>
      <c r="E36" s="86"/>
      <c r="F36" s="87"/>
    </row>
    <row r="37" spans="2:6">
      <c r="B37" s="85"/>
      <c r="C37" s="86"/>
      <c r="D37" s="86"/>
      <c r="E37" s="86"/>
      <c r="F37" s="87"/>
    </row>
    <row r="38" spans="2:6">
      <c r="B38" s="85"/>
      <c r="C38" s="86"/>
      <c r="D38" s="86"/>
      <c r="E38" s="86"/>
      <c r="F38" s="87"/>
    </row>
    <row r="39" spans="2:6">
      <c r="B39" s="85"/>
      <c r="C39" s="86"/>
      <c r="D39" s="86"/>
      <c r="E39" s="86"/>
      <c r="F39" s="87"/>
    </row>
    <row r="40" spans="2:6">
      <c r="B40" s="85"/>
      <c r="C40" s="86"/>
      <c r="D40" s="86"/>
      <c r="E40" s="86"/>
      <c r="F40" s="87"/>
    </row>
    <row r="41" spans="2:6">
      <c r="B41" s="85"/>
      <c r="C41" s="86"/>
      <c r="D41" s="86"/>
      <c r="E41" s="86"/>
      <c r="F41" s="87"/>
    </row>
    <row r="42" spans="2:6">
      <c r="B42" s="85"/>
      <c r="C42" s="86"/>
      <c r="D42" s="86"/>
      <c r="E42" s="86"/>
      <c r="F42" s="87"/>
    </row>
    <row r="43" spans="2:6">
      <c r="B43" s="85"/>
      <c r="C43" s="86"/>
      <c r="D43" s="86"/>
      <c r="E43" s="86"/>
      <c r="F43" s="87"/>
    </row>
    <row r="44" spans="2:6">
      <c r="B44" s="85"/>
      <c r="C44" s="86"/>
      <c r="D44" s="86"/>
      <c r="E44" s="86"/>
      <c r="F44" s="87"/>
    </row>
    <row r="45" spans="2:6">
      <c r="B45" s="85"/>
      <c r="C45" s="86"/>
      <c r="D45" s="86"/>
      <c r="E45" s="86"/>
      <c r="F45" s="87"/>
    </row>
    <row r="46" spans="2:6">
      <c r="B46" s="85"/>
      <c r="C46" s="86"/>
      <c r="D46" s="86"/>
      <c r="E46" s="86"/>
      <c r="F46" s="87"/>
    </row>
    <row r="47" spans="2:6">
      <c r="B47" s="85"/>
      <c r="C47" s="86"/>
      <c r="D47" s="86"/>
      <c r="E47" s="86"/>
      <c r="F47" s="87"/>
    </row>
    <row r="48" spans="2:6">
      <c r="B48" s="85"/>
      <c r="C48" s="86"/>
      <c r="D48" s="86"/>
      <c r="E48" s="86"/>
      <c r="F48" s="87"/>
    </row>
    <row r="49" spans="2:6">
      <c r="B49" s="85"/>
      <c r="C49" s="86"/>
      <c r="D49" s="86"/>
      <c r="E49" s="86"/>
      <c r="F49" s="87"/>
    </row>
    <row r="50" spans="2:6">
      <c r="B50" s="85"/>
      <c r="C50" s="86"/>
      <c r="D50" s="86"/>
      <c r="E50" s="86"/>
      <c r="F50" s="87"/>
    </row>
    <row r="51" spans="2:6">
      <c r="B51" s="85"/>
      <c r="C51" s="86"/>
      <c r="D51" s="86"/>
      <c r="E51" s="86"/>
      <c r="F51" s="87"/>
    </row>
    <row r="52" spans="2:6">
      <c r="B52" s="85"/>
      <c r="C52" s="86"/>
      <c r="D52" s="86"/>
      <c r="E52" s="86"/>
      <c r="F52" s="87"/>
    </row>
    <row r="53" spans="2:6">
      <c r="B53" s="85"/>
      <c r="C53" s="86"/>
      <c r="D53" s="86"/>
      <c r="E53" s="86"/>
      <c r="F53" s="87"/>
    </row>
    <row r="54" spans="2:6">
      <c r="B54" s="85"/>
      <c r="C54" s="86"/>
      <c r="D54" s="86"/>
      <c r="E54" s="86"/>
      <c r="F54" s="87"/>
    </row>
    <row r="55" spans="2:6">
      <c r="B55" s="85"/>
      <c r="C55" s="86"/>
      <c r="D55" s="86"/>
      <c r="E55" s="86"/>
      <c r="F55" s="87"/>
    </row>
    <row r="56" spans="2:6">
      <c r="B56" s="85"/>
      <c r="C56" s="86"/>
      <c r="D56" s="86"/>
      <c r="E56" s="86"/>
      <c r="F56" s="87"/>
    </row>
    <row r="57" spans="2:6">
      <c r="B57" s="85"/>
      <c r="C57" s="86"/>
      <c r="D57" s="86"/>
      <c r="E57" s="86"/>
      <c r="F57" s="87"/>
    </row>
    <row r="58" spans="2:6">
      <c r="B58" s="85"/>
      <c r="C58" s="86"/>
      <c r="D58" s="86"/>
      <c r="E58" s="86"/>
      <c r="F58" s="87"/>
    </row>
    <row r="59" spans="2:6">
      <c r="B59" s="85"/>
      <c r="C59" s="86"/>
      <c r="D59" s="86"/>
      <c r="E59" s="86"/>
      <c r="F59" s="87"/>
    </row>
    <row r="60" spans="2:6">
      <c r="B60" s="88"/>
      <c r="C60" s="89"/>
      <c r="D60" s="89"/>
      <c r="E60" s="89"/>
      <c r="F60" s="90"/>
    </row>
    <row r="62" spans="2:6">
      <c r="B62" s="82"/>
      <c r="C62" s="83"/>
      <c r="D62" s="83"/>
      <c r="E62" s="83"/>
      <c r="F62" s="84"/>
    </row>
    <row r="63" spans="2:6">
      <c r="B63" s="85"/>
      <c r="C63" s="86"/>
      <c r="D63" s="86"/>
      <c r="E63" s="86"/>
      <c r="F63" s="87"/>
    </row>
    <row r="64" spans="2:6">
      <c r="B64" s="85"/>
      <c r="C64" s="86"/>
      <c r="D64" s="86"/>
      <c r="E64" s="86"/>
      <c r="F64" s="87"/>
    </row>
    <row r="65" spans="2:6">
      <c r="B65" s="85"/>
      <c r="C65" s="86"/>
      <c r="D65" s="86"/>
      <c r="E65" s="86"/>
      <c r="F65" s="87"/>
    </row>
    <row r="66" spans="2:6">
      <c r="B66" s="85"/>
      <c r="C66" s="86"/>
      <c r="D66" s="86"/>
      <c r="E66" s="86"/>
      <c r="F66" s="87"/>
    </row>
    <row r="67" spans="2:6">
      <c r="B67" s="85"/>
      <c r="C67" s="86"/>
      <c r="D67" s="86"/>
      <c r="E67" s="86"/>
      <c r="F67" s="87"/>
    </row>
    <row r="68" spans="2:6">
      <c r="B68" s="85"/>
      <c r="C68" s="86"/>
      <c r="D68" s="86"/>
      <c r="E68" s="86"/>
      <c r="F68" s="87"/>
    </row>
    <row r="69" spans="2:6">
      <c r="B69" s="85"/>
      <c r="C69" s="86"/>
      <c r="D69" s="86"/>
      <c r="E69" s="86"/>
      <c r="F69" s="87"/>
    </row>
    <row r="70" spans="2:6">
      <c r="B70" s="85"/>
      <c r="C70" s="86"/>
      <c r="D70" s="86"/>
      <c r="E70" s="86"/>
      <c r="F70" s="87"/>
    </row>
    <row r="71" spans="2:6">
      <c r="B71" s="85"/>
      <c r="C71" s="86"/>
      <c r="D71" s="86"/>
      <c r="E71" s="86"/>
      <c r="F71" s="87"/>
    </row>
    <row r="72" spans="2:6">
      <c r="B72" s="85"/>
      <c r="C72" s="86"/>
      <c r="D72" s="86"/>
      <c r="E72" s="86"/>
      <c r="F72" s="87"/>
    </row>
    <row r="73" spans="2:6">
      <c r="B73" s="85"/>
      <c r="C73" s="86"/>
      <c r="D73" s="86"/>
      <c r="E73" s="86"/>
      <c r="F73" s="87"/>
    </row>
    <row r="74" spans="2:6">
      <c r="B74" s="85"/>
      <c r="C74" s="86"/>
      <c r="D74" s="86"/>
      <c r="E74" s="86"/>
      <c r="F74" s="87"/>
    </row>
    <row r="75" spans="2:6">
      <c r="B75" s="85"/>
      <c r="C75" s="86"/>
      <c r="D75" s="86"/>
      <c r="E75" s="86"/>
      <c r="F75" s="87"/>
    </row>
    <row r="76" spans="2:6">
      <c r="B76" s="85"/>
      <c r="C76" s="86"/>
      <c r="D76" s="86"/>
      <c r="E76" s="86"/>
      <c r="F76" s="87"/>
    </row>
    <row r="77" spans="2:6">
      <c r="B77" s="85"/>
      <c r="C77" s="86"/>
      <c r="D77" s="86"/>
      <c r="E77" s="86"/>
      <c r="F77" s="87"/>
    </row>
    <row r="78" spans="2:6">
      <c r="B78" s="85"/>
      <c r="C78" s="86"/>
      <c r="D78" s="86"/>
      <c r="E78" s="86"/>
      <c r="F78" s="87"/>
    </row>
    <row r="79" spans="2:6">
      <c r="B79" s="85"/>
      <c r="C79" s="86"/>
      <c r="D79" s="86"/>
      <c r="E79" s="86"/>
      <c r="F79" s="87"/>
    </row>
    <row r="80" spans="2:6">
      <c r="B80" s="85"/>
      <c r="C80" s="86"/>
      <c r="D80" s="86"/>
      <c r="E80" s="86"/>
      <c r="F80" s="87"/>
    </row>
    <row r="81" spans="2:6">
      <c r="B81" s="85"/>
      <c r="C81" s="86"/>
      <c r="D81" s="86"/>
      <c r="E81" s="86"/>
      <c r="F81" s="87"/>
    </row>
    <row r="82" spans="2:6">
      <c r="B82" s="85"/>
      <c r="C82" s="86"/>
      <c r="D82" s="86"/>
      <c r="E82" s="86"/>
      <c r="F82" s="87"/>
    </row>
    <row r="83" spans="2:6">
      <c r="B83" s="85"/>
      <c r="C83" s="86"/>
      <c r="D83" s="86"/>
      <c r="E83" s="86"/>
      <c r="F83" s="87"/>
    </row>
    <row r="84" spans="2:6">
      <c r="B84" s="85"/>
      <c r="C84" s="86"/>
      <c r="D84" s="86"/>
      <c r="E84" s="86"/>
      <c r="F84" s="87"/>
    </row>
    <row r="85" spans="2:6">
      <c r="B85" s="85"/>
      <c r="C85" s="86"/>
      <c r="D85" s="86"/>
      <c r="E85" s="86"/>
      <c r="F85" s="87"/>
    </row>
    <row r="86" spans="2:6">
      <c r="B86" s="85"/>
      <c r="C86" s="86"/>
      <c r="D86" s="86"/>
      <c r="E86" s="86"/>
      <c r="F86" s="87"/>
    </row>
    <row r="87" spans="2:6">
      <c r="B87" s="85"/>
      <c r="C87" s="86"/>
      <c r="D87" s="86"/>
      <c r="E87" s="86"/>
      <c r="F87" s="87"/>
    </row>
    <row r="88" spans="2:6">
      <c r="B88" s="85"/>
      <c r="C88" s="86"/>
      <c r="D88" s="86"/>
      <c r="E88" s="86"/>
      <c r="F88" s="87"/>
    </row>
    <row r="89" spans="2:6">
      <c r="B89" s="88"/>
      <c r="C89" s="89"/>
      <c r="D89" s="89"/>
      <c r="E89" s="89"/>
      <c r="F89" s="90"/>
    </row>
    <row r="91" spans="2:6">
      <c r="B91" s="82"/>
      <c r="C91" s="83"/>
      <c r="D91" s="83"/>
      <c r="E91" s="83"/>
      <c r="F91" s="84"/>
    </row>
    <row r="92" spans="2:6">
      <c r="B92" s="85"/>
      <c r="C92" s="86"/>
      <c r="D92" s="86"/>
      <c r="E92" s="86"/>
      <c r="F92" s="87"/>
    </row>
    <row r="93" spans="2:6">
      <c r="B93" s="85"/>
      <c r="C93" s="86"/>
      <c r="D93" s="86"/>
      <c r="E93" s="86"/>
      <c r="F93" s="87"/>
    </row>
    <row r="94" spans="2:6">
      <c r="B94" s="85"/>
      <c r="C94" s="86"/>
      <c r="D94" s="86"/>
      <c r="E94" s="86"/>
      <c r="F94" s="87"/>
    </row>
    <row r="95" spans="2:6">
      <c r="B95" s="85"/>
      <c r="C95" s="86"/>
      <c r="D95" s="86"/>
      <c r="E95" s="86"/>
      <c r="F95" s="87"/>
    </row>
    <row r="96" spans="2:6">
      <c r="B96" s="85"/>
      <c r="C96" s="86"/>
      <c r="D96" s="86"/>
      <c r="E96" s="86"/>
      <c r="F96" s="87"/>
    </row>
    <row r="97" spans="2:6">
      <c r="B97" s="85"/>
      <c r="C97" s="86"/>
      <c r="D97" s="86"/>
      <c r="E97" s="86"/>
      <c r="F97" s="87"/>
    </row>
    <row r="98" spans="2:6">
      <c r="B98" s="85"/>
      <c r="C98" s="86"/>
      <c r="D98" s="86"/>
      <c r="E98" s="86"/>
      <c r="F98" s="87"/>
    </row>
    <row r="99" spans="2:6">
      <c r="B99" s="85"/>
      <c r="C99" s="86"/>
      <c r="D99" s="86"/>
      <c r="E99" s="86"/>
      <c r="F99" s="87"/>
    </row>
    <row r="100" spans="2:6">
      <c r="B100" s="85"/>
      <c r="C100" s="86"/>
      <c r="D100" s="86"/>
      <c r="E100" s="86"/>
      <c r="F100" s="87"/>
    </row>
    <row r="101" spans="2:6">
      <c r="B101" s="85"/>
      <c r="C101" s="86"/>
      <c r="D101" s="86"/>
      <c r="E101" s="86"/>
      <c r="F101" s="87"/>
    </row>
    <row r="102" spans="2:6">
      <c r="B102" s="85"/>
      <c r="C102" s="86"/>
      <c r="D102" s="86"/>
      <c r="E102" s="86"/>
      <c r="F102" s="87"/>
    </row>
    <row r="103" spans="2:6">
      <c r="B103" s="85"/>
      <c r="C103" s="86"/>
      <c r="D103" s="86"/>
      <c r="E103" s="86"/>
      <c r="F103" s="87"/>
    </row>
    <row r="104" spans="2:6">
      <c r="B104" s="85"/>
      <c r="C104" s="86"/>
      <c r="D104" s="86"/>
      <c r="E104" s="86"/>
      <c r="F104" s="87"/>
    </row>
    <row r="105" spans="2:6">
      <c r="B105" s="85"/>
      <c r="C105" s="86"/>
      <c r="D105" s="86"/>
      <c r="E105" s="86"/>
      <c r="F105" s="87"/>
    </row>
    <row r="106" spans="2:6">
      <c r="B106" s="85"/>
      <c r="C106" s="86"/>
      <c r="D106" s="86"/>
      <c r="E106" s="86"/>
      <c r="F106" s="87"/>
    </row>
    <row r="107" spans="2:6">
      <c r="B107" s="85"/>
      <c r="C107" s="86"/>
      <c r="D107" s="86"/>
      <c r="E107" s="86"/>
      <c r="F107" s="87"/>
    </row>
    <row r="108" spans="2:6">
      <c r="B108" s="85"/>
      <c r="C108" s="86"/>
      <c r="D108" s="86"/>
      <c r="E108" s="86"/>
      <c r="F108" s="87"/>
    </row>
    <row r="109" spans="2:6">
      <c r="B109" s="85"/>
      <c r="C109" s="86"/>
      <c r="D109" s="86"/>
      <c r="E109" s="86"/>
      <c r="F109" s="87"/>
    </row>
    <row r="110" spans="2:6">
      <c r="B110" s="85"/>
      <c r="C110" s="86"/>
      <c r="D110" s="86"/>
      <c r="E110" s="86"/>
      <c r="F110" s="87"/>
    </row>
    <row r="111" spans="2:6">
      <c r="B111" s="85"/>
      <c r="C111" s="86"/>
      <c r="D111" s="86"/>
      <c r="E111" s="86"/>
      <c r="F111" s="87"/>
    </row>
    <row r="112" spans="2:6">
      <c r="B112" s="85"/>
      <c r="C112" s="86"/>
      <c r="D112" s="86"/>
      <c r="E112" s="86"/>
      <c r="F112" s="87"/>
    </row>
    <row r="113" spans="2:6">
      <c r="B113" s="85"/>
      <c r="C113" s="86"/>
      <c r="D113" s="86"/>
      <c r="E113" s="86"/>
      <c r="F113" s="87"/>
    </row>
    <row r="114" spans="2:6">
      <c r="B114" s="85"/>
      <c r="C114" s="86"/>
      <c r="D114" s="86"/>
      <c r="E114" s="86"/>
      <c r="F114" s="87"/>
    </row>
    <row r="115" spans="2:6">
      <c r="B115" s="85"/>
      <c r="C115" s="86"/>
      <c r="D115" s="86"/>
      <c r="E115" s="86"/>
      <c r="F115" s="87"/>
    </row>
    <row r="116" spans="2:6">
      <c r="B116" s="85"/>
      <c r="C116" s="86"/>
      <c r="D116" s="86"/>
      <c r="E116" s="86"/>
      <c r="F116" s="87"/>
    </row>
    <row r="117" spans="2:6">
      <c r="B117" s="85"/>
      <c r="C117" s="86"/>
      <c r="D117" s="86"/>
      <c r="E117" s="86"/>
      <c r="F117" s="87"/>
    </row>
    <row r="118" spans="2:6">
      <c r="B118" s="88"/>
      <c r="C118" s="89"/>
      <c r="D118" s="89"/>
      <c r="E118" s="89"/>
      <c r="F118" s="90"/>
    </row>
    <row r="120" spans="2:6">
      <c r="B120" s="82"/>
      <c r="C120" s="83"/>
      <c r="D120" s="83"/>
      <c r="E120" s="83"/>
      <c r="F120" s="84"/>
    </row>
    <row r="121" spans="2:6">
      <c r="B121" s="85"/>
      <c r="C121" s="86"/>
      <c r="D121" s="86"/>
      <c r="E121" s="86"/>
      <c r="F121" s="87"/>
    </row>
    <row r="122" spans="2:6">
      <c r="B122" s="85"/>
      <c r="C122" s="86"/>
      <c r="D122" s="86"/>
      <c r="E122" s="86"/>
      <c r="F122" s="87"/>
    </row>
    <row r="123" spans="2:6">
      <c r="B123" s="85"/>
      <c r="C123" s="86"/>
      <c r="D123" s="86"/>
      <c r="E123" s="86"/>
      <c r="F123" s="87"/>
    </row>
    <row r="124" spans="2:6">
      <c r="B124" s="85"/>
      <c r="C124" s="86"/>
      <c r="D124" s="86"/>
      <c r="E124" s="86"/>
      <c r="F124" s="87"/>
    </row>
    <row r="125" spans="2:6">
      <c r="B125" s="85"/>
      <c r="C125" s="86"/>
      <c r="D125" s="86"/>
      <c r="E125" s="86"/>
      <c r="F125" s="87"/>
    </row>
    <row r="126" spans="2:6">
      <c r="B126" s="85"/>
      <c r="C126" s="86"/>
      <c r="D126" s="86"/>
      <c r="E126" s="86"/>
      <c r="F126" s="87"/>
    </row>
    <row r="127" spans="2:6">
      <c r="B127" s="85"/>
      <c r="C127" s="86"/>
      <c r="D127" s="86"/>
      <c r="E127" s="86"/>
      <c r="F127" s="87"/>
    </row>
    <row r="128" spans="2:6">
      <c r="B128" s="85"/>
      <c r="C128" s="86"/>
      <c r="D128" s="86"/>
      <c r="E128" s="86"/>
      <c r="F128" s="87"/>
    </row>
    <row r="129" spans="2:6">
      <c r="B129" s="85"/>
      <c r="C129" s="86"/>
      <c r="D129" s="86"/>
      <c r="E129" s="86"/>
      <c r="F129" s="87"/>
    </row>
    <row r="130" spans="2:6">
      <c r="B130" s="85"/>
      <c r="C130" s="86"/>
      <c r="D130" s="86"/>
      <c r="E130" s="86"/>
      <c r="F130" s="87"/>
    </row>
    <row r="131" spans="2:6">
      <c r="B131" s="85"/>
      <c r="C131" s="86"/>
      <c r="D131" s="86"/>
      <c r="E131" s="86"/>
      <c r="F131" s="87"/>
    </row>
    <row r="132" spans="2:6">
      <c r="B132" s="85"/>
      <c r="C132" s="86"/>
      <c r="D132" s="86"/>
      <c r="E132" s="86"/>
      <c r="F132" s="87"/>
    </row>
    <row r="133" spans="2:6">
      <c r="B133" s="85"/>
      <c r="C133" s="86"/>
      <c r="D133" s="86"/>
      <c r="E133" s="86"/>
      <c r="F133" s="87"/>
    </row>
    <row r="134" spans="2:6">
      <c r="B134" s="85"/>
      <c r="C134" s="86"/>
      <c r="D134" s="86"/>
      <c r="E134" s="86"/>
      <c r="F134" s="87"/>
    </row>
    <row r="135" spans="2:6">
      <c r="B135" s="85"/>
      <c r="C135" s="86"/>
      <c r="D135" s="86"/>
      <c r="E135" s="86"/>
      <c r="F135" s="87"/>
    </row>
    <row r="136" spans="2:6">
      <c r="B136" s="85"/>
      <c r="C136" s="86"/>
      <c r="D136" s="86"/>
      <c r="E136" s="86"/>
      <c r="F136" s="87"/>
    </row>
    <row r="137" spans="2:6">
      <c r="B137" s="85"/>
      <c r="C137" s="86"/>
      <c r="D137" s="86"/>
      <c r="E137" s="86"/>
      <c r="F137" s="87"/>
    </row>
    <row r="138" spans="2:6">
      <c r="B138" s="85"/>
      <c r="C138" s="86"/>
      <c r="D138" s="86"/>
      <c r="E138" s="86"/>
      <c r="F138" s="87"/>
    </row>
    <row r="139" spans="2:6">
      <c r="B139" s="85"/>
      <c r="C139" s="86"/>
      <c r="D139" s="86"/>
      <c r="E139" s="86"/>
      <c r="F139" s="87"/>
    </row>
    <row r="140" spans="2:6">
      <c r="B140" s="85"/>
      <c r="C140" s="86"/>
      <c r="D140" s="86"/>
      <c r="E140" s="86"/>
      <c r="F140" s="87"/>
    </row>
    <row r="141" spans="2:6">
      <c r="B141" s="85"/>
      <c r="C141" s="86"/>
      <c r="D141" s="86"/>
      <c r="E141" s="86"/>
      <c r="F141" s="87"/>
    </row>
    <row r="142" spans="2:6">
      <c r="B142" s="85"/>
      <c r="C142" s="86"/>
      <c r="D142" s="86"/>
      <c r="E142" s="86"/>
      <c r="F142" s="87"/>
    </row>
    <row r="143" spans="2:6">
      <c r="B143" s="85"/>
      <c r="C143" s="86"/>
      <c r="D143" s="86"/>
      <c r="E143" s="86"/>
      <c r="F143" s="87"/>
    </row>
    <row r="144" spans="2:6">
      <c r="B144" s="85"/>
      <c r="C144" s="86"/>
      <c r="D144" s="86"/>
      <c r="E144" s="86"/>
      <c r="F144" s="87"/>
    </row>
    <row r="145" spans="2:6">
      <c r="B145" s="85"/>
      <c r="C145" s="86"/>
      <c r="D145" s="86"/>
      <c r="E145" s="86"/>
      <c r="F145" s="87"/>
    </row>
    <row r="146" spans="2:6">
      <c r="B146" s="85"/>
      <c r="C146" s="86"/>
      <c r="D146" s="86"/>
      <c r="E146" s="86"/>
      <c r="F146" s="87"/>
    </row>
    <row r="147" spans="2:6">
      <c r="B147" s="88"/>
      <c r="C147" s="89"/>
      <c r="D147" s="89"/>
      <c r="E147" s="89"/>
      <c r="F147" s="90"/>
    </row>
  </sheetData>
  <mergeCells count="7">
    <mergeCell ref="B120:F147"/>
    <mergeCell ref="B2:B3"/>
    <mergeCell ref="D2:F3"/>
    <mergeCell ref="B4:F31"/>
    <mergeCell ref="B33:F60"/>
    <mergeCell ref="B62:F89"/>
    <mergeCell ref="B91:F118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C15CF-8E06-44D9-AB68-843407B1B21C}">
  <dimension ref="A1:K144"/>
  <sheetViews>
    <sheetView showGridLines="0" zoomScaleNormal="100" workbookViewId="0">
      <pane xSplit="1" ySplit="2" topLeftCell="B104" activePane="bottomRight" state="frozen"/>
      <selection pane="topRight" activeCell="B1" sqref="B1"/>
      <selection pane="bottomLeft" activeCell="A2" sqref="A2"/>
      <selection pane="bottomRight" activeCell="A15" sqref="A15:A142"/>
    </sheetView>
  </sheetViews>
  <sheetFormatPr defaultRowHeight="12.75"/>
  <cols>
    <col min="1" max="1" width="6.7109375" style="11" bestFit="1" customWidth="1"/>
    <col min="2" max="2" width="11" style="10" bestFit="1" customWidth="1"/>
    <col min="3" max="3" width="9.85546875" style="10" bestFit="1" customWidth="1"/>
    <col min="4" max="4" width="8.42578125" style="10" bestFit="1" customWidth="1"/>
    <col min="5" max="5" width="9.85546875" style="10" bestFit="1" customWidth="1"/>
    <col min="6" max="6" width="9.85546875" style="10" customWidth="1"/>
    <col min="7" max="7" width="7.42578125" style="10" bestFit="1" customWidth="1"/>
    <col min="8" max="8" width="13.42578125" style="10" bestFit="1" customWidth="1"/>
    <col min="9" max="9" width="14.85546875" style="10" bestFit="1" customWidth="1"/>
    <col min="10" max="10" width="10.5703125" style="10" bestFit="1" customWidth="1"/>
    <col min="11" max="11" width="12.85546875" style="10" bestFit="1" customWidth="1"/>
    <col min="12" max="12" width="13.7109375" style="10" bestFit="1" customWidth="1"/>
    <col min="13" max="13" width="15" style="10" bestFit="1" customWidth="1"/>
    <col min="14" max="14" width="8.7109375" style="10" bestFit="1" customWidth="1"/>
    <col min="15" max="15" width="19.85546875" style="10" bestFit="1" customWidth="1"/>
    <col min="16" max="16" width="11.42578125" style="10" bestFit="1" customWidth="1"/>
    <col min="17" max="16384" width="9.140625" style="10"/>
  </cols>
  <sheetData>
    <row r="1" spans="1:11">
      <c r="B1" s="10">
        <v>24369</v>
      </c>
      <c r="D1" s="10">
        <v>24379</v>
      </c>
      <c r="E1" s="10">
        <v>28763</v>
      </c>
      <c r="H1" s="10">
        <v>24382</v>
      </c>
      <c r="J1" s="10">
        <v>24385</v>
      </c>
    </row>
    <row r="2" spans="1:11" ht="30" customHeight="1">
      <c r="A2" s="51" t="s">
        <v>0</v>
      </c>
      <c r="B2" s="15" t="s">
        <v>46</v>
      </c>
      <c r="C2" s="15" t="s">
        <v>52</v>
      </c>
      <c r="D2" s="15" t="s">
        <v>92</v>
      </c>
      <c r="E2" s="15" t="s">
        <v>125</v>
      </c>
      <c r="F2" s="15" t="s">
        <v>123</v>
      </c>
      <c r="G2" s="15" t="s">
        <v>126</v>
      </c>
      <c r="H2" s="15" t="s">
        <v>76</v>
      </c>
      <c r="I2" s="15" t="s">
        <v>113</v>
      </c>
      <c r="J2" s="15" t="s">
        <v>74</v>
      </c>
      <c r="K2" s="15" t="s">
        <v>114</v>
      </c>
    </row>
    <row r="3" spans="1:11">
      <c r="A3" s="11">
        <v>40969</v>
      </c>
      <c r="B3" s="16">
        <v>8</v>
      </c>
      <c r="C3" s="16">
        <v>8</v>
      </c>
      <c r="D3" s="34">
        <v>88011</v>
      </c>
      <c r="E3" s="12">
        <f>'[2]STP-20231205150411181'!F244/1000000</f>
        <v>37.141781000000002</v>
      </c>
      <c r="F3" s="12"/>
      <c r="G3" s="13">
        <v>5.3875906800997297E-2</v>
      </c>
      <c r="H3" s="17">
        <v>2634</v>
      </c>
      <c r="I3" s="11"/>
      <c r="J3" s="42">
        <v>2368.96</v>
      </c>
    </row>
    <row r="4" spans="1:11">
      <c r="A4" s="11">
        <v>41000</v>
      </c>
      <c r="B4" s="16">
        <v>7.8</v>
      </c>
      <c r="C4" s="16">
        <v>7.9</v>
      </c>
      <c r="D4" s="34">
        <v>88846</v>
      </c>
      <c r="E4" s="12">
        <f>'[2]STP-20231205150411181'!F245/1000000</f>
        <v>37.405391000000002</v>
      </c>
      <c r="F4" s="68">
        <f>IF(Tabela1610[[#This Row],[Caged (mi)]]="",#N/A,(Tabela1610[[#This Row],[Caged (mi)]]-E3)*1000)</f>
        <v>263.6099999999999</v>
      </c>
      <c r="G4" s="13">
        <v>5.1880468707145244E-2</v>
      </c>
      <c r="H4" s="17">
        <v>2646</v>
      </c>
      <c r="I4" s="11"/>
      <c r="J4" s="42">
        <v>2375.56</v>
      </c>
    </row>
    <row r="5" spans="1:11">
      <c r="A5" s="11">
        <v>41030</v>
      </c>
      <c r="B5" s="16">
        <v>7.7</v>
      </c>
      <c r="C5" s="16">
        <v>7.833333333333333</v>
      </c>
      <c r="D5" s="34">
        <v>89379</v>
      </c>
      <c r="E5" s="12">
        <f>'[2]STP-20231205150411181'!F246/1000000</f>
        <v>37.601165000000002</v>
      </c>
      <c r="F5" s="68">
        <f>IF(Tabela1610[[#This Row],[Caged (mi)]]="",#N/A,(Tabela1610[[#This Row],[Caged (mi)]]-E4)*1000)</f>
        <v>195.77400000000011</v>
      </c>
      <c r="G5" s="13">
        <v>4.8868117532092636E-2</v>
      </c>
      <c r="H5" s="17">
        <v>2639</v>
      </c>
      <c r="I5" s="11"/>
      <c r="J5" s="42">
        <v>2363.1999999999998</v>
      </c>
    </row>
    <row r="6" spans="1:11">
      <c r="A6" s="11">
        <v>41061</v>
      </c>
      <c r="B6" s="16">
        <v>7.6</v>
      </c>
      <c r="C6" s="16">
        <v>7.7750000000000004</v>
      </c>
      <c r="D6" s="34">
        <v>89647</v>
      </c>
      <c r="E6" s="12">
        <f>'[2]STP-20231205150411181'!F247/1000000</f>
        <v>37.764392000000001</v>
      </c>
      <c r="F6" s="68">
        <f>IF(Tabela1610[[#This Row],[Caged (mi)]]="",#N/A,(Tabela1610[[#This Row],[Caged (mi)]]-E5)*1000)</f>
        <v>163.22699999999912</v>
      </c>
      <c r="G6" s="13">
        <v>4.5968033096263294E-2</v>
      </c>
      <c r="H6" s="17">
        <v>2645</v>
      </c>
      <c r="I6" s="11"/>
      <c r="J6" s="42">
        <v>2373.15</v>
      </c>
    </row>
    <row r="7" spans="1:11">
      <c r="A7" s="11">
        <v>41091</v>
      </c>
      <c r="B7" s="16">
        <v>7.5</v>
      </c>
      <c r="C7" s="16">
        <v>7.7200000000000006</v>
      </c>
      <c r="D7" s="34">
        <v>89786</v>
      </c>
      <c r="E7" s="12">
        <f>'[2]STP-20231205150411181'!F248/1000000</f>
        <v>37.948388000000001</v>
      </c>
      <c r="F7" s="68">
        <f>IF(Tabela1610[[#This Row],[Caged (mi)]]="",#N/A,(Tabela1610[[#This Row],[Caged (mi)]]-E6)*1000)</f>
        <v>183.99600000000049</v>
      </c>
      <c r="G7" s="13">
        <v>4.5928460639378832E-2</v>
      </c>
      <c r="H7" s="17">
        <v>2658</v>
      </c>
      <c r="I7" s="11"/>
      <c r="J7" s="42">
        <v>2381.5700000000002</v>
      </c>
    </row>
    <row r="8" spans="1:11">
      <c r="A8" s="11">
        <v>41122</v>
      </c>
      <c r="B8" s="16">
        <v>7.4</v>
      </c>
      <c r="C8" s="16">
        <v>7.666666666666667</v>
      </c>
      <c r="D8" s="34">
        <v>90085</v>
      </c>
      <c r="E8" s="12">
        <f>'[2]STP-20231205150411181'!F249/1000000</f>
        <v>38.101875999999997</v>
      </c>
      <c r="F8" s="68">
        <f>IF(Tabela1610[[#This Row],[Caged (mi)]]="",#N/A,(Tabela1610[[#This Row],[Caged (mi)]]-E7)*1000)</f>
        <v>153.48799999999585</v>
      </c>
      <c r="G8" s="13">
        <v>4.3525151887960911E-2</v>
      </c>
      <c r="H8" s="17">
        <v>2666</v>
      </c>
      <c r="I8" s="11"/>
      <c r="J8" s="42">
        <v>2376.2800000000002</v>
      </c>
    </row>
    <row r="9" spans="1:11">
      <c r="A9" s="11">
        <v>41153</v>
      </c>
      <c r="B9" s="16">
        <v>7.1</v>
      </c>
      <c r="C9" s="16">
        <v>7.5857142857142863</v>
      </c>
      <c r="D9" s="34">
        <v>90320</v>
      </c>
      <c r="E9" s="12">
        <f>'[2]STP-20231205150411181'!F250/1000000</f>
        <v>38.304214999999999</v>
      </c>
      <c r="F9" s="68">
        <f>IF(Tabela1610[[#This Row],[Caged (mi)]]="",#N/A,(Tabela1610[[#This Row],[Caged (mi)]]-E8)*1000)</f>
        <v>202.33900000000204</v>
      </c>
      <c r="G9" s="13">
        <v>4.1895207264061263E-2</v>
      </c>
      <c r="H9" s="17">
        <v>2659</v>
      </c>
      <c r="I9" s="11"/>
      <c r="J9" s="42">
        <v>2359.08</v>
      </c>
    </row>
    <row r="10" spans="1:11">
      <c r="A10" s="11">
        <v>41183</v>
      </c>
      <c r="B10" s="16">
        <v>7</v>
      </c>
      <c r="C10" s="16">
        <v>7.5125000000000002</v>
      </c>
      <c r="D10" s="34">
        <v>90467</v>
      </c>
      <c r="E10" s="12">
        <f>'[2]STP-20231205150411181'!F251/1000000</f>
        <v>38.394357999999997</v>
      </c>
      <c r="F10" s="68">
        <f>IF(Tabela1610[[#This Row],[Caged (mi)]]="",#N/A,(Tabela1610[[#This Row],[Caged (mi)]]-E9)*1000)</f>
        <v>90.142999999997642</v>
      </c>
      <c r="G10" s="13">
        <v>3.9817485480672987E-2</v>
      </c>
      <c r="H10" s="17">
        <v>2655</v>
      </c>
      <c r="I10" s="11"/>
      <c r="J10" s="42">
        <v>2360.9</v>
      </c>
    </row>
    <row r="11" spans="1:11">
      <c r="A11" s="11">
        <v>41214</v>
      </c>
      <c r="B11" s="16">
        <v>6.8</v>
      </c>
      <c r="C11" s="16">
        <v>7.4333333333333336</v>
      </c>
      <c r="D11" s="34">
        <v>90555</v>
      </c>
      <c r="E11" s="12">
        <f>'[2]STP-20231205150411181'!F252/1000000</f>
        <v>38.470514999999999</v>
      </c>
      <c r="F11" s="68">
        <f>IF(Tabela1610[[#This Row],[Caged (mi)]]="",#N/A,(Tabela1610[[#This Row],[Caged (mi)]]-E10)*1000)</f>
        <v>76.157000000002029</v>
      </c>
      <c r="G11" s="13">
        <v>3.9833615871161632E-2</v>
      </c>
      <c r="H11" s="17">
        <v>2653</v>
      </c>
      <c r="I11" s="11"/>
      <c r="J11" s="42">
        <v>2367.83</v>
      </c>
    </row>
    <row r="12" spans="1:11">
      <c r="A12" s="11">
        <v>41244</v>
      </c>
      <c r="B12" s="16">
        <v>6.9</v>
      </c>
      <c r="C12" s="16">
        <v>7.3800000000000008</v>
      </c>
      <c r="D12" s="34">
        <v>90593</v>
      </c>
      <c r="E12" s="12">
        <f>'[2]STP-20231205150411181'!F253/1000000</f>
        <v>37.967474000000003</v>
      </c>
      <c r="F12" s="68">
        <f>IF(Tabela1610[[#This Row],[Caged (mi)]]="",#N/A,(Tabela1610[[#This Row],[Caged (mi)]]-E11)*1000)</f>
        <v>-503.04099999999607</v>
      </c>
      <c r="G12" s="13">
        <v>3.7520375106983916E-2</v>
      </c>
      <c r="H12" s="17">
        <v>2647</v>
      </c>
      <c r="I12" s="13"/>
      <c r="J12" s="42">
        <v>2365.4</v>
      </c>
    </row>
    <row r="13" spans="1:11">
      <c r="A13" s="11">
        <v>41275</v>
      </c>
      <c r="B13" s="16">
        <v>7.3</v>
      </c>
      <c r="C13" s="16">
        <v>7.3727272727272739</v>
      </c>
      <c r="D13" s="34">
        <v>90284</v>
      </c>
      <c r="E13" s="12">
        <f>'[2]STP-20231205150411181'!F254/1000000</f>
        <v>38.043087999999997</v>
      </c>
      <c r="F13" s="68">
        <f>IF(Tabela1610[[#This Row],[Caged (mi)]]="",#N/A,(Tabela1610[[#This Row],[Caged (mi)]]-E12)*1000)</f>
        <v>75.613999999994519</v>
      </c>
      <c r="G13" s="13">
        <v>3.447947760889547E-2</v>
      </c>
      <c r="H13" s="17">
        <v>2660</v>
      </c>
      <c r="I13" s="13"/>
      <c r="J13" s="42">
        <v>2375.29</v>
      </c>
    </row>
    <row r="14" spans="1:11">
      <c r="A14" s="11">
        <v>41306</v>
      </c>
      <c r="B14" s="16">
        <v>7.8</v>
      </c>
      <c r="C14" s="16">
        <v>7.4083333333333341</v>
      </c>
      <c r="D14" s="34">
        <v>89900</v>
      </c>
      <c r="E14" s="12">
        <f>'[2]STP-20231205150411181'!F255/1000000</f>
        <v>38.211936000000001</v>
      </c>
      <c r="F14" s="68">
        <f>IF(Tabela1610[[#This Row],[Caged (mi)]]="",#N/A,(Tabela1610[[#This Row],[Caged (mi)]]-E13)*1000)</f>
        <v>168.84800000000411</v>
      </c>
      <c r="G14" s="13">
        <v>3.3439537703525257E-2</v>
      </c>
      <c r="H14" s="17">
        <v>2676</v>
      </c>
      <c r="I14" s="13"/>
      <c r="J14" s="42">
        <v>2380.13</v>
      </c>
    </row>
    <row r="15" spans="1:11">
      <c r="A15" s="11">
        <v>41334</v>
      </c>
      <c r="B15" s="16">
        <v>8.1</v>
      </c>
      <c r="C15" s="16">
        <v>7.4615384615384617</v>
      </c>
      <c r="D15" s="34">
        <v>89688</v>
      </c>
      <c r="E15" s="12">
        <f>'[2]STP-20231205150411181'!F256/1000000</f>
        <v>38.394953999999998</v>
      </c>
      <c r="F15" s="68">
        <f>IF(Tabela1610[[#This Row],[Caged (mi)]]="",#N/A,(Tabela1610[[#This Row],[Caged (mi)]]-E14)*1000)</f>
        <v>183.01799999999702</v>
      </c>
      <c r="G15" s="13">
        <f>((Tabela1610[[#This Row],[Caged (mi)]]*1)/E3)-1</f>
        <v>3.3740250635799995E-2</v>
      </c>
      <c r="H15" s="17">
        <v>2695</v>
      </c>
      <c r="I15" s="13">
        <f>IF(Tabela1610[[#This Row],[Renda Real com Carteira]]="",#N/A,((Tabela1610[[#This Row],[Renda Real com Carteira]]*1)/H3)-1)</f>
        <v>2.3158694001518709E-2</v>
      </c>
      <c r="J15" s="42">
        <v>2393.0700000000002</v>
      </c>
      <c r="K15" s="13">
        <f>IF(Tabela1610[[#This Row],[Renda Setor Privado]]="",#N/A,((Tabela1610[[#This Row],[Renda Setor Privado]]*1)/J3)-1)</f>
        <v>1.0177461839794733E-2</v>
      </c>
    </row>
    <row r="16" spans="1:11">
      <c r="A16" s="11">
        <v>41365</v>
      </c>
      <c r="B16" s="16">
        <v>7.9</v>
      </c>
      <c r="C16" s="16">
        <v>7.4538461538461531</v>
      </c>
      <c r="D16" s="34">
        <v>90087</v>
      </c>
      <c r="E16" s="12">
        <f>'[2]STP-20231205150411181'!F257/1000000</f>
        <v>38.651178999999999</v>
      </c>
      <c r="F16" s="68">
        <f>IF(Tabela1610[[#This Row],[Caged (mi)]]="",#N/A,(Tabela1610[[#This Row],[Caged (mi)]]-E15)*1000)</f>
        <v>256.22500000000059</v>
      </c>
      <c r="G16" s="13">
        <f>((Tabela1610[[#This Row],[Caged (mi)]]*1)/E4)-1</f>
        <v>3.3305038837850853E-2</v>
      </c>
      <c r="H16" s="17">
        <v>2702</v>
      </c>
      <c r="I16" s="13">
        <f>IF(Tabela1610[[#This Row],[Renda Real com Carteira]]="",#N/A,((Tabela1610[[#This Row],[Renda Real com Carteira]]*1)/H4)-1)</f>
        <v>2.1164021164021163E-2</v>
      </c>
      <c r="J16" s="42">
        <v>2399.4899999999998</v>
      </c>
      <c r="K16" s="13">
        <f>IF(Tabela1610[[#This Row],[Renda Setor Privado]]="",#N/A,((Tabela1610[[#This Row],[Renda Setor Privado]]*1)/J4)-1)</f>
        <v>1.0073414268635617E-2</v>
      </c>
    </row>
    <row r="17" spans="1:11">
      <c r="A17" s="11">
        <v>41395</v>
      </c>
      <c r="B17" s="16">
        <v>7.7</v>
      </c>
      <c r="C17" s="16">
        <f>IF(Tabela1610[[#This Row],[Taxa de Desemprego]]="",#N/A,AVERAGE(B5:B17))</f>
        <v>7.4461538461538463</v>
      </c>
      <c r="D17" s="34">
        <v>90545</v>
      </c>
      <c r="E17" s="12">
        <f>'[2]STP-20231205150411181'!F258/1000000</f>
        <v>38.762402999999999</v>
      </c>
      <c r="F17" s="68">
        <f>IF(Tabela1610[[#This Row],[Caged (mi)]]="",#N/A,(Tabela1610[[#This Row],[Caged (mi)]]-E16)*1000)</f>
        <v>111.22399999999999</v>
      </c>
      <c r="G17" s="13">
        <f>((Tabela1610[[#This Row],[Caged (mi)]]*1)/E5)-1</f>
        <v>3.0883032480509609E-2</v>
      </c>
      <c r="H17" s="17">
        <v>2704</v>
      </c>
      <c r="I17" s="13">
        <f>IF(Tabela1610[[#This Row],[Renda Real com Carteira]]="",#N/A,((Tabela1610[[#This Row],[Renda Real com Carteira]]*1)/H5)-1)</f>
        <v>2.4630541871921263E-2</v>
      </c>
      <c r="J17" s="42">
        <v>2404.17</v>
      </c>
      <c r="K17" s="13">
        <f>IF(Tabela1610[[#This Row],[Renda Setor Privado]]="",#N/A,((Tabela1610[[#This Row],[Renda Setor Privado]]*1)/J5)-1)</f>
        <v>1.7336662153012883E-2</v>
      </c>
    </row>
    <row r="18" spans="1:11">
      <c r="A18" s="11">
        <v>41426</v>
      </c>
      <c r="B18" s="16">
        <v>7.5</v>
      </c>
      <c r="C18" s="16">
        <f>IF(Tabela1610[[#This Row],[Taxa de Desemprego]]="",#N/A,AVERAGE(B6:B18))</f>
        <v>7.4307692307692301</v>
      </c>
      <c r="D18" s="34">
        <v>90849</v>
      </c>
      <c r="E18" s="12">
        <f>'[2]STP-20231205150411181'!F259/1000000</f>
        <v>38.920471999999997</v>
      </c>
      <c r="F18" s="68">
        <f>IF(Tabela1610[[#This Row],[Caged (mi)]]="",#N/A,(Tabela1610[[#This Row],[Caged (mi)]]-E17)*1000)</f>
        <v>158.06899999999757</v>
      </c>
      <c r="G18" s="13">
        <f>((Tabela1610[[#This Row],[Caged (mi)]]*1)/E6)-1</f>
        <v>3.061296472084063E-2</v>
      </c>
      <c r="H18" s="17">
        <v>2725</v>
      </c>
      <c r="I18" s="13">
        <f>IF(Tabela1610[[#This Row],[Renda Real com Carteira]]="",#N/A,((Tabela1610[[#This Row],[Renda Real com Carteira]]*1)/H6)-1)</f>
        <v>3.0245746691871522E-2</v>
      </c>
      <c r="J18" s="42">
        <v>2421.42</v>
      </c>
      <c r="K18" s="13">
        <f>IF(Tabela1610[[#This Row],[Renda Setor Privado]]="",#N/A,((Tabela1610[[#This Row],[Renda Setor Privado]]*1)/J6)-1)</f>
        <v>2.0340054358131576E-2</v>
      </c>
    </row>
    <row r="19" spans="1:11">
      <c r="A19" s="11">
        <v>41456</v>
      </c>
      <c r="B19" s="16">
        <v>7.4</v>
      </c>
      <c r="C19" s="16">
        <f>IF(Tabela1610[[#This Row],[Taxa de Desemprego]]="",#N/A,AVERAGE(B7:B19))</f>
        <v>7.4153846153846157</v>
      </c>
      <c r="D19" s="34">
        <v>91103</v>
      </c>
      <c r="E19" s="12">
        <f>'[2]STP-20231205150411181'!F260/1000000</f>
        <v>38.993689000000003</v>
      </c>
      <c r="F19" s="68">
        <f>IF(Tabela1610[[#This Row],[Caged (mi)]]="",#N/A,(Tabela1610[[#This Row],[Caged (mi)]]-E18)*1000)</f>
        <v>73.217000000006749</v>
      </c>
      <c r="G19" s="13">
        <f>((Tabela1610[[#This Row],[Caged (mi)]]*1)/E7)-1</f>
        <v>2.7545333414425999E-2</v>
      </c>
      <c r="H19" s="17">
        <v>2744</v>
      </c>
      <c r="I19" s="13">
        <f>IF(Tabela1610[[#This Row],[Renda Real com Carteira]]="",#N/A,((Tabela1610[[#This Row],[Renda Real com Carteira]]*1)/H7)-1)</f>
        <v>3.2355154251316742E-2</v>
      </c>
      <c r="J19" s="42">
        <v>2439.2199999999998</v>
      </c>
      <c r="K19" s="13">
        <f>IF(Tabela1610[[#This Row],[Renda Setor Privado]]="",#N/A,((Tabela1610[[#This Row],[Renda Setor Privado]]*1)/J7)-1)</f>
        <v>2.4206720776630331E-2</v>
      </c>
    </row>
    <row r="20" spans="1:11">
      <c r="A20" s="11">
        <v>41487</v>
      </c>
      <c r="B20" s="16">
        <v>7.2</v>
      </c>
      <c r="C20" s="16">
        <f>IF(Tabela1610[[#This Row],[Taxa de Desemprego]]="",#N/A,AVERAGE(B8:B20))</f>
        <v>7.3923076923076927</v>
      </c>
      <c r="D20" s="34">
        <v>91232</v>
      </c>
      <c r="E20" s="12">
        <f>'[2]STP-20231205150411181'!F261/1000000</f>
        <v>39.155849000000003</v>
      </c>
      <c r="F20" s="68">
        <f>IF(Tabela1610[[#This Row],[Caged (mi)]]="",#N/A,(Tabela1610[[#This Row],[Caged (mi)]]-E19)*1000)</f>
        <v>162.16000000000008</v>
      </c>
      <c r="G20" s="13">
        <f>((Tabela1610[[#This Row],[Caged (mi)]]*1)/E8)-1</f>
        <v>2.7661971289812737E-2</v>
      </c>
      <c r="H20" s="17">
        <v>2762</v>
      </c>
      <c r="I20" s="13">
        <f>IF(Tabela1610[[#This Row],[Renda Real com Carteira]]="",#N/A,((Tabela1610[[#This Row],[Renda Real com Carteira]]*1)/H8)-1)</f>
        <v>3.6009002250562583E-2</v>
      </c>
      <c r="J20" s="42">
        <v>2458.1</v>
      </c>
      <c r="K20" s="13">
        <f>IF(Tabela1610[[#This Row],[Renda Setor Privado]]="",#N/A,((Tabela1610[[#This Row],[Renda Setor Privado]]*1)/J8)-1)</f>
        <v>3.4431969296547349E-2</v>
      </c>
    </row>
    <row r="21" spans="1:11">
      <c r="A21" s="11">
        <v>41518</v>
      </c>
      <c r="B21" s="16">
        <v>7</v>
      </c>
      <c r="C21" s="16">
        <f>IF(Tabela1610[[#This Row],[Taxa de Desemprego]]="",#N/A,AVERAGE(B9:B21))</f>
        <v>7.361538461538462</v>
      </c>
      <c r="D21" s="34">
        <v>91438</v>
      </c>
      <c r="E21" s="12">
        <f>'[2]STP-20231205150411181'!F262/1000000</f>
        <v>39.413516999999999</v>
      </c>
      <c r="F21" s="68">
        <f>IF(Tabela1610[[#This Row],[Caged (mi)]]="",#N/A,(Tabela1610[[#This Row],[Caged (mi)]]-E20)*1000)</f>
        <v>257.66799999999535</v>
      </c>
      <c r="G21" s="13">
        <f>((Tabela1610[[#This Row],[Caged (mi)]]*1)/E9)-1</f>
        <v>2.8960311547958861E-2</v>
      </c>
      <c r="H21" s="17">
        <v>2763</v>
      </c>
      <c r="I21" s="13">
        <f>IF(Tabela1610[[#This Row],[Renda Real com Carteira]]="",#N/A,((Tabela1610[[#This Row],[Renda Real com Carteira]]*1)/H9)-1)</f>
        <v>3.9112448288830315E-2</v>
      </c>
      <c r="J21" s="42">
        <v>2450.29</v>
      </c>
      <c r="K21" s="13">
        <f>IF(Tabela1610[[#This Row],[Renda Setor Privado]]="",#N/A,((Tabela1610[[#This Row],[Renda Setor Privado]]*1)/J9)-1)</f>
        <v>3.8663377248757902E-2</v>
      </c>
    </row>
    <row r="22" spans="1:11">
      <c r="A22" s="11">
        <v>41548</v>
      </c>
      <c r="B22" s="16">
        <v>6.8</v>
      </c>
      <c r="C22" s="16">
        <f>IF(Tabela1610[[#This Row],[Taxa de Desemprego]]="",#N/A,AVERAGE(B10:B22))</f>
        <v>7.338461538461539</v>
      </c>
      <c r="D22" s="34">
        <v>91606</v>
      </c>
      <c r="E22" s="12">
        <f>'[2]STP-20231205150411181'!F263/1000000</f>
        <v>39.544381999999999</v>
      </c>
      <c r="F22" s="68">
        <f>IF(Tabela1610[[#This Row],[Caged (mi)]]="",#N/A,(Tabela1610[[#This Row],[Caged (mi)]]-E21)*1000)</f>
        <v>130.86500000000001</v>
      </c>
      <c r="G22" s="13">
        <f>((Tabela1610[[#This Row],[Caged (mi)]]*1)/E10)-1</f>
        <v>2.9952942565155016E-2</v>
      </c>
      <c r="H22" s="17">
        <v>2773</v>
      </c>
      <c r="I22" s="13">
        <f>IF(Tabela1610[[#This Row],[Renda Real com Carteira]]="",#N/A,((Tabela1610[[#This Row],[Renda Real com Carteira]]*1)/H10)-1)</f>
        <v>4.4444444444444509E-2</v>
      </c>
      <c r="J22" s="42">
        <v>2460.6999999999998</v>
      </c>
      <c r="K22" s="13">
        <f>IF(Tabela1610[[#This Row],[Renda Setor Privado]]="",#N/A,((Tabela1610[[#This Row],[Renda Setor Privado]]*1)/J10)-1)</f>
        <v>4.2272014909568334E-2</v>
      </c>
    </row>
    <row r="23" spans="1:11">
      <c r="A23" s="11">
        <v>41579</v>
      </c>
      <c r="B23" s="16">
        <v>6.6</v>
      </c>
      <c r="C23" s="16">
        <f>IF(Tabela1610[[#This Row],[Taxa de Desemprego]]="",#N/A,AVERAGE(B11:B23))</f>
        <v>7.3076923076923075</v>
      </c>
      <c r="D23" s="34">
        <v>92000</v>
      </c>
      <c r="E23" s="12">
        <f>'[2]STP-20231205150411181'!F264/1000000</f>
        <v>39.613742999999999</v>
      </c>
      <c r="F23" s="68">
        <f>IF(Tabela1610[[#This Row],[Caged (mi)]]="",#N/A,(Tabela1610[[#This Row],[Caged (mi)]]-E22)*1000)</f>
        <v>69.361000000000672</v>
      </c>
      <c r="G23" s="13">
        <f>((Tabela1610[[#This Row],[Caged (mi)]]*1)/E11)-1</f>
        <v>2.9716992351155103E-2</v>
      </c>
      <c r="H23" s="17">
        <v>2762</v>
      </c>
      <c r="I23" s="13">
        <f>IF(Tabela1610[[#This Row],[Renda Real com Carteira]]="",#N/A,((Tabela1610[[#This Row],[Renda Real com Carteira]]*1)/H11)-1)</f>
        <v>4.1085563513004075E-2</v>
      </c>
      <c r="J23" s="42">
        <v>2449.71</v>
      </c>
      <c r="K23" s="13">
        <f>IF(Tabela1610[[#This Row],[Renda Setor Privado]]="",#N/A,((Tabela1610[[#This Row],[Renda Setor Privado]]*1)/J11)-1)</f>
        <v>3.4580185232892635E-2</v>
      </c>
    </row>
    <row r="24" spans="1:11">
      <c r="A24" s="11">
        <v>41609</v>
      </c>
      <c r="B24" s="16">
        <v>6.3</v>
      </c>
      <c r="C24" s="16">
        <f>IF(Tabela1610[[#This Row],[Taxa de Desemprego]]="",#N/A,AVERAGE(B12:B24))</f>
        <v>7.2692307692307683</v>
      </c>
      <c r="D24" s="34">
        <v>92170</v>
      </c>
      <c r="E24" s="12">
        <f>'[2]STP-20231205150411181'!F265/1000000</f>
        <v>39.106036000000003</v>
      </c>
      <c r="F24" s="68">
        <f>IF(Tabela1610[[#This Row],[Caged (mi)]]="",#N/A,(Tabela1610[[#This Row],[Caged (mi)]]-E23)*1000)</f>
        <v>-507.70699999999636</v>
      </c>
      <c r="G24" s="13">
        <f>((Tabela1610[[#This Row],[Caged (mi)]]*1)/E12)-1</f>
        <v>2.9987825895396725E-2</v>
      </c>
      <c r="H24" s="17">
        <v>2741</v>
      </c>
      <c r="I24" s="13">
        <f>IF(Tabela1610[[#This Row],[Renda Real com Carteira]]="",#N/A,((Tabela1610[[#This Row],[Renda Real com Carteira]]*1)/H12)-1)</f>
        <v>3.5511900264450391E-2</v>
      </c>
      <c r="J24" s="42">
        <v>2454.66</v>
      </c>
      <c r="K24" s="13">
        <f>IF(Tabela1610[[#This Row],[Renda Setor Privado]]="",#N/A,((Tabela1610[[#This Row],[Renda Setor Privado]]*1)/J12)-1)</f>
        <v>3.7735689523970439E-2</v>
      </c>
    </row>
    <row r="25" spans="1:11">
      <c r="A25" s="11">
        <v>41640</v>
      </c>
      <c r="B25" s="16">
        <v>6.5</v>
      </c>
      <c r="C25" s="16">
        <f>IF(Tabela1610[[#This Row],[Taxa de Desemprego]]="",#N/A,AVERAGE(B13:B25))</f>
        <v>7.2384615384615376</v>
      </c>
      <c r="D25" s="34">
        <v>91870</v>
      </c>
      <c r="E25" s="12">
        <f>'[2]STP-20231205150411181'!F266/1000000</f>
        <v>39.169274000000001</v>
      </c>
      <c r="F25" s="68">
        <f>IF(Tabela1610[[#This Row],[Caged (mi)]]="",#N/A,(Tabela1610[[#This Row],[Caged (mi)]]-E24)*1000)</f>
        <v>63.237999999998351</v>
      </c>
      <c r="G25" s="13">
        <f>((Tabela1610[[#This Row],[Caged (mi)]]*1)/E13)-1</f>
        <v>2.9602907103650544E-2</v>
      </c>
      <c r="H25" s="17">
        <v>2739</v>
      </c>
      <c r="I25" s="13">
        <f>IF(Tabela1610[[#This Row],[Renda Real com Carteira]]="",#N/A,((Tabela1610[[#This Row],[Renda Real com Carteira]]*1)/H13)-1)</f>
        <v>2.969924812030067E-2</v>
      </c>
      <c r="J25" s="42">
        <v>2446.31</v>
      </c>
      <c r="K25" s="13">
        <f>IF(Tabela1610[[#This Row],[Renda Setor Privado]]="",#N/A,((Tabela1610[[#This Row],[Renda Setor Privado]]*1)/J13)-1)</f>
        <v>2.9899507007565385E-2</v>
      </c>
    </row>
    <row r="26" spans="1:11">
      <c r="A26" s="11">
        <v>41671</v>
      </c>
      <c r="B26" s="16">
        <v>6.8</v>
      </c>
      <c r="C26" s="16">
        <f>IF(Tabela1610[[#This Row],[Taxa de Desemprego]]="",#N/A,AVERAGE(B14:B26))</f>
        <v>7.1999999999999993</v>
      </c>
      <c r="D26" s="34">
        <v>91699</v>
      </c>
      <c r="E26" s="12">
        <f>'[2]STP-20231205150411181'!F267/1000000</f>
        <v>39.470668000000003</v>
      </c>
      <c r="F26" s="68">
        <f>IF(Tabela1610[[#This Row],[Caged (mi)]]="",#N/A,(Tabela1610[[#This Row],[Caged (mi)]]-E25)*1000)</f>
        <v>301.39400000000194</v>
      </c>
      <c r="G26" s="13">
        <f>((Tabela1610[[#This Row],[Caged (mi)]]*1)/E14)-1</f>
        <v>3.2940806767812081E-2</v>
      </c>
      <c r="H26" s="17">
        <v>2764</v>
      </c>
      <c r="I26" s="13">
        <f>IF(Tabela1610[[#This Row],[Renda Real com Carteira]]="",#N/A,((Tabela1610[[#This Row],[Renda Real com Carteira]]*1)/H14)-1)</f>
        <v>3.2884902840059738E-2</v>
      </c>
      <c r="J26" s="42">
        <v>2465.5700000000002</v>
      </c>
      <c r="K26" s="13">
        <f>IF(Tabela1610[[#This Row],[Renda Setor Privado]]="",#N/A,((Tabela1610[[#This Row],[Renda Setor Privado]]*1)/J14)-1)</f>
        <v>3.5897198892497428E-2</v>
      </c>
    </row>
    <row r="27" spans="1:11">
      <c r="A27" s="11">
        <v>41699</v>
      </c>
      <c r="B27" s="16">
        <v>7.2</v>
      </c>
      <c r="C27" s="16">
        <f>IF(Tabela1610[[#This Row],[Taxa de Desemprego]]="",#N/A,AVERAGE(B15:B27))</f>
        <v>7.1538461538461542</v>
      </c>
      <c r="D27" s="34">
        <v>91456</v>
      </c>
      <c r="E27" s="12">
        <f>'[2]STP-20231205150411181'!F268/1000000</f>
        <v>39.505772999999998</v>
      </c>
      <c r="F27" s="68">
        <f>IF(Tabela1610[[#This Row],[Caged (mi)]]="",#N/A,(Tabela1610[[#This Row],[Caged (mi)]]-E26)*1000)</f>
        <v>35.104999999994391</v>
      </c>
      <c r="G27" s="13">
        <f>((Tabela1610[[#This Row],[Caged (mi)]]*1)/E15)-1</f>
        <v>2.8931379889138631E-2</v>
      </c>
      <c r="H27" s="17">
        <v>2798</v>
      </c>
      <c r="I27" s="13">
        <f>IF(Tabela1610[[#This Row],[Renda Real com Carteira]]="",#N/A,((Tabela1610[[#This Row],[Renda Real com Carteira]]*1)/H15)-1)</f>
        <v>3.8218923933209581E-2</v>
      </c>
      <c r="J27" s="42">
        <v>2488.48</v>
      </c>
      <c r="K27" s="13">
        <f>IF(Tabela1610[[#This Row],[Renda Setor Privado]]="",#N/A,((Tabela1610[[#This Row],[Renda Setor Privado]]*1)/J15)-1)</f>
        <v>3.9869289239345296E-2</v>
      </c>
    </row>
    <row r="28" spans="1:11">
      <c r="A28" s="11">
        <v>41730</v>
      </c>
      <c r="B28" s="16">
        <v>7.2</v>
      </c>
      <c r="C28" s="16">
        <f>IF(Tabela1610[[#This Row],[Taxa de Desemprego]]="",#N/A,AVERAGE(B16:B28))</f>
        <v>7.0846153846153852</v>
      </c>
      <c r="D28" s="34">
        <v>91698</v>
      </c>
      <c r="E28" s="12">
        <f>'[2]STP-20231205150411181'!F269/1000000</f>
        <v>39.638488000000002</v>
      </c>
      <c r="F28" s="68">
        <f>IF(Tabela1610[[#This Row],[Caged (mi)]]="",#N/A,(Tabela1610[[#This Row],[Caged (mi)]]-E27)*1000)</f>
        <v>132.71500000000458</v>
      </c>
      <c r="G28" s="13">
        <f>((Tabela1610[[#This Row],[Caged (mi)]]*1)/E16)-1</f>
        <v>2.5544084955338775E-2</v>
      </c>
      <c r="H28" s="17">
        <v>2796</v>
      </c>
      <c r="I28" s="13">
        <f>IF(Tabela1610[[#This Row],[Renda Real com Carteira]]="",#N/A,((Tabela1610[[#This Row],[Renda Real com Carteira]]*1)/H16)-1)</f>
        <v>3.4789045151739417E-2</v>
      </c>
      <c r="J28" s="42">
        <v>2494.23</v>
      </c>
      <c r="K28" s="13">
        <f>IF(Tabela1610[[#This Row],[Renda Setor Privado]]="",#N/A,((Tabela1610[[#This Row],[Renda Setor Privado]]*1)/J16)-1)</f>
        <v>3.948339022042191E-2</v>
      </c>
    </row>
    <row r="29" spans="1:11">
      <c r="A29" s="11">
        <v>41760</v>
      </c>
      <c r="B29" s="16">
        <v>7.1</v>
      </c>
      <c r="C29" s="16">
        <f>IF(Tabela1610[[#This Row],[Taxa de Desemprego]]="",#N/A,AVERAGE(B17:B29))</f>
        <v>7.023076923076923</v>
      </c>
      <c r="D29" s="34">
        <v>91892</v>
      </c>
      <c r="E29" s="12">
        <f>'[2]STP-20231205150411181'!F270/1000000</f>
        <v>39.725160000000002</v>
      </c>
      <c r="F29" s="68">
        <f>IF(Tabela1610[[#This Row],[Caged (mi)]]="",#N/A,(Tabela1610[[#This Row],[Caged (mi)]]-E28)*1000)</f>
        <v>86.672000000000082</v>
      </c>
      <c r="G29" s="13">
        <f>((Tabela1610[[#This Row],[Caged (mi)]]*1)/E17)-1</f>
        <v>2.4837392047134088E-2</v>
      </c>
      <c r="H29" s="17">
        <v>2793</v>
      </c>
      <c r="I29" s="13">
        <f>IF(Tabela1610[[#This Row],[Renda Real com Carteira]]="",#N/A,((Tabela1610[[#This Row],[Renda Real com Carteira]]*1)/H17)-1)</f>
        <v>3.2914201183432024E-2</v>
      </c>
      <c r="J29" s="42">
        <v>2504.0700000000002</v>
      </c>
      <c r="K29" s="13">
        <f>IF(Tabela1610[[#This Row],[Renda Setor Privado]]="",#N/A,((Tabela1610[[#This Row],[Renda Setor Privado]]*1)/J17)-1)</f>
        <v>4.1552802006513678E-2</v>
      </c>
    </row>
    <row r="30" spans="1:11">
      <c r="A30" s="11">
        <v>41791</v>
      </c>
      <c r="B30" s="16">
        <v>6.9</v>
      </c>
      <c r="C30" s="16">
        <f>IF(Tabela1610[[#This Row],[Taxa de Desemprego]]="",#N/A,AVERAGE(B18:B30))</f>
        <v>6.9615384615384617</v>
      </c>
      <c r="D30" s="34">
        <v>92118</v>
      </c>
      <c r="E30" s="12">
        <f>'[2]STP-20231205150411181'!F271/1000000</f>
        <v>39.775733000000002</v>
      </c>
      <c r="F30" s="68">
        <f>IF(Tabela1610[[#This Row],[Caged (mi)]]="",#N/A,(Tabela1610[[#This Row],[Caged (mi)]]-E29)*1000)</f>
        <v>50.572999999999979</v>
      </c>
      <c r="G30" s="13">
        <f>((Tabela1610[[#This Row],[Caged (mi)]]*1)/E18)-1</f>
        <v>2.1974579342203482E-2</v>
      </c>
      <c r="H30" s="17">
        <v>2777</v>
      </c>
      <c r="I30" s="13">
        <f>IF(Tabela1610[[#This Row],[Renda Real com Carteira]]="",#N/A,((Tabela1610[[#This Row],[Renda Real com Carteira]]*1)/H18)-1)</f>
        <v>1.9082568807339495E-2</v>
      </c>
      <c r="J30" s="42">
        <v>2496.5300000000002</v>
      </c>
      <c r="K30" s="13">
        <f>IF(Tabela1610[[#This Row],[Renda Setor Privado]]="",#N/A,((Tabela1610[[#This Row],[Renda Setor Privado]]*1)/J18)-1)</f>
        <v>3.1018988857777652E-2</v>
      </c>
    </row>
    <row r="31" spans="1:11">
      <c r="A31" s="11">
        <v>41821</v>
      </c>
      <c r="B31" s="16">
        <v>7</v>
      </c>
      <c r="C31" s="16">
        <f>IF(Tabela1610[[#This Row],[Taxa de Desemprego]]="",#N/A,AVERAGE(B19:B31))</f>
        <v>6.9230769230769234</v>
      </c>
      <c r="D31" s="34">
        <v>92056</v>
      </c>
      <c r="E31" s="12">
        <f>'[2]STP-20231205150411181'!F272/1000000</f>
        <v>39.806916000000001</v>
      </c>
      <c r="F31" s="68">
        <f>IF(Tabela1610[[#This Row],[Caged (mi)]]="",#N/A,(Tabela1610[[#This Row],[Caged (mi)]]-E30)*1000)</f>
        <v>31.182999999998628</v>
      </c>
      <c r="G31" s="13">
        <f>((Tabela1610[[#This Row],[Caged (mi)]]*1)/E19)-1</f>
        <v>2.0855349182274052E-2</v>
      </c>
      <c r="H31" s="17">
        <v>2771</v>
      </c>
      <c r="I31" s="13">
        <f>IF(Tabela1610[[#This Row],[Renda Real com Carteira]]="",#N/A,((Tabela1610[[#This Row],[Renda Real com Carteira]]*1)/H19)-1)</f>
        <v>9.8396501457727048E-3</v>
      </c>
      <c r="J31" s="42">
        <v>2489.16</v>
      </c>
      <c r="K31" s="13">
        <f>IF(Tabela1610[[#This Row],[Renda Setor Privado]]="",#N/A,((Tabela1610[[#This Row],[Renda Setor Privado]]*1)/J19)-1)</f>
        <v>2.0473758004608156E-2</v>
      </c>
    </row>
    <row r="32" spans="1:11">
      <c r="A32" s="11">
        <v>41852</v>
      </c>
      <c r="B32" s="16">
        <v>7</v>
      </c>
      <c r="C32" s="16">
        <f>IF(Tabela1610[[#This Row],[Taxa de Desemprego]]="",#N/A,AVERAGE(B20:B32))</f>
        <v>6.8923076923076927</v>
      </c>
      <c r="D32" s="34">
        <v>92056</v>
      </c>
      <c r="E32" s="12">
        <f>'[2]STP-20231205150411181'!F273/1000000</f>
        <v>39.937820000000002</v>
      </c>
      <c r="F32" s="68">
        <f>IF(Tabela1610[[#This Row],[Caged (mi)]]="",#N/A,(Tabela1610[[#This Row],[Caged (mi)]]-E31)*1000)</f>
        <v>130.90400000000102</v>
      </c>
      <c r="G32" s="13">
        <f>((Tabela1610[[#This Row],[Caged (mi)]]*1)/E20)-1</f>
        <v>1.9970732852708561E-2</v>
      </c>
      <c r="H32" s="17">
        <v>2790</v>
      </c>
      <c r="I32" s="13">
        <f>IF(Tabela1610[[#This Row],[Renda Real com Carteira]]="",#N/A,((Tabela1610[[#This Row],[Renda Real com Carteira]]*1)/H20)-1)</f>
        <v>1.0137581462708267E-2</v>
      </c>
      <c r="J32" s="42">
        <v>2502.67</v>
      </c>
      <c r="K32" s="13">
        <f>IF(Tabela1610[[#This Row],[Renda Setor Privado]]="",#N/A,((Tabela1610[[#This Row],[Renda Setor Privado]]*1)/J20)-1)</f>
        <v>1.8131890484520685E-2</v>
      </c>
    </row>
    <row r="33" spans="1:11">
      <c r="A33" s="11">
        <v>41883</v>
      </c>
      <c r="B33" s="16">
        <v>6.9</v>
      </c>
      <c r="C33" s="16">
        <f>IF(Tabela1610[[#This Row],[Taxa de Desemprego]]="",#N/A,AVERAGE(B21:B33))</f>
        <v>6.8692307692307697</v>
      </c>
      <c r="D33" s="34">
        <v>92407</v>
      </c>
      <c r="E33" s="12">
        <f>'[2]STP-20231205150411181'!F274/1000000</f>
        <v>40.106645999999998</v>
      </c>
      <c r="F33" s="68">
        <f>IF(Tabela1610[[#This Row],[Caged (mi)]]="",#N/A,(Tabela1610[[#This Row],[Caged (mi)]]-E32)*1000)</f>
        <v>168.8259999999957</v>
      </c>
      <c r="G33" s="13">
        <f>((Tabela1610[[#This Row],[Caged (mi)]]*1)/E21)-1</f>
        <v>1.7586073326062213E-2</v>
      </c>
      <c r="H33" s="17">
        <v>2799</v>
      </c>
      <c r="I33" s="13">
        <f>IF(Tabela1610[[#This Row],[Renda Real com Carteira]]="",#N/A,((Tabela1610[[#This Row],[Renda Real com Carteira]]*1)/H21)-1)</f>
        <v>1.3029315960912058E-2</v>
      </c>
      <c r="J33" s="42">
        <v>2507.21</v>
      </c>
      <c r="K33" s="13">
        <f>IF(Tabela1610[[#This Row],[Renda Setor Privado]]="",#N/A,((Tabela1610[[#This Row],[Renda Setor Privado]]*1)/J21)-1)</f>
        <v>2.3229903399189622E-2</v>
      </c>
    </row>
    <row r="34" spans="1:11">
      <c r="A34" s="11">
        <v>41913</v>
      </c>
      <c r="B34" s="16">
        <v>6.7</v>
      </c>
      <c r="C34" s="16">
        <f>IF(Tabela1610[[#This Row],[Taxa de Desemprego]]="",#N/A,AVERAGE(B22:B34))</f>
        <v>6.8461538461538476</v>
      </c>
      <c r="D34" s="34">
        <v>92692</v>
      </c>
      <c r="E34" s="12">
        <f>'[2]STP-20231205150411181'!F275/1000000</f>
        <v>40.089613999999997</v>
      </c>
      <c r="F34" s="68">
        <f>IF(Tabela1610[[#This Row],[Caged (mi)]]="",#N/A,(Tabela1610[[#This Row],[Caged (mi)]]-E33)*1000)</f>
        <v>-17.03200000000038</v>
      </c>
      <c r="G34" s="13">
        <f>((Tabela1610[[#This Row],[Caged (mi)]]*1)/E22)-1</f>
        <v>1.3787849813912789E-2</v>
      </c>
      <c r="H34" s="17">
        <v>2810</v>
      </c>
      <c r="I34" s="13">
        <f>IF(Tabela1610[[#This Row],[Renda Real com Carteira]]="",#N/A,((Tabela1610[[#This Row],[Renda Real com Carteira]]*1)/H22)-1)</f>
        <v>1.3342949873782928E-2</v>
      </c>
      <c r="J34" s="42">
        <v>2511.39</v>
      </c>
      <c r="K34" s="13">
        <f>IF(Tabela1610[[#This Row],[Renda Setor Privado]]="",#N/A,((Tabela1610[[#This Row],[Renda Setor Privado]]*1)/J22)-1)</f>
        <v>2.0599829316860996E-2</v>
      </c>
    </row>
    <row r="35" spans="1:11">
      <c r="A35" s="11">
        <v>41944</v>
      </c>
      <c r="B35" s="16">
        <v>6.6</v>
      </c>
      <c r="C35" s="16">
        <f>IF(Tabela1610[[#This Row],[Taxa de Desemprego]]="",#N/A,AVERAGE(B23:B35))</f>
        <v>6.8307692307692305</v>
      </c>
      <c r="D35" s="34">
        <v>92878</v>
      </c>
      <c r="E35" s="12">
        <f>'[2]STP-20231205150411181'!F276/1000000</f>
        <v>40.108961999999998</v>
      </c>
      <c r="F35" s="68">
        <f>IF(Tabela1610[[#This Row],[Caged (mi)]]="",#N/A,(Tabela1610[[#This Row],[Caged (mi)]]-E34)*1000)</f>
        <v>19.348000000000809</v>
      </c>
      <c r="G35" s="13">
        <f>((Tabela1610[[#This Row],[Caged (mi)]]*1)/E23)-1</f>
        <v>1.2501191821232327E-2</v>
      </c>
      <c r="H35" s="17">
        <v>2792</v>
      </c>
      <c r="I35" s="13">
        <f>IF(Tabela1610[[#This Row],[Renda Real com Carteira]]="",#N/A,((Tabela1610[[#This Row],[Renda Real com Carteira]]*1)/H23)-1)</f>
        <v>1.086169442433027E-2</v>
      </c>
      <c r="J35" s="42">
        <v>2492.62</v>
      </c>
      <c r="K35" s="13">
        <f>IF(Tabela1610[[#This Row],[Renda Setor Privado]]="",#N/A,((Tabela1610[[#This Row],[Renda Setor Privado]]*1)/J23)-1)</f>
        <v>1.7516359079237986E-2</v>
      </c>
    </row>
    <row r="36" spans="1:11">
      <c r="A36" s="11">
        <v>41974</v>
      </c>
      <c r="B36" s="16">
        <v>6.6</v>
      </c>
      <c r="C36" s="16">
        <f>IF(Tabela1610[[#This Row],[Taxa de Desemprego]]="",#N/A,AVERAGE(B24:B36))</f>
        <v>6.8307692307692305</v>
      </c>
      <c r="D36" s="34">
        <v>92962</v>
      </c>
      <c r="E36" s="12">
        <f>'[2]STP-20231205150411181'!F277/1000000</f>
        <v>39.526725999999996</v>
      </c>
      <c r="F36" s="68">
        <f>IF(Tabela1610[[#This Row],[Caged (mi)]]="",#N/A,(Tabela1610[[#This Row],[Caged (mi)]]-E35)*1000)</f>
        <v>-582.2360000000017</v>
      </c>
      <c r="G36" s="13">
        <f>((Tabela1610[[#This Row],[Caged (mi)]]*1)/E24)-1</f>
        <v>1.0757674339582524E-2</v>
      </c>
      <c r="H36" s="17">
        <v>2793</v>
      </c>
      <c r="I36" s="13">
        <f>IF(Tabela1610[[#This Row],[Renda Real com Carteira]]="",#N/A,((Tabela1610[[#This Row],[Renda Real com Carteira]]*1)/H24)-1)</f>
        <v>1.8971178402042987E-2</v>
      </c>
      <c r="J36" s="42">
        <v>2475.21</v>
      </c>
      <c r="K36" s="13">
        <f>IF(Tabela1610[[#This Row],[Renda Setor Privado]]="",#N/A,((Tabela1610[[#This Row],[Renda Setor Privado]]*1)/J24)-1)</f>
        <v>8.3718315367504736E-3</v>
      </c>
    </row>
    <row r="37" spans="1:11">
      <c r="A37" s="11">
        <v>42005</v>
      </c>
      <c r="B37" s="16">
        <v>6.9</v>
      </c>
      <c r="C37" s="16">
        <f>IF(Tabela1610[[#This Row],[Taxa de Desemprego]]="",#N/A,AVERAGE(B25:B37))</f>
        <v>6.8769230769230765</v>
      </c>
      <c r="D37" s="34">
        <v>92743</v>
      </c>
      <c r="E37" s="12">
        <f>'[2]STP-20231205150411181'!F278/1000000</f>
        <v>39.464900999999998</v>
      </c>
      <c r="F37" s="68">
        <f>IF(Tabela1610[[#This Row],[Caged (mi)]]="",#N/A,(Tabela1610[[#This Row],[Caged (mi)]]-E36)*1000)</f>
        <v>-61.824999999998909</v>
      </c>
      <c r="G37" s="13">
        <f>((Tabela1610[[#This Row],[Caged (mi)]]*1)/E25)-1</f>
        <v>7.5474209708352724E-3</v>
      </c>
      <c r="H37" s="17">
        <v>2798</v>
      </c>
      <c r="I37" s="13">
        <f>IF(Tabela1610[[#This Row],[Renda Real com Carteira]]="",#N/A,((Tabela1610[[#This Row],[Renda Real com Carteira]]*1)/H25)-1)</f>
        <v>2.1540708287696164E-2</v>
      </c>
      <c r="J37" s="42">
        <v>2480.7199999999998</v>
      </c>
      <c r="K37" s="13">
        <f>IF(Tabela1610[[#This Row],[Renda Setor Privado]]="",#N/A,((Tabela1610[[#This Row],[Renda Setor Privado]]*1)/J25)-1)</f>
        <v>1.4066083202864732E-2</v>
      </c>
    </row>
    <row r="38" spans="1:11">
      <c r="A38" s="11">
        <v>42036</v>
      </c>
      <c r="B38" s="16">
        <v>7.5</v>
      </c>
      <c r="C38" s="16">
        <f>IF(Tabela1610[[#This Row],[Taxa de Desemprego]]="",#N/A,AVERAGE(B26:B38))</f>
        <v>6.9538461538461531</v>
      </c>
      <c r="D38" s="34">
        <v>92308</v>
      </c>
      <c r="E38" s="12">
        <f>'[2]STP-20231205150411181'!F279/1000000</f>
        <v>39.478073999999999</v>
      </c>
      <c r="F38" s="68">
        <f>IF(Tabela1610[[#This Row],[Caged (mi)]]="",#N/A,(Tabela1610[[#This Row],[Caged (mi)]]-E37)*1000)</f>
        <v>13.173000000001878</v>
      </c>
      <c r="G38" s="13">
        <f>((Tabela1610[[#This Row],[Caged (mi)]]*1)/E26)-1</f>
        <v>1.8763300382951265E-4</v>
      </c>
      <c r="H38" s="17">
        <v>2792</v>
      </c>
      <c r="I38" s="13">
        <f>IF(Tabela1610[[#This Row],[Renda Real com Carteira]]="",#N/A,((Tabela1610[[#This Row],[Renda Real com Carteira]]*1)/H26)-1)</f>
        <v>1.013024602026058E-2</v>
      </c>
      <c r="J38" s="42">
        <v>2464.41</v>
      </c>
      <c r="K38" s="13">
        <f>IF(Tabela1610[[#This Row],[Renda Setor Privado]]="",#N/A,((Tabela1610[[#This Row],[Renda Setor Privado]]*1)/J26)-1)</f>
        <v>-4.7047944288758359E-4</v>
      </c>
    </row>
    <row r="39" spans="1:11">
      <c r="A39" s="11">
        <v>42064</v>
      </c>
      <c r="B39" s="16">
        <v>8</v>
      </c>
      <c r="C39" s="16">
        <f>IF(Tabela1610[[#This Row],[Taxa de Desemprego]]="",#N/A,AVERAGE(B27:B39))</f>
        <v>7.0461538461538469</v>
      </c>
      <c r="D39" s="34">
        <v>91962</v>
      </c>
      <c r="E39" s="12">
        <f>'[2]STP-20231205150411181'!F280/1000000</f>
        <v>39.514139</v>
      </c>
      <c r="F39" s="68">
        <f>IF(Tabela1610[[#This Row],[Caged (mi)]]="",#N/A,(Tabela1610[[#This Row],[Caged (mi)]]-E38)*1000)</f>
        <v>36.06500000000068</v>
      </c>
      <c r="G39" s="13">
        <f>((Tabela1610[[#This Row],[Caged (mi)]]*1)/E27)-1</f>
        <v>2.1176651827570225E-4</v>
      </c>
      <c r="H39" s="17">
        <v>2793</v>
      </c>
      <c r="I39" s="13">
        <f>IF(Tabela1610[[#This Row],[Renda Real com Carteira]]="",#N/A,((Tabela1610[[#This Row],[Renda Real com Carteira]]*1)/H27)-1)</f>
        <v>-1.7869907076483171E-3</v>
      </c>
      <c r="J39" s="42">
        <v>2493.92</v>
      </c>
      <c r="K39" s="13">
        <f>IF(Tabela1610[[#This Row],[Renda Setor Privado]]="",#N/A,((Tabela1610[[#This Row],[Renda Setor Privado]]*1)/J27)-1)</f>
        <v>2.1860734263485782E-3</v>
      </c>
    </row>
    <row r="40" spans="1:11">
      <c r="A40" s="11">
        <v>42095</v>
      </c>
      <c r="B40" s="16">
        <v>8.1</v>
      </c>
      <c r="C40" s="16">
        <f>IF(Tabela1610[[#This Row],[Taxa de Desemprego]]="",#N/A,AVERAGE(B28:B40))</f>
        <v>7.115384615384615</v>
      </c>
      <c r="D40" s="34">
        <v>92174</v>
      </c>
      <c r="E40" s="12">
        <f>'[2]STP-20231205150411181'!F281/1000000</f>
        <v>39.429358000000001</v>
      </c>
      <c r="F40" s="68">
        <f>IF(Tabela1610[[#This Row],[Caged (mi)]]="",#N/A,(Tabela1610[[#This Row],[Caged (mi)]]-E39)*1000)</f>
        <v>-84.780999999999551</v>
      </c>
      <c r="G40" s="13">
        <f>((Tabela1610[[#This Row],[Caged (mi)]]*1)/E28)-1</f>
        <v>-5.2759328256920535E-3</v>
      </c>
      <c r="H40" s="17">
        <v>2784</v>
      </c>
      <c r="I40" s="13">
        <f>IF(Tabela1610[[#This Row],[Renda Real com Carteira]]="",#N/A,((Tabela1610[[#This Row],[Renda Real com Carteira]]*1)/H28)-1)</f>
        <v>-4.2918454935622075E-3</v>
      </c>
      <c r="J40" s="42">
        <v>2478.36</v>
      </c>
      <c r="K40" s="13">
        <f>IF(Tabela1610[[#This Row],[Renda Setor Privado]]="",#N/A,((Tabela1610[[#This Row],[Renda Setor Privado]]*1)/J28)-1)</f>
        <v>-6.3626850771580923E-3</v>
      </c>
    </row>
    <row r="41" spans="1:11">
      <c r="A41" s="11">
        <v>42125</v>
      </c>
      <c r="B41" s="16">
        <v>8.3000000000000007</v>
      </c>
      <c r="C41" s="16">
        <f>IF(Tabela1610[[#This Row],[Taxa de Desemprego]]="",#N/A,AVERAGE(B29:B41))</f>
        <v>7.1999999999999993</v>
      </c>
      <c r="D41" s="34">
        <v>92147</v>
      </c>
      <c r="E41" s="12">
        <f>'[2]STP-20231205150411181'!F282/1000000</f>
        <v>39.319994000000001</v>
      </c>
      <c r="F41" s="68">
        <f>IF(Tabela1610[[#This Row],[Caged (mi)]]="",#N/A,(Tabela1610[[#This Row],[Caged (mi)]]-E40)*1000)</f>
        <v>-109.36399999999935</v>
      </c>
      <c r="G41" s="13">
        <f>((Tabela1610[[#This Row],[Caged (mi)]]*1)/E29)-1</f>
        <v>-1.0199228901784152E-2</v>
      </c>
      <c r="H41" s="17">
        <v>2772</v>
      </c>
      <c r="I41" s="13">
        <f>IF(Tabela1610[[#This Row],[Renda Real com Carteira]]="",#N/A,((Tabela1610[[#This Row],[Renda Real com Carteira]]*1)/H29)-1)</f>
        <v>-7.5187969924812581E-3</v>
      </c>
      <c r="J41" s="42">
        <v>2494.5300000000002</v>
      </c>
      <c r="K41" s="13">
        <f>IF(Tabela1610[[#This Row],[Renda Setor Privado]]="",#N/A,((Tabela1610[[#This Row],[Renda Setor Privado]]*1)/J29)-1)</f>
        <v>-3.8097976494266828E-3</v>
      </c>
    </row>
    <row r="42" spans="1:11">
      <c r="A42" s="11">
        <v>42156</v>
      </c>
      <c r="B42" s="16">
        <v>8.4</v>
      </c>
      <c r="C42" s="16">
        <f>IF(Tabela1610[[#This Row],[Taxa de Desemprego]]="",#N/A,AVERAGE(B30:B42))</f>
        <v>7.2999999999999989</v>
      </c>
      <c r="D42" s="34">
        <v>92249</v>
      </c>
      <c r="E42" s="12">
        <f>'[2]STP-20231205150411181'!F283/1000000</f>
        <v>39.221131999999997</v>
      </c>
      <c r="F42" s="68">
        <f>IF(Tabela1610[[#This Row],[Caged (mi)]]="",#N/A,(Tabela1610[[#This Row],[Caged (mi)]]-E41)*1000)</f>
        <v>-98.862000000004002</v>
      </c>
      <c r="G42" s="13">
        <f>((Tabela1610[[#This Row],[Caged (mi)]]*1)/E30)-1</f>
        <v>-1.3943199990808619E-2</v>
      </c>
      <c r="H42" s="17">
        <v>2778</v>
      </c>
      <c r="I42" s="13">
        <f>IF(Tabela1610[[#This Row],[Renda Real com Carteira]]="",#N/A,((Tabela1610[[#This Row],[Renda Real com Carteira]]*1)/H30)-1)</f>
        <v>3.6010082823190182E-4</v>
      </c>
      <c r="J42" s="42">
        <v>2485.29</v>
      </c>
      <c r="K42" s="13">
        <f>IF(Tabela1610[[#This Row],[Renda Setor Privado]]="",#N/A,((Tabela1610[[#This Row],[Renda Setor Privado]]*1)/J30)-1)</f>
        <v>-4.5022491217810989E-3</v>
      </c>
    </row>
    <row r="43" spans="1:11">
      <c r="A43" s="11">
        <v>42186</v>
      </c>
      <c r="B43" s="16">
        <v>8.6999999999999993</v>
      </c>
      <c r="C43" s="16">
        <f>IF(Tabela1610[[#This Row],[Taxa de Desemprego]]="",#N/A,AVERAGE(B31:B43))</f>
        <v>7.4384615384615387</v>
      </c>
      <c r="D43" s="34">
        <v>92231</v>
      </c>
      <c r="E43" s="12">
        <f>'[2]STP-20231205150411181'!F284/1000000</f>
        <v>39.071775000000002</v>
      </c>
      <c r="F43" s="68">
        <f>IF(Tabela1610[[#This Row],[Caged (mi)]]="",#N/A,(Tabela1610[[#This Row],[Caged (mi)]]-E42)*1000)</f>
        <v>-149.35699999999485</v>
      </c>
      <c r="G43" s="13">
        <f>((Tabela1610[[#This Row],[Caged (mi)]]*1)/E31)-1</f>
        <v>-1.846767029126295E-2</v>
      </c>
      <c r="H43" s="17">
        <v>2761</v>
      </c>
      <c r="I43" s="13">
        <f>IF(Tabela1610[[#This Row],[Renda Real com Carteira]]="",#N/A,((Tabela1610[[#This Row],[Renda Real com Carteira]]*1)/H31)-1)</f>
        <v>-3.6088054853843365E-3</v>
      </c>
      <c r="J43" s="42">
        <v>2477.92</v>
      </c>
      <c r="K43" s="13">
        <f>IF(Tabela1610[[#This Row],[Renda Setor Privado]]="",#N/A,((Tabela1610[[#This Row],[Renda Setor Privado]]*1)/J31)-1)</f>
        <v>-4.5155795529414622E-3</v>
      </c>
    </row>
    <row r="44" spans="1:11">
      <c r="A44" s="11">
        <v>42217</v>
      </c>
      <c r="B44" s="16">
        <v>8.9</v>
      </c>
      <c r="C44" s="16">
        <f>IF(Tabela1610[[#This Row],[Taxa de Desemprego]]="",#N/A,AVERAGE(B32:B44))</f>
        <v>7.5846153846153852</v>
      </c>
      <c r="D44" s="34">
        <v>92173</v>
      </c>
      <c r="E44" s="12">
        <f>'[2]STP-20231205150411181'!F285/1000000</f>
        <v>38.994455000000002</v>
      </c>
      <c r="F44" s="68">
        <f>IF(Tabela1610[[#This Row],[Caged (mi)]]="",#N/A,(Tabela1610[[#This Row],[Caged (mi)]]-E43)*1000)</f>
        <v>-77.320000000000277</v>
      </c>
      <c r="G44" s="13">
        <f>((Tabela1610[[#This Row],[Caged (mi)]]*1)/E32)-1</f>
        <v>-2.3620843601378394E-2</v>
      </c>
      <c r="H44" s="17">
        <v>2747</v>
      </c>
      <c r="I44" s="13">
        <f>IF(Tabela1610[[#This Row],[Renda Real com Carteira]]="",#N/A,((Tabela1610[[#This Row],[Renda Real com Carteira]]*1)/H32)-1)</f>
        <v>-1.5412186379928361E-2</v>
      </c>
      <c r="J44" s="42">
        <v>2455.64</v>
      </c>
      <c r="K44" s="13">
        <f>IF(Tabela1610[[#This Row],[Renda Setor Privado]]="",#N/A,((Tabela1610[[#This Row],[Renda Setor Privado]]*1)/J32)-1)</f>
        <v>-1.8791930218526653E-2</v>
      </c>
    </row>
    <row r="45" spans="1:11">
      <c r="A45" s="11">
        <v>42248</v>
      </c>
      <c r="B45" s="16">
        <v>9</v>
      </c>
      <c r="C45" s="16">
        <f>IF(Tabela1610[[#This Row],[Taxa de Desemprego]]="",#N/A,AVERAGE(B33:B45))</f>
        <v>7.7384615384615403</v>
      </c>
      <c r="D45" s="34">
        <v>92201</v>
      </c>
      <c r="E45" s="12">
        <f>'[2]STP-20231205150411181'!F286/1000000</f>
        <v>38.906700000000001</v>
      </c>
      <c r="F45" s="68">
        <f>IF(Tabela1610[[#This Row],[Caged (mi)]]="",#N/A,(Tabela1610[[#This Row],[Caged (mi)]]-E44)*1000)</f>
        <v>-87.75500000000136</v>
      </c>
      <c r="G45" s="13">
        <f>((Tabela1610[[#This Row],[Caged (mi)]]*1)/E33)-1</f>
        <v>-2.9918881773359884E-2</v>
      </c>
      <c r="H45" s="17">
        <v>2743</v>
      </c>
      <c r="I45" s="13">
        <f>IF(Tabela1610[[#This Row],[Renda Real com Carteira]]="",#N/A,((Tabela1610[[#This Row],[Renda Real com Carteira]]*1)/H33)-1)</f>
        <v>-2.0007145409074667E-2</v>
      </c>
      <c r="J45" s="42">
        <v>2462.54</v>
      </c>
      <c r="K45" s="13">
        <f>IF(Tabela1610[[#This Row],[Renda Setor Privado]]="",#N/A,((Tabela1610[[#This Row],[Renda Setor Privado]]*1)/J33)-1)</f>
        <v>-1.7816616876926927E-2</v>
      </c>
    </row>
    <row r="46" spans="1:11">
      <c r="A46" s="11">
        <v>42278</v>
      </c>
      <c r="B46" s="16">
        <v>9.1</v>
      </c>
      <c r="C46" s="16">
        <f>IF(Tabela1610[[#This Row],[Taxa de Desemprego]]="",#N/A,AVERAGE(B34:B46))</f>
        <v>7.9076923076923089</v>
      </c>
      <c r="D46" s="34">
        <v>92386</v>
      </c>
      <c r="E46" s="12">
        <f>'[2]STP-20231205150411181'!F287/1000000</f>
        <v>38.740031999999999</v>
      </c>
      <c r="F46" s="68">
        <f>IF(Tabela1610[[#This Row],[Caged (mi)]]="",#N/A,(Tabela1610[[#This Row],[Caged (mi)]]-E45)*1000)</f>
        <v>-166.66800000000137</v>
      </c>
      <c r="G46" s="13">
        <f>((Tabela1610[[#This Row],[Caged (mi)]]*1)/E34)-1</f>
        <v>-3.3664130565088435E-2</v>
      </c>
      <c r="H46" s="17">
        <v>2731</v>
      </c>
      <c r="I46" s="13">
        <f>IF(Tabela1610[[#This Row],[Renda Real com Carteira]]="",#N/A,((Tabela1610[[#This Row],[Renda Real com Carteira]]*1)/H34)-1)</f>
        <v>-2.8113879003558773E-2</v>
      </c>
      <c r="J46" s="42">
        <v>2462.88</v>
      </c>
      <c r="K46" s="13">
        <f>IF(Tabela1610[[#This Row],[Renda Setor Privado]]="",#N/A,((Tabela1610[[#This Row],[Renda Setor Privado]]*1)/J34)-1)</f>
        <v>-1.931599632076253E-2</v>
      </c>
    </row>
    <row r="47" spans="1:11">
      <c r="A47" s="11">
        <v>42309</v>
      </c>
      <c r="B47" s="16">
        <v>9.1</v>
      </c>
      <c r="C47" s="16">
        <f>IF(Tabela1610[[#This Row],[Taxa de Desemprego]]="",#N/A,AVERAGE(B35:B47))</f>
        <v>8.092307692307692</v>
      </c>
      <c r="D47" s="34">
        <v>92287</v>
      </c>
      <c r="E47" s="12">
        <f>'[2]STP-20231205150411181'!F288/1000000</f>
        <v>38.60613</v>
      </c>
      <c r="F47" s="68">
        <f>IF(Tabela1610[[#This Row],[Caged (mi)]]="",#N/A,(Tabela1610[[#This Row],[Caged (mi)]]-E46)*1000)</f>
        <v>-133.90199999999908</v>
      </c>
      <c r="G47" s="13">
        <f>((Tabela1610[[#This Row],[Caged (mi)]]*1)/E35)-1</f>
        <v>-3.7468733297062129E-2</v>
      </c>
      <c r="H47" s="17">
        <v>2716</v>
      </c>
      <c r="I47" s="13">
        <f>IF(Tabela1610[[#This Row],[Renda Real com Carteira]]="",#N/A,((Tabela1610[[#This Row],[Renda Real com Carteira]]*1)/H35)-1)</f>
        <v>-2.7220630372492782E-2</v>
      </c>
      <c r="J47" s="42">
        <v>2456.2199999999998</v>
      </c>
      <c r="K47" s="13">
        <f>IF(Tabela1610[[#This Row],[Renda Setor Privado]]="",#N/A,((Tabela1610[[#This Row],[Renda Setor Privado]]*1)/J35)-1)</f>
        <v>-1.4603108375925822E-2</v>
      </c>
    </row>
    <row r="48" spans="1:11">
      <c r="A48" s="11">
        <v>42339</v>
      </c>
      <c r="B48" s="16">
        <v>9.1</v>
      </c>
      <c r="C48" s="16">
        <f>IF(Tabela1610[[#This Row],[Taxa de Desemprego]]="",#N/A,AVERAGE(B36:B48))</f>
        <v>8.2846153846153836</v>
      </c>
      <c r="D48" s="34">
        <v>92366</v>
      </c>
      <c r="E48" s="12">
        <f>'[2]STP-20231205150411181'!F289/1000000</f>
        <v>37.991737000000001</v>
      </c>
      <c r="F48" s="68">
        <f>IF(Tabela1610[[#This Row],[Caged (mi)]]="",#N/A,(Tabela1610[[#This Row],[Caged (mi)]]-E47)*1000)</f>
        <v>-614.3929999999998</v>
      </c>
      <c r="G48" s="13">
        <f>((Tabela1610[[#This Row],[Caged (mi)]]*1)/E36)-1</f>
        <v>-3.8834205494277407E-2</v>
      </c>
      <c r="H48" s="17">
        <v>2707</v>
      </c>
      <c r="I48" s="13">
        <f>IF(Tabela1610[[#This Row],[Renda Real com Carteira]]="",#N/A,((Tabela1610[[#This Row],[Renda Real com Carteira]]*1)/H36)-1)</f>
        <v>-3.0791263873970687E-2</v>
      </c>
      <c r="J48" s="42">
        <v>2439.58</v>
      </c>
      <c r="K48" s="13">
        <f>IF(Tabela1610[[#This Row],[Renda Setor Privado]]="",#N/A,((Tabela1610[[#This Row],[Renda Setor Privado]]*1)/J36)-1)</f>
        <v>-1.439473822423154E-2</v>
      </c>
    </row>
    <row r="49" spans="1:11">
      <c r="A49" s="11">
        <v>42370</v>
      </c>
      <c r="B49" s="16">
        <v>9.6</v>
      </c>
      <c r="C49" s="16">
        <f>IF(Tabela1610[[#This Row],[Taxa de Desemprego]]="",#N/A,AVERAGE(B37:B49))</f>
        <v>8.5153846153846136</v>
      </c>
      <c r="D49" s="34">
        <v>91803</v>
      </c>
      <c r="E49" s="12">
        <f>'[2]STP-20231205150411181'!F290/1000000</f>
        <v>37.899464000000002</v>
      </c>
      <c r="F49" s="68">
        <f>IF(Tabela1610[[#This Row],[Caged (mi)]]="",#N/A,(Tabela1610[[#This Row],[Caged (mi)]]-E48)*1000)</f>
        <v>-92.272999999998717</v>
      </c>
      <c r="G49" s="13">
        <f>((Tabela1610[[#This Row],[Caged (mi)]]*1)/E37)-1</f>
        <v>-3.9666563461035809E-2</v>
      </c>
      <c r="H49" s="17">
        <v>2718</v>
      </c>
      <c r="I49" s="13">
        <f>IF(Tabela1610[[#This Row],[Renda Real com Carteira]]="",#N/A,((Tabela1610[[#This Row],[Renda Real com Carteira]]*1)/H37)-1)</f>
        <v>-2.8591851322373074E-2</v>
      </c>
      <c r="J49" s="42">
        <v>2456.08</v>
      </c>
      <c r="K49" s="13">
        <f>IF(Tabela1610[[#This Row],[Renda Setor Privado]]="",#N/A,((Tabela1610[[#This Row],[Renda Setor Privado]]*1)/J37)-1)</f>
        <v>-9.9326002128413693E-3</v>
      </c>
    </row>
    <row r="50" spans="1:11">
      <c r="A50" s="11">
        <v>42401</v>
      </c>
      <c r="B50" s="16">
        <v>10.4</v>
      </c>
      <c r="C50" s="16">
        <f>IF(Tabela1610[[#This Row],[Taxa de Desemprego]]="",#N/A,AVERAGE(B38:B50))</f>
        <v>8.7846153846153836</v>
      </c>
      <c r="D50" s="34">
        <v>91304</v>
      </c>
      <c r="E50" s="12">
        <f>'[2]STP-20231205150411181'!F291/1000000</f>
        <v>37.803130000000003</v>
      </c>
      <c r="F50" s="68">
        <f>IF(Tabela1610[[#This Row],[Caged (mi)]]="",#N/A,(Tabela1610[[#This Row],[Caged (mi)]]-E49)*1000)</f>
        <v>-96.333999999998809</v>
      </c>
      <c r="G50" s="13">
        <f>((Tabela1610[[#This Row],[Caged (mi)]]*1)/E38)-1</f>
        <v>-4.2427196423006741E-2</v>
      </c>
      <c r="H50" s="17">
        <v>2702</v>
      </c>
      <c r="I50" s="13">
        <f>IF(Tabela1610[[#This Row],[Renda Real com Carteira]]="",#N/A,((Tabela1610[[#This Row],[Renda Real com Carteira]]*1)/H38)-1)</f>
        <v>-3.2234957020057298E-2</v>
      </c>
      <c r="J50" s="42">
        <v>2459.5700000000002</v>
      </c>
      <c r="K50" s="13">
        <f>IF(Tabela1610[[#This Row],[Renda Setor Privado]]="",#N/A,((Tabela1610[[#This Row],[Renda Setor Privado]]*1)/J38)-1)</f>
        <v>-1.9639589191732254E-3</v>
      </c>
    </row>
    <row r="51" spans="1:11">
      <c r="A51" s="11">
        <v>42430</v>
      </c>
      <c r="B51" s="16">
        <v>11.1</v>
      </c>
      <c r="C51" s="16">
        <f>IF(Tabela1610[[#This Row],[Taxa de Desemprego]]="",#N/A,AVERAGE(B39:B51))</f>
        <v>9.0615384615384595</v>
      </c>
      <c r="D51" s="34">
        <v>90708</v>
      </c>
      <c r="E51" s="12">
        <f>'[2]STP-20231205150411181'!F292/1000000</f>
        <v>37.688608000000002</v>
      </c>
      <c r="F51" s="68">
        <f>IF(Tabela1610[[#This Row],[Caged (mi)]]="",#N/A,(Tabela1610[[#This Row],[Caged (mi)]]-E50)*1000)</f>
        <v>-114.5220000000009</v>
      </c>
      <c r="G51" s="13">
        <f>((Tabela1610[[#This Row],[Caged (mi)]]*1)/E39)-1</f>
        <v>-4.6199437624086848E-2</v>
      </c>
      <c r="H51" s="17">
        <v>2710</v>
      </c>
      <c r="I51" s="13">
        <f>IF(Tabela1610[[#This Row],[Renda Real com Carteira]]="",#N/A,((Tabela1610[[#This Row],[Renda Real com Carteira]]*1)/H39)-1)</f>
        <v>-2.9717150017901872E-2</v>
      </c>
      <c r="J51" s="42">
        <v>2457.4899999999998</v>
      </c>
      <c r="K51" s="13">
        <f>IF(Tabela1610[[#This Row],[Renda Setor Privado]]="",#N/A,((Tabela1610[[#This Row],[Renda Setor Privado]]*1)/J39)-1)</f>
        <v>-1.4607525502021046E-2</v>
      </c>
    </row>
    <row r="52" spans="1:11">
      <c r="A52" s="11">
        <v>42461</v>
      </c>
      <c r="B52" s="16">
        <v>11.3</v>
      </c>
      <c r="C52" s="16">
        <f>IF(Tabela1610[[#This Row],[Taxa de Desemprego]]="",#N/A,AVERAGE(B40:B52))</f>
        <v>9.3153846153846143</v>
      </c>
      <c r="D52" s="34">
        <v>90549</v>
      </c>
      <c r="E52" s="12">
        <f>'[2]STP-20231205150411181'!F293/1000000</f>
        <v>37.632786000000003</v>
      </c>
      <c r="F52" s="68">
        <f>IF(Tabela1610[[#This Row],[Caged (mi)]]="",#N/A,(Tabela1610[[#This Row],[Caged (mi)]]-E51)*1000)</f>
        <v>-55.82199999999915</v>
      </c>
      <c r="G52" s="13">
        <f>((Tabela1610[[#This Row],[Caged (mi)]]*1)/E40)-1</f>
        <v>-4.5564322908833499E-2</v>
      </c>
      <c r="H52" s="17">
        <v>2697</v>
      </c>
      <c r="I52" s="13">
        <f>IF(Tabela1610[[#This Row],[Renda Real com Carteira]]="",#N/A,((Tabela1610[[#This Row],[Renda Real com Carteira]]*1)/H40)-1)</f>
        <v>-3.125E-2</v>
      </c>
      <c r="J52" s="42">
        <v>2450.87</v>
      </c>
      <c r="K52" s="13">
        <f>IF(Tabela1610[[#This Row],[Renda Setor Privado]]="",#N/A,((Tabela1610[[#This Row],[Renda Setor Privado]]*1)/J40)-1)</f>
        <v>-1.1092012459852585E-2</v>
      </c>
    </row>
    <row r="53" spans="1:11">
      <c r="A53" s="11">
        <v>42491</v>
      </c>
      <c r="B53" s="16">
        <v>11.3</v>
      </c>
      <c r="C53" s="16">
        <f>IF(Tabela1610[[#This Row],[Taxa de Desemprego]]="",#N/A,AVERAGE(B41:B53))</f>
        <v>9.5615384615384613</v>
      </c>
      <c r="D53" s="34">
        <v>90708</v>
      </c>
      <c r="E53" s="12">
        <f>'[2]STP-20231205150411181'!F294/1000000</f>
        <v>37.566400000000002</v>
      </c>
      <c r="F53" s="68">
        <f>IF(Tabela1610[[#This Row],[Caged (mi)]]="",#N/A,(Tabela1610[[#This Row],[Caged (mi)]]-E52)*1000)</f>
        <v>-66.386000000001388</v>
      </c>
      <c r="G53" s="13">
        <f>((Tabela1610[[#This Row],[Caged (mi)]]*1)/E41)-1</f>
        <v>-4.4598023082099147E-2</v>
      </c>
      <c r="H53" s="17">
        <v>2705</v>
      </c>
      <c r="I53" s="13">
        <f>IF(Tabela1610[[#This Row],[Renda Real com Carteira]]="",#N/A,((Tabela1610[[#This Row],[Renda Real com Carteira]]*1)/H41)-1)</f>
        <v>-2.4170274170274175E-2</v>
      </c>
      <c r="J53" s="42">
        <v>2445.79</v>
      </c>
      <c r="K53" s="13">
        <f>IF(Tabela1610[[#This Row],[Renda Setor Privado]]="",#N/A,((Tabela1610[[#This Row],[Renda Setor Privado]]*1)/J41)-1)</f>
        <v>-1.9538750786721404E-2</v>
      </c>
    </row>
    <row r="54" spans="1:11">
      <c r="A54" s="11">
        <v>42522</v>
      </c>
      <c r="B54" s="16">
        <v>11.4</v>
      </c>
      <c r="C54" s="16">
        <f>IF(Tabela1610[[#This Row],[Taxa de Desemprego]]="",#N/A,AVERAGE(B42:B54))</f>
        <v>9.8000000000000007</v>
      </c>
      <c r="D54" s="34">
        <v>90673</v>
      </c>
      <c r="E54" s="12">
        <f>'[2]STP-20231205150411181'!F295/1000000</f>
        <v>37.478679999999997</v>
      </c>
      <c r="F54" s="68">
        <f>IF(Tabela1610[[#This Row],[Caged (mi)]]="",#N/A,(Tabela1610[[#This Row],[Caged (mi)]]-E53)*1000)</f>
        <v>-87.720000000004461</v>
      </c>
      <c r="G54" s="13">
        <f>((Tabela1610[[#This Row],[Caged (mi)]]*1)/E42)-1</f>
        <v>-4.4426356689551971E-2</v>
      </c>
      <c r="H54" s="17">
        <v>2678</v>
      </c>
      <c r="I54" s="13">
        <f>IF(Tabela1610[[#This Row],[Renda Real com Carteira]]="",#N/A,((Tabela1610[[#This Row],[Renda Real com Carteira]]*1)/H42)-1)</f>
        <v>-3.5997120230381596E-2</v>
      </c>
      <c r="J54" s="42">
        <v>2420.63</v>
      </c>
      <c r="K54" s="13">
        <f>IF(Tabela1610[[#This Row],[Renda Setor Privado]]="",#N/A,((Tabela1610[[#This Row],[Renda Setor Privado]]*1)/J42)-1)</f>
        <v>-2.6017084525347123E-2</v>
      </c>
    </row>
    <row r="55" spans="1:11">
      <c r="A55" s="11">
        <v>42552</v>
      </c>
      <c r="B55" s="16">
        <v>11.7</v>
      </c>
      <c r="C55" s="16">
        <f>IF(Tabela1610[[#This Row],[Taxa de Desemprego]]="",#N/A,AVERAGE(B43:B55))</f>
        <v>10.053846153846154</v>
      </c>
      <c r="D55" s="34">
        <v>90327</v>
      </c>
      <c r="E55" s="12">
        <f>'[2]STP-20231205150411181'!F296/1000000</f>
        <v>37.394440000000003</v>
      </c>
      <c r="F55" s="68">
        <f>IF(Tabela1610[[#This Row],[Caged (mi)]]="",#N/A,(Tabela1610[[#This Row],[Caged (mi)]]-E54)*1000)</f>
        <v>-84.239999999994097</v>
      </c>
      <c r="G55" s="13">
        <f>((Tabela1610[[#This Row],[Caged (mi)]]*1)/E43)-1</f>
        <v>-4.2929582799860033E-2</v>
      </c>
      <c r="H55" s="17">
        <v>2680</v>
      </c>
      <c r="I55" s="13">
        <f>IF(Tabela1610[[#This Row],[Renda Real com Carteira]]="",#N/A,((Tabela1610[[#This Row],[Renda Real com Carteira]]*1)/H43)-1)</f>
        <v>-2.9337196667873933E-2</v>
      </c>
      <c r="J55" s="42">
        <v>2418.88</v>
      </c>
      <c r="K55" s="13">
        <f>IF(Tabela1610[[#This Row],[Renda Setor Privado]]="",#N/A,((Tabela1610[[#This Row],[Renda Setor Privado]]*1)/J43)-1)</f>
        <v>-2.3826435074578711E-2</v>
      </c>
    </row>
    <row r="56" spans="1:11">
      <c r="A56" s="11">
        <v>42583</v>
      </c>
      <c r="B56" s="16">
        <v>11.9</v>
      </c>
      <c r="C56" s="16">
        <f>IF(Tabela1610[[#This Row],[Taxa de Desemprego]]="",#N/A,AVERAGE(B44:B56))</f>
        <v>10.3</v>
      </c>
      <c r="D56" s="34">
        <v>90080</v>
      </c>
      <c r="E56" s="12">
        <f>'[2]STP-20231205150411181'!F297/1000000</f>
        <v>37.372354000000001</v>
      </c>
      <c r="F56" s="68">
        <f>IF(Tabela1610[[#This Row],[Caged (mi)]]="",#N/A,(Tabela1610[[#This Row],[Caged (mi)]]-E55)*1000)</f>
        <v>-22.086000000001604</v>
      </c>
      <c r="G56" s="13">
        <f>((Tabela1610[[#This Row],[Caged (mi)]]*1)/E44)-1</f>
        <v>-4.159824775086618E-2</v>
      </c>
      <c r="H56" s="17">
        <v>2703</v>
      </c>
      <c r="I56" s="13">
        <f>IF(Tabela1610[[#This Row],[Renda Real com Carteira]]="",#N/A,((Tabela1610[[#This Row],[Renda Real com Carteira]]*1)/H44)-1)</f>
        <v>-1.6017473607571886E-2</v>
      </c>
      <c r="J56" s="42">
        <v>2430.19</v>
      </c>
      <c r="K56" s="13">
        <f>IF(Tabela1610[[#This Row],[Renda Setor Privado]]="",#N/A,((Tabela1610[[#This Row],[Renda Setor Privado]]*1)/J44)-1)</f>
        <v>-1.0363896988157761E-2</v>
      </c>
    </row>
    <row r="57" spans="1:11">
      <c r="A57" s="11">
        <v>42614</v>
      </c>
      <c r="B57" s="16">
        <v>11.9</v>
      </c>
      <c r="C57" s="16">
        <f>IF(Tabela1610[[#This Row],[Taxa de Desemprego]]="",#N/A,AVERAGE(B45:B57))</f>
        <v>10.530769230769231</v>
      </c>
      <c r="D57" s="34">
        <v>89821</v>
      </c>
      <c r="E57" s="12">
        <f>'[2]STP-20231205150411181'!F298/1000000</f>
        <v>37.340085000000002</v>
      </c>
      <c r="F57" s="68">
        <f>IF(Tabela1610[[#This Row],[Caged (mi)]]="",#N/A,(Tabela1610[[#This Row],[Caged (mi)]]-E56)*1000)</f>
        <v>-32.268999999999437</v>
      </c>
      <c r="G57" s="13">
        <f>((Tabela1610[[#This Row],[Caged (mi)]]*1)/E45)-1</f>
        <v>-4.0265943911974023E-2</v>
      </c>
      <c r="H57" s="17">
        <v>2701</v>
      </c>
      <c r="I57" s="13">
        <f>IF(Tabela1610[[#This Row],[Renda Real com Carteira]]="",#N/A,((Tabela1610[[#This Row],[Renda Real com Carteira]]*1)/H45)-1)</f>
        <v>-1.5311702515493963E-2</v>
      </c>
      <c r="J57" s="42">
        <v>2439.73</v>
      </c>
      <c r="K57" s="13">
        <f>IF(Tabela1610[[#This Row],[Renda Setor Privado]]="",#N/A,((Tabela1610[[#This Row],[Renda Setor Privado]]*1)/J45)-1)</f>
        <v>-9.2627937008129546E-3</v>
      </c>
    </row>
    <row r="58" spans="1:11">
      <c r="A58" s="11">
        <v>42644</v>
      </c>
      <c r="B58" s="16">
        <v>11.9</v>
      </c>
      <c r="C58" s="16">
        <f>IF(Tabela1610[[#This Row],[Taxa de Desemprego]]="",#N/A,AVERAGE(B46:B58))</f>
        <v>10.753846153846155</v>
      </c>
      <c r="D58" s="34">
        <v>89884</v>
      </c>
      <c r="E58" s="12">
        <f>'[2]STP-20231205150411181'!F299/1000000</f>
        <v>37.261319999999998</v>
      </c>
      <c r="F58" s="68">
        <f>IF(Tabela1610[[#This Row],[Caged (mi)]]="",#N/A,(Tabela1610[[#This Row],[Caged (mi)]]-E57)*1000)</f>
        <v>-78.765000000004193</v>
      </c>
      <c r="G58" s="13">
        <f>((Tabela1610[[#This Row],[Caged (mi)]]*1)/E46)-1</f>
        <v>-3.8170128512026058E-2</v>
      </c>
      <c r="H58" s="17">
        <v>2706</v>
      </c>
      <c r="I58" s="13">
        <f>IF(Tabela1610[[#This Row],[Renda Real com Carteira]]="",#N/A,((Tabela1610[[#This Row],[Renda Real com Carteira]]*1)/H46)-1)</f>
        <v>-9.1541559868180133E-3</v>
      </c>
      <c r="J58" s="42">
        <v>2442.14</v>
      </c>
      <c r="K58" s="13">
        <f>IF(Tabela1610[[#This Row],[Renda Setor Privado]]="",#N/A,((Tabela1610[[#This Row],[Renda Setor Privado]]*1)/J46)-1)</f>
        <v>-8.4210355356332256E-3</v>
      </c>
    </row>
    <row r="59" spans="1:11">
      <c r="A59" s="11">
        <v>42675</v>
      </c>
      <c r="B59" s="16">
        <v>12</v>
      </c>
      <c r="C59" s="16">
        <f>IF(Tabela1610[[#This Row],[Taxa de Desemprego]]="",#N/A,AVERAGE(B47:B59))</f>
        <v>10.976923076923079</v>
      </c>
      <c r="D59" s="34">
        <v>90149</v>
      </c>
      <c r="E59" s="12">
        <f>'[2]STP-20231205150411181'!F300/1000000</f>
        <v>37.143286000000003</v>
      </c>
      <c r="F59" s="68">
        <f>IF(Tabela1610[[#This Row],[Caged (mi)]]="",#N/A,(Tabela1610[[#This Row],[Caged (mi)]]-E58)*1000)</f>
        <v>-118.03399999999442</v>
      </c>
      <c r="G59" s="13">
        <f>((Tabela1610[[#This Row],[Caged (mi)]]*1)/E47)-1</f>
        <v>-3.7891495469760783E-2</v>
      </c>
      <c r="H59" s="17">
        <v>2709</v>
      </c>
      <c r="I59" s="13">
        <f>IF(Tabela1610[[#This Row],[Renda Real com Carteira]]="",#N/A,((Tabela1610[[#This Row],[Renda Real com Carteira]]*1)/H47)-1)</f>
        <v>-2.5773195876288568E-3</v>
      </c>
      <c r="J59" s="42">
        <v>2437.59</v>
      </c>
      <c r="K59" s="13">
        <f>IF(Tabela1610[[#This Row],[Renda Setor Privado]]="",#N/A,((Tabela1610[[#This Row],[Renda Setor Privado]]*1)/J47)-1)</f>
        <v>-7.5848254635170198E-3</v>
      </c>
    </row>
    <row r="60" spans="1:11">
      <c r="A60" s="11">
        <v>42705</v>
      </c>
      <c r="B60" s="16">
        <v>12.2</v>
      </c>
      <c r="C60" s="16">
        <f>IF(Tabela1610[[#This Row],[Taxa de Desemprego]]="",#N/A,AVERAGE(B48:B60))</f>
        <v>11.215384615384616</v>
      </c>
      <c r="D60" s="34">
        <v>90174</v>
      </c>
      <c r="E60" s="12">
        <f>'[2]STP-20231205150411181'!F301/1000000</f>
        <v>36.665179000000002</v>
      </c>
      <c r="F60" s="68">
        <f>IF(Tabela1610[[#This Row],[Caged (mi)]]="",#N/A,(Tabela1610[[#This Row],[Caged (mi)]]-E59)*1000)</f>
        <v>-478.10700000000139</v>
      </c>
      <c r="G60" s="13">
        <f>((Tabela1610[[#This Row],[Caged (mi)]]*1)/E48)-1</f>
        <v>-3.4917013665366148E-2</v>
      </c>
      <c r="H60" s="17">
        <v>2719</v>
      </c>
      <c r="I60" s="13">
        <f>IF(Tabela1610[[#This Row],[Renda Real com Carteira]]="",#N/A,((Tabela1610[[#This Row],[Renda Real com Carteira]]*1)/H48)-1)</f>
        <v>4.4329516069450126E-3</v>
      </c>
      <c r="J60" s="42">
        <v>2431.3000000000002</v>
      </c>
      <c r="K60" s="13">
        <f>IF(Tabela1610[[#This Row],[Renda Setor Privado]]="",#N/A,((Tabela1610[[#This Row],[Renda Setor Privado]]*1)/J48)-1)</f>
        <v>-3.3940268406855711E-3</v>
      </c>
    </row>
    <row r="61" spans="1:11">
      <c r="A61" s="11">
        <v>42736</v>
      </c>
      <c r="B61" s="16">
        <v>12.7</v>
      </c>
      <c r="C61" s="16">
        <f>IF(Tabela1610[[#This Row],[Taxa de Desemprego]]="",#N/A,AVERAGE(B49:B61))</f>
        <v>11.492307692307692</v>
      </c>
      <c r="D61" s="34">
        <v>89746</v>
      </c>
      <c r="E61" s="12">
        <f>'[2]STP-20231205150411181'!F302/1000000</f>
        <v>36.634104000000001</v>
      </c>
      <c r="F61" s="68">
        <f>IF(Tabela1610[[#This Row],[Caged (mi)]]="",#N/A,(Tabela1610[[#This Row],[Caged (mi)]]-E60)*1000)</f>
        <v>-31.075000000001296</v>
      </c>
      <c r="G61" s="13">
        <f>((Tabela1610[[#This Row],[Caged (mi)]]*1)/E49)-1</f>
        <v>-3.3387279566803429E-2</v>
      </c>
      <c r="H61" s="17">
        <v>2732</v>
      </c>
      <c r="I61" s="13">
        <f>IF(Tabela1610[[#This Row],[Renda Real com Carteira]]="",#N/A,((Tabela1610[[#This Row],[Renda Real com Carteira]]*1)/H49)-1)</f>
        <v>5.1508462104488117E-3</v>
      </c>
      <c r="J61" s="42">
        <v>2437.2800000000002</v>
      </c>
      <c r="K61" s="13">
        <f>IF(Tabela1610[[#This Row],[Renda Setor Privado]]="",#N/A,((Tabela1610[[#This Row],[Renda Setor Privado]]*1)/J49)-1)</f>
        <v>-7.6544737956417697E-3</v>
      </c>
    </row>
    <row r="62" spans="1:11">
      <c r="A62" s="11">
        <v>42767</v>
      </c>
      <c r="B62" s="16">
        <v>13.3</v>
      </c>
      <c r="C62" s="16">
        <f>IF(Tabela1610[[#This Row],[Taxa de Desemprego]]="",#N/A,AVERAGE(B50:B62))</f>
        <v>11.776923076923079</v>
      </c>
      <c r="D62" s="34">
        <v>89240</v>
      </c>
      <c r="E62" s="12">
        <f>'[2]STP-20231205150411181'!F303/1000000</f>
        <v>36.683732999999997</v>
      </c>
      <c r="F62" s="68">
        <f>IF(Tabela1610[[#This Row],[Caged (mi)]]="",#N/A,(Tabela1610[[#This Row],[Caged (mi)]]-E61)*1000)</f>
        <v>49.628999999995926</v>
      </c>
      <c r="G62" s="13">
        <f>((Tabela1610[[#This Row],[Caged (mi)]]*1)/E50)-1</f>
        <v>-2.9611225313882938E-2</v>
      </c>
      <c r="H62" s="17">
        <v>2742</v>
      </c>
      <c r="I62" s="13">
        <f>IF(Tabela1610[[#This Row],[Renda Real com Carteira]]="",#N/A,((Tabela1610[[#This Row],[Renda Real com Carteira]]*1)/H50)-1)</f>
        <v>1.4803849000740277E-2</v>
      </c>
      <c r="J62" s="42">
        <v>2458.83</v>
      </c>
      <c r="K62" s="13">
        <f>IF(Tabela1610[[#This Row],[Renda Setor Privado]]="",#N/A,((Tabela1610[[#This Row],[Renda Setor Privado]]*1)/J50)-1)</f>
        <v>-3.0086559845832195E-4</v>
      </c>
    </row>
    <row r="63" spans="1:11">
      <c r="A63" s="11">
        <v>42795</v>
      </c>
      <c r="B63" s="16">
        <v>13.9</v>
      </c>
      <c r="C63" s="16">
        <f>IF(Tabela1610[[#This Row],[Taxa de Desemprego]]="",#N/A,AVERAGE(B51:B63))</f>
        <v>12.046153846153848</v>
      </c>
      <c r="D63" s="34">
        <v>88846</v>
      </c>
      <c r="E63" s="12">
        <f>'[2]STP-20231205150411181'!F304/1000000</f>
        <v>36.626139000000002</v>
      </c>
      <c r="F63" s="68">
        <f>IF(Tabela1610[[#This Row],[Caged (mi)]]="",#N/A,(Tabela1610[[#This Row],[Caged (mi)]]-E62)*1000)</f>
        <v>-57.593999999994594</v>
      </c>
      <c r="G63" s="13">
        <f>((Tabela1610[[#This Row],[Caged (mi)]]*1)/E51)-1</f>
        <v>-2.8190720124234847E-2</v>
      </c>
      <c r="H63" s="17">
        <v>2754</v>
      </c>
      <c r="I63" s="13">
        <f>IF(Tabela1610[[#This Row],[Renda Real com Carteira]]="",#N/A,((Tabela1610[[#This Row],[Renda Real com Carteira]]*1)/H51)-1)</f>
        <v>1.6236162361623618E-2</v>
      </c>
      <c r="J63" s="42">
        <v>2472.96</v>
      </c>
      <c r="K63" s="13">
        <f>IF(Tabela1610[[#This Row],[Renda Setor Privado]]="",#N/A,((Tabela1610[[#This Row],[Renda Setor Privado]]*1)/J51)-1)</f>
        <v>6.2950408750392928E-3</v>
      </c>
    </row>
    <row r="64" spans="1:11">
      <c r="A64" s="11">
        <v>42826</v>
      </c>
      <c r="B64" s="16">
        <v>13.7</v>
      </c>
      <c r="C64" s="16">
        <f>IF(Tabela1610[[#This Row],[Taxa de Desemprego]]="",#N/A,AVERAGE(B52:B64))</f>
        <v>12.246153846153847</v>
      </c>
      <c r="D64" s="34">
        <v>89160</v>
      </c>
      <c r="E64" s="12">
        <f>'[2]STP-20231205150411181'!F305/1000000</f>
        <v>36.700521000000002</v>
      </c>
      <c r="F64" s="68">
        <f>IF(Tabela1610[[#This Row],[Caged (mi)]]="",#N/A,(Tabela1610[[#This Row],[Caged (mi)]]-E63)*1000)</f>
        <v>74.381999999999948</v>
      </c>
      <c r="G64" s="13">
        <f>((Tabela1610[[#This Row],[Caged (mi)]]*1)/E52)-1</f>
        <v>-2.4772680927742097E-2</v>
      </c>
      <c r="H64" s="17">
        <v>2737</v>
      </c>
      <c r="I64" s="13">
        <f>IF(Tabela1610[[#This Row],[Renda Real com Carteira]]="",#N/A,((Tabela1610[[#This Row],[Renda Real com Carteira]]*1)/H52)-1)</f>
        <v>1.4831294030404063E-2</v>
      </c>
      <c r="J64" s="42">
        <v>2460.96</v>
      </c>
      <c r="K64" s="13">
        <f>IF(Tabela1610[[#This Row],[Renda Setor Privado]]="",#N/A,((Tabela1610[[#This Row],[Renda Setor Privado]]*1)/J52)-1)</f>
        <v>4.1169054254204251E-3</v>
      </c>
    </row>
    <row r="65" spans="1:11">
      <c r="A65" s="11">
        <v>42856</v>
      </c>
      <c r="B65" s="16">
        <v>13.4</v>
      </c>
      <c r="C65" s="16">
        <f>IF(Tabela1610[[#This Row],[Taxa de Desemprego]]="",#N/A,AVERAGE(B53:B65))</f>
        <v>12.407692307692308</v>
      </c>
      <c r="D65" s="34">
        <v>89623</v>
      </c>
      <c r="E65" s="12">
        <f>'[2]STP-20231205150411181'!F306/1000000</f>
        <v>36.745365</v>
      </c>
      <c r="F65" s="68">
        <f>IF(Tabela1610[[#This Row],[Caged (mi)]]="",#N/A,(Tabela1610[[#This Row],[Caged (mi)]]-E64)*1000)</f>
        <v>44.843999999997664</v>
      </c>
      <c r="G65" s="13">
        <f>((Tabela1610[[#This Row],[Caged (mi)]]*1)/E53)-1</f>
        <v>-2.1855567741385973E-2</v>
      </c>
      <c r="H65" s="17">
        <v>2729</v>
      </c>
      <c r="I65" s="13">
        <f>IF(Tabela1610[[#This Row],[Renda Real com Carteira]]="",#N/A,((Tabela1610[[#This Row],[Renda Real com Carteira]]*1)/H53)-1)</f>
        <v>8.872458410351225E-3</v>
      </c>
      <c r="J65" s="42">
        <v>2454.71</v>
      </c>
      <c r="K65" s="13">
        <f>IF(Tabela1610[[#This Row],[Renda Setor Privado]]="",#N/A,((Tabela1610[[#This Row],[Renda Setor Privado]]*1)/J53)-1)</f>
        <v>3.6470833554802518E-3</v>
      </c>
    </row>
    <row r="66" spans="1:11">
      <c r="A66" s="11">
        <v>42887</v>
      </c>
      <c r="B66" s="16">
        <v>13.1</v>
      </c>
      <c r="C66" s="16">
        <f>IF(Tabela1610[[#This Row],[Taxa de Desemprego]]="",#N/A,AVERAGE(B54:B66))</f>
        <v>12.546153846153846</v>
      </c>
      <c r="D66" s="34">
        <v>90193</v>
      </c>
      <c r="E66" s="12">
        <f>'[2]STP-20231205150411181'!F307/1000000</f>
        <v>36.762216000000002</v>
      </c>
      <c r="F66" s="68">
        <f>IF(Tabela1610[[#This Row],[Caged (mi)]]="",#N/A,(Tabela1610[[#This Row],[Caged (mi)]]-E65)*1000)</f>
        <v>16.851000000002614</v>
      </c>
      <c r="G66" s="13">
        <f>((Tabela1610[[#This Row],[Caged (mi)]]*1)/E54)-1</f>
        <v>-1.9116575076816855E-2</v>
      </c>
      <c r="H66" s="17">
        <v>2722</v>
      </c>
      <c r="I66" s="13">
        <f>IF(Tabela1610[[#This Row],[Renda Real com Carteira]]="",#N/A,((Tabela1610[[#This Row],[Renda Real com Carteira]]*1)/H54)-1)</f>
        <v>1.643017176997752E-2</v>
      </c>
      <c r="J66" s="42">
        <v>2459.29</v>
      </c>
      <c r="K66" s="13">
        <f>IF(Tabela1610[[#This Row],[Renda Setor Privado]]="",#N/A,((Tabela1610[[#This Row],[Renda Setor Privado]]*1)/J54)-1)</f>
        <v>1.5971048859181325E-2</v>
      </c>
    </row>
    <row r="67" spans="1:11">
      <c r="A67" s="11">
        <v>42917</v>
      </c>
      <c r="B67" s="16">
        <v>12.9</v>
      </c>
      <c r="C67" s="16">
        <f>IF(Tabela1610[[#This Row],[Taxa de Desemprego]]="",#N/A,AVERAGE(B55:B67))</f>
        <v>12.661538461538461</v>
      </c>
      <c r="D67" s="34">
        <v>90585</v>
      </c>
      <c r="E67" s="12">
        <f>'[2]STP-20231205150411181'!F308/1000000</f>
        <v>36.812997000000003</v>
      </c>
      <c r="F67" s="68">
        <f>IF(Tabela1610[[#This Row],[Caged (mi)]]="",#N/A,(Tabela1610[[#This Row],[Caged (mi)]]-E66)*1000)</f>
        <v>50.781000000000631</v>
      </c>
      <c r="G67" s="13">
        <f>((Tabela1610[[#This Row],[Caged (mi)]]*1)/E55)-1</f>
        <v>-1.5548915828128451E-2</v>
      </c>
      <c r="H67" s="17">
        <v>2722</v>
      </c>
      <c r="I67" s="13">
        <f>IF(Tabela1610[[#This Row],[Renda Real com Carteira]]="",#N/A,((Tabela1610[[#This Row],[Renda Real com Carteira]]*1)/H55)-1)</f>
        <v>1.5671641791044744E-2</v>
      </c>
      <c r="J67" s="42">
        <v>2452.1999999999998</v>
      </c>
      <c r="K67" s="13">
        <f>IF(Tabela1610[[#This Row],[Renda Setor Privado]]="",#N/A,((Tabela1610[[#This Row],[Renda Setor Privado]]*1)/J55)-1)</f>
        <v>1.3774970234157857E-2</v>
      </c>
    </row>
    <row r="68" spans="1:11">
      <c r="A68" s="11">
        <v>42948</v>
      </c>
      <c r="B68" s="16">
        <v>12.7</v>
      </c>
      <c r="C68" s="16">
        <f>IF(Tabela1610[[#This Row],[Taxa de Desemprego]]="",#N/A,AVERAGE(B56:B68))</f>
        <v>12.738461538461539</v>
      </c>
      <c r="D68" s="34">
        <v>91001</v>
      </c>
      <c r="E68" s="12">
        <f>'[2]STP-20231205150411181'!F309/1000000</f>
        <v>36.862439000000002</v>
      </c>
      <c r="F68" s="68">
        <f>IF(Tabela1610[[#This Row],[Caged (mi)]]="",#N/A,(Tabela1610[[#This Row],[Caged (mi)]]-E67)*1000)</f>
        <v>49.441999999999098</v>
      </c>
      <c r="G68" s="13">
        <f>((Tabela1610[[#This Row],[Caged (mi)]]*1)/E56)-1</f>
        <v>-1.3644176655289053E-2</v>
      </c>
      <c r="H68" s="17">
        <v>2719</v>
      </c>
      <c r="I68" s="13">
        <f>IF(Tabela1610[[#This Row],[Renda Real com Carteira]]="",#N/A,((Tabela1610[[#This Row],[Renda Real com Carteira]]*1)/H56)-1)</f>
        <v>5.9193488716240417E-3</v>
      </c>
      <c r="J68" s="42">
        <v>2460.0100000000002</v>
      </c>
      <c r="K68" s="13">
        <f>IF(Tabela1610[[#This Row],[Renda Setor Privado]]="",#N/A,((Tabela1610[[#This Row],[Renda Setor Privado]]*1)/J56)-1)</f>
        <v>1.2270645505084055E-2</v>
      </c>
    </row>
    <row r="69" spans="1:11">
      <c r="A69" s="11">
        <v>42979</v>
      </c>
      <c r="B69" s="16">
        <v>12.5</v>
      </c>
      <c r="C69" s="16">
        <f>IF(Tabela1610[[#This Row],[Taxa de Desemprego]]="",#N/A,AVERAGE(B57:B69))</f>
        <v>12.784615384615385</v>
      </c>
      <c r="D69" s="34">
        <v>91268</v>
      </c>
      <c r="E69" s="12">
        <f>'[2]STP-20231205150411181'!F310/1000000</f>
        <v>36.911721999999997</v>
      </c>
      <c r="F69" s="68">
        <f>IF(Tabela1610[[#This Row],[Caged (mi)]]="",#N/A,(Tabela1610[[#This Row],[Caged (mi)]]-E68)*1000)</f>
        <v>49.282999999995525</v>
      </c>
      <c r="G69" s="13">
        <f>((Tabela1610[[#This Row],[Caged (mi)]]*1)/E57)-1</f>
        <v>-1.1471934249748128E-2</v>
      </c>
      <c r="H69" s="17">
        <v>2731</v>
      </c>
      <c r="I69" s="13">
        <f>IF(Tabela1610[[#This Row],[Renda Real com Carteira]]="",#N/A,((Tabela1610[[#This Row],[Renda Real com Carteira]]*1)/H57)-1)</f>
        <v>1.1106997408367292E-2</v>
      </c>
      <c r="J69" s="42">
        <v>2473.9</v>
      </c>
      <c r="K69" s="13">
        <f>IF(Tabela1610[[#This Row],[Renda Setor Privado]]="",#N/A,((Tabela1610[[#This Row],[Renda Setor Privado]]*1)/J57)-1)</f>
        <v>1.4005648165985596E-2</v>
      </c>
    </row>
    <row r="70" spans="1:11">
      <c r="A70" s="11">
        <v>43009</v>
      </c>
      <c r="B70" s="16">
        <v>12.3</v>
      </c>
      <c r="C70" s="16">
        <f>IF(Tabela1610[[#This Row],[Taxa de Desemprego]]="",#N/A,AVERAGE(B58:B70))</f>
        <v>12.815384615384614</v>
      </c>
      <c r="D70" s="34">
        <v>91602</v>
      </c>
      <c r="E70" s="12">
        <f>'[2]STP-20231205150411181'!F311/1000000</f>
        <v>36.998646999999998</v>
      </c>
      <c r="F70" s="68">
        <f>IF(Tabela1610[[#This Row],[Caged (mi)]]="",#N/A,(Tabela1610[[#This Row],[Caged (mi)]]-E69)*1000)</f>
        <v>86.925000000000807</v>
      </c>
      <c r="G70" s="13">
        <f>((Tabela1610[[#This Row],[Caged (mi)]]*1)/E58)-1</f>
        <v>-7.04948187557497E-3</v>
      </c>
      <c r="H70" s="17">
        <v>2738</v>
      </c>
      <c r="I70" s="13">
        <f>IF(Tabela1610[[#This Row],[Renda Real com Carteira]]="",#N/A,((Tabela1610[[#This Row],[Renda Real com Carteira]]*1)/H58)-1)</f>
        <v>1.182557280118246E-2</v>
      </c>
      <c r="J70" s="42">
        <v>2479.3000000000002</v>
      </c>
      <c r="K70" s="13">
        <f>IF(Tabela1610[[#This Row],[Renda Setor Privado]]="",#N/A,((Tabela1610[[#This Row],[Renda Setor Privado]]*1)/J58)-1)</f>
        <v>1.5216162873545436E-2</v>
      </c>
    </row>
    <row r="71" spans="1:11">
      <c r="A71" s="11">
        <v>43040</v>
      </c>
      <c r="B71" s="16">
        <v>12.1</v>
      </c>
      <c r="C71" s="16">
        <f>IF(Tabela1610[[#This Row],[Taxa de Desemprego]]="",#N/A,AVERAGE(B59:B71))</f>
        <v>12.830769230769231</v>
      </c>
      <c r="D71" s="34">
        <v>92025</v>
      </c>
      <c r="E71" s="12">
        <f>'[2]STP-20231205150411181'!F312/1000000</f>
        <v>36.993845999999998</v>
      </c>
      <c r="F71" s="68">
        <f>IF(Tabela1610[[#This Row],[Caged (mi)]]="",#N/A,(Tabela1610[[#This Row],[Caged (mi)]]-E70)*1000)</f>
        <v>-4.8010000000004993</v>
      </c>
      <c r="G71" s="13">
        <f>((Tabela1610[[#This Row],[Caged (mi)]]*1)/E59)-1</f>
        <v>-4.0233381613034025E-3</v>
      </c>
      <c r="H71" s="17">
        <v>2749</v>
      </c>
      <c r="I71" s="13">
        <f>IF(Tabela1610[[#This Row],[Renda Real com Carteira]]="",#N/A,((Tabela1610[[#This Row],[Renda Real com Carteira]]*1)/H59)-1)</f>
        <v>1.4765596160944972E-2</v>
      </c>
      <c r="J71" s="42">
        <v>2488.09</v>
      </c>
      <c r="K71" s="13">
        <f>IF(Tabela1610[[#This Row],[Renda Setor Privado]]="",#N/A,((Tabela1610[[#This Row],[Renda Setor Privado]]*1)/J59)-1)</f>
        <v>2.0717183775778469E-2</v>
      </c>
    </row>
    <row r="72" spans="1:11">
      <c r="A72" s="11">
        <v>43070</v>
      </c>
      <c r="B72" s="16">
        <v>11.9</v>
      </c>
      <c r="C72" s="16">
        <f>IF(Tabela1610[[#This Row],[Taxa de Desemprego]]="",#N/A,AVERAGE(B60:B72))</f>
        <v>12.823076923076924</v>
      </c>
      <c r="D72" s="34">
        <v>92228</v>
      </c>
      <c r="E72" s="12">
        <f>'[2]STP-20231205150411181'!F313/1000000</f>
        <v>36.653215000000003</v>
      </c>
      <c r="F72" s="68">
        <f>IF(Tabela1610[[#This Row],[Caged (mi)]]="",#N/A,(Tabela1610[[#This Row],[Caged (mi)]]-E71)*1000)</f>
        <v>-340.6309999999948</v>
      </c>
      <c r="G72" s="13">
        <f>((Tabela1610[[#This Row],[Caged (mi)]]*1)/E60)-1</f>
        <v>-3.2630414814005526E-4</v>
      </c>
      <c r="H72" s="17">
        <v>2747</v>
      </c>
      <c r="I72" s="13">
        <f>IF(Tabela1610[[#This Row],[Renda Real com Carteira]]="",#N/A,((Tabela1610[[#This Row],[Renda Real com Carteira]]*1)/H60)-1)</f>
        <v>1.0297903641044437E-2</v>
      </c>
      <c r="J72" s="42">
        <v>2477.63</v>
      </c>
      <c r="K72" s="13">
        <f>IF(Tabela1610[[#This Row],[Renda Setor Privado]]="",#N/A,((Tabela1610[[#This Row],[Renda Setor Privado]]*1)/J60)-1)</f>
        <v>1.9055649241146666E-2</v>
      </c>
    </row>
    <row r="73" spans="1:11">
      <c r="A73" s="11">
        <v>43101</v>
      </c>
      <c r="B73" s="16">
        <v>12.3</v>
      </c>
      <c r="C73" s="16">
        <f>IF(Tabela1610[[#This Row],[Taxa de Desemprego]]="",#N/A,AVERAGE(B61:B73))</f>
        <v>12.830769230769231</v>
      </c>
      <c r="D73" s="34">
        <v>91857</v>
      </c>
      <c r="E73" s="12">
        <f>'[2]STP-20231205150411181'!F314/1000000</f>
        <v>36.744281999999998</v>
      </c>
      <c r="F73" s="68">
        <f>IF(Tabela1610[[#This Row],[Caged (mi)]]="",#N/A,(Tabela1610[[#This Row],[Caged (mi)]]-E72)*1000)</f>
        <v>91.066999999995346</v>
      </c>
      <c r="G73" s="13">
        <f>((Tabela1610[[#This Row],[Caged (mi)]]*1)/E61)-1</f>
        <v>3.0075254467802903E-3</v>
      </c>
      <c r="H73" s="17">
        <v>2760</v>
      </c>
      <c r="I73" s="13">
        <f>IF(Tabela1610[[#This Row],[Renda Real com Carteira]]="",#N/A,((Tabela1610[[#This Row],[Renda Real com Carteira]]*1)/H61)-1)</f>
        <v>1.024890190336758E-2</v>
      </c>
      <c r="J73" s="42">
        <v>2483.19</v>
      </c>
      <c r="K73" s="13">
        <f>IF(Tabela1610[[#This Row],[Renda Setor Privado]]="",#N/A,((Tabela1610[[#This Row],[Renda Setor Privado]]*1)/J61)-1)</f>
        <v>1.8836571916234446E-2</v>
      </c>
    </row>
    <row r="74" spans="1:11">
      <c r="A74" s="11">
        <v>43132</v>
      </c>
      <c r="B74" s="16">
        <v>12.7</v>
      </c>
      <c r="C74" s="16">
        <f>IF(Tabela1610[[#This Row],[Taxa de Desemprego]]="",#N/A,AVERAGE(B62:B74))</f>
        <v>12.830769230769231</v>
      </c>
      <c r="D74" s="34">
        <v>91312</v>
      </c>
      <c r="E74" s="12">
        <f>'[2]STP-20231205150411181'!F315/1000000</f>
        <v>36.821313000000004</v>
      </c>
      <c r="F74" s="68">
        <f>IF(Tabela1610[[#This Row],[Caged (mi)]]="",#N/A,(Tabela1610[[#This Row],[Caged (mi)]]-E73)*1000)</f>
        <v>77.031000000005179</v>
      </c>
      <c r="G74" s="13">
        <f>((Tabela1610[[#This Row],[Caged (mi)]]*1)/E62)-1</f>
        <v>3.750436194702722E-3</v>
      </c>
      <c r="H74" s="17">
        <v>2769</v>
      </c>
      <c r="I74" s="13">
        <f>IF(Tabela1610[[#This Row],[Renda Real com Carteira]]="",#N/A,((Tabela1610[[#This Row],[Renda Real com Carteira]]*1)/H62)-1)</f>
        <v>9.8468271334792856E-3</v>
      </c>
      <c r="J74" s="42">
        <v>2478.19</v>
      </c>
      <c r="K74" s="13">
        <f>IF(Tabela1610[[#This Row],[Renda Setor Privado]]="",#N/A,((Tabela1610[[#This Row],[Renda Setor Privado]]*1)/J62)-1)</f>
        <v>7.8736634903593394E-3</v>
      </c>
    </row>
    <row r="75" spans="1:11">
      <c r="A75" s="11">
        <v>43160</v>
      </c>
      <c r="B75" s="16">
        <v>13.2</v>
      </c>
      <c r="C75" s="16">
        <f>IF(Tabela1610[[#This Row],[Taxa de Desemprego]]="",#N/A,AVERAGE(B63:B75))</f>
        <v>12.823076923076922</v>
      </c>
      <c r="D75" s="34">
        <v>90879</v>
      </c>
      <c r="E75" s="12">
        <f>'[2]STP-20231205150411181'!F316/1000000</f>
        <v>36.896431</v>
      </c>
      <c r="F75" s="68">
        <f>IF(Tabela1610[[#This Row],[Caged (mi)]]="",#N/A,(Tabela1610[[#This Row],[Caged (mi)]]-E74)*1000)</f>
        <v>75.117999999996243</v>
      </c>
      <c r="G75" s="13">
        <f>((Tabela1610[[#This Row],[Caged (mi)]]*1)/E63)-1</f>
        <v>7.3797568452409479E-3</v>
      </c>
      <c r="H75" s="17">
        <v>2775</v>
      </c>
      <c r="I75" s="13">
        <f>IF(Tabela1610[[#This Row],[Renda Real com Carteira]]="",#N/A,((Tabela1610[[#This Row],[Renda Real com Carteira]]*1)/H63)-1)</f>
        <v>7.625272331154731E-3</v>
      </c>
      <c r="J75" s="42">
        <v>2465.38</v>
      </c>
      <c r="K75" s="13">
        <f>IF(Tabela1610[[#This Row],[Renda Setor Privado]]="",#N/A,((Tabela1610[[#This Row],[Renda Setor Privado]]*1)/J63)-1)</f>
        <v>-3.0651526915113081E-3</v>
      </c>
    </row>
    <row r="76" spans="1:11">
      <c r="A76" s="11">
        <v>43191</v>
      </c>
      <c r="B76" s="16">
        <v>13</v>
      </c>
      <c r="C76" s="16">
        <f>IF(Tabela1610[[#This Row],[Taxa de Desemprego]]="",#N/A,AVERAGE(B64:B76))</f>
        <v>12.753846153846153</v>
      </c>
      <c r="D76" s="34">
        <v>91049</v>
      </c>
      <c r="E76" s="12">
        <f>'[2]STP-20231205150411181'!F317/1000000</f>
        <v>37.027890999999997</v>
      </c>
      <c r="F76" s="68">
        <f>IF(Tabela1610[[#This Row],[Caged (mi)]]="",#N/A,(Tabela1610[[#This Row],[Caged (mi)]]-E75)*1000)</f>
        <v>131.45999999999702</v>
      </c>
      <c r="G76" s="13">
        <f>((Tabela1610[[#This Row],[Caged (mi)]]*1)/E64)-1</f>
        <v>8.9200368572421862E-3</v>
      </c>
      <c r="H76" s="17">
        <v>2779</v>
      </c>
      <c r="I76" s="13">
        <f>IF(Tabela1610[[#This Row],[Renda Real com Carteira]]="",#N/A,((Tabela1610[[#This Row],[Renda Real com Carteira]]*1)/H64)-1)</f>
        <v>1.5345268542199531E-2</v>
      </c>
      <c r="J76" s="42">
        <v>2477.8000000000002</v>
      </c>
      <c r="K76" s="13">
        <f>IF(Tabela1610[[#This Row],[Renda Setor Privado]]="",#N/A,((Tabela1610[[#This Row],[Renda Setor Privado]]*1)/J64)-1)</f>
        <v>6.8428580716468623E-3</v>
      </c>
    </row>
    <row r="77" spans="1:11">
      <c r="A77" s="11">
        <v>43221</v>
      </c>
      <c r="B77" s="16">
        <v>12.8</v>
      </c>
      <c r="C77" s="16">
        <f>IF(Tabela1610[[#This Row],[Taxa de Desemprego]]="",#N/A,AVERAGE(B65:B77))</f>
        <v>12.684615384615386</v>
      </c>
      <c r="D77" s="34">
        <v>91177</v>
      </c>
      <c r="E77" s="12">
        <f>'[2]STP-20231205150411181'!F318/1000000</f>
        <v>37.070953000000003</v>
      </c>
      <c r="F77" s="68">
        <f>IF(Tabela1610[[#This Row],[Caged (mi)]]="",#N/A,(Tabela1610[[#This Row],[Caged (mi)]]-E76)*1000)</f>
        <v>43.062000000006151</v>
      </c>
      <c r="G77" s="13">
        <f>((Tabela1610[[#This Row],[Caged (mi)]]*1)/E65)-1</f>
        <v>8.8606549424670167E-3</v>
      </c>
      <c r="H77" s="17">
        <v>2783</v>
      </c>
      <c r="I77" s="13">
        <f>IF(Tabela1610[[#This Row],[Renda Real com Carteira]]="",#N/A,((Tabela1610[[#This Row],[Renda Real com Carteira]]*1)/H65)-1)</f>
        <v>1.9787467936973169E-2</v>
      </c>
      <c r="J77" s="42">
        <v>2473.4699999999998</v>
      </c>
      <c r="K77" s="13">
        <f>IF(Tabela1610[[#This Row],[Renda Setor Privado]]="",#N/A,((Tabela1610[[#This Row],[Renda Setor Privado]]*1)/J65)-1)</f>
        <v>7.6424506357164468E-3</v>
      </c>
    </row>
    <row r="78" spans="1:11">
      <c r="A78" s="11">
        <v>43252</v>
      </c>
      <c r="B78" s="16">
        <v>12.6</v>
      </c>
      <c r="C78" s="16">
        <f>IF(Tabela1610[[#This Row],[Taxa de Desemprego]]="",#N/A,AVERAGE(B66:B78))</f>
        <v>12.623076923076923</v>
      </c>
      <c r="D78" s="34">
        <v>91462</v>
      </c>
      <c r="E78" s="12">
        <f>'[2]STP-20231205150411181'!F319/1000000</f>
        <v>37.079349999999998</v>
      </c>
      <c r="F78" s="68">
        <f>IF(Tabela1610[[#This Row],[Caged (mi)]]="",#N/A,(Tabela1610[[#This Row],[Caged (mi)]]-E77)*1000)</f>
        <v>8.3969999999951028</v>
      </c>
      <c r="G78" s="13">
        <f>((Tabela1610[[#This Row],[Caged (mi)]]*1)/E66)-1</f>
        <v>8.6266290367260634E-3</v>
      </c>
      <c r="H78" s="17">
        <v>2774</v>
      </c>
      <c r="I78" s="13">
        <f>IF(Tabela1610[[#This Row],[Renda Real com Carteira]]="",#N/A,((Tabela1610[[#This Row],[Renda Real com Carteira]]*1)/H66)-1)</f>
        <v>1.9103600293901568E-2</v>
      </c>
      <c r="J78" s="42">
        <v>2482.1</v>
      </c>
      <c r="K78" s="13">
        <f>IF(Tabela1610[[#This Row],[Renda Setor Privado]]="",#N/A,((Tabela1610[[#This Row],[Renda Setor Privado]]*1)/J66)-1)</f>
        <v>9.2750346644763226E-3</v>
      </c>
    </row>
    <row r="79" spans="1:11">
      <c r="A79" s="11">
        <v>43282</v>
      </c>
      <c r="B79" s="16">
        <v>12.4</v>
      </c>
      <c r="C79" s="16">
        <f>IF(Tabela1610[[#This Row],[Taxa de Desemprego]]="",#N/A,AVERAGE(B67:B79))</f>
        <v>12.569230769230769</v>
      </c>
      <c r="D79" s="34">
        <v>91905</v>
      </c>
      <c r="E79" s="12">
        <f>'[2]STP-20231205150411181'!F320/1000000</f>
        <v>37.137495000000001</v>
      </c>
      <c r="F79" s="68">
        <f>IF(Tabela1610[[#This Row],[Caged (mi)]]="",#N/A,(Tabela1610[[#This Row],[Caged (mi)]]-E78)*1000)</f>
        <v>58.145000000003222</v>
      </c>
      <c r="G79" s="13">
        <f>((Tabela1610[[#This Row],[Caged (mi)]]*1)/E67)-1</f>
        <v>8.8147672410372468E-3</v>
      </c>
      <c r="H79" s="17">
        <v>2767</v>
      </c>
      <c r="I79" s="13">
        <f>IF(Tabela1610[[#This Row],[Renda Real com Carteira]]="",#N/A,((Tabela1610[[#This Row],[Renda Real com Carteira]]*1)/H67)-1)</f>
        <v>1.6531961792799477E-2</v>
      </c>
      <c r="J79" s="42">
        <v>2474.44</v>
      </c>
      <c r="K79" s="13">
        <f>IF(Tabela1610[[#This Row],[Renda Setor Privado]]="",#N/A,((Tabela1610[[#This Row],[Renda Setor Privado]]*1)/J67)-1)</f>
        <v>9.069407063045487E-3</v>
      </c>
    </row>
    <row r="80" spans="1:11">
      <c r="A80" s="11">
        <v>43313</v>
      </c>
      <c r="B80" s="16">
        <v>12.3</v>
      </c>
      <c r="C80" s="16">
        <f>IF(Tabela1610[[#This Row],[Taxa de Desemprego]]="",#N/A,AVERAGE(B68:B80))</f>
        <v>12.523076923076925</v>
      </c>
      <c r="D80" s="34">
        <v>92369</v>
      </c>
      <c r="E80" s="12">
        <f>'[2]STP-20231205150411181'!F321/1000000</f>
        <v>37.261239000000003</v>
      </c>
      <c r="F80" s="68">
        <f>IF(Tabela1610[[#This Row],[Caged (mi)]]="",#N/A,(Tabela1610[[#This Row],[Caged (mi)]]-E79)*1000)</f>
        <v>123.74400000000207</v>
      </c>
      <c r="G80" s="13">
        <f>((Tabela1610[[#This Row],[Caged (mi)]]*1)/E68)-1</f>
        <v>1.0818600472963791E-2</v>
      </c>
      <c r="H80" s="17">
        <v>2778</v>
      </c>
      <c r="I80" s="13">
        <f>IF(Tabela1610[[#This Row],[Renda Real com Carteira]]="",#N/A,((Tabela1610[[#This Row],[Renda Real com Carteira]]*1)/H68)-1)</f>
        <v>2.1699154100772278E-2</v>
      </c>
      <c r="J80" s="42">
        <v>2479.15</v>
      </c>
      <c r="K80" s="13">
        <f>IF(Tabela1610[[#This Row],[Renda Setor Privado]]="",#N/A,((Tabela1610[[#This Row],[Renda Setor Privado]]*1)/J68)-1)</f>
        <v>7.7804561770073999E-3</v>
      </c>
    </row>
    <row r="81" spans="1:11">
      <c r="A81" s="11">
        <v>43344</v>
      </c>
      <c r="B81" s="16">
        <v>12</v>
      </c>
      <c r="C81" s="16">
        <f>IF(Tabela1610[[#This Row],[Taxa de Desemprego]]="",#N/A,AVERAGE(B69:B81))</f>
        <v>12.469230769230769</v>
      </c>
      <c r="D81" s="34">
        <v>92930</v>
      </c>
      <c r="E81" s="12">
        <f>'[2]STP-20231205150411181'!F322/1000000</f>
        <v>37.412244999999999</v>
      </c>
      <c r="F81" s="68">
        <f>IF(Tabela1610[[#This Row],[Caged (mi)]]="",#N/A,(Tabela1610[[#This Row],[Caged (mi)]]-E80)*1000)</f>
        <v>151.00599999999531</v>
      </c>
      <c r="G81" s="13">
        <f>((Tabela1610[[#This Row],[Caged (mi)]]*1)/E69)-1</f>
        <v>1.3560001345913841E-2</v>
      </c>
      <c r="H81" s="17">
        <v>2769</v>
      </c>
      <c r="I81" s="13">
        <f>IF(Tabela1610[[#This Row],[Renda Real com Carteira]]="",#N/A,((Tabela1610[[#This Row],[Renda Real com Carteira]]*1)/H69)-1)</f>
        <v>1.391431709996338E-2</v>
      </c>
      <c r="J81" s="42">
        <v>2478.58</v>
      </c>
      <c r="K81" s="13">
        <f>IF(Tabela1610[[#This Row],[Renda Setor Privado]]="",#N/A,((Tabela1610[[#This Row],[Renda Setor Privado]]*1)/J69)-1)</f>
        <v>1.8917498686283896E-3</v>
      </c>
    </row>
    <row r="82" spans="1:11">
      <c r="A82" s="11">
        <v>43374</v>
      </c>
      <c r="B82" s="16">
        <v>11.9</v>
      </c>
      <c r="C82" s="16">
        <f>IF(Tabela1610[[#This Row],[Taxa de Desemprego]]="",#N/A,AVERAGE(B70:B82))</f>
        <v>12.423076923076923</v>
      </c>
      <c r="D82" s="34">
        <v>93319</v>
      </c>
      <c r="E82" s="12">
        <f>'[2]STP-20231205150411181'!F323/1000000</f>
        <v>37.478850000000001</v>
      </c>
      <c r="F82" s="68">
        <f>IF(Tabela1610[[#This Row],[Caged (mi)]]="",#N/A,(Tabela1610[[#This Row],[Caged (mi)]]-E81)*1000)</f>
        <v>66.60500000000269</v>
      </c>
      <c r="G82" s="13">
        <f>((Tabela1610[[#This Row],[Caged (mi)]]*1)/E70)-1</f>
        <v>1.2978934067507941E-2</v>
      </c>
      <c r="H82" s="17">
        <v>2770</v>
      </c>
      <c r="I82" s="13">
        <f>IF(Tabela1610[[#This Row],[Renda Real com Carteira]]="",#N/A,((Tabela1610[[#This Row],[Renda Real com Carteira]]*1)/H70)-1)</f>
        <v>1.1687363038714427E-2</v>
      </c>
      <c r="J82" s="42">
        <v>2472.67</v>
      </c>
      <c r="K82" s="13">
        <f>IF(Tabela1610[[#This Row],[Renda Setor Privado]]="",#N/A,((Tabela1610[[#This Row],[Renda Setor Privado]]*1)/J70)-1)</f>
        <v>-2.6741418948896811E-3</v>
      </c>
    </row>
    <row r="83" spans="1:11">
      <c r="A83" s="11">
        <v>43405</v>
      </c>
      <c r="B83" s="16">
        <v>11.7</v>
      </c>
      <c r="C83" s="16">
        <f>IF(Tabela1610[[#This Row],[Taxa de Desemprego]]="",#N/A,AVERAGE(B71:B83))</f>
        <v>12.376923076923077</v>
      </c>
      <c r="D83" s="34">
        <v>93615</v>
      </c>
      <c r="E83" s="12">
        <f>'[2]STP-20231205150411181'!F324/1000000</f>
        <v>37.542017999999999</v>
      </c>
      <c r="F83" s="68">
        <f>IF(Tabela1610[[#This Row],[Caged (mi)]]="",#N/A,(Tabela1610[[#This Row],[Caged (mi)]]-E82)*1000)</f>
        <v>63.167999999997448</v>
      </c>
      <c r="G83" s="13">
        <f>((Tabela1610[[#This Row],[Caged (mi)]]*1)/E71)-1</f>
        <v>1.4817924040663399E-2</v>
      </c>
      <c r="H83" s="17">
        <v>2770</v>
      </c>
      <c r="I83" s="13">
        <f>IF(Tabela1610[[#This Row],[Renda Real com Carteira]]="",#N/A,((Tabela1610[[#This Row],[Renda Real com Carteira]]*1)/H71)-1)</f>
        <v>7.6391415060022005E-3</v>
      </c>
      <c r="J83" s="42">
        <v>2470.12</v>
      </c>
      <c r="K83" s="13">
        <f>IF(Tabela1610[[#This Row],[Renda Setor Privado]]="",#N/A,((Tabela1610[[#This Row],[Renda Setor Privado]]*1)/J71)-1)</f>
        <v>-7.2224075495662676E-3</v>
      </c>
    </row>
    <row r="84" spans="1:11">
      <c r="A84" s="11">
        <v>43435</v>
      </c>
      <c r="B84" s="16">
        <v>11.7</v>
      </c>
      <c r="C84" s="16">
        <f>IF(Tabela1610[[#This Row],[Taxa de Desemprego]]="",#N/A,AVERAGE(B72:B84))</f>
        <v>12.346153846153843</v>
      </c>
      <c r="D84" s="34">
        <v>93534</v>
      </c>
      <c r="E84" s="12">
        <f>'[2]STP-20231205150411181'!F325/1000000</f>
        <v>37.199660000000002</v>
      </c>
      <c r="F84" s="68">
        <f>IF(Tabela1610[[#This Row],[Caged (mi)]]="",#N/A,(Tabela1610[[#This Row],[Caged (mi)]]-E83)*1000)</f>
        <v>-342.35799999999728</v>
      </c>
      <c r="G84" s="13">
        <f>((Tabela1610[[#This Row],[Caged (mi)]]*1)/E72)-1</f>
        <v>1.4908514846514898E-2</v>
      </c>
      <c r="H84" s="17">
        <v>2785</v>
      </c>
      <c r="I84" s="13">
        <f>IF(Tabela1610[[#This Row],[Renda Real com Carteira]]="",#N/A,((Tabela1610[[#This Row],[Renda Real com Carteira]]*1)/H72)-1)</f>
        <v>1.3833272661084806E-2</v>
      </c>
      <c r="J84" s="42">
        <v>2470.7600000000002</v>
      </c>
      <c r="K84" s="13">
        <f>IF(Tabela1610[[#This Row],[Renda Setor Privado]]="",#N/A,((Tabela1610[[#This Row],[Renda Setor Privado]]*1)/J72)-1)</f>
        <v>-2.7728111138466405E-3</v>
      </c>
    </row>
    <row r="85" spans="1:11">
      <c r="A85" s="11">
        <v>43466</v>
      </c>
      <c r="B85" s="16">
        <v>12.2</v>
      </c>
      <c r="C85" s="16">
        <f>IF(Tabela1610[[#This Row],[Taxa de Desemprego]]="",#N/A,AVERAGE(B73:B85))</f>
        <v>12.369230769230768</v>
      </c>
      <c r="D85" s="34">
        <v>93051</v>
      </c>
      <c r="E85" s="12">
        <f>'[2]STP-20231205150411181'!F326/1000000</f>
        <v>37.244326000000001</v>
      </c>
      <c r="F85" s="68">
        <f>IF(Tabela1610[[#This Row],[Caged (mi)]]="",#N/A,(Tabela1610[[#This Row],[Caged (mi)]]-E84)*1000)</f>
        <v>44.665999999999428</v>
      </c>
      <c r="G85" s="13">
        <f>((Tabela1610[[#This Row],[Caged (mi)]]*1)/E73)-1</f>
        <v>1.3608756867258931E-2</v>
      </c>
      <c r="H85" s="17">
        <v>2803</v>
      </c>
      <c r="I85" s="13">
        <f>IF(Tabela1610[[#This Row],[Renda Real com Carteira]]="",#N/A,((Tabela1610[[#This Row],[Renda Real com Carteira]]*1)/H73)-1)</f>
        <v>1.5579710144927539E-2</v>
      </c>
      <c r="J85" s="42">
        <v>2476.34</v>
      </c>
      <c r="K85" s="13">
        <f>IF(Tabela1610[[#This Row],[Renda Setor Privado]]="",#N/A,((Tabela1610[[#This Row],[Renda Setor Privado]]*1)/J73)-1)</f>
        <v>-2.7585484799793614E-3</v>
      </c>
    </row>
    <row r="86" spans="1:11">
      <c r="A86" s="11">
        <v>43497</v>
      </c>
      <c r="B86" s="16">
        <v>12.6</v>
      </c>
      <c r="C86" s="16">
        <f>IF(Tabela1610[[#This Row],[Taxa de Desemprego]]="",#N/A,AVERAGE(B74:B86))</f>
        <v>12.392307692307693</v>
      </c>
      <c r="D86" s="34">
        <v>92643</v>
      </c>
      <c r="E86" s="12">
        <f>'[2]STP-20231205150411181'!F327/1000000</f>
        <v>37.436829000000003</v>
      </c>
      <c r="F86" s="68">
        <f>IF(Tabela1610[[#This Row],[Caged (mi)]]="",#N/A,(Tabela1610[[#This Row],[Caged (mi)]]-E85)*1000)</f>
        <v>192.50300000000209</v>
      </c>
      <c r="G86" s="13">
        <f>((Tabela1610[[#This Row],[Caged (mi)]]*1)/E74)-1</f>
        <v>1.6716296890336269E-2</v>
      </c>
      <c r="H86" s="17">
        <v>2814</v>
      </c>
      <c r="I86" s="13">
        <f>IF(Tabela1610[[#This Row],[Renda Real com Carteira]]="",#N/A,((Tabela1610[[#This Row],[Renda Real com Carteira]]*1)/H74)-1)</f>
        <v>1.6251354279523289E-2</v>
      </c>
      <c r="J86" s="42">
        <v>2477.5300000000002</v>
      </c>
      <c r="K86" s="13">
        <f>IF(Tabela1610[[#This Row],[Renda Setor Privado]]="",#N/A,((Tabela1610[[#This Row],[Renda Setor Privado]]*1)/J74)-1)</f>
        <v>-2.663234053885688E-4</v>
      </c>
    </row>
    <row r="87" spans="1:11">
      <c r="A87" s="11">
        <v>43525</v>
      </c>
      <c r="B87" s="16">
        <v>12.8</v>
      </c>
      <c r="C87" s="16">
        <f>IF(Tabela1610[[#This Row],[Taxa de Desemprego]]="",#N/A,AVERAGE(B75:B87))</f>
        <v>12.400000000000002</v>
      </c>
      <c r="D87" s="34">
        <v>92621</v>
      </c>
      <c r="E87" s="12">
        <f>'[2]STP-20231205150411181'!F328/1000000</f>
        <v>37.398217000000002</v>
      </c>
      <c r="F87" s="68">
        <f>IF(Tabela1610[[#This Row],[Caged (mi)]]="",#N/A,(Tabela1610[[#This Row],[Caged (mi)]]-E86)*1000)</f>
        <v>-38.612000000000535</v>
      </c>
      <c r="G87" s="13">
        <f>((Tabela1610[[#This Row],[Caged (mi)]]*1)/E75)-1</f>
        <v>1.3599851974842814E-2</v>
      </c>
      <c r="H87" s="17">
        <v>2802</v>
      </c>
      <c r="I87" s="13">
        <f>IF(Tabela1610[[#This Row],[Renda Real com Carteira]]="",#N/A,((Tabela1610[[#This Row],[Renda Real com Carteira]]*1)/H75)-1)</f>
        <v>9.7297297297296303E-3</v>
      </c>
      <c r="J87" s="42">
        <v>2481.7600000000002</v>
      </c>
      <c r="K87" s="13">
        <f>IF(Tabela1610[[#This Row],[Renda Setor Privado]]="",#N/A,((Tabela1610[[#This Row],[Renda Setor Privado]]*1)/J75)-1)</f>
        <v>6.6440061978274567E-3</v>
      </c>
    </row>
    <row r="88" spans="1:11">
      <c r="A88" s="11">
        <v>43556</v>
      </c>
      <c r="B88" s="16">
        <v>12.6</v>
      </c>
      <c r="C88" s="16">
        <f>IF(Tabela1610[[#This Row],[Taxa de Desemprego]]="",#N/A,AVERAGE(B76:B88))</f>
        <v>12.353846153846156</v>
      </c>
      <c r="D88" s="34">
        <v>93219</v>
      </c>
      <c r="E88" s="12">
        <f>'[2]STP-20231205150411181'!F329/1000000</f>
        <v>37.534601000000002</v>
      </c>
      <c r="F88" s="68">
        <f>IF(Tabela1610[[#This Row],[Caged (mi)]]="",#N/A,(Tabela1610[[#This Row],[Caged (mi)]]-E87)*1000)</f>
        <v>136.38399999999962</v>
      </c>
      <c r="G88" s="13">
        <f>((Tabela1610[[#This Row],[Caged (mi)]]*1)/E76)-1</f>
        <v>1.3684549303658811E-2</v>
      </c>
      <c r="H88" s="17">
        <v>2788</v>
      </c>
      <c r="I88" s="13">
        <f>IF(Tabela1610[[#This Row],[Renda Real com Carteira]]="",#N/A,((Tabela1610[[#This Row],[Renda Real com Carteira]]*1)/H76)-1)</f>
        <v>3.2385750269880997E-3</v>
      </c>
      <c r="J88" s="42">
        <v>2476.66</v>
      </c>
      <c r="K88" s="13">
        <f>IF(Tabela1610[[#This Row],[Renda Setor Privado]]="",#N/A,((Tabela1610[[#This Row],[Renda Setor Privado]]*1)/J76)-1)</f>
        <v>-4.6008555977095078E-4</v>
      </c>
    </row>
    <row r="89" spans="1:11">
      <c r="A89" s="11">
        <v>43586</v>
      </c>
      <c r="B89" s="16">
        <v>12.4</v>
      </c>
      <c r="C89" s="16">
        <f>IF(Tabela1610[[#This Row],[Taxa de Desemprego]]="",#N/A,AVERAGE(B77:B89))</f>
        <v>12.307692307692308</v>
      </c>
      <c r="D89" s="34">
        <v>93761</v>
      </c>
      <c r="E89" s="12">
        <f>'[2]STP-20231205150411181'!F330/1000000</f>
        <v>37.575274999999998</v>
      </c>
      <c r="F89" s="68">
        <f>IF(Tabela1610[[#This Row],[Caged (mi)]]="",#N/A,(Tabela1610[[#This Row],[Caged (mi)]]-E88)*1000)</f>
        <v>40.673999999995658</v>
      </c>
      <c r="G89" s="13">
        <f>((Tabela1610[[#This Row],[Caged (mi)]]*1)/E77)-1</f>
        <v>1.3604236179199258E-2</v>
      </c>
      <c r="H89" s="17">
        <v>2767</v>
      </c>
      <c r="I89" s="13">
        <f>IF(Tabela1610[[#This Row],[Renda Real com Carteira]]="",#N/A,((Tabela1610[[#This Row],[Renda Real com Carteira]]*1)/H77)-1)</f>
        <v>-5.7491915199424648E-3</v>
      </c>
      <c r="J89" s="42">
        <v>2464.75</v>
      </c>
      <c r="K89" s="13">
        <f>IF(Tabela1610[[#This Row],[Renda Setor Privado]]="",#N/A,((Tabela1610[[#This Row],[Renda Setor Privado]]*1)/J77)-1)</f>
        <v>-3.5254116686274095E-3</v>
      </c>
    </row>
    <row r="90" spans="1:11">
      <c r="A90" s="11">
        <v>43617</v>
      </c>
      <c r="B90" s="16">
        <v>12.1</v>
      </c>
      <c r="C90" s="16">
        <f>IF(Tabela1610[[#This Row],[Taxa de Desemprego]]="",#N/A,AVERAGE(B78:B90))</f>
        <v>12.253846153846153</v>
      </c>
      <c r="D90" s="34">
        <v>94159</v>
      </c>
      <c r="E90" s="12">
        <f>'[2]STP-20231205150411181'!F331/1000000</f>
        <v>37.634805</v>
      </c>
      <c r="F90" s="68">
        <f>IF(Tabela1610[[#This Row],[Caged (mi)]]="",#N/A,(Tabela1610[[#This Row],[Caged (mi)]]-E89)*1000)</f>
        <v>59.530000000002303</v>
      </c>
      <c r="G90" s="13">
        <f>((Tabela1610[[#This Row],[Caged (mi)]]*1)/E78)-1</f>
        <v>1.4980170903751144E-2</v>
      </c>
      <c r="H90" s="17">
        <v>2765</v>
      </c>
      <c r="I90" s="13">
        <f>IF(Tabela1610[[#This Row],[Renda Real com Carteira]]="",#N/A,((Tabela1610[[#This Row],[Renda Real com Carteira]]*1)/H78)-1)</f>
        <v>-3.2444124008651487E-3</v>
      </c>
      <c r="J90" s="42">
        <v>2464.94</v>
      </c>
      <c r="K90" s="13">
        <f>IF(Tabela1610[[#This Row],[Renda Setor Privado]]="",#N/A,((Tabela1610[[#This Row],[Renda Setor Privado]]*1)/J78)-1)</f>
        <v>-6.9135006647595976E-3</v>
      </c>
    </row>
    <row r="91" spans="1:11">
      <c r="A91" s="11">
        <v>43647</v>
      </c>
      <c r="B91" s="16">
        <v>12</v>
      </c>
      <c r="C91" s="16">
        <f>IF(Tabela1610[[#This Row],[Taxa de Desemprego]]="",#N/A,AVERAGE(B79:B91))</f>
        <v>12.207692307692307</v>
      </c>
      <c r="D91" s="34">
        <v>94395</v>
      </c>
      <c r="E91" s="12">
        <f>'[2]STP-20231205150411181'!F332/1000000</f>
        <v>37.686430000000001</v>
      </c>
      <c r="F91" s="68">
        <f>IF(Tabela1610[[#This Row],[Caged (mi)]]="",#N/A,(Tabela1610[[#This Row],[Caged (mi)]]-E90)*1000)</f>
        <v>51.625000000001364</v>
      </c>
      <c r="G91" s="13">
        <f>((Tabela1610[[#This Row],[Caged (mi)]]*1)/E79)-1</f>
        <v>1.4781153117624068E-2</v>
      </c>
      <c r="H91" s="17">
        <v>2757</v>
      </c>
      <c r="I91" s="13">
        <f>IF(Tabela1610[[#This Row],[Renda Real com Carteira]]="",#N/A,((Tabela1610[[#This Row],[Renda Real com Carteira]]*1)/H79)-1)</f>
        <v>-3.614022406938977E-3</v>
      </c>
      <c r="J91" s="42">
        <v>2470.4</v>
      </c>
      <c r="K91" s="13">
        <f>IF(Tabela1610[[#This Row],[Renda Setor Privado]]="",#N/A,((Tabela1610[[#This Row],[Renda Setor Privado]]*1)/J79)-1)</f>
        <v>-1.6326926496500471E-3</v>
      </c>
    </row>
    <row r="92" spans="1:11">
      <c r="A92" s="11">
        <v>43678</v>
      </c>
      <c r="B92" s="16">
        <v>11.9</v>
      </c>
      <c r="C92" s="16">
        <f>IF(Tabela1610[[#This Row],[Taxa de Desemprego]]="",#N/A,AVERAGE(B80:B92))</f>
        <v>12.16923076923077</v>
      </c>
      <c r="D92" s="34">
        <v>94509</v>
      </c>
      <c r="E92" s="12">
        <f>'[2]STP-20231205150411181'!F333/1000000</f>
        <v>37.814261000000002</v>
      </c>
      <c r="F92" s="68">
        <f>IF(Tabela1610[[#This Row],[Caged (mi)]]="",#N/A,(Tabela1610[[#This Row],[Caged (mi)]]-E91)*1000)</f>
        <v>127.83100000000047</v>
      </c>
      <c r="G92" s="13">
        <f>((Tabela1610[[#This Row],[Caged (mi)]]*1)/E80)-1</f>
        <v>1.4841750162950751E-2</v>
      </c>
      <c r="H92" s="17">
        <v>2768</v>
      </c>
      <c r="I92" s="13">
        <f>IF(Tabela1610[[#This Row],[Renda Real com Carteira]]="",#N/A,((Tabela1610[[#This Row],[Renda Real com Carteira]]*1)/H80)-1)</f>
        <v>-3.5997120230381041E-3</v>
      </c>
      <c r="J92" s="42">
        <v>2479.4899999999998</v>
      </c>
      <c r="K92" s="13">
        <f>IF(Tabela1610[[#This Row],[Renda Setor Privado]]="",#N/A,((Tabela1610[[#This Row],[Renda Setor Privado]]*1)/J80)-1)</f>
        <v>1.3714377911777653E-4</v>
      </c>
    </row>
    <row r="93" spans="1:11">
      <c r="A93" s="11">
        <v>43709</v>
      </c>
      <c r="B93" s="16">
        <v>11.9</v>
      </c>
      <c r="C93" s="16">
        <f>IF(Tabela1610[[#This Row],[Taxa de Desemprego]]="",#N/A,AVERAGE(B81:B93))</f>
        <v>12.13846153846154</v>
      </c>
      <c r="D93" s="34">
        <v>94737</v>
      </c>
      <c r="E93" s="12">
        <f>'[2]STP-20231205150411181'!F334/1000000</f>
        <v>37.976295</v>
      </c>
      <c r="F93" s="68">
        <f>IF(Tabela1610[[#This Row],[Caged (mi)]]="",#N/A,(Tabela1610[[#This Row],[Caged (mi)]]-E92)*1000)</f>
        <v>162.03399999999846</v>
      </c>
      <c r="G93" s="13">
        <f>((Tabela1610[[#This Row],[Caged (mi)]]*1)/E81)-1</f>
        <v>1.5076614621763573E-2</v>
      </c>
      <c r="H93" s="17">
        <v>2771</v>
      </c>
      <c r="I93" s="13">
        <f>IF(Tabela1610[[#This Row],[Renda Real com Carteira]]="",#N/A,((Tabela1610[[#This Row],[Renda Real com Carteira]]*1)/H81)-1)</f>
        <v>7.2228241242333624E-4</v>
      </c>
      <c r="J93" s="42">
        <v>2469.5700000000002</v>
      </c>
      <c r="K93" s="13">
        <f>IF(Tabela1610[[#This Row],[Renda Setor Privado]]="",#N/A,((Tabela1610[[#This Row],[Renda Setor Privado]]*1)/J81)-1)</f>
        <v>-3.6351459303309852E-3</v>
      </c>
    </row>
    <row r="94" spans="1:11">
      <c r="A94" s="11">
        <v>43739</v>
      </c>
      <c r="B94" s="16">
        <v>11.8</v>
      </c>
      <c r="C94" s="16">
        <f>IF(Tabela1610[[#This Row],[Taxa de Desemprego]]="",#N/A,AVERAGE(B82:B94))</f>
        <v>12.123076923076924</v>
      </c>
      <c r="D94" s="34">
        <v>95042</v>
      </c>
      <c r="E94" s="12">
        <f>'[2]STP-20231205150411181'!F335/1000000</f>
        <v>38.050452999999997</v>
      </c>
      <c r="F94" s="68">
        <f>IF(Tabela1610[[#This Row],[Caged (mi)]]="",#N/A,(Tabela1610[[#This Row],[Caged (mi)]]-E93)*1000)</f>
        <v>74.15799999999706</v>
      </c>
      <c r="G94" s="13">
        <f>((Tabela1610[[#This Row],[Caged (mi)]]*1)/E82)-1</f>
        <v>1.5251348427179456E-2</v>
      </c>
      <c r="H94" s="17">
        <v>2790</v>
      </c>
      <c r="I94" s="13">
        <f>IF(Tabela1610[[#This Row],[Renda Real com Carteira]]="",#N/A,((Tabela1610[[#This Row],[Renda Real com Carteira]]*1)/H82)-1)</f>
        <v>7.2202166064982976E-3</v>
      </c>
      <c r="J94" s="42">
        <v>2464.0500000000002</v>
      </c>
      <c r="K94" s="13">
        <f>IF(Tabela1610[[#This Row],[Renda Setor Privado]]="",#N/A,((Tabela1610[[#This Row],[Renda Setor Privado]]*1)/J82)-1)</f>
        <v>-3.4861101562277952E-3</v>
      </c>
    </row>
    <row r="95" spans="1:11">
      <c r="A95" s="11">
        <v>43770</v>
      </c>
      <c r="B95" s="16">
        <v>11.3</v>
      </c>
      <c r="C95" s="16">
        <f>IF(Tabela1610[[#This Row],[Taxa de Desemprego]]="",#N/A,AVERAGE(B83:B95))</f>
        <v>12.076923076923078</v>
      </c>
      <c r="D95" s="34">
        <v>95410</v>
      </c>
      <c r="E95" s="12">
        <f>'[2]STP-20231205150411181'!F336/1000000</f>
        <v>38.151049999999998</v>
      </c>
      <c r="F95" s="68">
        <f>IF(Tabela1610[[#This Row],[Caged (mi)]]="",#N/A,(Tabela1610[[#This Row],[Caged (mi)]]-E94)*1000)</f>
        <v>100.59700000000049</v>
      </c>
      <c r="G95" s="13">
        <f>((Tabela1610[[#This Row],[Caged (mi)]]*1)/E83)-1</f>
        <v>1.622267614916173E-2</v>
      </c>
      <c r="H95" s="17">
        <v>2801</v>
      </c>
      <c r="I95" s="13">
        <f>IF(Tabela1610[[#This Row],[Renda Real com Carteira]]="",#N/A,((Tabela1610[[#This Row],[Renda Real com Carteira]]*1)/H83)-1)</f>
        <v>1.1191335740072139E-2</v>
      </c>
      <c r="J95" s="42">
        <v>2483.61</v>
      </c>
      <c r="K95" s="13">
        <f>IF(Tabela1610[[#This Row],[Renda Setor Privado]]="",#N/A,((Tabela1610[[#This Row],[Renda Setor Privado]]*1)/J83)-1)</f>
        <v>5.4612731365277778E-3</v>
      </c>
    </row>
    <row r="96" spans="1:11">
      <c r="A96" s="11">
        <v>43800</v>
      </c>
      <c r="B96" s="16">
        <v>11.1</v>
      </c>
      <c r="C96" s="16">
        <f>IF(Tabela1610[[#This Row],[Taxa de Desemprego]]="",#N/A,AVERAGE(B84:B96))</f>
        <v>12.030769230769231</v>
      </c>
      <c r="D96" s="34">
        <v>95515</v>
      </c>
      <c r="E96" s="12">
        <f>'[2]STP-20231205150411181'!F337/1000000</f>
        <v>37.843738999999999</v>
      </c>
      <c r="F96" s="68">
        <f>IF(Tabela1610[[#This Row],[Caged (mi)]]="",#N/A,(Tabela1610[[#This Row],[Caged (mi)]]-E95)*1000)</f>
        <v>-307.31099999999856</v>
      </c>
      <c r="G96" s="13">
        <f>((Tabela1610[[#This Row],[Caged (mi)]]*1)/E84)-1</f>
        <v>1.7314109860143923E-2</v>
      </c>
      <c r="H96" s="17">
        <v>2792</v>
      </c>
      <c r="I96" s="13">
        <f>IF(Tabela1610[[#This Row],[Renda Real com Carteira]]="",#N/A,((Tabela1610[[#This Row],[Renda Real com Carteira]]*1)/H84)-1)</f>
        <v>2.5134649910232287E-3</v>
      </c>
      <c r="J96" s="42">
        <v>2473.7600000000002</v>
      </c>
      <c r="K96" s="13">
        <f>IF(Tabela1610[[#This Row],[Renda Setor Privado]]="",#N/A,((Tabela1610[[#This Row],[Renda Setor Privado]]*1)/J84)-1)</f>
        <v>1.2142012983860084E-3</v>
      </c>
    </row>
    <row r="97" spans="1:11">
      <c r="A97" s="11">
        <v>43831</v>
      </c>
      <c r="B97" s="16">
        <v>11.4</v>
      </c>
      <c r="C97" s="16">
        <f>IF(Tabela1610[[#This Row],[Taxa de Desemprego]]="",#N/A,AVERAGE(B85:B97))</f>
        <v>12.007692307692308</v>
      </c>
      <c r="D97" s="34">
        <v>95123</v>
      </c>
      <c r="E97" s="12">
        <f>'[2]STP-20231205150411181'!F338/1000000</f>
        <v>37.955767000000002</v>
      </c>
      <c r="F97" s="68">
        <f>IF(Tabela1610[[#This Row],[Caged (mi)]]="",#N/A,(Tabela1610[[#This Row],[Caged (mi)]]-E96)*1000)</f>
        <v>112.02800000000224</v>
      </c>
      <c r="G97" s="13">
        <f>((Tabela1610[[#This Row],[Caged (mi)]]*1)/E85)-1</f>
        <v>1.9101996905515284E-2</v>
      </c>
      <c r="H97" s="17">
        <v>2801</v>
      </c>
      <c r="I97" s="13">
        <f>IF(Tabela1610[[#This Row],[Renda Real com Carteira]]="",#N/A,((Tabela1610[[#This Row],[Renda Real com Carteira]]*1)/H85)-1)</f>
        <v>-7.1352122725654166E-4</v>
      </c>
      <c r="J97" s="42">
        <v>2485</v>
      </c>
      <c r="K97" s="13">
        <f>IF(Tabela1610[[#This Row],[Renda Setor Privado]]="",#N/A,((Tabela1610[[#This Row],[Renda Setor Privado]]*1)/J85)-1)</f>
        <v>3.497096521479115E-3</v>
      </c>
    </row>
    <row r="98" spans="1:11">
      <c r="A98" s="11">
        <v>43862</v>
      </c>
      <c r="B98" s="16">
        <v>11.8</v>
      </c>
      <c r="C98" s="16">
        <f>IF(Tabela1610[[#This Row],[Taxa de Desemprego]]="",#N/A,AVERAGE(B86:B98))</f>
        <v>11.976923076923079</v>
      </c>
      <c r="D98" s="34">
        <v>94675</v>
      </c>
      <c r="E98" s="12">
        <f>'[2]STP-20231205150411181'!F339/1000000</f>
        <v>38.173025000000003</v>
      </c>
      <c r="F98" s="68">
        <f>IF(Tabela1610[[#This Row],[Caged (mi)]]="",#N/A,(Tabela1610[[#This Row],[Caged (mi)]]-E97)*1000)</f>
        <v>217.25800000000106</v>
      </c>
      <c r="G98" s="13">
        <f>((Tabela1610[[#This Row],[Caged (mi)]]*1)/E86)-1</f>
        <v>1.9665020239828523E-2</v>
      </c>
      <c r="H98" s="17">
        <v>2808</v>
      </c>
      <c r="I98" s="13">
        <f>IF(Tabela1610[[#This Row],[Renda Real com Carteira]]="",#N/A,((Tabela1610[[#This Row],[Renda Real com Carteira]]*1)/H86)-1)</f>
        <v>-2.1321961620469621E-3</v>
      </c>
      <c r="J98" s="42">
        <v>2507.9699999999998</v>
      </c>
      <c r="K98" s="13">
        <f>IF(Tabela1610[[#This Row],[Renda Setor Privado]]="",#N/A,((Tabela1610[[#This Row],[Renda Setor Privado]]*1)/J86)-1)</f>
        <v>1.2286430436765583E-2</v>
      </c>
    </row>
    <row r="99" spans="1:11">
      <c r="A99" s="11">
        <v>43891</v>
      </c>
      <c r="B99" s="16">
        <v>12.4</v>
      </c>
      <c r="C99" s="16">
        <f>IF(Tabela1610[[#This Row],[Taxa de Desemprego]]="",#N/A,AVERAGE(B87:B99))</f>
        <v>11.961538461538462</v>
      </c>
      <c r="D99" s="34">
        <v>93115</v>
      </c>
      <c r="E99" s="12">
        <f>'[2]STP-20231205150411181'!F340/1000000</f>
        <v>37.877941999999997</v>
      </c>
      <c r="F99" s="68">
        <f>IF(Tabela1610[[#This Row],[Caged (mi)]]="",#N/A,(Tabela1610[[#This Row],[Caged (mi)]]-E98)*1000)</f>
        <v>-295.08300000000531</v>
      </c>
      <c r="G99" s="13">
        <f>((Tabela1610[[#This Row],[Caged (mi)]]*1)/E87)-1</f>
        <v>1.282748319258098E-2</v>
      </c>
      <c r="H99" s="17">
        <v>2832</v>
      </c>
      <c r="I99" s="13">
        <f>IF(Tabela1610[[#This Row],[Renda Real com Carteira]]="",#N/A,((Tabela1610[[#This Row],[Renda Real com Carteira]]*1)/H87)-1)</f>
        <v>1.0706638115631772E-2</v>
      </c>
      <c r="J99" s="42">
        <v>2540.5700000000002</v>
      </c>
      <c r="K99" s="13">
        <f>IF(Tabela1610[[#This Row],[Renda Setor Privado]]="",#N/A,((Tabela1610[[#This Row],[Renda Setor Privado]]*1)/J87)-1)</f>
        <v>2.3696892527883318E-2</v>
      </c>
    </row>
    <row r="100" spans="1:11">
      <c r="A100" s="11">
        <v>43922</v>
      </c>
      <c r="B100" s="16">
        <v>12.7</v>
      </c>
      <c r="C100" s="16">
        <f>IF(Tabela1610[[#This Row],[Taxa de Desemprego]]="",#N/A,AVERAGE(B88:B100))</f>
        <v>11.953846153846154</v>
      </c>
      <c r="D100" s="34">
        <v>90136</v>
      </c>
      <c r="E100" s="12">
        <f>'[2]STP-20231205150411181'!F341/1000000</f>
        <v>36.896310999999997</v>
      </c>
      <c r="F100" s="68">
        <f>IF(Tabela1610[[#This Row],[Caged (mi)]]="",#N/A,(Tabela1610[[#This Row],[Caged (mi)]]-E99)*1000)</f>
        <v>-981.63100000000009</v>
      </c>
      <c r="G100" s="13">
        <f>((Tabela1610[[#This Row],[Caged (mi)]]*1)/E88)-1</f>
        <v>-1.7005375919674881E-2</v>
      </c>
      <c r="H100" s="17">
        <v>2867</v>
      </c>
      <c r="I100" s="13">
        <f>IF(Tabela1610[[#This Row],[Renda Real com Carteira]]="",#N/A,((Tabela1610[[#This Row],[Renda Real com Carteira]]*1)/H88)-1)</f>
        <v>2.8335724533715911E-2</v>
      </c>
      <c r="J100" s="42">
        <v>2580.7399999999998</v>
      </c>
      <c r="K100" s="13">
        <f>IF(Tabela1610[[#This Row],[Renda Setor Privado]]="",#N/A,((Tabela1610[[#This Row],[Renda Setor Privado]]*1)/J88)-1)</f>
        <v>4.2024339231061081E-2</v>
      </c>
    </row>
    <row r="101" spans="1:11">
      <c r="A101" s="11">
        <v>43952</v>
      </c>
      <c r="B101" s="16">
        <v>13.1</v>
      </c>
      <c r="C101" s="16">
        <f>IF(Tabela1610[[#This Row],[Taxa de Desemprego]]="",#N/A,AVERAGE(B89:B101))</f>
        <v>11.992307692307691</v>
      </c>
      <c r="D101" s="34">
        <v>86714</v>
      </c>
      <c r="E101" s="12">
        <f>'[2]STP-20231205150411181'!F342/1000000</f>
        <v>36.497914000000002</v>
      </c>
      <c r="F101" s="68">
        <f>IF(Tabela1610[[#This Row],[Caged (mi)]]="",#N/A,(Tabela1610[[#This Row],[Caged (mi)]]-E100)*1000)</f>
        <v>-398.39699999999567</v>
      </c>
      <c r="G101" s="13">
        <f>((Tabela1610[[#This Row],[Caged (mi)]]*1)/E89)-1</f>
        <v>-2.8672072260282788E-2</v>
      </c>
      <c r="H101" s="17">
        <v>2917</v>
      </c>
      <c r="I101" s="13">
        <f>IF(Tabela1610[[#This Row],[Renda Real com Carteira]]="",#N/A,((Tabela1610[[#This Row],[Renda Real com Carteira]]*1)/H89)-1)</f>
        <v>5.4210336104083767E-2</v>
      </c>
      <c r="J101" s="42">
        <v>2625.03</v>
      </c>
      <c r="K101" s="13">
        <f>IF(Tabela1610[[#This Row],[Renda Setor Privado]]="",#N/A,((Tabela1610[[#This Row],[Renda Setor Privado]]*1)/J89)-1)</f>
        <v>6.5028907597119545E-2</v>
      </c>
    </row>
    <row r="102" spans="1:11">
      <c r="A102" s="11">
        <v>43983</v>
      </c>
      <c r="B102" s="16">
        <v>13.6</v>
      </c>
      <c r="C102" s="16">
        <f>IF(Tabela1610[[#This Row],[Taxa de Desemprego]]="",#N/A,AVERAGE(B90:B102))</f>
        <v>12.084615384615384</v>
      </c>
      <c r="D102" s="34">
        <v>84051</v>
      </c>
      <c r="E102" s="12">
        <f>'[2]STP-20231205150411181'!F343/1000000</f>
        <v>36.444426</v>
      </c>
      <c r="F102" s="68">
        <f>IF(Tabela1610[[#This Row],[Caged (mi)]]="",#N/A,(Tabela1610[[#This Row],[Caged (mi)]]-E101)*1000)</f>
        <v>-53.488000000001534</v>
      </c>
      <c r="G102" s="13">
        <f>((Tabela1610[[#This Row],[Caged (mi)]]*1)/E90)-1</f>
        <v>-3.162973741992281E-2</v>
      </c>
      <c r="H102" s="17">
        <v>2961</v>
      </c>
      <c r="I102" s="13">
        <f>IF(Tabela1610[[#This Row],[Renda Real com Carteira]]="",#N/A,((Tabela1610[[#This Row],[Renda Real com Carteira]]*1)/H90)-1)</f>
        <v>7.0886075949367022E-2</v>
      </c>
      <c r="J102" s="42">
        <v>2610.9</v>
      </c>
      <c r="K102" s="13">
        <f>IF(Tabela1610[[#This Row],[Renda Setor Privado]]="",#N/A,((Tabela1610[[#This Row],[Renda Setor Privado]]*1)/J90)-1)</f>
        <v>5.9214423069121391E-2</v>
      </c>
    </row>
    <row r="103" spans="1:11">
      <c r="A103" s="11">
        <v>44013</v>
      </c>
      <c r="B103" s="16">
        <v>14.1</v>
      </c>
      <c r="C103" s="16">
        <f>IF(Tabela1610[[#This Row],[Taxa de Desemprego]]="",#N/A,AVERAGE(B91:B103))</f>
        <v>12.238461538461538</v>
      </c>
      <c r="D103" s="34">
        <v>82725</v>
      </c>
      <c r="E103" s="12">
        <f>'[2]STP-20231205150411181'!F344/1000000</f>
        <v>36.552790999999999</v>
      </c>
      <c r="F103" s="68">
        <f>IF(Tabela1610[[#This Row],[Caged (mi)]]="",#N/A,(Tabela1610[[#This Row],[Caged (mi)]]-E102)*1000)</f>
        <v>108.36499999999916</v>
      </c>
      <c r="G103" s="13">
        <f>((Tabela1610[[#This Row],[Caged (mi)]]*1)/E91)-1</f>
        <v>-3.0080827502100949E-2</v>
      </c>
      <c r="H103" s="17">
        <v>2996</v>
      </c>
      <c r="I103" s="13">
        <f>IF(Tabela1610[[#This Row],[Renda Real com Carteira]]="",#N/A,((Tabela1610[[#This Row],[Renda Real com Carteira]]*1)/H91)-1)</f>
        <v>8.6688429452303151E-2</v>
      </c>
      <c r="J103" s="42">
        <v>2626.9</v>
      </c>
      <c r="K103" s="13">
        <f>IF(Tabela1610[[#This Row],[Renda Setor Privado]]="",#N/A,((Tabela1610[[#This Row],[Renda Setor Privado]]*1)/J91)-1)</f>
        <v>6.3350064766839465E-2</v>
      </c>
    </row>
    <row r="104" spans="1:11">
      <c r="A104" s="11">
        <v>44044</v>
      </c>
      <c r="B104" s="16">
        <v>14.8</v>
      </c>
      <c r="C104" s="16">
        <f>IF(Tabela1610[[#This Row],[Taxa de Desemprego]]="",#N/A,AVERAGE(B92:B104))</f>
        <v>12.453846153846154</v>
      </c>
      <c r="D104" s="34">
        <v>82590</v>
      </c>
      <c r="E104" s="12">
        <f>'[2]STP-20231205150411181'!F345/1000000</f>
        <v>36.76728</v>
      </c>
      <c r="F104" s="68">
        <f>IF(Tabela1610[[#This Row],[Caged (mi)]]="",#N/A,(Tabela1610[[#This Row],[Caged (mi)]]-E103)*1000)</f>
        <v>214.48900000000037</v>
      </c>
      <c r="G104" s="13">
        <f>((Tabela1610[[#This Row],[Caged (mi)]]*1)/E92)-1</f>
        <v>-2.7687464261168637E-2</v>
      </c>
      <c r="H104" s="17">
        <v>2993</v>
      </c>
      <c r="I104" s="13">
        <f>IF(Tabela1610[[#This Row],[Renda Real com Carteira]]="",#N/A,((Tabela1610[[#This Row],[Renda Real com Carteira]]*1)/H92)-1)</f>
        <v>8.1286127167629951E-2</v>
      </c>
      <c r="J104" s="42">
        <v>2619.27</v>
      </c>
      <c r="K104" s="13">
        <f>IF(Tabela1610[[#This Row],[Renda Setor Privado]]="",#N/A,((Tabela1610[[#This Row],[Renda Setor Privado]]*1)/J92)-1)</f>
        <v>5.6374496368204907E-2</v>
      </c>
    </row>
    <row r="105" spans="1:11">
      <c r="A105" s="11">
        <v>44075</v>
      </c>
      <c r="B105" s="16">
        <v>14.9</v>
      </c>
      <c r="C105" s="16">
        <f>IF(Tabela1610[[#This Row],[Taxa de Desemprego]]="",#N/A,AVERAGE(B93:B105))</f>
        <v>12.684615384615386</v>
      </c>
      <c r="D105" s="34">
        <v>83439</v>
      </c>
      <c r="E105" s="12">
        <f>'[2]STP-20231205150411181'!F346/1000000</f>
        <v>37.066800000000001</v>
      </c>
      <c r="F105" s="68">
        <f>IF(Tabela1610[[#This Row],[Caged (mi)]]="",#N/A,(Tabela1610[[#This Row],[Caged (mi)]]-E104)*1000)</f>
        <v>299.52000000000112</v>
      </c>
      <c r="G105" s="13">
        <f>((Tabela1610[[#This Row],[Caged (mi)]]*1)/E93)-1</f>
        <v>-2.3949018723390503E-2</v>
      </c>
      <c r="H105" s="17">
        <v>2995</v>
      </c>
      <c r="I105" s="13">
        <f>IF(Tabela1610[[#This Row],[Renda Real com Carteira]]="",#N/A,((Tabela1610[[#This Row],[Renda Real com Carteira]]*1)/H93)-1)</f>
        <v>8.0837242872609183E-2</v>
      </c>
      <c r="J105" s="42">
        <v>2620.0300000000002</v>
      </c>
      <c r="K105" s="13">
        <f>IF(Tabela1610[[#This Row],[Renda Setor Privado]]="",#N/A,((Tabela1610[[#This Row],[Renda Setor Privado]]*1)/J93)-1)</f>
        <v>6.0925586235660578E-2</v>
      </c>
    </row>
    <row r="106" spans="1:11">
      <c r="A106" s="11">
        <v>44105</v>
      </c>
      <c r="B106" s="16">
        <v>14.6</v>
      </c>
      <c r="C106" s="16">
        <f>IF(Tabela1610[[#This Row],[Taxa de Desemprego]]="",#N/A,AVERAGE(B94:B106))</f>
        <v>12.892307692307693</v>
      </c>
      <c r="D106" s="34">
        <v>85284</v>
      </c>
      <c r="E106" s="12">
        <f>'[2]STP-20231205150411181'!F347/1000000</f>
        <v>37.432721000000001</v>
      </c>
      <c r="F106" s="68">
        <f>IF(Tabela1610[[#This Row],[Caged (mi)]]="",#N/A,(Tabela1610[[#This Row],[Caged (mi)]]-E105)*1000)</f>
        <v>365.92100000000016</v>
      </c>
      <c r="G106" s="13">
        <f>((Tabela1610[[#This Row],[Caged (mi)]]*1)/E94)-1</f>
        <v>-1.6234550479595988E-2</v>
      </c>
      <c r="H106" s="17">
        <v>2952</v>
      </c>
      <c r="I106" s="13">
        <f>IF(Tabela1610[[#This Row],[Renda Real com Carteira]]="",#N/A,((Tabela1610[[#This Row],[Renda Real com Carteira]]*1)/H94)-1)</f>
        <v>5.8064516129032295E-2</v>
      </c>
      <c r="J106" s="42">
        <v>2594.79</v>
      </c>
      <c r="K106" s="13">
        <f>IF(Tabela1610[[#This Row],[Renda Setor Privado]]="",#N/A,((Tabela1610[[#This Row],[Renda Setor Privado]]*1)/J94)-1)</f>
        <v>5.3058988251049932E-2</v>
      </c>
    </row>
    <row r="107" spans="1:11">
      <c r="A107" s="11">
        <v>44136</v>
      </c>
      <c r="B107" s="16">
        <v>14.4</v>
      </c>
      <c r="C107" s="16">
        <f>IF(Tabela1610[[#This Row],[Taxa de Desemprego]]="",#N/A,AVERAGE(B95:B107))</f>
        <v>13.092307692307688</v>
      </c>
      <c r="D107" s="34">
        <v>86573</v>
      </c>
      <c r="E107" s="12">
        <f>'[2]STP-20231205150411181'!F348/1000000</f>
        <v>37.808993000000001</v>
      </c>
      <c r="F107" s="68">
        <f>IF(Tabela1610[[#This Row],[Caged (mi)]]="",#N/A,(Tabela1610[[#This Row],[Caged (mi)]]-E106)*1000)</f>
        <v>376.27200000000016</v>
      </c>
      <c r="G107" s="13">
        <f>((Tabela1610[[#This Row],[Caged (mi)]]*1)/E95)-1</f>
        <v>-8.9658607037027549E-3</v>
      </c>
      <c r="H107" s="17">
        <v>2922</v>
      </c>
      <c r="I107" s="13">
        <f>IF(Tabela1610[[#This Row],[Renda Real com Carteira]]="",#N/A,((Tabela1610[[#This Row],[Renda Real com Carteira]]*1)/H95)-1)</f>
        <v>4.3198857550874603E-2</v>
      </c>
      <c r="J107" s="42">
        <v>2572.17</v>
      </c>
      <c r="K107" s="13">
        <f>IF(Tabela1610[[#This Row],[Renda Setor Privado]]="",#N/A,((Tabela1610[[#This Row],[Renda Setor Privado]]*1)/J95)-1)</f>
        <v>3.5657772355563111E-2</v>
      </c>
    </row>
    <row r="108" spans="1:11">
      <c r="A108" s="11">
        <v>44166</v>
      </c>
      <c r="B108" s="16">
        <v>14.2</v>
      </c>
      <c r="C108" s="16">
        <f>IF(Tabela1610[[#This Row],[Taxa de Desemprego]]="",#N/A,AVERAGE(B96:B108))</f>
        <v>13.315384615384612</v>
      </c>
      <c r="D108" s="34">
        <v>87225</v>
      </c>
      <c r="E108" s="12">
        <f>'[2]STP-20231205150411181'!F349/1000000</f>
        <v>37.651595</v>
      </c>
      <c r="F108" s="68">
        <f>IF(Tabela1610[[#This Row],[Caged (mi)]]="",#N/A,(Tabela1610[[#This Row],[Caged (mi)]]-E107)*1000)</f>
        <v>-157.39800000000059</v>
      </c>
      <c r="G108" s="13">
        <f>((Tabela1610[[#This Row],[Caged (mi)]]*1)/E96)-1</f>
        <v>-5.0772995765561157E-3</v>
      </c>
      <c r="H108" s="17">
        <v>2881</v>
      </c>
      <c r="I108" s="13">
        <f>IF(Tabela1610[[#This Row],[Renda Real com Carteira]]="",#N/A,((Tabela1610[[#This Row],[Renda Real com Carteira]]*1)/H96)-1)</f>
        <v>3.1876790830945634E-2</v>
      </c>
      <c r="J108" s="42">
        <v>2553.39</v>
      </c>
      <c r="K108" s="13">
        <f>IF(Tabela1610[[#This Row],[Renda Setor Privado]]="",#N/A,((Tabela1610[[#This Row],[Renda Setor Privado]]*1)/J96)-1)</f>
        <v>3.2189864821162706E-2</v>
      </c>
    </row>
    <row r="109" spans="1:11">
      <c r="A109" s="11">
        <v>44197</v>
      </c>
      <c r="B109" s="16">
        <v>14.5</v>
      </c>
      <c r="C109" s="16">
        <f>IF(Tabela1610[[#This Row],[Taxa de Desemprego]]="",#N/A,AVERAGE(B97:B109))</f>
        <v>13.576923076923077</v>
      </c>
      <c r="D109" s="34">
        <v>87214</v>
      </c>
      <c r="E109" s="12">
        <f>'[2]STP-20231205150411181'!F350/1000000</f>
        <v>37.905873</v>
      </c>
      <c r="F109" s="68">
        <f>IF(Tabela1610[[#This Row],[Caged (mi)]]="",#N/A,(Tabela1610[[#This Row],[Caged (mi)]]-E108)*1000)</f>
        <v>254.27799999999934</v>
      </c>
      <c r="G109" s="13">
        <f>((Tabela1610[[#This Row],[Caged (mi)]]*1)/E97)-1</f>
        <v>-1.3145301476849003E-3</v>
      </c>
      <c r="H109" s="17">
        <v>2866</v>
      </c>
      <c r="I109" s="13">
        <f>IF(Tabela1610[[#This Row],[Renda Real com Carteira]]="",#N/A,((Tabela1610[[#This Row],[Renda Real com Carteira]]*1)/H97)-1)</f>
        <v>2.3205997857908001E-2</v>
      </c>
      <c r="J109" s="42">
        <v>2545.0500000000002</v>
      </c>
      <c r="K109" s="13">
        <f>IF(Tabela1610[[#This Row],[Renda Setor Privado]]="",#N/A,((Tabela1610[[#This Row],[Renda Setor Privado]]*1)/J97)-1)</f>
        <v>2.4164989939637893E-2</v>
      </c>
    </row>
    <row r="110" spans="1:11">
      <c r="A110" s="11">
        <v>44228</v>
      </c>
      <c r="B110" s="16">
        <v>14.6</v>
      </c>
      <c r="C110" s="16">
        <f>IF(Tabela1610[[#This Row],[Taxa de Desemprego]]="",#N/A,AVERAGE(B98:B110))</f>
        <v>13.823076923076922</v>
      </c>
      <c r="D110" s="34">
        <v>87285</v>
      </c>
      <c r="E110" s="12">
        <f>'[2]STP-20231205150411181'!F351/1000000</f>
        <v>38.303570999999998</v>
      </c>
      <c r="F110" s="68">
        <f>IF(Tabela1610[[#This Row],[Caged (mi)]]="",#N/A,(Tabela1610[[#This Row],[Caged (mi)]]-E109)*1000)</f>
        <v>397.69799999999833</v>
      </c>
      <c r="G110" s="13">
        <f>((Tabela1610[[#This Row],[Caged (mi)]]*1)/E98)-1</f>
        <v>3.4198494879562613E-3</v>
      </c>
      <c r="H110" s="17">
        <v>2837</v>
      </c>
      <c r="I110" s="13">
        <f>IF(Tabela1610[[#This Row],[Renda Real com Carteira]]="",#N/A,((Tabela1610[[#This Row],[Renda Real com Carteira]]*1)/H98)-1)</f>
        <v>1.0327635327635365E-2</v>
      </c>
      <c r="J110" s="42">
        <v>2503.37</v>
      </c>
      <c r="K110" s="13">
        <f>IF(Tabela1610[[#This Row],[Renda Setor Privado]]="",#N/A,((Tabela1610[[#This Row],[Renda Setor Privado]]*1)/J98)-1)</f>
        <v>-1.8341527211249709E-3</v>
      </c>
    </row>
    <row r="111" spans="1:11">
      <c r="A111" s="11">
        <v>44256</v>
      </c>
      <c r="B111" s="16">
        <v>14.9</v>
      </c>
      <c r="C111" s="16">
        <f>IF(Tabela1610[[#This Row],[Taxa de Desemprego]]="",#N/A,AVERAGE(B99:B111))</f>
        <v>14.061538461538463</v>
      </c>
      <c r="D111" s="34">
        <v>87082</v>
      </c>
      <c r="E111" s="12">
        <f>'[2]STP-20231205150411181'!F352/1000000</f>
        <v>38.457132000000001</v>
      </c>
      <c r="F111" s="68">
        <f>IF(Tabela1610[[#This Row],[Caged (mi)]]="",#N/A,(Tabela1610[[#This Row],[Caged (mi)]]-E110)*1000)</f>
        <v>153.56100000000339</v>
      </c>
      <c r="G111" s="13">
        <f>((Tabela1610[[#This Row],[Caged (mi)]]*1)/E99)-1</f>
        <v>1.5290957465429411E-2</v>
      </c>
      <c r="H111" s="17">
        <v>2848</v>
      </c>
      <c r="I111" s="13">
        <f>IF(Tabela1610[[#This Row],[Renda Real com Carteira]]="",#N/A,((Tabela1610[[#This Row],[Renda Real com Carteira]]*1)/H99)-1)</f>
        <v>5.6497175141243527E-3</v>
      </c>
      <c r="J111" s="42">
        <v>2510.58</v>
      </c>
      <c r="K111" s="13">
        <f>IF(Tabela1610[[#This Row],[Renda Setor Privado]]="",#N/A,((Tabela1610[[#This Row],[Renda Setor Privado]]*1)/J99)-1)</f>
        <v>-1.1804437586840799E-2</v>
      </c>
    </row>
    <row r="112" spans="1:11">
      <c r="A112" s="11">
        <v>44287</v>
      </c>
      <c r="B112" s="16">
        <v>14.8</v>
      </c>
      <c r="C112" s="16">
        <f>IF(Tabela1610[[#This Row],[Taxa de Desemprego]]="",#N/A,AVERAGE(B100:B112))</f>
        <v>14.246153846153847</v>
      </c>
      <c r="D112" s="34">
        <v>87475</v>
      </c>
      <c r="E112" s="12">
        <f>'[2]STP-20231205150411181'!F353/1000000</f>
        <v>38.547091999999999</v>
      </c>
      <c r="F112" s="68">
        <f>IF(Tabela1610[[#This Row],[Caged (mi)]]="",#N/A,(Tabela1610[[#This Row],[Caged (mi)]]-E111)*1000)</f>
        <v>89.959999999997819</v>
      </c>
      <c r="G112" s="13">
        <f>((Tabela1610[[#This Row],[Caged (mi)]]*1)/E100)-1</f>
        <v>4.4741085362165478E-2</v>
      </c>
      <c r="H112" s="17">
        <v>2813</v>
      </c>
      <c r="I112" s="13">
        <f>IF(Tabela1610[[#This Row],[Renda Real com Carteira]]="",#N/A,((Tabela1610[[#This Row],[Renda Real com Carteira]]*1)/H100)-1)</f>
        <v>-1.8835019183815804E-2</v>
      </c>
      <c r="J112" s="42">
        <v>2505.23</v>
      </c>
      <c r="K112" s="13">
        <f>IF(Tabela1610[[#This Row],[Renda Setor Privado]]="",#N/A,((Tabela1610[[#This Row],[Renda Setor Privado]]*1)/J100)-1)</f>
        <v>-2.9259049729922326E-2</v>
      </c>
    </row>
    <row r="113" spans="1:11">
      <c r="A113" s="11">
        <v>44317</v>
      </c>
      <c r="B113" s="16">
        <v>14.7</v>
      </c>
      <c r="C113" s="16">
        <f>IF(Tabela1610[[#This Row],[Taxa de Desemprego]]="",#N/A,AVERAGE(B101:B113))</f>
        <v>14.399999999999999</v>
      </c>
      <c r="D113" s="34">
        <v>88151</v>
      </c>
      <c r="E113" s="12">
        <f>'[2]STP-20231205150411181'!F354/1000000</f>
        <v>38.813509000000003</v>
      </c>
      <c r="F113" s="68">
        <f>IF(Tabela1610[[#This Row],[Caged (mi)]]="",#N/A,(Tabela1610[[#This Row],[Caged (mi)]]-E112)*1000)</f>
        <v>266.41700000000412</v>
      </c>
      <c r="G113" s="13">
        <f>((Tabela1610[[#This Row],[Caged (mi)]]*1)/E101)-1</f>
        <v>6.3444584805586457E-2</v>
      </c>
      <c r="H113" s="17">
        <v>2805</v>
      </c>
      <c r="I113" s="13">
        <f>IF(Tabela1610[[#This Row],[Renda Real com Carteira]]="",#N/A,((Tabela1610[[#This Row],[Renda Real com Carteira]]*1)/H101)-1)</f>
        <v>-3.8395611930065132E-2</v>
      </c>
      <c r="J113" s="42">
        <v>2493.7399999999998</v>
      </c>
      <c r="K113" s="13">
        <f>IF(Tabela1610[[#This Row],[Renda Setor Privado]]="",#N/A,((Tabela1610[[#This Row],[Renda Setor Privado]]*1)/J101)-1)</f>
        <v>-5.0014666499049731E-2</v>
      </c>
    </row>
    <row r="114" spans="1:11">
      <c r="A114" s="11">
        <v>44348</v>
      </c>
      <c r="B114" s="16">
        <v>14.2</v>
      </c>
      <c r="C114" s="16">
        <f>IF(Tabela1610[[#This Row],[Taxa de Desemprego]]="",#N/A,AVERAGE(B102:B114))</f>
        <v>14.484615384615385</v>
      </c>
      <c r="D114" s="34">
        <v>89384</v>
      </c>
      <c r="E114" s="12">
        <f>'[2]STP-20231205150411181'!F355/1000000</f>
        <v>39.131483000000003</v>
      </c>
      <c r="F114" s="68">
        <f>IF(Tabela1610[[#This Row],[Caged (mi)]]="",#N/A,(Tabela1610[[#This Row],[Caged (mi)]]-E113)*1000)</f>
        <v>317.97399999999953</v>
      </c>
      <c r="G114" s="13">
        <f>((Tabela1610[[#This Row],[Caged (mi)]]*1)/E102)-1</f>
        <v>7.3730259875680382E-2</v>
      </c>
      <c r="H114" s="17">
        <v>2761</v>
      </c>
      <c r="I114" s="13">
        <f>IF(Tabela1610[[#This Row],[Renda Real com Carteira]]="",#N/A,((Tabela1610[[#This Row],[Renda Real com Carteira]]*1)/H102)-1)</f>
        <v>-6.754474839581226E-2</v>
      </c>
      <c r="J114" s="42">
        <v>2496.16</v>
      </c>
      <c r="K114" s="13">
        <f>IF(Tabela1610[[#This Row],[Renda Setor Privado]]="",#N/A,((Tabela1610[[#This Row],[Renda Setor Privado]]*1)/J102)-1)</f>
        <v>-4.3946531847255832E-2</v>
      </c>
    </row>
    <row r="115" spans="1:11">
      <c r="A115" s="11">
        <v>44378</v>
      </c>
      <c r="B115" s="16">
        <v>13.7</v>
      </c>
      <c r="C115" s="16">
        <f>IF(Tabela1610[[#This Row],[Taxa de Desemprego]]="",#N/A,AVERAGE(B103:B115))</f>
        <v>14.492307692307691</v>
      </c>
      <c r="D115" s="34">
        <v>90666</v>
      </c>
      <c r="E115" s="12">
        <f>'[2]STP-20231205150411181'!F356/1000000</f>
        <v>39.438288</v>
      </c>
      <c r="F115" s="68">
        <f>IF(Tabela1610[[#This Row],[Caged (mi)]]="",#N/A,(Tabela1610[[#This Row],[Caged (mi)]]-E114)*1000)</f>
        <v>306.80499999999711</v>
      </c>
      <c r="G115" s="13">
        <f>((Tabela1610[[#This Row],[Caged (mi)]]*1)/E103)-1</f>
        <v>7.8940538357248791E-2</v>
      </c>
      <c r="H115" s="17">
        <v>2743</v>
      </c>
      <c r="I115" s="13">
        <f>IF(Tabela1610[[#This Row],[Renda Real com Carteira]]="",#N/A,((Tabela1610[[#This Row],[Renda Real com Carteira]]*1)/H103)-1)</f>
        <v>-8.4445927903871842E-2</v>
      </c>
      <c r="J115" s="42">
        <v>2473.7800000000002</v>
      </c>
      <c r="K115" s="13">
        <f>IF(Tabela1610[[#This Row],[Renda Setor Privado]]="",#N/A,((Tabela1610[[#This Row],[Renda Setor Privado]]*1)/J103)-1)</f>
        <v>-5.8289238265636256E-2</v>
      </c>
    </row>
    <row r="116" spans="1:11">
      <c r="A116" s="11">
        <v>44409</v>
      </c>
      <c r="B116" s="16">
        <v>13.1</v>
      </c>
      <c r="C116" s="16">
        <f>IF(Tabela1610[[#This Row],[Taxa de Desemprego]]="",#N/A,AVERAGE(B104:B116))</f>
        <v>14.415384615384614</v>
      </c>
      <c r="D116" s="34">
        <v>91725</v>
      </c>
      <c r="E116" s="12">
        <f>'[2]STP-20231205150411181'!F357/1000000</f>
        <v>39.826101999999999</v>
      </c>
      <c r="F116" s="68">
        <f>IF(Tabela1610[[#This Row],[Caged (mi)]]="",#N/A,(Tabela1610[[#This Row],[Caged (mi)]]-E115)*1000)</f>
        <v>387.81399999999877</v>
      </c>
      <c r="G116" s="13">
        <f>((Tabela1610[[#This Row],[Caged (mi)]]*1)/E104)-1</f>
        <v>8.3194133479550292E-2</v>
      </c>
      <c r="H116" s="17">
        <v>2704</v>
      </c>
      <c r="I116" s="13">
        <f>IF(Tabela1610[[#This Row],[Renda Real com Carteira]]="",#N/A,((Tabela1610[[#This Row],[Renda Real com Carteira]]*1)/H104)-1)</f>
        <v>-9.6558636819244925E-2</v>
      </c>
      <c r="J116" s="42">
        <v>2439.73</v>
      </c>
      <c r="K116" s="13">
        <f>IF(Tabela1610[[#This Row],[Renda Setor Privado]]="",#N/A,((Tabela1610[[#This Row],[Renda Setor Privado]]*1)/J104)-1)</f>
        <v>-6.8545816200697107E-2</v>
      </c>
    </row>
    <row r="117" spans="1:11">
      <c r="A117" s="11">
        <v>44440</v>
      </c>
      <c r="B117" s="16">
        <v>12.6</v>
      </c>
      <c r="C117" s="16">
        <f>IF(Tabela1610[[#This Row],[Taxa de Desemprego]]="",#N/A,AVERAGE(B105:B117))</f>
        <v>14.246153846153844</v>
      </c>
      <c r="D117" s="34">
        <v>92976</v>
      </c>
      <c r="E117" s="12">
        <f>'[2]STP-20231205150411181'!F358/1000000</f>
        <v>40.156191999999997</v>
      </c>
      <c r="F117" s="68">
        <f>IF(Tabela1610[[#This Row],[Caged (mi)]]="",#N/A,(Tabela1610[[#This Row],[Caged (mi)]]-E116)*1000)</f>
        <v>330.08999999999844</v>
      </c>
      <c r="G117" s="13">
        <f>((Tabela1610[[#This Row],[Caged (mi)]]*1)/E105)-1</f>
        <v>8.3346606666882428E-2</v>
      </c>
      <c r="H117" s="17">
        <v>2655</v>
      </c>
      <c r="I117" s="13">
        <f>IF(Tabela1610[[#This Row],[Renda Real com Carteira]]="",#N/A,((Tabela1610[[#This Row],[Renda Real com Carteira]]*1)/H105)-1)</f>
        <v>-0.11352253756260433</v>
      </c>
      <c r="J117" s="42">
        <v>2405.62</v>
      </c>
      <c r="K117" s="13">
        <f>IF(Tabela1610[[#This Row],[Renda Setor Privado]]="",#N/A,((Tabela1610[[#This Row],[Renda Setor Privado]]*1)/J105)-1)</f>
        <v>-8.1834940821288393E-2</v>
      </c>
    </row>
    <row r="118" spans="1:11">
      <c r="A118" s="11">
        <v>44470</v>
      </c>
      <c r="B118" s="16">
        <v>12.1</v>
      </c>
      <c r="C118" s="16">
        <f>IF(Tabela1610[[#This Row],[Taxa de Desemprego]]="",#N/A,AVERAGE(B106:B118))</f>
        <v>14.030769230769229</v>
      </c>
      <c r="D118" s="34">
        <v>93958</v>
      </c>
      <c r="E118" s="12">
        <f>'[2]STP-20231205150411181'!F359/1000000</f>
        <v>40.408817999999997</v>
      </c>
      <c r="F118" s="68">
        <f>IF(Tabela1610[[#This Row],[Caged (mi)]]="",#N/A,(Tabela1610[[#This Row],[Caged (mi)]]-E117)*1000)</f>
        <v>252.62599999999935</v>
      </c>
      <c r="G118" s="13">
        <f>((Tabela1610[[#This Row],[Caged (mi)]]*1)/E106)-1</f>
        <v>7.9505227525404676E-2</v>
      </c>
      <c r="H118" s="17">
        <v>2617</v>
      </c>
      <c r="I118" s="13">
        <f>IF(Tabela1610[[#This Row],[Renda Real com Carteira]]="",#N/A,((Tabela1610[[#This Row],[Renda Real com Carteira]]*1)/H106)-1)</f>
        <v>-0.1134823848238482</v>
      </c>
      <c r="J118" s="42">
        <v>2351.6999999999998</v>
      </c>
      <c r="K118" s="13">
        <f>IF(Tabela1610[[#This Row],[Renda Setor Privado]]="",#N/A,((Tabela1610[[#This Row],[Renda Setor Privado]]*1)/J106)-1)</f>
        <v>-9.3683881932641988E-2</v>
      </c>
    </row>
    <row r="119" spans="1:11">
      <c r="A119" s="11">
        <v>44501</v>
      </c>
      <c r="B119" s="16">
        <v>11.6</v>
      </c>
      <c r="C119" s="16">
        <f>IF(Tabela1610[[#This Row],[Taxa de Desemprego]]="",#N/A,AVERAGE(B107:B119))</f>
        <v>13.799999999999999</v>
      </c>
      <c r="D119" s="34">
        <v>94930</v>
      </c>
      <c r="E119" s="12">
        <f>'[2]STP-20231205150411181'!F360/1000000</f>
        <v>40.722870999999998</v>
      </c>
      <c r="F119" s="68">
        <f>IF(Tabela1610[[#This Row],[Caged (mi)]]="",#N/A,(Tabela1610[[#This Row],[Caged (mi)]]-E118)*1000)</f>
        <v>314.05300000000125</v>
      </c>
      <c r="G119" s="13">
        <f>((Tabela1610[[#This Row],[Caged (mi)]]*1)/E107)-1</f>
        <v>7.706838423334883E-2</v>
      </c>
      <c r="H119" s="17">
        <v>2587</v>
      </c>
      <c r="I119" s="13">
        <f>IF(Tabela1610[[#This Row],[Renda Real com Carteira]]="",#N/A,((Tabela1610[[#This Row],[Renda Real com Carteira]]*1)/H107)-1)</f>
        <v>-0.11464750171115679</v>
      </c>
      <c r="J119" s="42">
        <v>2325.0300000000002</v>
      </c>
      <c r="K119" s="13">
        <f>IF(Tabela1610[[#This Row],[Renda Setor Privado]]="",#N/A,((Tabela1610[[#This Row],[Renda Setor Privado]]*1)/J107)-1)</f>
        <v>-9.6082296271241763E-2</v>
      </c>
    </row>
    <row r="120" spans="1:11">
      <c r="A120" s="11">
        <v>44531</v>
      </c>
      <c r="B120" s="16">
        <v>11.1</v>
      </c>
      <c r="C120" s="16">
        <f>IF(Tabela1610[[#This Row],[Taxa de Desemprego]]="",#N/A,AVERAGE(B108:B120))</f>
        <v>13.546153846153846</v>
      </c>
      <c r="D120" s="34">
        <v>95747</v>
      </c>
      <c r="E120" s="12">
        <f>'[2]STP-20231205150411181'!F361/1000000</f>
        <v>40.431258999999997</v>
      </c>
      <c r="F120" s="68">
        <f>IF(Tabela1610[[#This Row],[Caged (mi)]]="",#N/A,(Tabela1610[[#This Row],[Caged (mi)]]-E119)*1000)</f>
        <v>-291.61200000000065</v>
      </c>
      <c r="G120" s="13">
        <f>((Tabela1610[[#This Row],[Caged (mi)]]*1)/E108)-1</f>
        <v>7.3825929552253866E-2</v>
      </c>
      <c r="H120" s="17">
        <v>2567</v>
      </c>
      <c r="I120" s="13">
        <f>IF(Tabela1610[[#This Row],[Renda Real com Carteira]]="",#N/A,((Tabela1610[[#This Row],[Renda Real com Carteira]]*1)/H108)-1)</f>
        <v>-0.10898993405067681</v>
      </c>
      <c r="J120" s="42">
        <v>2310.96</v>
      </c>
      <c r="K120" s="13">
        <f>IF(Tabela1610[[#This Row],[Renda Setor Privado]]="",#N/A,((Tabela1610[[#This Row],[Renda Setor Privado]]*1)/J108)-1)</f>
        <v>-9.4944368075382091E-2</v>
      </c>
    </row>
    <row r="121" spans="1:11">
      <c r="A121" s="11">
        <v>44562</v>
      </c>
      <c r="B121" s="16">
        <v>11.2</v>
      </c>
      <c r="C121" s="16">
        <f>IF(Tabela1610[[#This Row],[Taxa de Desemprego]]="",#N/A,AVERAGE(B109:B121))</f>
        <v>13.315384615384612</v>
      </c>
      <c r="D121" s="34">
        <v>95428</v>
      </c>
      <c r="E121" s="12">
        <f>'[2]STP-20231205150411181'!F362/1000000</f>
        <v>40.598761000000003</v>
      </c>
      <c r="F121" s="68">
        <f>IF(Tabela1610[[#This Row],[Caged (mi)]]="",#N/A,(Tabela1610[[#This Row],[Caged (mi)]]-E120)*1000)</f>
        <v>167.50200000000603</v>
      </c>
      <c r="G121" s="13">
        <f>((Tabela1610[[#This Row],[Caged (mi)]]*1)/E109)-1</f>
        <v>7.1041445213516186E-2</v>
      </c>
      <c r="H121" s="17">
        <v>2594</v>
      </c>
      <c r="I121" s="13">
        <f>IF(Tabela1610[[#This Row],[Renda Real com Carteira]]="",#N/A,((Tabela1610[[#This Row],[Renda Real com Carteira]]*1)/H109)-1)</f>
        <v>-9.4905792044661541E-2</v>
      </c>
      <c r="J121" s="42">
        <v>2339.1799999999998</v>
      </c>
      <c r="K121" s="13">
        <f>IF(Tabela1610[[#This Row],[Renda Setor Privado]]="",#N/A,((Tabela1610[[#This Row],[Renda Setor Privado]]*1)/J109)-1)</f>
        <v>-8.0890355788687973E-2</v>
      </c>
    </row>
    <row r="122" spans="1:11">
      <c r="A122" s="11">
        <v>44593</v>
      </c>
      <c r="B122" s="16">
        <v>11.2</v>
      </c>
      <c r="C122" s="16">
        <f>IF(Tabela1610[[#This Row],[Taxa de Desemprego]]="",#N/A,AVERAGE(B110:B122))</f>
        <v>13.061538461538458</v>
      </c>
      <c r="D122" s="34">
        <v>95234</v>
      </c>
      <c r="E122" s="12">
        <f>'[2]STP-20231205150411181'!F363/1000000</f>
        <v>40.952419999999996</v>
      </c>
      <c r="F122" s="68">
        <f>IF(Tabela1610[[#This Row],[Caged (mi)]]="",#N/A,(Tabela1610[[#This Row],[Caged (mi)]]-E121)*1000)</f>
        <v>353.65899999999328</v>
      </c>
      <c r="G122" s="13">
        <f>((Tabela1610[[#This Row],[Caged (mi)]]*1)/E110)-1</f>
        <v>6.9154100540651964E-2</v>
      </c>
      <c r="H122" s="17">
        <v>2600</v>
      </c>
      <c r="I122" s="13">
        <f>IF(Tabela1610[[#This Row],[Renda Real com Carteira]]="",#N/A,((Tabela1610[[#This Row],[Renda Real com Carteira]]*1)/H110)-1)</f>
        <v>-8.3538949594642253E-2</v>
      </c>
      <c r="J122" s="42">
        <v>2353.79</v>
      </c>
      <c r="K122" s="13">
        <f>IF(Tabela1610[[#This Row],[Renda Setor Privado]]="",#N/A,((Tabela1610[[#This Row],[Renda Setor Privado]]*1)/J110)-1)</f>
        <v>-5.9751455038607904E-2</v>
      </c>
    </row>
    <row r="123" spans="1:11">
      <c r="A123" s="11">
        <v>44621</v>
      </c>
      <c r="B123" s="16">
        <v>11.1</v>
      </c>
      <c r="C123" s="16">
        <f>IF(Tabela1610[[#This Row],[Taxa de Desemprego]]="",#N/A,AVERAGE(B111:B123))</f>
        <v>12.792307692307689</v>
      </c>
      <c r="D123" s="34">
        <v>95275</v>
      </c>
      <c r="E123" s="12">
        <f>'[2]STP-20231205150411181'!F364/1000000</f>
        <v>41.051409</v>
      </c>
      <c r="F123" s="68">
        <f>IF(Tabela1610[[#This Row],[Caged (mi)]]="",#N/A,(Tabela1610[[#This Row],[Caged (mi)]]-E122)*1000)</f>
        <v>98.989000000003102</v>
      </c>
      <c r="G123" s="13">
        <f>((Tabela1610[[#This Row],[Caged (mi)]]*1)/E111)-1</f>
        <v>6.7458930634764824E-2</v>
      </c>
      <c r="H123" s="17">
        <v>2614</v>
      </c>
      <c r="I123" s="13">
        <f>IF(Tabela1610[[#This Row],[Renda Real com Carteira]]="",#N/A,((Tabela1610[[#This Row],[Renda Real com Carteira]]*1)/H111)-1)</f>
        <v>-8.2162921348314599E-2</v>
      </c>
      <c r="J123" s="42">
        <v>2371.0100000000002</v>
      </c>
      <c r="K123" s="13">
        <f>IF(Tabela1610[[#This Row],[Renda Setor Privado]]="",#N/A,((Tabela1610[[#This Row],[Renda Setor Privado]]*1)/J111)-1)</f>
        <v>-5.5592731560037856E-2</v>
      </c>
    </row>
    <row r="124" spans="1:11">
      <c r="A124" s="11">
        <v>44652</v>
      </c>
      <c r="B124" s="16">
        <v>10.5</v>
      </c>
      <c r="C124" s="16">
        <f>IF(Tabela1610[[#This Row],[Taxa de Desemprego]]="",#N/A,AVERAGE(B112:B124))</f>
        <v>12.45384615384615</v>
      </c>
      <c r="D124" s="34">
        <v>96512</v>
      </c>
      <c r="E124" s="12">
        <f>'[2]STP-20231205150411181'!F365/1000000</f>
        <v>41.257022999999997</v>
      </c>
      <c r="F124" s="68">
        <f>IF(Tabela1610[[#This Row],[Caged (mi)]]="",#N/A,(Tabela1610[[#This Row],[Caged (mi)]]-E123)*1000)</f>
        <v>205.61399999999708</v>
      </c>
      <c r="G124" s="13">
        <f>((Tabela1610[[#This Row],[Caged (mi)]]*1)/E112)-1</f>
        <v>7.0301827178039789E-2</v>
      </c>
      <c r="H124" s="17">
        <v>2604</v>
      </c>
      <c r="I124" s="13">
        <f>IF(Tabela1610[[#This Row],[Renda Real com Carteira]]="",#N/A,((Tabela1610[[#This Row],[Renda Real com Carteira]]*1)/H112)-1)</f>
        <v>-7.4297902595094167E-2</v>
      </c>
      <c r="J124" s="42">
        <v>2387.44</v>
      </c>
      <c r="K124" s="13">
        <f>IF(Tabela1610[[#This Row],[Renda Setor Privado]]="",#N/A,((Tabela1610[[#This Row],[Renda Setor Privado]]*1)/J112)-1)</f>
        <v>-4.7017639099004915E-2</v>
      </c>
    </row>
    <row r="125" spans="1:11">
      <c r="A125" s="11">
        <v>44682</v>
      </c>
      <c r="B125" s="16">
        <v>9.8000000000000007</v>
      </c>
      <c r="C125" s="16">
        <f>IF(Tabela1610[[#This Row],[Taxa de Desemprego]]="",#N/A,AVERAGE(B113:B125))</f>
        <v>12.069230769230769</v>
      </c>
      <c r="D125" s="34">
        <v>97516</v>
      </c>
      <c r="E125" s="12">
        <f>'[2]STP-20231205150411181'!F366/1000000</f>
        <v>41.534840000000003</v>
      </c>
      <c r="F125" s="68">
        <f>IF(Tabela1610[[#This Row],[Caged (mi)]]="",#N/A,(Tabela1610[[#This Row],[Caged (mi)]]-E124)*1000)</f>
        <v>277.81700000000598</v>
      </c>
      <c r="G125" s="13">
        <f>((Tabela1610[[#This Row],[Caged (mi)]]*1)/E113)-1</f>
        <v>7.0112985661770377E-2</v>
      </c>
      <c r="H125" s="17">
        <v>2614</v>
      </c>
      <c r="I125" s="13">
        <f>IF(Tabela1610[[#This Row],[Renda Real com Carteira]]="",#N/A,((Tabela1610[[#This Row],[Renda Real com Carteira]]*1)/H113)-1)</f>
        <v>-6.8092691622103407E-2</v>
      </c>
      <c r="J125" s="42">
        <v>2383.4499999999998</v>
      </c>
      <c r="K125" s="13">
        <f>IF(Tabela1610[[#This Row],[Renda Setor Privado]]="",#N/A,((Tabela1610[[#This Row],[Renda Setor Privado]]*1)/J113)-1)</f>
        <v>-4.4226743766391019E-2</v>
      </c>
    </row>
    <row r="126" spans="1:11">
      <c r="A126" s="11">
        <v>44713</v>
      </c>
      <c r="B126" s="16">
        <v>9.3000000000000007</v>
      </c>
      <c r="C126" s="16">
        <f>IF(Tabela1610[[#This Row],[Taxa de Desemprego]]="",#N/A,AVERAGE(B114:B126))</f>
        <v>11.653846153846153</v>
      </c>
      <c r="D126" s="34">
        <v>98269</v>
      </c>
      <c r="E126" s="12">
        <f>'[2]STP-20231205150411181'!F367/1000000</f>
        <v>41.819944999999997</v>
      </c>
      <c r="F126" s="68">
        <f>IF(Tabela1610[[#This Row],[Caged (mi)]]="",#N/A,(Tabela1610[[#This Row],[Caged (mi)]]-E125)*1000)</f>
        <v>285.10499999999439</v>
      </c>
      <c r="G126" s="13">
        <f>((Tabela1610[[#This Row],[Caged (mi)]]*1)/E114)-1</f>
        <v>6.8703299591277744E-2</v>
      </c>
      <c r="H126" s="17">
        <v>2631</v>
      </c>
      <c r="I126" s="13">
        <f>IF(Tabela1610[[#This Row],[Renda Real com Carteira]]="",#N/A,((Tabela1610[[#This Row],[Renda Real com Carteira]]*1)/H114)-1)</f>
        <v>-4.7084389713871744E-2</v>
      </c>
      <c r="J126" s="42">
        <v>2391.5100000000002</v>
      </c>
      <c r="K126" s="13">
        <f>IF(Tabela1610[[#This Row],[Renda Setor Privado]]="",#N/A,((Tabela1610[[#This Row],[Renda Setor Privado]]*1)/J114)-1)</f>
        <v>-4.1924395872059317E-2</v>
      </c>
    </row>
    <row r="127" spans="1:11">
      <c r="A127" s="11">
        <v>44743</v>
      </c>
      <c r="B127" s="16">
        <v>9.1</v>
      </c>
      <c r="C127" s="16">
        <f>IF(Tabela1610[[#This Row],[Taxa de Desemprego]]="",#N/A,AVERAGE(B115:B127))</f>
        <v>11.261538461538462</v>
      </c>
      <c r="D127" s="34">
        <v>98666</v>
      </c>
      <c r="E127" s="12">
        <f>'[2]STP-20231205150411181'!F368/1000000</f>
        <v>42.045037999999998</v>
      </c>
      <c r="F127" s="68">
        <f>IF(Tabela1610[[#This Row],[Caged (mi)]]="",#N/A,(Tabela1610[[#This Row],[Caged (mi)]]-E126)*1000)</f>
        <v>225.0930000000011</v>
      </c>
      <c r="G127" s="13">
        <f>((Tabela1610[[#This Row],[Caged (mi)]]*1)/E115)-1</f>
        <v>6.6096936053613664E-2</v>
      </c>
      <c r="H127" s="17">
        <v>2661</v>
      </c>
      <c r="I127" s="13">
        <f>IF(Tabela1610[[#This Row],[Renda Real com Carteira]]="",#N/A,((Tabela1610[[#This Row],[Renda Real com Carteira]]*1)/H115)-1)</f>
        <v>-2.9894276339773929E-2</v>
      </c>
      <c r="J127" s="42">
        <v>2397.83</v>
      </c>
      <c r="K127" s="13">
        <f>IF(Tabela1610[[#This Row],[Renda Setor Privado]]="",#N/A,((Tabela1610[[#This Row],[Renda Setor Privado]]*1)/J115)-1)</f>
        <v>-3.070200260330358E-2</v>
      </c>
    </row>
    <row r="128" spans="1:11">
      <c r="A128" s="11">
        <v>44774</v>
      </c>
      <c r="B128" s="16">
        <v>8.9</v>
      </c>
      <c r="C128" s="16">
        <f>IF(Tabela1610[[#This Row],[Taxa de Desemprego]]="",#N/A,AVERAGE(B116:B128))</f>
        <v>10.892307692307693</v>
      </c>
      <c r="D128" s="34">
        <v>99013</v>
      </c>
      <c r="E128" s="12">
        <f>'[2]STP-20231205150411181'!F369/1000000</f>
        <v>42.333230999999998</v>
      </c>
      <c r="F128" s="68">
        <f>IF(Tabela1610[[#This Row],[Caged (mi)]]="",#N/A,(Tabela1610[[#This Row],[Caged (mi)]]-E127)*1000)</f>
        <v>288.1929999999997</v>
      </c>
      <c r="G128" s="13">
        <f>((Tabela1610[[#This Row],[Caged (mi)]]*1)/E116)-1</f>
        <v>6.2951905260524743E-2</v>
      </c>
      <c r="H128" s="17">
        <v>2686</v>
      </c>
      <c r="I128" s="13">
        <f>IF(Tabela1610[[#This Row],[Renda Real com Carteira]]="",#N/A,((Tabela1610[[#This Row],[Renda Real com Carteira]]*1)/H116)-1)</f>
        <v>-6.6568047337277614E-3</v>
      </c>
      <c r="J128" s="42">
        <v>2419.66</v>
      </c>
      <c r="K128" s="13">
        <f>IF(Tabela1610[[#This Row],[Renda Setor Privado]]="",#N/A,((Tabela1610[[#This Row],[Renda Setor Privado]]*1)/J116)-1)</f>
        <v>-8.2263201255877716E-3</v>
      </c>
    </row>
    <row r="129" spans="1:11">
      <c r="A129" s="11">
        <v>44805</v>
      </c>
      <c r="B129" s="16">
        <v>8.6999999999999993</v>
      </c>
      <c r="C129" s="16">
        <f>IF(Tabela1610[[#This Row],[Taxa de Desemprego]]="",#N/A,AVERAGE(B117:B129))</f>
        <v>10.55384615384615</v>
      </c>
      <c r="D129" s="34">
        <v>99269</v>
      </c>
      <c r="E129" s="12">
        <f>'[2]STP-20231205150411181'!F370/1000000</f>
        <v>42.6113</v>
      </c>
      <c r="F129" s="68">
        <f>IF(Tabela1610[[#This Row],[Caged (mi)]]="",#N/A,(Tabela1610[[#This Row],[Caged (mi)]]-E128)*1000)</f>
        <v>278.06900000000212</v>
      </c>
      <c r="G129" s="13">
        <f>((Tabela1610[[#This Row],[Caged (mi)]]*1)/E117)-1</f>
        <v>6.1138964571142651E-2</v>
      </c>
      <c r="H129" s="17">
        <v>2722</v>
      </c>
      <c r="I129" s="13">
        <f>IF(Tabela1610[[#This Row],[Renda Real com Carteira]]="",#N/A,((Tabela1610[[#This Row],[Renda Real com Carteira]]*1)/H117)-1)</f>
        <v>2.5235404896421842E-2</v>
      </c>
      <c r="J129" s="42">
        <v>2446.6999999999998</v>
      </c>
      <c r="K129" s="13">
        <f>IF(Tabela1610[[#This Row],[Renda Setor Privado]]="",#N/A,((Tabela1610[[#This Row],[Renda Setor Privado]]*1)/J117)-1)</f>
        <v>1.7076678777196763E-2</v>
      </c>
    </row>
    <row r="130" spans="1:11">
      <c r="A130" s="11">
        <v>44835</v>
      </c>
      <c r="B130" s="16">
        <v>8.3000000000000007</v>
      </c>
      <c r="C130" s="16">
        <f>IF(Tabela1610[[#This Row],[Taxa de Desemprego]]="",#N/A,AVERAGE(B118:B130))</f>
        <v>10.223076923076924</v>
      </c>
      <c r="D130" s="34">
        <v>99661</v>
      </c>
      <c r="E130" s="12">
        <f>'[2]STP-20231205150411181'!F371/1000000</f>
        <v>42.771591000000001</v>
      </c>
      <c r="F130" s="68">
        <f>IF(Tabela1610[[#This Row],[Caged (mi)]]="",#N/A,(Tabela1610[[#This Row],[Caged (mi)]]-E129)*1000)</f>
        <v>160.29100000000085</v>
      </c>
      <c r="G130" s="13">
        <f>((Tabela1610[[#This Row],[Caged (mi)]]*1)/E118)-1</f>
        <v>5.8471717732500927E-2</v>
      </c>
      <c r="H130" s="17">
        <v>2744</v>
      </c>
      <c r="I130" s="13">
        <f>IF(Tabela1610[[#This Row],[Renda Real com Carteira]]="",#N/A,((Tabela1610[[#This Row],[Renda Real com Carteira]]*1)/H118)-1)</f>
        <v>4.8528849828047393E-2</v>
      </c>
      <c r="J130" s="42">
        <v>2462.5500000000002</v>
      </c>
      <c r="K130" s="13">
        <f>IF(Tabela1610[[#This Row],[Renda Setor Privado]]="",#N/A,((Tabela1610[[#This Row],[Renda Setor Privado]]*1)/J118)-1)</f>
        <v>4.7136114300293519E-2</v>
      </c>
    </row>
    <row r="131" spans="1:11">
      <c r="A131" s="11">
        <v>44866</v>
      </c>
      <c r="B131" s="16">
        <v>8.1</v>
      </c>
      <c r="C131" s="16">
        <f>IF(Tabela1610[[#This Row],[Taxa de Desemprego]]="",#N/A,AVERAGE(B119:B131))</f>
        <v>9.9153846153846139</v>
      </c>
      <c r="D131" s="34">
        <v>99693</v>
      </c>
      <c r="E131" s="12">
        <f>'[2]STP-20231205150411181'!F372/1000000</f>
        <v>42.899464999999999</v>
      </c>
      <c r="F131" s="68">
        <f>IF(Tabela1610[[#This Row],[Caged (mi)]]="",#N/A,(Tabela1610[[#This Row],[Caged (mi)]]-E130)*1000)</f>
        <v>127.87399999999849</v>
      </c>
      <c r="G131" s="13">
        <f>((Tabela1610[[#This Row],[Caged (mi)]]*1)/E119)-1</f>
        <v>5.3448932910452163E-2</v>
      </c>
      <c r="H131" s="17">
        <v>2772</v>
      </c>
      <c r="I131" s="13">
        <f>IF(Tabela1610[[#This Row],[Renda Real com Carteira]]="",#N/A,((Tabela1610[[#This Row],[Renda Real com Carteira]]*1)/H119)-1)</f>
        <v>7.1511403169694621E-2</v>
      </c>
      <c r="J131" s="42">
        <v>2479.48</v>
      </c>
      <c r="K131" s="13">
        <f>IF(Tabela1610[[#This Row],[Renda Setor Privado]]="",#N/A,((Tabela1610[[#This Row],[Renda Setor Privado]]*1)/J119)-1)</f>
        <v>6.6429250375263926E-2</v>
      </c>
    </row>
    <row r="132" spans="1:11">
      <c r="A132" s="11">
        <v>44896</v>
      </c>
      <c r="B132" s="16">
        <v>7.9</v>
      </c>
      <c r="C132" s="16">
        <f>IF(Tabela1610[[#This Row],[Taxa de Desemprego]]="",#N/A,AVERAGE(B120:B132))</f>
        <v>9.6307692307692303</v>
      </c>
      <c r="D132" s="34">
        <v>99370</v>
      </c>
      <c r="E132" s="12">
        <f>'[2]STP-20231205150411181'!F373/1000000</f>
        <v>42.444425000000003</v>
      </c>
      <c r="F132" s="68">
        <f>IF(Tabela1610[[#This Row],[Caged (mi)]]="",#N/A,(Tabela1610[[#This Row],[Caged (mi)]]-E131)*1000)</f>
        <v>-455.03999999999678</v>
      </c>
      <c r="G132" s="13">
        <f>IF(Tabela1610[[#This Row],[Caged (mi)]]="",#N/A,((Tabela1610[[#This Row],[Caged (mi)]]*1)/E120)-1)</f>
        <v>4.9792315396362197E-2</v>
      </c>
      <c r="H132" s="17">
        <v>2778</v>
      </c>
      <c r="I132" s="13">
        <f>IF(Tabela1610[[#This Row],[Renda Real com Carteira]]="",#N/A,((Tabela1610[[#This Row],[Renda Real com Carteira]]*1)/H120)-1)</f>
        <v>8.2197117257499119E-2</v>
      </c>
      <c r="J132" s="42">
        <v>2481.5100000000002</v>
      </c>
      <c r="K132" s="13">
        <f>IF(Tabela1610[[#This Row],[Renda Setor Privado]]="",#N/A,((Tabela1610[[#This Row],[Renda Setor Privado]]*1)/J120)-1)</f>
        <v>7.3800498494132283E-2</v>
      </c>
    </row>
    <row r="133" spans="1:11">
      <c r="A133" s="11">
        <v>44927</v>
      </c>
      <c r="B133" s="16">
        <v>8.4</v>
      </c>
      <c r="C133" s="16">
        <f>IF(Tabela1610[[#This Row],[Taxa de Desemprego]]="",#N/A,AVERAGE(B121:B133))</f>
        <v>9.4230769230769234</v>
      </c>
      <c r="D133" s="34">
        <v>98636</v>
      </c>
      <c r="E133" s="12">
        <f>'[2]STP-20231205150411181'!F374/1000000</f>
        <v>42.530591000000001</v>
      </c>
      <c r="F133" s="68">
        <f>IF(Tabela1610[[#This Row],[Caged (mi)]]="",#N/A,(Tabela1610[[#This Row],[Caged (mi)]]-E132)*1000)</f>
        <v>86.165999999998633</v>
      </c>
      <c r="G133" s="13">
        <f>IF(Tabela1610[[#This Row],[Caged (mi)]]="",#N/A,((Tabela1610[[#This Row],[Caged (mi)]]*1)/E121)-1)</f>
        <v>4.758347182072864E-2</v>
      </c>
      <c r="H133" s="17">
        <v>2842</v>
      </c>
      <c r="I133" s="13">
        <f>IF(Tabela1610[[#This Row],[Renda Real com Carteira]]="",#N/A,((Tabela1610[[#This Row],[Renda Real com Carteira]]*1)/H121)-1)</f>
        <v>9.5605242868157303E-2</v>
      </c>
      <c r="J133" s="42">
        <v>2536.5700000000002</v>
      </c>
      <c r="K133" s="13">
        <f>IF(Tabela1610[[#This Row],[Renda Setor Privado]]="",#N/A,((Tabela1610[[#This Row],[Renda Setor Privado]]*1)/J121)-1)</f>
        <v>8.438427141134941E-2</v>
      </c>
    </row>
    <row r="134" spans="1:11">
      <c r="A134" s="11">
        <v>44958</v>
      </c>
      <c r="B134" s="16">
        <v>8.6</v>
      </c>
      <c r="C134" s="16">
        <f>IF(Tabela1610[[#This Row],[Taxa de Desemprego]]="",#N/A,AVERAGE(B122:B134))</f>
        <v>9.2230769230769223</v>
      </c>
      <c r="D134" s="34">
        <v>98122</v>
      </c>
      <c r="E134" s="12">
        <f>'[2]STP-20231205150411181'!F375/1000000</f>
        <v>42.781790000000001</v>
      </c>
      <c r="F134" s="68">
        <f>IF(Tabela1610[[#This Row],[Caged (mi)]]="",#N/A,(Tabela1610[[#This Row],[Caged (mi)]]-E133)*1000)</f>
        <v>251.19899999999973</v>
      </c>
      <c r="G134" s="13">
        <f>IF(Tabela1610[[#This Row],[Caged (mi)]]="",#N/A,((Tabela1610[[#This Row],[Caged (mi)]]*1)/E122)-1)</f>
        <v>4.4670620197780897E-2</v>
      </c>
      <c r="H134" s="17">
        <v>2844</v>
      </c>
      <c r="I134" s="13">
        <f>IF(Tabela1610[[#This Row],[Renda Real com Carteira]]="",#N/A,((Tabela1610[[#This Row],[Renda Real com Carteira]]*1)/H122)-1)</f>
        <v>9.3846153846153912E-2</v>
      </c>
      <c r="J134" s="42">
        <v>2550.9899999999998</v>
      </c>
      <c r="K134" s="13">
        <f>IF(Tabela1610[[#This Row],[Renda Setor Privado]]="",#N/A,((Tabela1610[[#This Row],[Renda Setor Privado]]*1)/J122)-1)</f>
        <v>8.3779776445647158E-2</v>
      </c>
    </row>
    <row r="135" spans="1:11">
      <c r="A135" s="11">
        <v>44986</v>
      </c>
      <c r="B135" s="16">
        <v>8.8000000000000007</v>
      </c>
      <c r="C135" s="16">
        <f>IF(Tabela1610[[#This Row],[Taxa de Desemprego]]="",#N/A,AVERAGE(B123:B135))</f>
        <v>9.0384615384615383</v>
      </c>
      <c r="D135" s="34">
        <v>97825</v>
      </c>
      <c r="E135" s="12">
        <f>'[2]STP-20231205150411181'!F376/1000000</f>
        <v>42.975960999999998</v>
      </c>
      <c r="F135" s="68">
        <f>IF(Tabela1610[[#This Row],[Caged (mi)]]="",#N/A,(Tabela1610[[#This Row],[Caged (mi)]]-E134)*1000)</f>
        <v>194.17099999999721</v>
      </c>
      <c r="G135" s="13">
        <f>IF(Tabela1610[[#This Row],[Caged (mi)]]="",#N/A,((Tabela1610[[#This Row],[Caged (mi)]]*1)/E123)-1)</f>
        <v>4.6881508987913101E-2</v>
      </c>
      <c r="H135" s="17">
        <v>2852</v>
      </c>
      <c r="I135" s="13">
        <f>IF(Tabela1610[[#This Row],[Renda Real com Carteira]]="",#N/A,((Tabela1610[[#This Row],[Renda Real com Carteira]]*1)/H123)-1)</f>
        <v>9.1048201989288424E-2</v>
      </c>
      <c r="J135" s="42">
        <v>2562.02</v>
      </c>
      <c r="K135" s="13">
        <f>IF(Tabela1610[[#This Row],[Renda Setor Privado]]="",#N/A,((Tabela1610[[#This Row],[Renda Setor Privado]]*1)/J123)-1)</f>
        <v>8.0560604974251326E-2</v>
      </c>
    </row>
    <row r="136" spans="1:11">
      <c r="A136" s="11">
        <v>45017</v>
      </c>
      <c r="B136" s="16">
        <v>8.5</v>
      </c>
      <c r="C136" s="16">
        <f>IF(Tabela1610[[#This Row],[Taxa de Desemprego]]="",#N/A,AVERAGE(B124:B136))</f>
        <v>8.8384615384615373</v>
      </c>
      <c r="D136" s="34">
        <v>98031</v>
      </c>
      <c r="E136" s="12">
        <f>'[2]STP-20231205150411181'!F377/1000000</f>
        <v>43.157747000000001</v>
      </c>
      <c r="F136" s="68">
        <f>IF(Tabela1610[[#This Row],[Caged (mi)]]="",#N/A,(Tabela1610[[#This Row],[Caged (mi)]]-E135)*1000)</f>
        <v>181.78600000000245</v>
      </c>
      <c r="G136" s="13">
        <f>IF(Tabela1610[[#This Row],[Caged (mi)]]="",#N/A,((Tabela1610[[#This Row],[Caged (mi)]]*1)/E124)-1)</f>
        <v>4.607031389540639E-2</v>
      </c>
      <c r="H136" s="17">
        <v>2839</v>
      </c>
      <c r="I136" s="13">
        <f>IF(Tabela1610[[#This Row],[Renda Real com Carteira]]="",#N/A,((Tabela1610[[#This Row],[Renda Real com Carteira]]*1)/H124)-1)</f>
        <v>9.0245775729646649E-2</v>
      </c>
      <c r="J136" s="42">
        <v>2544.98</v>
      </c>
      <c r="K136" s="13">
        <f>IF(Tabela1610[[#This Row],[Renda Setor Privado]]="",#N/A,((Tabela1610[[#This Row],[Renda Setor Privado]]*1)/J124)-1)</f>
        <v>6.5986998626143434E-2</v>
      </c>
    </row>
    <row r="137" spans="1:11">
      <c r="A137" s="11">
        <v>45047</v>
      </c>
      <c r="B137" s="16">
        <v>8.3000000000000007</v>
      </c>
      <c r="C137" s="16">
        <f>IF(Tabela1610[[#This Row],[Taxa de Desemprego]]="",#N/A,AVERAGE(B125:B137))</f>
        <v>8.6692307692307686</v>
      </c>
      <c r="D137" s="34">
        <v>98400</v>
      </c>
      <c r="E137" s="12">
        <f>'[2]STP-20231205150411181'!F378/1000000</f>
        <v>43.313487000000002</v>
      </c>
      <c r="F137" s="68">
        <f>IF(Tabela1610[[#This Row],[Caged (mi)]]="",#N/A,(Tabela1610[[#This Row],[Caged (mi)]]-E136)*1000)</f>
        <v>155.74000000000154</v>
      </c>
      <c r="G137" s="13">
        <f>IF(Tabela1610[[#This Row],[Caged (mi)]]="",#N/A,((Tabela1610[[#This Row],[Caged (mi)]]*1)/E125)-1)</f>
        <v>4.2823013161962242E-2</v>
      </c>
      <c r="H137" s="17">
        <v>2836</v>
      </c>
      <c r="I137" s="13">
        <f>IF(Tabela1610[[#This Row],[Renda Real com Carteira]]="",#N/A,((Tabela1610[[#This Row],[Renda Real com Carteira]]*1)/H125)-1)</f>
        <v>8.492731446059687E-2</v>
      </c>
      <c r="J137" s="42">
        <v>2533.73</v>
      </c>
      <c r="K137" s="13">
        <f>IF(Tabela1610[[#This Row],[Renda Setor Privado]]="",#N/A,((Tabela1610[[#This Row],[Renda Setor Privado]]*1)/J125)-1)</f>
        <v>6.3051459019488609E-2</v>
      </c>
    </row>
    <row r="138" spans="1:11">
      <c r="A138" s="11">
        <v>45078</v>
      </c>
      <c r="B138" s="16">
        <v>8</v>
      </c>
      <c r="C138" s="16">
        <f>IF(Tabela1610[[#This Row],[Taxa de Desemprego]]="",#N/A,AVERAGE(B126:B138))</f>
        <v>8.5307692307692307</v>
      </c>
      <c r="D138" s="34">
        <v>98910</v>
      </c>
      <c r="E138" s="12">
        <f>'[2]STP-20231205150411181'!F379/1000000</f>
        <v>43.470508000000002</v>
      </c>
      <c r="F138" s="68">
        <f>IF(Tabela1610[[#This Row],[Caged (mi)]]="",#N/A,(Tabela1610[[#This Row],[Caged (mi)]]-E137)*1000)</f>
        <v>157.0210000000003</v>
      </c>
      <c r="G138" s="13">
        <f>IF(Tabela1610[[#This Row],[Caged (mi)]]="",#N/A,((Tabela1610[[#This Row],[Caged (mi)]]*1)/E126)-1)</f>
        <v>3.9468320678088142E-2</v>
      </c>
      <c r="H138" s="17">
        <v>2847</v>
      </c>
      <c r="I138" s="13">
        <f>IF(Tabela1610[[#This Row],[Renda Real com Carteira]]="",#N/A,((Tabela1610[[#This Row],[Renda Real com Carteira]]*1)/H126)-1)</f>
        <v>8.2098061573546266E-2</v>
      </c>
      <c r="J138" s="42">
        <v>2527.86</v>
      </c>
      <c r="K138" s="13">
        <f>IF(Tabela1610[[#This Row],[Renda Setor Privado]]="",#N/A,((Tabela1610[[#This Row],[Renda Setor Privado]]*1)/J126)-1)</f>
        <v>5.7014187688949614E-2</v>
      </c>
    </row>
    <row r="139" spans="1:11">
      <c r="A139" s="11">
        <v>45108</v>
      </c>
      <c r="B139" s="16">
        <v>7.9</v>
      </c>
      <c r="C139" s="16">
        <f>IF(Tabela1610[[#This Row],[Taxa de Desemprego]]="",#N/A,AVERAGE(B127:B139))</f>
        <v>8.4230769230769234</v>
      </c>
      <c r="D139" s="34">
        <v>99334</v>
      </c>
      <c r="E139" s="12">
        <f>'[2]STP-20231205150411181'!F380/1000000</f>
        <v>43.613804000000002</v>
      </c>
      <c r="F139" s="68">
        <f>IF(Tabela1610[[#This Row],[Caged (mi)]]="",#N/A,(Tabela1610[[#This Row],[Caged (mi)]]-E138)*1000)</f>
        <v>143.29599999999942</v>
      </c>
      <c r="G139" s="13">
        <f>IF(Tabela1610[[#This Row],[Caged (mi)]]="",#N/A,((Tabela1610[[#This Row],[Caged (mi)]]*1)/E127)-1)</f>
        <v>3.7311560997994597E-2</v>
      </c>
      <c r="H139" s="17">
        <v>2863</v>
      </c>
      <c r="I139" s="13">
        <f>IF(Tabela1610[[#This Row],[Renda Real com Carteira]]="",#N/A,((Tabela1610[[#This Row],[Renda Real com Carteira]]*1)/H127)-1)</f>
        <v>7.5911311537016246E-2</v>
      </c>
      <c r="J139" s="42">
        <v>2539.0700000000002</v>
      </c>
      <c r="K139" s="13">
        <f>IF(Tabela1610[[#This Row],[Renda Setor Privado]]="",#N/A,((Tabela1610[[#This Row],[Renda Setor Privado]]*1)/J127)-1)</f>
        <v>5.8903258362769773E-2</v>
      </c>
    </row>
    <row r="140" spans="1:11">
      <c r="A140" s="11">
        <v>45139</v>
      </c>
      <c r="B140" s="16">
        <v>7.8</v>
      </c>
      <c r="C140" s="16">
        <f>IF(Tabela1610[[#This Row],[Taxa de Desemprego]]="",#N/A,AVERAGE(B128:B140))</f>
        <v>8.3230769230769237</v>
      </c>
      <c r="D140" s="34">
        <v>99653</v>
      </c>
      <c r="E140" s="12">
        <f>'[2]STP-20231205150411181'!F381/1000000</f>
        <v>43.833647999999997</v>
      </c>
      <c r="F140" s="68">
        <f>IF(Tabela1610[[#This Row],[Caged (mi)]]="",#N/A,(Tabela1610[[#This Row],[Caged (mi)]]-E139)*1000)</f>
        <v>219.84399999999482</v>
      </c>
      <c r="G140" s="13">
        <f>IF(Tabela1610[[#This Row],[Caged (mi)]]="",#N/A,((Tabela1610[[#This Row],[Caged (mi)]]*1)/E128)-1)</f>
        <v>3.5443006937032395E-2</v>
      </c>
      <c r="H140" s="17">
        <v>2871</v>
      </c>
      <c r="I140" s="13">
        <f>IF(Tabela1610[[#This Row],[Renda Real com Carteira]]="",#N/A,((Tabela1610[[#This Row],[Renda Real com Carteira]]*1)/H128)-1)</f>
        <v>6.8875651526433268E-2</v>
      </c>
      <c r="J140" s="42">
        <v>2562.75</v>
      </c>
      <c r="K140" s="13">
        <f>IF(Tabela1610[[#This Row],[Renda Setor Privado]]="",#N/A,((Tabela1610[[#This Row],[Renda Setor Privado]]*1)/J128)-1)</f>
        <v>5.9136407594455376E-2</v>
      </c>
    </row>
    <row r="141" spans="1:11">
      <c r="A141" s="11">
        <v>45170</v>
      </c>
      <c r="B141" s="16">
        <v>7.7</v>
      </c>
      <c r="C141" s="16">
        <f>IF(Tabela1610[[#This Row],[Taxa de Desemprego]]="",#N/A,AVERAGE(B129:B141))</f>
        <v>8.2307692307692299</v>
      </c>
      <c r="D141" s="34">
        <v>99838</v>
      </c>
      <c r="E141" s="12">
        <f>'[2]STP-20231205150411181'!F382/1000000</f>
        <v>44.038753999999997</v>
      </c>
      <c r="F141" s="68">
        <f>IF(Tabela1610[[#This Row],[Caged (mi)]]="",#N/A,(Tabela1610[[#This Row],[Caged (mi)]]-E140)*1000)</f>
        <v>205.10600000000068</v>
      </c>
      <c r="G141" s="13">
        <f>IF(Tabela1610[[#This Row],[Caged (mi)]]="",#N/A,((Tabela1610[[#This Row],[Caged (mi)]]*1)/E129)-1)</f>
        <v>3.3499423861745425E-2</v>
      </c>
      <c r="H141" s="17">
        <v>2907</v>
      </c>
      <c r="I141" s="13">
        <f>IF(Tabela1610[[#This Row],[Renda Real com Carteira]]="",#N/A,((Tabela1610[[#This Row],[Renda Real com Carteira]]*1)/H129)-1)</f>
        <v>6.7964731814841972E-2</v>
      </c>
      <c r="J141" s="42">
        <v>2584.4299999999998</v>
      </c>
      <c r="K141" s="13">
        <f>IF(Tabela1610[[#This Row],[Renda Setor Privado]]="",#N/A,((Tabela1610[[#This Row],[Renda Setor Privado]]*1)/J129)-1)</f>
        <v>5.6292148608329651E-2</v>
      </c>
    </row>
    <row r="142" spans="1:11">
      <c r="A142" s="11">
        <v>45200</v>
      </c>
      <c r="B142" s="16">
        <v>7.6</v>
      </c>
      <c r="C142" s="16">
        <f>IF(Tabela1610[[#This Row],[Taxa de Desemprego]]="",#N/A,AVERAGE(B130:B142))</f>
        <v>8.1461538461538456</v>
      </c>
      <c r="D142" s="34">
        <v>100206</v>
      </c>
      <c r="E142" s="12">
        <f>'[2]STP-20231205150411181'!F383/1000000</f>
        <v>44.229120000000002</v>
      </c>
      <c r="F142" s="68">
        <f>IF(Tabela1610[[#This Row],[Caged (mi)]]="",#N/A,(Tabela1610[[#This Row],[Caged (mi)]]-E141)*1000)</f>
        <v>190.36600000000448</v>
      </c>
      <c r="G142" s="13">
        <f>IF(Tabela1610[[#This Row],[Caged (mi)]]="",#N/A,((Tabela1610[[#This Row],[Caged (mi)]]*1)/E130)-1)</f>
        <v>3.4077034917873394E-2</v>
      </c>
      <c r="H142" s="17">
        <v>2917</v>
      </c>
      <c r="I142" s="13">
        <f>IF(Tabela1610[[#This Row],[Renda Real com Carteira]]="",#N/A,((Tabela1610[[#This Row],[Renda Real com Carteira]]*1)/H130)-1)</f>
        <v>6.3046647230320607E-2</v>
      </c>
      <c r="J142" s="42">
        <v>2598.7399999999998</v>
      </c>
      <c r="K142" s="13">
        <f>IF(Tabela1610[[#This Row],[Renda Setor Privado]]="",#N/A,((Tabela1610[[#This Row],[Renda Setor Privado]]*1)/J130)-1)</f>
        <v>5.5304460823130341E-2</v>
      </c>
    </row>
    <row r="143" spans="1:11">
      <c r="A143" s="11">
        <v>45231</v>
      </c>
      <c r="B143" s="16"/>
      <c r="C143" s="16" t="e">
        <f>IF(Tabela1610[[#This Row],[Taxa de Desemprego]]="",#N/A,AVERAGE(B131:B143))</f>
        <v>#N/A</v>
      </c>
      <c r="D143" s="34"/>
      <c r="E143" s="12"/>
      <c r="F143" s="68" t="e">
        <f>IF(Tabela1610[[#This Row],[Caged (mi)]]="",#N/A,(Tabela1610[[#This Row],[Caged (mi)]]-E142)*1000)</f>
        <v>#N/A</v>
      </c>
      <c r="G143" s="13" t="e">
        <f>IF(Tabela1610[[#This Row],[Caged (mi)]]="",#N/A,((Tabela1610[[#This Row],[Caged (mi)]]*1)/E131)-1)</f>
        <v>#N/A</v>
      </c>
      <c r="H143" s="17"/>
      <c r="I143" s="13" t="e">
        <f>IF(Tabela1610[[#This Row],[Renda Real com Carteira]]="",#N/A,((Tabela1610[[#This Row],[Renda Real com Carteira]]*1)/H131)-1)</f>
        <v>#N/A</v>
      </c>
      <c r="J143" s="42"/>
      <c r="K143" s="13" t="e">
        <f>IF(Tabela1610[[#This Row],[Renda Setor Privado]]="",#N/A,((Tabela1610[[#This Row],[Renda Setor Privado]]*1)/J131)-1)</f>
        <v>#N/A</v>
      </c>
    </row>
    <row r="144" spans="1:11">
      <c r="A144" s="11">
        <v>45261</v>
      </c>
      <c r="B144" s="16"/>
      <c r="C144" s="16" t="e">
        <f>IF(Tabela1610[[#This Row],[Taxa de Desemprego]]="",#N/A,AVERAGE(B132:B144))</f>
        <v>#N/A</v>
      </c>
      <c r="D144" s="34"/>
      <c r="E144" s="12"/>
      <c r="F144" s="68" t="e">
        <f>IF(Tabela1610[[#This Row],[Caged (mi)]]="",#N/A,(Tabela1610[[#This Row],[Caged (mi)]]-E143)*1000)</f>
        <v>#N/A</v>
      </c>
      <c r="G144" s="13" t="e">
        <f>IF(Tabela1610[[#This Row],[Caged (mi)]]="",#N/A,((Tabela1610[[#This Row],[Caged (mi)]]*1)/E132)-1)</f>
        <v>#N/A</v>
      </c>
      <c r="H144" s="17"/>
      <c r="I144" s="13" t="e">
        <f>IF(Tabela1610[[#This Row],[Renda Real com Carteira]]="",#N/A,((Tabela1610[[#This Row],[Renda Real com Carteira]]*1)/H132)-1)</f>
        <v>#N/A</v>
      </c>
      <c r="J144" s="42"/>
      <c r="K144" s="13" t="e">
        <f>IF(Tabela1610[[#This Row],[Renda Setor Privado]]="",#N/A,((Tabela1610[[#This Row],[Renda Setor Privado]]*1)/J132)-1)</f>
        <v>#N/A</v>
      </c>
    </row>
  </sheetData>
  <phoneticPr fontId="2" type="noConversion"/>
  <pageMargins left="0.511811024" right="0.511811024" top="0.78740157499999996" bottom="0.78740157499999996" header="0.31496062000000002" footer="0.31496062000000002"/>
  <pageSetup paperSize="9" orientation="portrait" horizontalDpi="4294967294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6DE8D-54F6-4E28-9669-F7F37371358B}">
  <dimension ref="A1:M314"/>
  <sheetViews>
    <sheetView showGridLines="0" zoomScaleNormal="100" workbookViewId="0">
      <pane ySplit="2" topLeftCell="A276" activePane="bottomLeft" state="frozen"/>
      <selection pane="bottomLeft" activeCell="D313" sqref="D313"/>
    </sheetView>
  </sheetViews>
  <sheetFormatPr defaultRowHeight="12.75"/>
  <cols>
    <col min="1" max="1" width="6.7109375" style="10" bestFit="1" customWidth="1"/>
    <col min="2" max="2" width="12.42578125" style="10" bestFit="1" customWidth="1"/>
    <col min="3" max="3" width="13.7109375" style="10" bestFit="1" customWidth="1"/>
    <col min="4" max="4" width="13.85546875" style="10" bestFit="1" customWidth="1"/>
    <col min="5" max="5" width="13.85546875" style="10" customWidth="1"/>
    <col min="6" max="6" width="10.5703125" style="10" bestFit="1" customWidth="1"/>
    <col min="7" max="7" width="11.42578125" style="10" customWidth="1"/>
    <col min="8" max="8" width="11" style="10" bestFit="1" customWidth="1"/>
    <col min="9" max="9" width="11.85546875" style="10" bestFit="1" customWidth="1"/>
    <col min="10" max="16384" width="9.140625" style="10"/>
  </cols>
  <sheetData>
    <row r="1" spans="1:9">
      <c r="D1" s="10">
        <v>13762</v>
      </c>
    </row>
    <row r="2" spans="1:9" ht="30" customHeight="1">
      <c r="A2" s="15" t="s">
        <v>0</v>
      </c>
      <c r="B2" s="15" t="s">
        <v>28</v>
      </c>
      <c r="C2" s="15" t="s">
        <v>29</v>
      </c>
      <c r="D2" s="15" t="s">
        <v>51</v>
      </c>
      <c r="E2" s="15" t="s">
        <v>111</v>
      </c>
      <c r="F2" s="15" t="s">
        <v>67</v>
      </c>
      <c r="G2" s="15" t="s">
        <v>68</v>
      </c>
      <c r="H2" s="15" t="s">
        <v>135</v>
      </c>
      <c r="I2" s="15" t="s">
        <v>136</v>
      </c>
    </row>
    <row r="3" spans="1:9">
      <c r="A3" s="11">
        <v>35796</v>
      </c>
      <c r="B3" s="18">
        <v>383553.42</v>
      </c>
      <c r="C3" s="18" t="s">
        <v>24</v>
      </c>
      <c r="F3" s="33"/>
      <c r="G3" s="21"/>
      <c r="H3" s="74">
        <v>-1650.7</v>
      </c>
      <c r="I3" s="75">
        <v>53103</v>
      </c>
    </row>
    <row r="4" spans="1:9">
      <c r="A4" s="11">
        <v>35827</v>
      </c>
      <c r="B4" s="18">
        <v>389801.68</v>
      </c>
      <c r="C4" s="18" t="s">
        <v>24</v>
      </c>
      <c r="F4" s="33"/>
      <c r="G4" s="21"/>
      <c r="H4" s="74">
        <v>-1005.5</v>
      </c>
      <c r="I4" s="75">
        <v>58782</v>
      </c>
    </row>
    <row r="5" spans="1:9">
      <c r="A5" s="11">
        <v>35855</v>
      </c>
      <c r="B5" s="18">
        <v>398650.15</v>
      </c>
      <c r="C5" s="18" t="s">
        <v>24</v>
      </c>
      <c r="F5" s="33"/>
      <c r="G5" s="21"/>
      <c r="H5" s="74">
        <v>-1860.6</v>
      </c>
      <c r="I5" s="75">
        <v>68594</v>
      </c>
    </row>
    <row r="6" spans="1:9">
      <c r="A6" s="11">
        <v>35886</v>
      </c>
      <c r="B6" s="18">
        <v>403347.27</v>
      </c>
      <c r="C6" s="18" t="s">
        <v>24</v>
      </c>
      <c r="F6" s="33"/>
      <c r="G6" s="21"/>
      <c r="H6" s="74">
        <v>-967</v>
      </c>
      <c r="I6" s="75">
        <v>74656</v>
      </c>
    </row>
    <row r="7" spans="1:9">
      <c r="A7" s="11">
        <v>35916</v>
      </c>
      <c r="B7" s="18">
        <v>399773.41</v>
      </c>
      <c r="C7" s="18" t="s">
        <v>24</v>
      </c>
      <c r="F7" s="33"/>
      <c r="G7" s="21"/>
      <c r="H7" s="74">
        <v>-1027.4000000000001</v>
      </c>
      <c r="I7" s="75">
        <v>72826</v>
      </c>
    </row>
    <row r="8" spans="1:9">
      <c r="A8" s="11">
        <v>35947</v>
      </c>
      <c r="B8" s="18">
        <v>425626.1</v>
      </c>
      <c r="C8" s="18" t="s">
        <v>24</v>
      </c>
      <c r="F8" s="33"/>
      <c r="G8" s="21"/>
      <c r="H8" s="74">
        <v>-742.7</v>
      </c>
      <c r="I8" s="75">
        <v>70898</v>
      </c>
    </row>
    <row r="9" spans="1:9">
      <c r="A9" s="11">
        <v>35977</v>
      </c>
      <c r="B9" s="18">
        <v>434172.44</v>
      </c>
      <c r="C9" s="18" t="s">
        <v>24</v>
      </c>
      <c r="F9" s="33"/>
      <c r="G9" s="21"/>
      <c r="H9" s="74">
        <v>-1603.9</v>
      </c>
      <c r="I9" s="75">
        <v>70210</v>
      </c>
    </row>
    <row r="10" spans="1:9">
      <c r="A10" s="11">
        <v>36008</v>
      </c>
      <c r="B10" s="18">
        <v>434965.81</v>
      </c>
      <c r="C10" s="18" t="s">
        <v>24</v>
      </c>
      <c r="F10" s="33"/>
      <c r="G10" s="21"/>
      <c r="H10" s="74">
        <v>-1108.4000000000001</v>
      </c>
      <c r="I10" s="75">
        <v>67333</v>
      </c>
    </row>
    <row r="11" spans="1:9">
      <c r="A11" s="11">
        <v>36039</v>
      </c>
      <c r="B11" s="18">
        <v>438566.41</v>
      </c>
      <c r="C11" s="18" t="s">
        <v>24</v>
      </c>
      <c r="F11" s="33"/>
      <c r="G11" s="21"/>
      <c r="H11" s="74">
        <v>-2501.5</v>
      </c>
      <c r="I11" s="75">
        <v>45811</v>
      </c>
    </row>
    <row r="12" spans="1:9">
      <c r="A12" s="11">
        <v>36069</v>
      </c>
      <c r="B12" s="18">
        <v>453012.08</v>
      </c>
      <c r="C12" s="18" t="s">
        <v>24</v>
      </c>
      <c r="F12" s="33"/>
      <c r="G12" s="21"/>
      <c r="H12" s="74">
        <v>-2714.9</v>
      </c>
      <c r="I12" s="75">
        <v>42385</v>
      </c>
    </row>
    <row r="13" spans="1:9">
      <c r="A13" s="11">
        <v>36100</v>
      </c>
      <c r="B13" s="18">
        <v>482371.68</v>
      </c>
      <c r="C13" s="18" t="s">
        <v>24</v>
      </c>
      <c r="F13" s="33"/>
      <c r="G13" s="21"/>
      <c r="H13" s="74">
        <v>-1860.6</v>
      </c>
      <c r="I13" s="75">
        <v>41189</v>
      </c>
    </row>
    <row r="14" spans="1:9">
      <c r="A14" s="11">
        <v>36130</v>
      </c>
      <c r="B14" s="18">
        <v>507062.72</v>
      </c>
      <c r="C14" s="18" t="s">
        <v>24</v>
      </c>
      <c r="F14" s="33"/>
      <c r="G14" s="21"/>
      <c r="H14" s="74">
        <v>-1567.4</v>
      </c>
      <c r="I14" s="75">
        <v>44556</v>
      </c>
    </row>
    <row r="15" spans="1:9">
      <c r="A15" s="11">
        <v>36161</v>
      </c>
      <c r="B15" s="18">
        <v>582138.49</v>
      </c>
      <c r="C15" s="18" t="s">
        <v>24</v>
      </c>
      <c r="F15" s="33"/>
      <c r="G15" s="21"/>
      <c r="H15" s="74">
        <v>-1434.3</v>
      </c>
      <c r="I15" s="75">
        <v>36136</v>
      </c>
    </row>
    <row r="16" spans="1:9">
      <c r="A16" s="11">
        <v>36192</v>
      </c>
      <c r="B16" s="18">
        <v>595183.25</v>
      </c>
      <c r="C16" s="18" t="s">
        <v>24</v>
      </c>
      <c r="F16" s="33"/>
      <c r="G16" s="21"/>
      <c r="H16" s="74">
        <v>-272.8</v>
      </c>
      <c r="I16" s="75">
        <v>35457</v>
      </c>
    </row>
    <row r="17" spans="1:9">
      <c r="A17" s="11">
        <v>36220</v>
      </c>
      <c r="B17" s="18">
        <v>583928.03</v>
      </c>
      <c r="C17" s="18" t="s">
        <v>24</v>
      </c>
      <c r="F17" s="33"/>
      <c r="G17" s="21"/>
      <c r="H17" s="74">
        <v>-732.7</v>
      </c>
      <c r="I17" s="75">
        <v>33848</v>
      </c>
    </row>
    <row r="18" spans="1:9">
      <c r="A18" s="11">
        <v>36251</v>
      </c>
      <c r="B18" s="18">
        <v>604058.11</v>
      </c>
      <c r="C18" s="18" t="s">
        <v>24</v>
      </c>
      <c r="F18" s="33"/>
      <c r="G18" s="21"/>
      <c r="H18" s="74">
        <v>-658.3</v>
      </c>
      <c r="I18" s="75">
        <v>44315</v>
      </c>
    </row>
    <row r="19" spans="1:9">
      <c r="A19" s="11">
        <v>36281</v>
      </c>
      <c r="B19" s="18">
        <v>563137.18999999994</v>
      </c>
      <c r="C19" s="18" t="s">
        <v>24</v>
      </c>
      <c r="F19" s="33"/>
      <c r="G19" s="21"/>
      <c r="H19" s="74">
        <v>-345.3</v>
      </c>
      <c r="I19" s="75">
        <v>44310</v>
      </c>
    </row>
    <row r="20" spans="1:9">
      <c r="A20" s="11">
        <v>36312</v>
      </c>
      <c r="B20" s="18">
        <v>579920.25</v>
      </c>
      <c r="C20" s="18" t="s">
        <v>24</v>
      </c>
      <c r="F20" s="33"/>
      <c r="G20" s="21"/>
      <c r="H20" s="74">
        <v>-1110.4000000000001</v>
      </c>
      <c r="I20" s="75">
        <v>41346</v>
      </c>
    </row>
    <row r="21" spans="1:9">
      <c r="A21" s="11">
        <v>36342</v>
      </c>
      <c r="B21" s="18">
        <v>584636.99</v>
      </c>
      <c r="C21" s="18" t="s">
        <v>24</v>
      </c>
      <c r="F21" s="33"/>
      <c r="G21" s="21"/>
      <c r="H21" s="74">
        <v>-682.3</v>
      </c>
      <c r="I21" s="75">
        <v>42156</v>
      </c>
    </row>
    <row r="22" spans="1:9">
      <c r="A22" s="11">
        <v>36373</v>
      </c>
      <c r="B22" s="18">
        <v>605054.15</v>
      </c>
      <c r="C22" s="18" t="s">
        <v>24</v>
      </c>
      <c r="F22" s="33"/>
      <c r="G22" s="21"/>
      <c r="H22" s="74">
        <v>-952.3</v>
      </c>
      <c r="I22" s="75">
        <v>41918</v>
      </c>
    </row>
    <row r="23" spans="1:9">
      <c r="A23" s="11">
        <v>36404</v>
      </c>
      <c r="B23" s="18">
        <v>617680.18999999994</v>
      </c>
      <c r="C23" s="18" t="s">
        <v>24</v>
      </c>
      <c r="F23" s="33"/>
      <c r="G23" s="21"/>
      <c r="H23" s="74">
        <v>-848.4</v>
      </c>
      <c r="I23" s="75">
        <v>42562</v>
      </c>
    </row>
    <row r="24" spans="1:9">
      <c r="A24" s="11">
        <v>36434</v>
      </c>
      <c r="B24" s="18">
        <v>632726.39</v>
      </c>
      <c r="C24" s="18" t="s">
        <v>24</v>
      </c>
      <c r="F24" s="33"/>
      <c r="G24" s="21"/>
      <c r="H24" s="74">
        <v>-891.4</v>
      </c>
      <c r="I24" s="75">
        <v>40053</v>
      </c>
    </row>
    <row r="25" spans="1:9">
      <c r="A25" s="11">
        <v>36465</v>
      </c>
      <c r="B25" s="18">
        <v>642076.05000000005</v>
      </c>
      <c r="C25" s="18" t="s">
        <v>24</v>
      </c>
      <c r="F25" s="33"/>
      <c r="G25" s="21"/>
      <c r="H25" s="74">
        <v>-1301.3</v>
      </c>
      <c r="I25" s="75">
        <v>42175</v>
      </c>
    </row>
    <row r="26" spans="1:9">
      <c r="A26" s="11">
        <v>36495</v>
      </c>
      <c r="B26" s="18">
        <v>621073.68999999994</v>
      </c>
      <c r="C26" s="18" t="s">
        <v>24</v>
      </c>
      <c r="F26" s="33"/>
      <c r="G26" s="21"/>
      <c r="H26" s="74">
        <v>-762.3</v>
      </c>
      <c r="I26" s="75">
        <v>36342</v>
      </c>
    </row>
    <row r="27" spans="1:9">
      <c r="A27" s="11">
        <v>36526</v>
      </c>
      <c r="B27" s="18">
        <v>628345.32999999996</v>
      </c>
      <c r="C27" s="18" t="s">
        <v>24</v>
      </c>
      <c r="F27" s="33"/>
      <c r="G27" s="21"/>
      <c r="H27" s="74">
        <v>-667.2</v>
      </c>
      <c r="I27" s="75">
        <v>37560</v>
      </c>
    </row>
    <row r="28" spans="1:9">
      <c r="A28" s="11">
        <v>36557</v>
      </c>
      <c r="B28" s="18">
        <v>630728.25</v>
      </c>
      <c r="C28" s="18" t="s">
        <v>24</v>
      </c>
      <c r="F28" s="33"/>
      <c r="G28" s="21"/>
      <c r="H28" s="74">
        <v>-473.3</v>
      </c>
      <c r="I28" s="75">
        <v>38364</v>
      </c>
    </row>
    <row r="29" spans="1:9">
      <c r="A29" s="11">
        <v>36586</v>
      </c>
      <c r="B29" s="18">
        <v>640342.55000000005</v>
      </c>
      <c r="C29" s="18" t="s">
        <v>24</v>
      </c>
      <c r="F29" s="33"/>
      <c r="G29" s="21"/>
      <c r="H29" s="74">
        <v>-780.9</v>
      </c>
      <c r="I29" s="75">
        <v>39200</v>
      </c>
    </row>
    <row r="30" spans="1:9">
      <c r="A30" s="11">
        <v>36617</v>
      </c>
      <c r="B30" s="18">
        <v>646917.1</v>
      </c>
      <c r="C30" s="18" t="s">
        <v>24</v>
      </c>
      <c r="F30" s="33"/>
      <c r="G30" s="21"/>
      <c r="H30" s="74">
        <v>-540.9</v>
      </c>
      <c r="I30" s="75">
        <v>28721</v>
      </c>
    </row>
    <row r="31" spans="1:9">
      <c r="A31" s="11">
        <v>36647</v>
      </c>
      <c r="B31" s="18">
        <v>693929.55</v>
      </c>
      <c r="C31" s="18" t="s">
        <v>24</v>
      </c>
      <c r="F31" s="33"/>
      <c r="G31" s="21"/>
      <c r="H31" s="74">
        <v>-456.7</v>
      </c>
      <c r="I31" s="75">
        <v>28570</v>
      </c>
    </row>
    <row r="32" spans="1:9">
      <c r="A32" s="11">
        <v>36678</v>
      </c>
      <c r="B32" s="18">
        <v>702742.89</v>
      </c>
      <c r="C32" s="18" t="s">
        <v>24</v>
      </c>
      <c r="F32" s="33"/>
      <c r="G32" s="21"/>
      <c r="H32" s="74">
        <v>-605.70000000000005</v>
      </c>
      <c r="I32" s="75">
        <v>28265</v>
      </c>
    </row>
    <row r="33" spans="1:9">
      <c r="A33" s="11">
        <v>36708</v>
      </c>
      <c r="B33" s="18">
        <v>718905.03</v>
      </c>
      <c r="C33" s="18" t="s">
        <v>24</v>
      </c>
      <c r="F33" s="33"/>
      <c r="G33" s="21"/>
      <c r="H33" s="74">
        <v>-827.7</v>
      </c>
      <c r="I33" s="75">
        <v>29214</v>
      </c>
    </row>
    <row r="34" spans="1:9">
      <c r="A34" s="11">
        <v>36739</v>
      </c>
      <c r="B34" s="18">
        <v>723791.27</v>
      </c>
      <c r="C34" s="18" t="s">
        <v>24</v>
      </c>
      <c r="F34" s="33"/>
      <c r="G34" s="21"/>
      <c r="H34" s="74">
        <v>-851.9</v>
      </c>
      <c r="I34" s="75">
        <v>31385</v>
      </c>
    </row>
    <row r="35" spans="1:9">
      <c r="A35" s="11">
        <v>36770</v>
      </c>
      <c r="B35" s="18">
        <v>731588.52</v>
      </c>
      <c r="C35" s="18" t="s">
        <v>24</v>
      </c>
      <c r="F35" s="33"/>
      <c r="G35" s="21"/>
      <c r="H35" s="74">
        <v>-705.6</v>
      </c>
      <c r="I35" s="75">
        <v>31431</v>
      </c>
    </row>
    <row r="36" spans="1:9">
      <c r="A36" s="11">
        <v>36800</v>
      </c>
      <c r="B36" s="18">
        <v>737439.27</v>
      </c>
      <c r="C36" s="18" t="s">
        <v>24</v>
      </c>
      <c r="F36" s="33"/>
      <c r="G36" s="21"/>
      <c r="H36" s="74">
        <v>-1578.7</v>
      </c>
      <c r="I36" s="75">
        <v>30393</v>
      </c>
    </row>
    <row r="37" spans="1:9">
      <c r="A37" s="11">
        <v>36831</v>
      </c>
      <c r="B37" s="18">
        <v>736574.12</v>
      </c>
      <c r="C37" s="18" t="s">
        <v>24</v>
      </c>
      <c r="F37" s="33"/>
      <c r="G37" s="21"/>
      <c r="H37" s="74">
        <v>-1723</v>
      </c>
      <c r="I37" s="75">
        <v>32533</v>
      </c>
    </row>
    <row r="38" spans="1:9">
      <c r="A38" s="11">
        <v>36861</v>
      </c>
      <c r="B38" s="18">
        <v>745807.35</v>
      </c>
      <c r="C38" s="18" t="s">
        <v>24</v>
      </c>
      <c r="F38" s="33"/>
      <c r="G38" s="21"/>
      <c r="H38" s="74">
        <v>-1359.1</v>
      </c>
      <c r="I38" s="75">
        <v>33011</v>
      </c>
    </row>
    <row r="39" spans="1:9">
      <c r="A39" s="11">
        <v>36892</v>
      </c>
      <c r="B39" s="18">
        <v>751214.25</v>
      </c>
      <c r="C39" s="18" t="s">
        <v>24</v>
      </c>
      <c r="F39" s="33"/>
      <c r="G39" s="21"/>
      <c r="H39" s="74">
        <v>-1305.4000000000001</v>
      </c>
      <c r="I39" s="75">
        <v>35598</v>
      </c>
    </row>
    <row r="40" spans="1:9">
      <c r="A40" s="11">
        <v>36923</v>
      </c>
      <c r="B40" s="18">
        <v>758881.03</v>
      </c>
      <c r="C40" s="18" t="s">
        <v>24</v>
      </c>
      <c r="F40" s="33"/>
      <c r="G40" s="21"/>
      <c r="H40" s="74">
        <v>-632</v>
      </c>
      <c r="I40" s="75">
        <v>35413</v>
      </c>
    </row>
    <row r="41" spans="1:9">
      <c r="A41" s="11">
        <v>36951</v>
      </c>
      <c r="B41" s="18">
        <v>780864.83</v>
      </c>
      <c r="C41" s="18" t="s">
        <v>24</v>
      </c>
      <c r="F41" s="33"/>
      <c r="G41" s="21"/>
      <c r="H41" s="74">
        <v>-1143.2</v>
      </c>
      <c r="I41" s="75">
        <v>34407</v>
      </c>
    </row>
    <row r="42" spans="1:9">
      <c r="A42" s="11">
        <v>36982</v>
      </c>
      <c r="B42" s="18">
        <v>789558.26</v>
      </c>
      <c r="C42" s="18" t="s">
        <v>24</v>
      </c>
      <c r="F42" s="33"/>
      <c r="G42" s="21"/>
      <c r="H42" s="74">
        <v>-517.5</v>
      </c>
      <c r="I42" s="75">
        <v>34653</v>
      </c>
    </row>
    <row r="43" spans="1:9">
      <c r="A43" s="11">
        <v>37012</v>
      </c>
      <c r="B43" s="18">
        <v>807300.23</v>
      </c>
      <c r="C43" s="18" t="s">
        <v>24</v>
      </c>
      <c r="F43" s="33"/>
      <c r="G43" s="21"/>
      <c r="H43" s="74">
        <v>-814.2</v>
      </c>
      <c r="I43" s="75">
        <v>35459</v>
      </c>
    </row>
    <row r="44" spans="1:9">
      <c r="A44" s="11">
        <v>37043</v>
      </c>
      <c r="B44" s="18">
        <v>823616.02</v>
      </c>
      <c r="C44" s="18" t="s">
        <v>24</v>
      </c>
      <c r="F44" s="33"/>
      <c r="G44" s="21"/>
      <c r="H44" s="74">
        <v>-802.3</v>
      </c>
      <c r="I44" s="75">
        <v>37318</v>
      </c>
    </row>
    <row r="45" spans="1:9">
      <c r="A45" s="11">
        <v>37073</v>
      </c>
      <c r="B45" s="18">
        <v>829960.84</v>
      </c>
      <c r="C45" s="18" t="s">
        <v>24</v>
      </c>
      <c r="F45" s="33"/>
      <c r="G45" s="21"/>
      <c r="H45" s="74">
        <v>-894</v>
      </c>
      <c r="I45" s="75">
        <v>35552</v>
      </c>
    </row>
    <row r="46" spans="1:9">
      <c r="A46" s="11">
        <v>37104</v>
      </c>
      <c r="B46" s="18">
        <v>848716.31</v>
      </c>
      <c r="C46" s="18" t="s">
        <v>24</v>
      </c>
      <c r="F46" s="33"/>
      <c r="G46" s="21"/>
      <c r="H46" s="74">
        <v>-151.19999999999999</v>
      </c>
      <c r="I46" s="75">
        <v>36299</v>
      </c>
    </row>
    <row r="47" spans="1:9">
      <c r="A47" s="11">
        <v>37135</v>
      </c>
      <c r="B47" s="18">
        <v>875364.79</v>
      </c>
      <c r="C47" s="18" t="s">
        <v>24</v>
      </c>
      <c r="F47" s="33"/>
      <c r="G47" s="21"/>
      <c r="H47" s="74">
        <v>-66.8</v>
      </c>
      <c r="I47" s="75">
        <v>40054</v>
      </c>
    </row>
    <row r="48" spans="1:9">
      <c r="A48" s="11">
        <v>37165</v>
      </c>
      <c r="B48" s="18">
        <v>901707.25</v>
      </c>
      <c r="C48" s="18" t="s">
        <v>24</v>
      </c>
      <c r="F48" s="33"/>
      <c r="G48" s="21"/>
      <c r="H48" s="74">
        <v>-523.29999999999995</v>
      </c>
      <c r="I48" s="75">
        <v>37492</v>
      </c>
    </row>
    <row r="49" spans="1:9">
      <c r="A49" s="11">
        <v>37196</v>
      </c>
      <c r="B49" s="18">
        <v>890585.3</v>
      </c>
      <c r="C49" s="18" t="s">
        <v>24</v>
      </c>
      <c r="F49" s="33"/>
      <c r="G49" s="21"/>
      <c r="H49" s="74">
        <v>-382.7</v>
      </c>
      <c r="I49" s="75">
        <v>37234</v>
      </c>
    </row>
    <row r="50" spans="1:9">
      <c r="A50" s="11">
        <v>37226</v>
      </c>
      <c r="B50" s="18">
        <v>885907.19</v>
      </c>
      <c r="C50" s="18" t="s">
        <v>24</v>
      </c>
      <c r="F50" s="33"/>
      <c r="G50" s="21"/>
      <c r="H50" s="74">
        <v>12.2</v>
      </c>
      <c r="I50" s="75">
        <v>35866</v>
      </c>
    </row>
    <row r="51" spans="1:9">
      <c r="A51" s="11">
        <v>37257</v>
      </c>
      <c r="B51" s="18">
        <v>906266.93</v>
      </c>
      <c r="C51" s="18" t="s">
        <v>24</v>
      </c>
      <c r="F51" s="33"/>
      <c r="G51" s="21"/>
      <c r="H51" s="74">
        <v>-246.1</v>
      </c>
      <c r="I51" s="75">
        <v>36167</v>
      </c>
    </row>
    <row r="52" spans="1:9">
      <c r="A52" s="11">
        <v>37288</v>
      </c>
      <c r="B52" s="18">
        <v>904899.76</v>
      </c>
      <c r="C52" s="18" t="s">
        <v>24</v>
      </c>
      <c r="F52" s="33"/>
      <c r="G52" s="21"/>
      <c r="H52" s="74">
        <v>-274.10000000000002</v>
      </c>
      <c r="I52" s="75">
        <v>35906</v>
      </c>
    </row>
    <row r="53" spans="1:9">
      <c r="A53" s="11">
        <v>37316</v>
      </c>
      <c r="B53" s="18">
        <v>906714.79</v>
      </c>
      <c r="C53" s="18" t="s">
        <v>24</v>
      </c>
      <c r="F53" s="33"/>
      <c r="G53" s="21"/>
      <c r="H53" s="74">
        <v>-60.6</v>
      </c>
      <c r="I53" s="75">
        <v>36721</v>
      </c>
    </row>
    <row r="54" spans="1:9">
      <c r="A54" s="11">
        <v>37347</v>
      </c>
      <c r="B54" s="18">
        <v>929155.62</v>
      </c>
      <c r="C54" s="18" t="s">
        <v>24</v>
      </c>
      <c r="F54" s="33"/>
      <c r="G54" s="21"/>
      <c r="H54" s="74">
        <v>-232.2</v>
      </c>
      <c r="I54" s="75">
        <v>33008</v>
      </c>
    </row>
    <row r="55" spans="1:9">
      <c r="A55" s="11">
        <v>37377</v>
      </c>
      <c r="B55" s="18">
        <v>956468.85</v>
      </c>
      <c r="C55" s="18" t="s">
        <v>24</v>
      </c>
      <c r="F55" s="33"/>
      <c r="G55" s="21"/>
      <c r="H55" s="74">
        <v>-378.6</v>
      </c>
      <c r="I55" s="75">
        <v>32889</v>
      </c>
    </row>
    <row r="56" spans="1:9">
      <c r="A56" s="11">
        <v>37408</v>
      </c>
      <c r="B56" s="18">
        <v>999649.75</v>
      </c>
      <c r="C56" s="18" t="s">
        <v>24</v>
      </c>
      <c r="F56" s="33"/>
      <c r="G56" s="21"/>
      <c r="H56" s="74">
        <v>58.6</v>
      </c>
      <c r="I56" s="75">
        <v>41999</v>
      </c>
    </row>
    <row r="57" spans="1:9">
      <c r="A57" s="11">
        <v>37438</v>
      </c>
      <c r="B57" s="18">
        <v>1097208.69</v>
      </c>
      <c r="C57" s="18" t="s">
        <v>24</v>
      </c>
      <c r="F57" s="33"/>
      <c r="G57" s="21"/>
      <c r="H57" s="74">
        <v>504.7</v>
      </c>
      <c r="I57" s="75">
        <v>39060</v>
      </c>
    </row>
    <row r="58" spans="1:9">
      <c r="A58" s="11">
        <v>37469</v>
      </c>
      <c r="B58" s="18">
        <v>1051398.95</v>
      </c>
      <c r="C58" s="18" t="s">
        <v>24</v>
      </c>
      <c r="F58" s="33"/>
      <c r="G58" s="21"/>
      <c r="H58" s="74">
        <v>1024.0999999999999</v>
      </c>
      <c r="I58" s="75">
        <v>37643</v>
      </c>
    </row>
    <row r="59" spans="1:9">
      <c r="A59" s="11">
        <v>37500</v>
      </c>
      <c r="B59" s="18">
        <v>1163905.46</v>
      </c>
      <c r="C59" s="18" t="s">
        <v>24</v>
      </c>
      <c r="F59" s="33"/>
      <c r="G59" s="21"/>
      <c r="H59" s="74">
        <v>1936.8</v>
      </c>
      <c r="I59" s="75">
        <v>38381</v>
      </c>
    </row>
    <row r="60" spans="1:9">
      <c r="A60" s="11">
        <v>37530</v>
      </c>
      <c r="B60" s="18">
        <v>1125597.75</v>
      </c>
      <c r="C60" s="18" t="s">
        <v>24</v>
      </c>
      <c r="F60" s="33"/>
      <c r="G60" s="21"/>
      <c r="H60" s="74">
        <v>1750.4</v>
      </c>
      <c r="I60" s="75">
        <v>35855</v>
      </c>
    </row>
    <row r="61" spans="1:9">
      <c r="A61" s="11">
        <v>37561</v>
      </c>
      <c r="B61" s="18">
        <v>1138161.81</v>
      </c>
      <c r="C61" s="18" t="s">
        <v>24</v>
      </c>
      <c r="F61" s="33"/>
      <c r="G61" s="21"/>
      <c r="H61" s="74">
        <v>782.6</v>
      </c>
      <c r="I61" s="75">
        <v>35592</v>
      </c>
    </row>
    <row r="62" spans="1:9">
      <c r="A62" s="11">
        <v>37591</v>
      </c>
      <c r="B62" s="18">
        <v>1132894.04</v>
      </c>
      <c r="C62" s="18" t="s">
        <v>24</v>
      </c>
      <c r="F62" s="33"/>
      <c r="G62" s="21"/>
      <c r="H62" s="74">
        <v>1055.5999999999999</v>
      </c>
      <c r="I62" s="75">
        <v>37823</v>
      </c>
    </row>
    <row r="63" spans="1:9">
      <c r="A63" s="11">
        <v>37622</v>
      </c>
      <c r="B63" s="18">
        <v>1163160.1000000001</v>
      </c>
      <c r="C63" s="18" t="s">
        <v>24</v>
      </c>
      <c r="F63" s="33"/>
      <c r="G63" s="21"/>
      <c r="H63" s="74">
        <v>796.2</v>
      </c>
      <c r="I63" s="75">
        <v>38772</v>
      </c>
    </row>
    <row r="64" spans="1:9">
      <c r="A64" s="11">
        <v>37653</v>
      </c>
      <c r="B64" s="18">
        <v>1185306.52</v>
      </c>
      <c r="C64" s="18" t="s">
        <v>24</v>
      </c>
      <c r="F64" s="33"/>
      <c r="G64" s="21"/>
      <c r="H64" s="74">
        <v>664.6</v>
      </c>
      <c r="I64" s="75">
        <v>38530</v>
      </c>
    </row>
    <row r="65" spans="1:9">
      <c r="A65" s="11">
        <v>37681</v>
      </c>
      <c r="B65" s="18">
        <v>1174872.3799999999</v>
      </c>
      <c r="C65" s="18" t="s">
        <v>24</v>
      </c>
      <c r="F65" s="33"/>
      <c r="G65" s="21"/>
      <c r="H65" s="74">
        <v>1050.7</v>
      </c>
      <c r="I65" s="75">
        <v>42335</v>
      </c>
    </row>
    <row r="66" spans="1:9">
      <c r="A66" s="11">
        <v>37712</v>
      </c>
      <c r="B66" s="18">
        <v>1131297.06</v>
      </c>
      <c r="C66" s="18" t="s">
        <v>24</v>
      </c>
      <c r="F66" s="33"/>
      <c r="G66" s="21"/>
      <c r="H66" s="74">
        <v>1065.0999999999999</v>
      </c>
      <c r="I66" s="75">
        <v>41500</v>
      </c>
    </row>
    <row r="67" spans="1:9">
      <c r="A67" s="11">
        <v>37742</v>
      </c>
      <c r="B67" s="18">
        <v>1165283.1200000001</v>
      </c>
      <c r="C67" s="18" t="s">
        <v>24</v>
      </c>
      <c r="F67" s="33"/>
      <c r="G67" s="21"/>
      <c r="H67" s="74">
        <v>1868.4</v>
      </c>
      <c r="I67" s="75">
        <v>43373</v>
      </c>
    </row>
    <row r="68" spans="1:9">
      <c r="A68" s="11">
        <v>37773</v>
      </c>
      <c r="B68" s="18">
        <v>1170449.67</v>
      </c>
      <c r="C68" s="18" t="s">
        <v>24</v>
      </c>
      <c r="F68" s="33"/>
      <c r="G68" s="21"/>
      <c r="H68" s="74">
        <v>1585.4</v>
      </c>
      <c r="I68" s="75">
        <v>47956</v>
      </c>
    </row>
    <row r="69" spans="1:9">
      <c r="A69" s="11">
        <v>37803</v>
      </c>
      <c r="B69" s="18">
        <v>1201674.18</v>
      </c>
      <c r="C69" s="18" t="s">
        <v>24</v>
      </c>
      <c r="F69" s="33"/>
      <c r="G69" s="21"/>
      <c r="H69" s="74">
        <v>1468.2</v>
      </c>
      <c r="I69" s="75">
        <v>47645</v>
      </c>
    </row>
    <row r="70" spans="1:9">
      <c r="A70" s="11">
        <v>37834</v>
      </c>
      <c r="B70" s="18">
        <v>1210777.04</v>
      </c>
      <c r="C70" s="18" t="s">
        <v>24</v>
      </c>
      <c r="F70" s="33"/>
      <c r="G70" s="21"/>
      <c r="H70" s="74">
        <v>2001.7</v>
      </c>
      <c r="I70" s="75">
        <v>47793</v>
      </c>
    </row>
    <row r="71" spans="1:9">
      <c r="A71" s="11">
        <v>37865</v>
      </c>
      <c r="B71" s="18">
        <v>1230406.6399999999</v>
      </c>
      <c r="C71" s="18" t="s">
        <v>24</v>
      </c>
      <c r="F71" s="33"/>
      <c r="G71" s="21"/>
      <c r="H71" s="74">
        <v>1898</v>
      </c>
      <c r="I71" s="75">
        <v>52675</v>
      </c>
    </row>
    <row r="72" spans="1:9">
      <c r="A72" s="11">
        <v>37895</v>
      </c>
      <c r="B72" s="18">
        <v>1231619.18</v>
      </c>
      <c r="C72" s="18" t="s">
        <v>24</v>
      </c>
      <c r="F72" s="33"/>
      <c r="G72" s="21"/>
      <c r="H72" s="74">
        <v>1775.5</v>
      </c>
      <c r="I72" s="75">
        <v>54093</v>
      </c>
    </row>
    <row r="73" spans="1:9">
      <c r="A73" s="11">
        <v>37926</v>
      </c>
      <c r="B73" s="18">
        <v>1247151.6000000001</v>
      </c>
      <c r="C73" s="18" t="s">
        <v>24</v>
      </c>
      <c r="F73" s="33"/>
      <c r="G73" s="21"/>
      <c r="H73" s="74">
        <v>1266.8</v>
      </c>
      <c r="I73" s="75">
        <v>54427</v>
      </c>
    </row>
    <row r="74" spans="1:9">
      <c r="A74" s="11">
        <v>37956</v>
      </c>
      <c r="B74" s="18">
        <v>1228569.29</v>
      </c>
      <c r="C74" s="18" t="s">
        <v>24</v>
      </c>
      <c r="F74" s="33"/>
      <c r="G74" s="21"/>
      <c r="H74" s="74">
        <v>2021.1</v>
      </c>
      <c r="I74" s="75">
        <v>49296</v>
      </c>
    </row>
    <row r="75" spans="1:9">
      <c r="A75" s="11">
        <v>37987</v>
      </c>
      <c r="B75" s="18">
        <v>1242322.77</v>
      </c>
      <c r="C75" s="18" t="s">
        <v>24</v>
      </c>
      <c r="F75" s="33"/>
      <c r="G75" s="21"/>
      <c r="H75" s="74">
        <v>1315</v>
      </c>
      <c r="I75" s="75">
        <v>53261</v>
      </c>
    </row>
    <row r="76" spans="1:9">
      <c r="A76" s="11">
        <v>38018</v>
      </c>
      <c r="B76" s="18">
        <v>1252450.68</v>
      </c>
      <c r="C76" s="18" t="s">
        <v>24</v>
      </c>
      <c r="F76" s="33"/>
      <c r="G76" s="21"/>
      <c r="H76" s="74">
        <v>1607.1</v>
      </c>
      <c r="I76" s="75">
        <v>52960</v>
      </c>
    </row>
    <row r="77" spans="1:9">
      <c r="A77" s="11">
        <v>38047</v>
      </c>
      <c r="B77" s="18">
        <v>1274442.07</v>
      </c>
      <c r="C77" s="18" t="s">
        <v>24</v>
      </c>
      <c r="F77" s="33"/>
      <c r="G77" s="21"/>
      <c r="H77" s="74">
        <v>1933.9</v>
      </c>
      <c r="I77" s="75">
        <v>51612</v>
      </c>
    </row>
    <row r="78" spans="1:9">
      <c r="A78" s="11">
        <v>38078</v>
      </c>
      <c r="B78" s="18">
        <v>1270117.3400000001</v>
      </c>
      <c r="C78" s="18" t="s">
        <v>24</v>
      </c>
      <c r="F78" s="33"/>
      <c r="G78" s="21"/>
      <c r="H78" s="74">
        <v>1294.5999999999999</v>
      </c>
      <c r="I78" s="75">
        <v>50498</v>
      </c>
    </row>
    <row r="79" spans="1:9">
      <c r="A79" s="11">
        <v>38108</v>
      </c>
      <c r="B79" s="18">
        <v>1273139.05</v>
      </c>
      <c r="C79" s="18" t="s">
        <v>24</v>
      </c>
      <c r="F79" s="33"/>
      <c r="G79" s="21"/>
      <c r="H79" s="74">
        <v>2630.7</v>
      </c>
      <c r="I79" s="75">
        <v>50540</v>
      </c>
    </row>
    <row r="80" spans="1:9">
      <c r="A80" s="11">
        <v>38139</v>
      </c>
      <c r="B80" s="18">
        <v>1294780.76</v>
      </c>
      <c r="C80" s="18" t="s">
        <v>24</v>
      </c>
      <c r="F80" s="33"/>
      <c r="G80" s="21"/>
      <c r="H80" s="74">
        <v>2971.8</v>
      </c>
      <c r="I80" s="75">
        <v>49805</v>
      </c>
    </row>
    <row r="81" spans="1:9">
      <c r="A81" s="11">
        <v>38169</v>
      </c>
      <c r="B81" s="18">
        <v>1288836.1399999999</v>
      </c>
      <c r="C81" s="18" t="s">
        <v>24</v>
      </c>
      <c r="F81" s="33"/>
      <c r="G81" s="21"/>
      <c r="H81" s="74">
        <v>2722.1</v>
      </c>
      <c r="I81" s="75">
        <v>49666</v>
      </c>
    </row>
    <row r="82" spans="1:9">
      <c r="A82" s="11">
        <v>38200</v>
      </c>
      <c r="B82" s="18">
        <v>1291815.3400000001</v>
      </c>
      <c r="C82" s="18" t="s">
        <v>24</v>
      </c>
      <c r="F82" s="33"/>
      <c r="G82" s="21"/>
      <c r="H82" s="74">
        <v>2660.8</v>
      </c>
      <c r="I82" s="75">
        <v>49594</v>
      </c>
    </row>
    <row r="83" spans="1:9">
      <c r="A83" s="11">
        <v>38231</v>
      </c>
      <c r="B83" s="18">
        <v>1299456.22</v>
      </c>
      <c r="C83" s="18" t="s">
        <v>24</v>
      </c>
      <c r="F83" s="33"/>
      <c r="G83" s="21"/>
      <c r="H83" s="74">
        <v>2451.4</v>
      </c>
      <c r="I83" s="75">
        <v>49496</v>
      </c>
    </row>
    <row r="84" spans="1:9">
      <c r="A84" s="11">
        <v>38261</v>
      </c>
      <c r="B84" s="18">
        <v>1310108</v>
      </c>
      <c r="C84" s="18" t="s">
        <v>24</v>
      </c>
      <c r="F84" s="33"/>
      <c r="G84" s="21"/>
      <c r="H84" s="74">
        <v>2375.6</v>
      </c>
      <c r="I84" s="75">
        <v>49416</v>
      </c>
    </row>
    <row r="85" spans="1:9">
      <c r="A85" s="11">
        <v>38292</v>
      </c>
      <c r="B85" s="18">
        <v>1309107.3799999999</v>
      </c>
      <c r="C85" s="18" t="s">
        <v>24</v>
      </c>
      <c r="F85" s="33"/>
      <c r="G85" s="21"/>
      <c r="H85" s="74">
        <v>1297.8</v>
      </c>
      <c r="I85" s="75">
        <v>50133</v>
      </c>
    </row>
    <row r="86" spans="1:9">
      <c r="A86" s="11">
        <v>38322</v>
      </c>
      <c r="B86" s="18">
        <v>1331760.7</v>
      </c>
      <c r="C86" s="18" t="s">
        <v>24</v>
      </c>
      <c r="F86" s="33"/>
      <c r="G86" s="21"/>
      <c r="H86" s="74">
        <v>2568.6999999999998</v>
      </c>
      <c r="I86" s="75">
        <v>52935</v>
      </c>
    </row>
    <row r="87" spans="1:9">
      <c r="A87" s="11">
        <v>38353</v>
      </c>
      <c r="B87" s="18">
        <v>1339579.69</v>
      </c>
      <c r="C87" s="18" t="s">
        <v>24</v>
      </c>
      <c r="F87" s="33"/>
      <c r="G87" s="21"/>
      <c r="H87" s="74">
        <v>1692.5</v>
      </c>
      <c r="I87" s="75">
        <v>54022</v>
      </c>
    </row>
    <row r="88" spans="1:9">
      <c r="A88" s="11">
        <v>38384</v>
      </c>
      <c r="B88" s="18">
        <v>1352211.3</v>
      </c>
      <c r="C88" s="18" t="s">
        <v>24</v>
      </c>
      <c r="F88" s="33"/>
      <c r="G88" s="21"/>
      <c r="H88" s="74">
        <v>2207.1999999999998</v>
      </c>
      <c r="I88" s="75">
        <v>59017</v>
      </c>
    </row>
    <row r="89" spans="1:9">
      <c r="A89" s="11">
        <v>38412</v>
      </c>
      <c r="B89" s="18">
        <v>1387209.78</v>
      </c>
      <c r="C89" s="18" t="s">
        <v>24</v>
      </c>
      <c r="F89" s="33"/>
      <c r="G89" s="21"/>
      <c r="H89" s="74">
        <v>2611.8000000000002</v>
      </c>
      <c r="I89" s="75">
        <v>61960</v>
      </c>
    </row>
    <row r="90" spans="1:9">
      <c r="A90" s="11">
        <v>38443</v>
      </c>
      <c r="B90" s="18">
        <v>1374128.85</v>
      </c>
      <c r="C90" s="18" t="s">
        <v>24</v>
      </c>
      <c r="F90" s="33"/>
      <c r="G90" s="21"/>
      <c r="H90" s="74">
        <v>3101.4</v>
      </c>
      <c r="I90" s="75">
        <v>61591</v>
      </c>
    </row>
    <row r="91" spans="1:9">
      <c r="A91" s="11">
        <v>38473</v>
      </c>
      <c r="B91" s="18">
        <v>1383126.24</v>
      </c>
      <c r="C91" s="18" t="s">
        <v>24</v>
      </c>
      <c r="F91" s="33"/>
      <c r="G91" s="21"/>
      <c r="H91" s="74">
        <v>2380.5</v>
      </c>
      <c r="I91" s="75">
        <v>60709</v>
      </c>
    </row>
    <row r="92" spans="1:9">
      <c r="A92" s="11">
        <v>38504</v>
      </c>
      <c r="B92" s="18">
        <v>1398273.99</v>
      </c>
      <c r="C92" s="18" t="s">
        <v>24</v>
      </c>
      <c r="F92" s="33"/>
      <c r="G92" s="21"/>
      <c r="H92" s="74">
        <v>2793.9</v>
      </c>
      <c r="I92" s="75">
        <v>59885</v>
      </c>
    </row>
    <row r="93" spans="1:9">
      <c r="A93" s="11">
        <v>38534</v>
      </c>
      <c r="B93" s="18">
        <v>1404555.34</v>
      </c>
      <c r="C93" s="18" t="s">
        <v>24</v>
      </c>
      <c r="F93" s="33"/>
      <c r="G93" s="21"/>
      <c r="H93" s="74">
        <v>4076.7</v>
      </c>
      <c r="I93" s="75">
        <v>54688</v>
      </c>
    </row>
    <row r="94" spans="1:9">
      <c r="A94" s="11">
        <v>38565</v>
      </c>
      <c r="B94" s="18">
        <v>1412062.79</v>
      </c>
      <c r="C94" s="18" t="s">
        <v>24</v>
      </c>
      <c r="F94" s="33"/>
      <c r="G94" s="21"/>
      <c r="H94" s="74">
        <v>2567.1999999999998</v>
      </c>
      <c r="I94" s="75">
        <v>55076</v>
      </c>
    </row>
    <row r="95" spans="1:9">
      <c r="A95" s="11">
        <v>38596</v>
      </c>
      <c r="B95" s="18">
        <v>1422334.89</v>
      </c>
      <c r="C95" s="18" t="s">
        <v>24</v>
      </c>
      <c r="F95" s="33"/>
      <c r="G95" s="21"/>
      <c r="H95" s="74">
        <v>3370.3</v>
      </c>
      <c r="I95" s="75">
        <v>57008</v>
      </c>
    </row>
    <row r="96" spans="1:9">
      <c r="A96" s="11">
        <v>38626</v>
      </c>
      <c r="B96" s="18">
        <v>1426315.94</v>
      </c>
      <c r="C96" s="18" t="s">
        <v>24</v>
      </c>
      <c r="F96" s="33"/>
      <c r="G96" s="21"/>
      <c r="H96" s="74">
        <v>2829.7</v>
      </c>
      <c r="I96" s="75">
        <v>60245</v>
      </c>
    </row>
    <row r="97" spans="1:9">
      <c r="A97" s="11">
        <v>38657</v>
      </c>
      <c r="B97" s="18">
        <v>1452047.63</v>
      </c>
      <c r="C97" s="18" t="s">
        <v>24</v>
      </c>
      <c r="F97" s="33"/>
      <c r="G97" s="21"/>
      <c r="H97" s="74">
        <v>2862</v>
      </c>
      <c r="I97" s="75">
        <v>64277</v>
      </c>
    </row>
    <row r="98" spans="1:9">
      <c r="A98" s="11">
        <v>38687</v>
      </c>
      <c r="B98" s="18">
        <v>1453607.89</v>
      </c>
      <c r="C98" s="18" t="s">
        <v>24</v>
      </c>
      <c r="F98" s="33"/>
      <c r="G98" s="21"/>
      <c r="H98" s="74">
        <v>3181.1</v>
      </c>
      <c r="I98" s="75">
        <v>53799</v>
      </c>
    </row>
    <row r="99" spans="1:9">
      <c r="A99" s="11">
        <v>38718</v>
      </c>
      <c r="B99" s="18">
        <v>1458323.38</v>
      </c>
      <c r="C99" s="18" t="s">
        <v>24</v>
      </c>
      <c r="F99" s="33"/>
      <c r="G99" s="21"/>
      <c r="H99" s="74">
        <v>2137.8000000000002</v>
      </c>
      <c r="I99" s="75">
        <v>56924</v>
      </c>
    </row>
    <row r="100" spans="1:9">
      <c r="A100" s="11">
        <v>38749</v>
      </c>
      <c r="B100" s="18">
        <v>1475409.29</v>
      </c>
      <c r="C100" s="18" t="s">
        <v>24</v>
      </c>
      <c r="F100" s="33"/>
      <c r="G100" s="21"/>
      <c r="H100" s="74">
        <v>1925.9</v>
      </c>
      <c r="I100" s="75">
        <v>57415</v>
      </c>
    </row>
    <row r="101" spans="1:9">
      <c r="A101" s="11">
        <v>38777</v>
      </c>
      <c r="B101" s="18">
        <v>1490607.68</v>
      </c>
      <c r="C101" s="18" t="s">
        <v>24</v>
      </c>
      <c r="F101" s="33"/>
      <c r="G101" s="21"/>
      <c r="H101" s="74">
        <v>2739.6</v>
      </c>
      <c r="I101" s="75">
        <v>59824</v>
      </c>
    </row>
    <row r="102" spans="1:9">
      <c r="A102" s="11">
        <v>38808</v>
      </c>
      <c r="B102" s="18">
        <v>1437667.93</v>
      </c>
      <c r="C102" s="18" t="s">
        <v>24</v>
      </c>
      <c r="F102" s="33"/>
      <c r="G102" s="21"/>
      <c r="H102" s="74">
        <v>2186.3000000000002</v>
      </c>
      <c r="I102" s="75">
        <v>56552</v>
      </c>
    </row>
    <row r="103" spans="1:9">
      <c r="A103" s="11">
        <v>38838</v>
      </c>
      <c r="B103" s="18">
        <v>1431150.9</v>
      </c>
      <c r="C103" s="18" t="s">
        <v>24</v>
      </c>
      <c r="F103" s="33"/>
      <c r="G103" s="21"/>
      <c r="H103" s="74">
        <v>1943.8</v>
      </c>
      <c r="I103" s="75">
        <v>63381</v>
      </c>
    </row>
    <row r="104" spans="1:9">
      <c r="A104" s="11">
        <v>38869</v>
      </c>
      <c r="B104" s="18">
        <v>1465661.07</v>
      </c>
      <c r="C104" s="18" t="s">
        <v>24</v>
      </c>
      <c r="F104" s="33"/>
      <c r="G104" s="21"/>
      <c r="H104" s="74">
        <v>2789</v>
      </c>
      <c r="I104" s="75">
        <v>62670</v>
      </c>
    </row>
    <row r="105" spans="1:9">
      <c r="A105" s="11">
        <v>38899</v>
      </c>
      <c r="B105" s="18">
        <v>1451535.66</v>
      </c>
      <c r="C105" s="18" t="s">
        <v>24</v>
      </c>
      <c r="F105" s="33"/>
      <c r="G105" s="21"/>
      <c r="H105" s="74">
        <v>4385.1000000000004</v>
      </c>
      <c r="I105" s="75">
        <v>66819</v>
      </c>
    </row>
    <row r="106" spans="1:9">
      <c r="A106" s="11">
        <v>38930</v>
      </c>
      <c r="B106" s="18">
        <v>1472086.21</v>
      </c>
      <c r="C106" s="18" t="s">
        <v>24</v>
      </c>
      <c r="F106" s="33"/>
      <c r="G106" s="21"/>
      <c r="H106" s="74">
        <v>3272.3</v>
      </c>
      <c r="I106" s="75">
        <v>71478</v>
      </c>
    </row>
    <row r="107" spans="1:9">
      <c r="A107" s="11">
        <v>38961</v>
      </c>
      <c r="B107" s="18">
        <v>1511176.41</v>
      </c>
      <c r="C107" s="18" t="s">
        <v>24</v>
      </c>
      <c r="F107" s="33"/>
      <c r="G107" s="21"/>
      <c r="H107" s="74">
        <v>3279.9</v>
      </c>
      <c r="I107" s="75">
        <v>73393</v>
      </c>
    </row>
    <row r="108" spans="1:9">
      <c r="A108" s="11">
        <v>38991</v>
      </c>
      <c r="B108" s="18">
        <v>1514228.7</v>
      </c>
      <c r="C108" s="18" t="s">
        <v>24</v>
      </c>
      <c r="F108" s="33"/>
      <c r="G108" s="21"/>
      <c r="H108" s="74">
        <v>2627.5</v>
      </c>
      <c r="I108" s="75">
        <v>78171</v>
      </c>
    </row>
    <row r="109" spans="1:9">
      <c r="A109" s="11">
        <v>39022</v>
      </c>
      <c r="B109" s="18">
        <v>1539879.59</v>
      </c>
      <c r="C109" s="18" t="s">
        <v>24</v>
      </c>
      <c r="F109" s="33"/>
      <c r="G109" s="21"/>
      <c r="H109" s="74">
        <v>2229.6999999999998</v>
      </c>
      <c r="I109" s="75">
        <v>83114</v>
      </c>
    </row>
    <row r="110" spans="1:9">
      <c r="A110" s="11">
        <v>39052</v>
      </c>
      <c r="B110" s="18">
        <v>1556476.26</v>
      </c>
      <c r="C110" s="18">
        <v>1336644.8999999999</v>
      </c>
      <c r="D110" s="10">
        <v>55.48</v>
      </c>
      <c r="F110" s="33"/>
      <c r="G110" s="21"/>
      <c r="H110" s="74">
        <v>3935.6</v>
      </c>
      <c r="I110" s="75">
        <v>85839</v>
      </c>
    </row>
    <row r="111" spans="1:9">
      <c r="A111" s="11">
        <v>39083</v>
      </c>
      <c r="B111" s="18">
        <v>1548742.58</v>
      </c>
      <c r="C111" s="18">
        <v>1367451.91</v>
      </c>
      <c r="D111" s="10">
        <v>56.17</v>
      </c>
      <c r="F111" s="33"/>
      <c r="G111" s="21"/>
      <c r="H111" s="74">
        <v>1433.7</v>
      </c>
      <c r="I111" s="75">
        <v>91086</v>
      </c>
    </row>
    <row r="112" spans="1:9">
      <c r="A112" s="11">
        <v>39114</v>
      </c>
      <c r="B112" s="18">
        <v>1590994.71</v>
      </c>
      <c r="C112" s="18">
        <v>1399083.71</v>
      </c>
      <c r="D112" s="10">
        <v>56.9</v>
      </c>
      <c r="F112" s="33"/>
      <c r="G112" s="21"/>
      <c r="H112" s="74">
        <v>1743.8</v>
      </c>
      <c r="I112" s="75">
        <v>101070</v>
      </c>
    </row>
    <row r="113" spans="1:9">
      <c r="A113" s="11">
        <v>39142</v>
      </c>
      <c r="B113" s="18">
        <v>1603665.23</v>
      </c>
      <c r="C113" s="18">
        <v>1423273.45</v>
      </c>
      <c r="D113" s="10">
        <v>57.24</v>
      </c>
      <c r="F113" s="33"/>
      <c r="G113" s="21"/>
      <c r="H113" s="74">
        <v>1923.3</v>
      </c>
      <c r="I113" s="75">
        <v>109531</v>
      </c>
    </row>
    <row r="114" spans="1:9">
      <c r="A114" s="11">
        <v>39173</v>
      </c>
      <c r="B114" s="18">
        <v>1602390.12</v>
      </c>
      <c r="C114" s="18">
        <v>1438854.85</v>
      </c>
      <c r="D114" s="10">
        <v>57.17</v>
      </c>
      <c r="F114" s="33"/>
      <c r="G114" s="21"/>
      <c r="H114" s="74">
        <v>3061.2</v>
      </c>
      <c r="I114" s="75">
        <v>121830</v>
      </c>
    </row>
    <row r="115" spans="1:9">
      <c r="A115" s="11">
        <v>39203</v>
      </c>
      <c r="B115" s="18">
        <v>1628950.42</v>
      </c>
      <c r="C115" s="18">
        <v>1474335.2</v>
      </c>
      <c r="D115" s="10">
        <v>57.91</v>
      </c>
      <c r="F115" s="33"/>
      <c r="G115" s="21"/>
      <c r="H115" s="74">
        <v>2299.8000000000002</v>
      </c>
      <c r="I115" s="75">
        <v>136419</v>
      </c>
    </row>
    <row r="116" spans="1:9">
      <c r="A116" s="11">
        <v>39234</v>
      </c>
      <c r="B116" s="18">
        <v>1655279.24</v>
      </c>
      <c r="C116" s="18">
        <v>1499458.73</v>
      </c>
      <c r="D116" s="10">
        <v>58.23</v>
      </c>
      <c r="F116" s="33"/>
      <c r="G116" s="21"/>
      <c r="H116" s="74">
        <v>2083.6999999999998</v>
      </c>
      <c r="I116" s="75">
        <v>147101</v>
      </c>
    </row>
    <row r="117" spans="1:9">
      <c r="A117" s="11">
        <v>39264</v>
      </c>
      <c r="B117" s="18">
        <v>1617527.86</v>
      </c>
      <c r="C117" s="18">
        <v>1517874</v>
      </c>
      <c r="D117" s="10">
        <v>58.32</v>
      </c>
      <c r="F117" s="33"/>
      <c r="G117" s="21"/>
      <c r="H117" s="74">
        <v>1670.8</v>
      </c>
      <c r="I117" s="75">
        <v>155910</v>
      </c>
    </row>
    <row r="118" spans="1:9">
      <c r="A118" s="11">
        <v>39295</v>
      </c>
      <c r="B118" s="18">
        <v>1646828.76</v>
      </c>
      <c r="C118" s="18">
        <v>1536267.53</v>
      </c>
      <c r="D118" s="10">
        <v>58.46</v>
      </c>
      <c r="F118" s="33"/>
      <c r="G118" s="21"/>
      <c r="H118" s="74">
        <v>2100.1999999999998</v>
      </c>
      <c r="I118" s="75">
        <v>161097</v>
      </c>
    </row>
    <row r="119" spans="1:9">
      <c r="A119" s="11">
        <v>39326</v>
      </c>
      <c r="B119" s="18">
        <v>1654861.9</v>
      </c>
      <c r="C119" s="18">
        <v>1533431.76</v>
      </c>
      <c r="D119" s="10">
        <v>57.88</v>
      </c>
      <c r="F119" s="33"/>
      <c r="G119" s="21"/>
      <c r="H119" s="74">
        <v>1996.3</v>
      </c>
      <c r="I119" s="75">
        <v>162962</v>
      </c>
    </row>
    <row r="120" spans="1:9">
      <c r="A120" s="11">
        <v>39356</v>
      </c>
      <c r="B120" s="18">
        <v>1678387.34</v>
      </c>
      <c r="C120" s="18">
        <v>1538287.06</v>
      </c>
      <c r="D120" s="10">
        <v>57.49</v>
      </c>
      <c r="F120" s="33"/>
      <c r="G120" s="21"/>
      <c r="H120" s="74">
        <v>1592.8</v>
      </c>
      <c r="I120" s="75">
        <v>167867</v>
      </c>
    </row>
    <row r="121" spans="1:9">
      <c r="A121" s="11">
        <v>39387</v>
      </c>
      <c r="B121" s="18">
        <v>1704366.5</v>
      </c>
      <c r="C121" s="18">
        <v>1544955.73</v>
      </c>
      <c r="D121" s="10">
        <v>57.26</v>
      </c>
      <c r="F121" s="33"/>
      <c r="G121" s="21"/>
      <c r="H121" s="74">
        <v>266</v>
      </c>
      <c r="I121" s="75">
        <v>177060</v>
      </c>
    </row>
    <row r="122" spans="1:9">
      <c r="A122" s="11">
        <v>39417</v>
      </c>
      <c r="B122" s="18">
        <v>1714436.48</v>
      </c>
      <c r="C122" s="18">
        <v>1542851.83</v>
      </c>
      <c r="D122" s="10">
        <v>56.72</v>
      </c>
      <c r="F122" s="33"/>
      <c r="G122" s="21"/>
      <c r="H122" s="74">
        <v>2045.6</v>
      </c>
      <c r="I122" s="75">
        <v>180334</v>
      </c>
    </row>
    <row r="123" spans="1:9">
      <c r="A123" s="11">
        <v>39448</v>
      </c>
      <c r="B123" s="18">
        <v>1683589.16</v>
      </c>
      <c r="C123" s="18">
        <v>1579474.28</v>
      </c>
      <c r="D123" s="10">
        <v>57.51</v>
      </c>
      <c r="F123" s="33"/>
      <c r="G123" s="21"/>
      <c r="H123" s="74">
        <v>-561.9</v>
      </c>
      <c r="I123" s="75">
        <v>187507</v>
      </c>
    </row>
    <row r="124" spans="1:9">
      <c r="A124" s="11">
        <v>39479</v>
      </c>
      <c r="B124" s="18">
        <v>1718642.58</v>
      </c>
      <c r="C124" s="18">
        <v>1583893.92</v>
      </c>
      <c r="D124" s="10">
        <v>57.04</v>
      </c>
      <c r="F124" s="33"/>
      <c r="G124" s="21"/>
      <c r="H124" s="74">
        <v>-872.1</v>
      </c>
      <c r="I124" s="75">
        <v>192902</v>
      </c>
    </row>
    <row r="125" spans="1:9">
      <c r="A125" s="11">
        <v>39508</v>
      </c>
      <c r="B125" s="18">
        <v>1734727.19</v>
      </c>
      <c r="C125" s="18">
        <v>1599048.51</v>
      </c>
      <c r="D125" s="10">
        <v>57.09</v>
      </c>
      <c r="F125" s="33"/>
      <c r="G125" s="21"/>
      <c r="H125" s="74">
        <v>-497.5</v>
      </c>
      <c r="I125" s="75">
        <v>195232</v>
      </c>
    </row>
    <row r="126" spans="1:9">
      <c r="A126" s="11">
        <v>39539</v>
      </c>
      <c r="B126" s="18">
        <v>1696036.28</v>
      </c>
      <c r="C126" s="18">
        <v>1602356.93</v>
      </c>
      <c r="D126" s="10">
        <v>56.52</v>
      </c>
      <c r="F126" s="33"/>
      <c r="G126" s="21"/>
      <c r="H126" s="74">
        <v>170.5</v>
      </c>
      <c r="I126" s="75">
        <v>195767</v>
      </c>
    </row>
    <row r="127" spans="1:9">
      <c r="A127" s="11">
        <v>39569</v>
      </c>
      <c r="B127" s="18">
        <v>1718938.97</v>
      </c>
      <c r="C127" s="18">
        <v>1598411.02</v>
      </c>
      <c r="D127" s="10">
        <v>55.82</v>
      </c>
      <c r="F127" s="33"/>
      <c r="G127" s="21"/>
      <c r="H127" s="74">
        <v>1707.9</v>
      </c>
      <c r="I127" s="75">
        <v>197906</v>
      </c>
    </row>
    <row r="128" spans="1:9">
      <c r="A128" s="11">
        <v>39600</v>
      </c>
      <c r="B128" s="18">
        <v>1779756.82</v>
      </c>
      <c r="C128" s="18">
        <v>1612136.73</v>
      </c>
      <c r="D128" s="10">
        <v>55.6</v>
      </c>
      <c r="F128" s="33"/>
      <c r="G128" s="21"/>
      <c r="H128" s="74">
        <v>309.5</v>
      </c>
      <c r="I128" s="75">
        <v>200827</v>
      </c>
    </row>
    <row r="129" spans="1:9">
      <c r="A129" s="11">
        <v>39630</v>
      </c>
      <c r="B129" s="18">
        <v>1708424.95</v>
      </c>
      <c r="C129" s="18">
        <v>1632713.68</v>
      </c>
      <c r="D129" s="10">
        <v>55.53</v>
      </c>
      <c r="F129" s="33"/>
      <c r="G129" s="21"/>
      <c r="H129" s="74">
        <v>1176.7</v>
      </c>
      <c r="I129" s="75">
        <v>203562</v>
      </c>
    </row>
    <row r="130" spans="1:9">
      <c r="A130" s="11">
        <v>39661</v>
      </c>
      <c r="B130" s="18">
        <v>1735234.79</v>
      </c>
      <c r="C130" s="18">
        <v>1634590.62</v>
      </c>
      <c r="D130" s="10">
        <v>54.95</v>
      </c>
      <c r="F130" s="33"/>
      <c r="G130" s="21"/>
      <c r="H130" s="74">
        <v>316</v>
      </c>
      <c r="I130" s="75">
        <v>205116</v>
      </c>
    </row>
    <row r="131" spans="1:9">
      <c r="A131" s="11">
        <v>39692</v>
      </c>
      <c r="B131" s="18">
        <v>1756632.35</v>
      </c>
      <c r="C131" s="18">
        <v>1656166.53</v>
      </c>
      <c r="D131" s="10">
        <v>54.83</v>
      </c>
      <c r="F131" s="33"/>
      <c r="G131" s="21"/>
      <c r="H131" s="74">
        <v>214.5</v>
      </c>
      <c r="I131" s="75">
        <v>206494</v>
      </c>
    </row>
    <row r="132" spans="1:9">
      <c r="A132" s="11">
        <v>39722</v>
      </c>
      <c r="B132" s="18">
        <v>1772717.85</v>
      </c>
      <c r="C132" s="18">
        <v>1684285.47</v>
      </c>
      <c r="D132" s="10">
        <v>55.05</v>
      </c>
      <c r="F132" s="33"/>
      <c r="G132" s="21"/>
      <c r="H132" s="74">
        <v>-54.5</v>
      </c>
      <c r="I132" s="75">
        <v>197229</v>
      </c>
    </row>
    <row r="133" spans="1:9">
      <c r="A133" s="11">
        <v>39753</v>
      </c>
      <c r="B133" s="18">
        <v>1805004.74</v>
      </c>
      <c r="C133" s="18">
        <v>1687694.48</v>
      </c>
      <c r="D133" s="10">
        <v>54.64</v>
      </c>
      <c r="F133" s="33"/>
      <c r="G133" s="21"/>
      <c r="H133" s="74">
        <v>-33.200000000000003</v>
      </c>
      <c r="I133" s="75">
        <v>194668</v>
      </c>
    </row>
    <row r="134" spans="1:9">
      <c r="A134" s="11">
        <v>39783</v>
      </c>
      <c r="B134" s="18">
        <v>1910043.42</v>
      </c>
      <c r="C134" s="18">
        <v>1740887.81</v>
      </c>
      <c r="D134" s="10">
        <v>55.98</v>
      </c>
      <c r="F134" s="33"/>
      <c r="G134" s="21"/>
      <c r="H134" s="74">
        <v>104.3</v>
      </c>
      <c r="I134" s="75">
        <v>193783</v>
      </c>
    </row>
    <row r="135" spans="1:9">
      <c r="A135" s="11">
        <v>39814</v>
      </c>
      <c r="B135" s="18">
        <v>1831669.35</v>
      </c>
      <c r="C135" s="18">
        <v>1775483</v>
      </c>
      <c r="D135" s="10">
        <v>56.87</v>
      </c>
      <c r="F135" s="33"/>
      <c r="G135" s="21"/>
      <c r="H135" s="74">
        <v>-1433.6</v>
      </c>
      <c r="I135" s="75">
        <v>188102</v>
      </c>
    </row>
    <row r="136" spans="1:9">
      <c r="A136" s="11">
        <v>39845</v>
      </c>
      <c r="B136" s="18">
        <v>1865471.54</v>
      </c>
      <c r="C136" s="18">
        <v>1791071.99</v>
      </c>
      <c r="D136" s="10">
        <v>57.18</v>
      </c>
      <c r="F136" s="33"/>
      <c r="G136" s="21"/>
      <c r="H136" s="74">
        <v>590.70000000000005</v>
      </c>
      <c r="I136" s="75">
        <v>186880</v>
      </c>
    </row>
    <row r="137" spans="1:9">
      <c r="A137" s="11">
        <v>39873</v>
      </c>
      <c r="B137" s="18">
        <v>1898601.9</v>
      </c>
      <c r="C137" s="18">
        <v>1812527.1</v>
      </c>
      <c r="D137" s="10">
        <v>57.47</v>
      </c>
      <c r="F137" s="33"/>
      <c r="G137" s="21"/>
      <c r="H137" s="74">
        <v>52.7</v>
      </c>
      <c r="I137" s="75">
        <v>190388</v>
      </c>
    </row>
    <row r="138" spans="1:9">
      <c r="A138" s="11">
        <v>39904</v>
      </c>
      <c r="B138" s="18">
        <v>1875092.27</v>
      </c>
      <c r="C138" s="18">
        <v>1797074.17</v>
      </c>
      <c r="D138" s="10">
        <v>56.8</v>
      </c>
      <c r="F138" s="33"/>
      <c r="G138" s="21"/>
      <c r="H138" s="74">
        <v>1863.2</v>
      </c>
      <c r="I138" s="75">
        <v>190546</v>
      </c>
    </row>
    <row r="139" spans="1:9">
      <c r="A139" s="11">
        <v>39934</v>
      </c>
      <c r="B139" s="18">
        <v>1878517.18</v>
      </c>
      <c r="C139" s="18">
        <v>1813137.25</v>
      </c>
      <c r="D139" s="10">
        <v>57.07</v>
      </c>
      <c r="F139" s="33"/>
      <c r="G139" s="21"/>
      <c r="H139" s="74">
        <v>595.4</v>
      </c>
      <c r="I139" s="75">
        <v>195264</v>
      </c>
    </row>
    <row r="140" spans="1:9">
      <c r="A140" s="11">
        <v>39965</v>
      </c>
      <c r="B140" s="18">
        <v>1948313.63</v>
      </c>
      <c r="C140" s="18">
        <v>1859801.55</v>
      </c>
      <c r="D140" s="10">
        <v>58.34</v>
      </c>
      <c r="F140" s="33"/>
      <c r="G140" s="21"/>
      <c r="H140" s="74">
        <v>2357.4</v>
      </c>
      <c r="I140" s="75">
        <v>201467</v>
      </c>
    </row>
    <row r="141" spans="1:9">
      <c r="A141" s="11">
        <v>39995</v>
      </c>
      <c r="B141" s="18">
        <v>1964146.41</v>
      </c>
      <c r="C141" s="18">
        <v>1908617.46</v>
      </c>
      <c r="D141" s="10">
        <v>59.68</v>
      </c>
      <c r="F141" s="33"/>
      <c r="G141" s="21"/>
      <c r="H141" s="74">
        <v>1100.4000000000001</v>
      </c>
      <c r="I141" s="75">
        <v>207363</v>
      </c>
    </row>
    <row r="142" spans="1:9">
      <c r="A142" s="11">
        <v>40026</v>
      </c>
      <c r="B142" s="18">
        <v>2022637.81</v>
      </c>
      <c r="C142" s="18">
        <v>1951925.05</v>
      </c>
      <c r="D142" s="10">
        <v>60.77</v>
      </c>
      <c r="F142" s="33"/>
      <c r="G142" s="21"/>
      <c r="H142" s="74">
        <v>1044.3</v>
      </c>
      <c r="I142" s="75">
        <v>215744</v>
      </c>
    </row>
    <row r="143" spans="1:9">
      <c r="A143" s="11">
        <v>40057</v>
      </c>
      <c r="B143" s="18">
        <v>2037330.37</v>
      </c>
      <c r="C143" s="18">
        <v>1962852.34</v>
      </c>
      <c r="D143" s="10">
        <v>60.8</v>
      </c>
      <c r="F143" s="33"/>
      <c r="G143" s="21"/>
      <c r="H143" s="74">
        <v>-1103.3</v>
      </c>
      <c r="I143" s="75">
        <v>221629</v>
      </c>
    </row>
    <row r="144" spans="1:9">
      <c r="A144" s="11">
        <v>40087</v>
      </c>
      <c r="B144" s="18">
        <v>2038676.53</v>
      </c>
      <c r="C144" s="18">
        <v>1983867.72</v>
      </c>
      <c r="D144" s="10">
        <v>61</v>
      </c>
      <c r="F144" s="33"/>
      <c r="G144" s="21"/>
      <c r="H144" s="74">
        <v>-1080.2</v>
      </c>
      <c r="I144" s="75">
        <v>231123</v>
      </c>
    </row>
    <row r="145" spans="1:9">
      <c r="A145" s="11">
        <v>40118</v>
      </c>
      <c r="B145" s="18">
        <v>2061104.62</v>
      </c>
      <c r="C145" s="18">
        <v>1980097.86</v>
      </c>
      <c r="D145" s="10">
        <v>60.22</v>
      </c>
      <c r="F145" s="33"/>
      <c r="G145" s="21"/>
      <c r="H145" s="74">
        <v>-1548.6</v>
      </c>
      <c r="I145" s="75">
        <v>236660</v>
      </c>
    </row>
    <row r="146" spans="1:9">
      <c r="A146" s="11">
        <v>40148</v>
      </c>
      <c r="B146" s="18">
        <v>2156529.04</v>
      </c>
      <c r="C146" s="18">
        <v>1973423.68</v>
      </c>
      <c r="D146" s="10">
        <v>59.21</v>
      </c>
      <c r="F146" s="33"/>
      <c r="G146" s="21"/>
      <c r="H146" s="74">
        <v>-121.7</v>
      </c>
      <c r="I146" s="75">
        <v>238520</v>
      </c>
    </row>
    <row r="147" spans="1:9">
      <c r="A147" s="11">
        <v>40179</v>
      </c>
      <c r="B147" s="18">
        <v>2080549.36</v>
      </c>
      <c r="C147" s="18">
        <v>2015576.95</v>
      </c>
      <c r="D147" s="10">
        <v>59.76</v>
      </c>
      <c r="F147" s="33"/>
      <c r="G147" s="21"/>
      <c r="H147" s="74">
        <v>-1990.6</v>
      </c>
      <c r="I147" s="75">
        <v>240484</v>
      </c>
    </row>
    <row r="148" spans="1:9">
      <c r="A148" s="11">
        <v>40210</v>
      </c>
      <c r="B148" s="18">
        <v>2120137.88</v>
      </c>
      <c r="C148" s="18">
        <v>2014967.24</v>
      </c>
      <c r="D148" s="10">
        <v>59.03</v>
      </c>
      <c r="F148" s="33"/>
      <c r="G148" s="21"/>
      <c r="H148" s="74">
        <v>-2137.4</v>
      </c>
      <c r="I148" s="75">
        <v>241082</v>
      </c>
    </row>
    <row r="149" spans="1:9">
      <c r="A149" s="11">
        <v>40238</v>
      </c>
      <c r="B149" s="18">
        <v>2181507.2799999998</v>
      </c>
      <c r="C149" s="18">
        <v>1947898.93</v>
      </c>
      <c r="D149" s="10">
        <v>56.24</v>
      </c>
      <c r="F149" s="33"/>
      <c r="G149" s="21"/>
      <c r="H149" s="74">
        <v>-2854.2</v>
      </c>
      <c r="I149" s="75">
        <v>243762</v>
      </c>
    </row>
    <row r="150" spans="1:9">
      <c r="A150" s="11">
        <v>40269</v>
      </c>
      <c r="B150" s="18">
        <v>2267228.1800000002</v>
      </c>
      <c r="C150" s="18">
        <v>1968164.6</v>
      </c>
      <c r="D150" s="10">
        <v>56.05</v>
      </c>
      <c r="F150" s="33"/>
      <c r="G150" s="21"/>
      <c r="H150" s="74">
        <v>-1747.7</v>
      </c>
      <c r="I150" s="75">
        <v>247292</v>
      </c>
    </row>
    <row r="151" spans="1:9">
      <c r="A151" s="11">
        <v>40299</v>
      </c>
      <c r="B151" s="18">
        <v>2310399.87</v>
      </c>
      <c r="C151" s="18">
        <v>1991352.7</v>
      </c>
      <c r="D151" s="10">
        <v>55.96</v>
      </c>
      <c r="F151" s="33"/>
      <c r="G151" s="21"/>
      <c r="H151" s="74">
        <v>200.2</v>
      </c>
      <c r="I151" s="75">
        <v>249846</v>
      </c>
    </row>
    <row r="152" spans="1:9">
      <c r="A152" s="11">
        <v>40330</v>
      </c>
      <c r="B152" s="18">
        <v>2311510.54</v>
      </c>
      <c r="C152" s="18">
        <v>2010317.66</v>
      </c>
      <c r="D152" s="10">
        <v>55.78</v>
      </c>
      <c r="F152" s="33"/>
      <c r="G152" s="21"/>
      <c r="H152" s="74">
        <v>-1205.8</v>
      </c>
      <c r="I152" s="75">
        <v>253114</v>
      </c>
    </row>
    <row r="153" spans="1:9">
      <c r="A153" s="11">
        <v>40360</v>
      </c>
      <c r="B153" s="18">
        <v>2301014.9</v>
      </c>
      <c r="C153" s="18">
        <v>2027615.02</v>
      </c>
      <c r="D153" s="10">
        <v>55.53</v>
      </c>
      <c r="F153" s="33"/>
      <c r="G153" s="21"/>
      <c r="H153" s="74">
        <v>-2230.8000000000002</v>
      </c>
      <c r="I153" s="75">
        <v>257299</v>
      </c>
    </row>
    <row r="154" spans="1:9">
      <c r="A154" s="11">
        <v>40391</v>
      </c>
      <c r="B154" s="18">
        <v>2313036.14</v>
      </c>
      <c r="C154" s="18">
        <v>2034861.82</v>
      </c>
      <c r="D154" s="10">
        <v>54.98</v>
      </c>
      <c r="F154" s="33"/>
      <c r="G154" s="21"/>
      <c r="H154" s="74">
        <v>-1009.8</v>
      </c>
      <c r="I154" s="75">
        <v>261320</v>
      </c>
    </row>
    <row r="155" spans="1:9">
      <c r="A155" s="11">
        <v>40422</v>
      </c>
      <c r="B155" s="18">
        <v>2336414.0099999998</v>
      </c>
      <c r="C155" s="18">
        <v>2057909.4</v>
      </c>
      <c r="D155" s="10">
        <v>54.89</v>
      </c>
      <c r="F155" s="33"/>
      <c r="G155" s="21"/>
      <c r="H155" s="74">
        <v>-2935.3</v>
      </c>
      <c r="I155" s="75">
        <v>275206</v>
      </c>
    </row>
    <row r="156" spans="1:9">
      <c r="A156" s="11">
        <v>40452</v>
      </c>
      <c r="B156" s="18">
        <v>2361159.5099999998</v>
      </c>
      <c r="C156" s="18">
        <v>2087755.65</v>
      </c>
      <c r="D156" s="10">
        <v>55.07</v>
      </c>
      <c r="F156" s="33"/>
      <c r="G156" s="21"/>
      <c r="H156" s="74">
        <v>-1893.7</v>
      </c>
      <c r="I156" s="75">
        <v>284930</v>
      </c>
    </row>
    <row r="157" spans="1:9">
      <c r="A157" s="11">
        <v>40483</v>
      </c>
      <c r="B157" s="18">
        <v>2388438.91</v>
      </c>
      <c r="C157" s="18">
        <v>2099149.0099999998</v>
      </c>
      <c r="D157" s="10">
        <v>54.65</v>
      </c>
      <c r="F157" s="33"/>
      <c r="G157" s="21"/>
      <c r="H157" s="74">
        <v>-3242</v>
      </c>
      <c r="I157" s="75">
        <v>285461</v>
      </c>
    </row>
    <row r="158" spans="1:9">
      <c r="A158" s="11">
        <v>40513</v>
      </c>
      <c r="B158" s="18">
        <v>2426058.7000000002</v>
      </c>
      <c r="C158" s="18">
        <v>2011521.66</v>
      </c>
      <c r="D158" s="10">
        <v>51.77</v>
      </c>
      <c r="F158" s="33"/>
      <c r="G158" s="21"/>
      <c r="H158" s="74">
        <v>1678.1</v>
      </c>
      <c r="I158" s="75">
        <v>288575</v>
      </c>
    </row>
    <row r="159" spans="1:9">
      <c r="A159" s="11">
        <v>40544</v>
      </c>
      <c r="B159" s="18">
        <v>2352895.14</v>
      </c>
      <c r="C159" s="18">
        <v>2058854.32</v>
      </c>
      <c r="D159" s="10">
        <v>52.4</v>
      </c>
      <c r="F159" s="33"/>
      <c r="G159" s="21"/>
      <c r="H159" s="74">
        <v>-2778.5</v>
      </c>
      <c r="I159" s="75">
        <v>297696</v>
      </c>
    </row>
    <row r="160" spans="1:9">
      <c r="A160" s="11">
        <v>40575</v>
      </c>
      <c r="B160" s="18">
        <v>2399225.94</v>
      </c>
      <c r="C160" s="18">
        <v>2083421.75</v>
      </c>
      <c r="D160" s="10">
        <v>52.37</v>
      </c>
      <c r="F160" s="33"/>
      <c r="G160" s="21"/>
      <c r="H160" s="74">
        <v>-1788.8</v>
      </c>
      <c r="I160" s="75">
        <v>307516</v>
      </c>
    </row>
    <row r="161" spans="1:9">
      <c r="A161" s="11">
        <v>40603</v>
      </c>
      <c r="B161" s="18">
        <v>2424187.61</v>
      </c>
      <c r="C161" s="18">
        <v>2112891.09</v>
      </c>
      <c r="D161" s="10">
        <v>52.61</v>
      </c>
      <c r="F161" s="33"/>
      <c r="G161" s="21"/>
      <c r="H161" s="74">
        <v>-2190.1</v>
      </c>
      <c r="I161" s="75">
        <v>317146</v>
      </c>
    </row>
    <row r="162" spans="1:9">
      <c r="A162" s="11">
        <v>40634</v>
      </c>
      <c r="B162" s="18">
        <v>2475209.09</v>
      </c>
      <c r="C162" s="18">
        <v>2135389.0299999998</v>
      </c>
      <c r="D162" s="10">
        <v>52.61</v>
      </c>
      <c r="F162" s="33"/>
      <c r="G162" s="21"/>
      <c r="H162" s="74">
        <v>-1996.7</v>
      </c>
      <c r="I162" s="75">
        <v>328062</v>
      </c>
    </row>
    <row r="163" spans="1:9">
      <c r="A163" s="11">
        <v>40664</v>
      </c>
      <c r="B163" s="18">
        <v>2485612.81</v>
      </c>
      <c r="C163" s="18">
        <v>2146725.96</v>
      </c>
      <c r="D163" s="10">
        <v>52.22</v>
      </c>
      <c r="F163" s="33"/>
      <c r="G163" s="21"/>
      <c r="H163" s="74">
        <v>-998.2</v>
      </c>
      <c r="I163" s="75">
        <v>333017</v>
      </c>
    </row>
    <row r="164" spans="1:9">
      <c r="A164" s="11">
        <v>40695</v>
      </c>
      <c r="B164" s="18">
        <v>2540114.15</v>
      </c>
      <c r="C164" s="18">
        <v>2177090.41</v>
      </c>
      <c r="D164" s="10">
        <v>52.35</v>
      </c>
      <c r="F164" s="33"/>
      <c r="G164" s="21"/>
      <c r="H164" s="74">
        <v>276.10000000000002</v>
      </c>
      <c r="I164" s="75">
        <v>335775</v>
      </c>
    </row>
    <row r="165" spans="1:9">
      <c r="A165" s="11">
        <v>40725</v>
      </c>
      <c r="B165" s="18">
        <v>2459832.75</v>
      </c>
      <c r="C165" s="18">
        <v>2204280.7400000002</v>
      </c>
      <c r="D165" s="10">
        <v>52.52</v>
      </c>
      <c r="F165" s="33"/>
      <c r="G165" s="21"/>
      <c r="H165" s="74">
        <v>-1095.5999999999999</v>
      </c>
      <c r="I165" s="75">
        <v>346144</v>
      </c>
    </row>
    <row r="166" spans="1:9">
      <c r="A166" s="11">
        <v>40756</v>
      </c>
      <c r="B166" s="18">
        <v>2505659.15</v>
      </c>
      <c r="C166" s="18">
        <v>2216647.64</v>
      </c>
      <c r="D166" s="10">
        <v>52.29</v>
      </c>
      <c r="F166" s="33"/>
      <c r="G166" s="21"/>
      <c r="H166" s="74">
        <v>-334.8</v>
      </c>
      <c r="I166" s="75">
        <v>353397</v>
      </c>
    </row>
    <row r="167" spans="1:9">
      <c r="A167" s="11">
        <v>40787</v>
      </c>
      <c r="B167" s="18">
        <v>2563162.5099999998</v>
      </c>
      <c r="C167" s="18">
        <v>2226487.19</v>
      </c>
      <c r="D167" s="10">
        <v>52.11</v>
      </c>
      <c r="F167" s="33"/>
      <c r="G167" s="21"/>
      <c r="H167" s="74">
        <v>-747</v>
      </c>
      <c r="I167" s="75">
        <v>349708</v>
      </c>
    </row>
    <row r="168" spans="1:9">
      <c r="A168" s="11">
        <v>40817</v>
      </c>
      <c r="B168" s="18">
        <v>2576517.9900000002</v>
      </c>
      <c r="C168" s="18">
        <v>2226255.4900000002</v>
      </c>
      <c r="D168" s="10">
        <v>51.7</v>
      </c>
      <c r="F168" s="33"/>
      <c r="G168" s="21"/>
      <c r="H168" s="74">
        <v>-1677.4</v>
      </c>
      <c r="I168" s="75">
        <v>352928</v>
      </c>
    </row>
    <row r="169" spans="1:9">
      <c r="A169" s="11">
        <v>40848</v>
      </c>
      <c r="B169" s="18">
        <v>2615982.0699999998</v>
      </c>
      <c r="C169" s="18">
        <v>2245928.13</v>
      </c>
      <c r="D169" s="10">
        <v>51.76</v>
      </c>
      <c r="F169" s="33"/>
      <c r="G169" s="21"/>
      <c r="H169" s="74">
        <v>-2987.7</v>
      </c>
      <c r="I169" s="75">
        <v>352073</v>
      </c>
    </row>
    <row r="170" spans="1:9">
      <c r="A170" s="11">
        <v>40878</v>
      </c>
      <c r="B170" s="18">
        <v>2653562.75</v>
      </c>
      <c r="C170" s="18">
        <v>2243603.7200000002</v>
      </c>
      <c r="D170" s="10">
        <v>51.27</v>
      </c>
      <c r="F170" s="33"/>
      <c r="G170" s="21"/>
      <c r="H170" s="74">
        <v>-511.1</v>
      </c>
      <c r="I170" s="75">
        <v>352012</v>
      </c>
    </row>
    <row r="171" spans="1:9">
      <c r="A171" s="11">
        <v>40909</v>
      </c>
      <c r="B171" s="18">
        <v>2624036.46</v>
      </c>
      <c r="C171" s="18">
        <v>2287084.44</v>
      </c>
      <c r="D171" s="10">
        <v>51.83</v>
      </c>
      <c r="F171" s="33"/>
      <c r="G171" s="21"/>
      <c r="H171" s="74">
        <v>-5492.5</v>
      </c>
      <c r="I171" s="75">
        <v>355075</v>
      </c>
    </row>
    <row r="172" spans="1:9">
      <c r="A172" s="11">
        <v>40940</v>
      </c>
      <c r="B172" s="18">
        <v>2719737.34</v>
      </c>
      <c r="C172" s="18">
        <v>2322816</v>
      </c>
      <c r="D172" s="10">
        <v>52.22</v>
      </c>
      <c r="F172" s="33"/>
      <c r="G172" s="21"/>
      <c r="H172" s="74">
        <v>-1774</v>
      </c>
      <c r="I172" s="75">
        <v>356330</v>
      </c>
    </row>
    <row r="173" spans="1:9">
      <c r="A173" s="11">
        <v>40969</v>
      </c>
      <c r="B173" s="18">
        <v>2694371.98</v>
      </c>
      <c r="C173" s="18">
        <v>2366667.46</v>
      </c>
      <c r="D173" s="10">
        <v>52.72</v>
      </c>
      <c r="F173" s="33"/>
      <c r="G173" s="21"/>
      <c r="H173" s="74">
        <v>-2101</v>
      </c>
      <c r="I173" s="75">
        <v>365216</v>
      </c>
    </row>
    <row r="174" spans="1:9">
      <c r="A174" s="11">
        <v>41000</v>
      </c>
      <c r="B174" s="18">
        <v>2752181.34</v>
      </c>
      <c r="C174" s="18">
        <v>2405973.84</v>
      </c>
      <c r="D174" s="10">
        <v>53.22</v>
      </c>
      <c r="F174" s="33"/>
      <c r="G174" s="21"/>
      <c r="H174" s="74">
        <v>-3062.5</v>
      </c>
      <c r="I174" s="75">
        <v>374272</v>
      </c>
    </row>
    <row r="175" spans="1:9">
      <c r="A175" s="11">
        <v>41030</v>
      </c>
      <c r="B175" s="18">
        <v>2806031.56</v>
      </c>
      <c r="C175" s="18">
        <v>2425795.73</v>
      </c>
      <c r="D175" s="10">
        <v>53.27</v>
      </c>
      <c r="F175" s="33"/>
      <c r="G175" s="21"/>
      <c r="H175" s="74">
        <v>-1594.4</v>
      </c>
      <c r="I175" s="75">
        <v>372409</v>
      </c>
    </row>
    <row r="176" spans="1:9">
      <c r="A176" s="11">
        <v>41061</v>
      </c>
      <c r="B176" s="18">
        <v>2863306.12</v>
      </c>
      <c r="C176" s="18">
        <v>2449693.36</v>
      </c>
      <c r="D176" s="10">
        <v>53.42</v>
      </c>
      <c r="F176" s="33"/>
      <c r="G176" s="21"/>
      <c r="H176" s="74">
        <v>-3324.1</v>
      </c>
      <c r="I176" s="75">
        <v>373910</v>
      </c>
    </row>
    <row r="177" spans="1:9">
      <c r="A177" s="11">
        <v>41091</v>
      </c>
      <c r="B177" s="18">
        <v>2757636.37</v>
      </c>
      <c r="C177" s="18">
        <v>2480227.83</v>
      </c>
      <c r="D177" s="10">
        <v>53.6</v>
      </c>
      <c r="F177" s="33"/>
      <c r="G177" s="21"/>
      <c r="H177" s="74">
        <v>-1448.2</v>
      </c>
      <c r="I177" s="75">
        <v>376154</v>
      </c>
    </row>
    <row r="178" spans="1:9">
      <c r="A178" s="11">
        <v>41122</v>
      </c>
      <c r="B178" s="18">
        <v>2765940.29</v>
      </c>
      <c r="C178" s="18">
        <v>2491332.2200000002</v>
      </c>
      <c r="D178" s="10">
        <v>53.33</v>
      </c>
      <c r="F178" s="33"/>
      <c r="G178" s="21"/>
      <c r="H178" s="74">
        <v>-682.6</v>
      </c>
      <c r="I178" s="75">
        <v>377221</v>
      </c>
    </row>
    <row r="179" spans="1:9">
      <c r="A179" s="11">
        <v>41153</v>
      </c>
      <c r="B179" s="18">
        <v>2812607.05</v>
      </c>
      <c r="C179" s="18">
        <v>2542432.69</v>
      </c>
      <c r="D179" s="10">
        <v>54.05</v>
      </c>
      <c r="F179" s="33"/>
      <c r="G179" s="21"/>
      <c r="H179" s="74">
        <v>-1718.5</v>
      </c>
      <c r="I179" s="75">
        <v>378726</v>
      </c>
    </row>
    <row r="180" spans="1:9">
      <c r="A180" s="11">
        <v>41183</v>
      </c>
      <c r="B180" s="18">
        <v>2848145.26</v>
      </c>
      <c r="C180" s="18">
        <v>2590520.15</v>
      </c>
      <c r="D180" s="10">
        <v>54.52</v>
      </c>
      <c r="F180" s="33"/>
      <c r="G180" s="21"/>
      <c r="H180" s="74">
        <v>-3369</v>
      </c>
      <c r="I180" s="75">
        <v>377753</v>
      </c>
    </row>
    <row r="181" spans="1:9">
      <c r="A181" s="11">
        <v>41214</v>
      </c>
      <c r="B181" s="18">
        <v>2893569.78</v>
      </c>
      <c r="C181" s="18">
        <v>2615831.5499999998</v>
      </c>
      <c r="D181" s="10">
        <v>54.65</v>
      </c>
      <c r="F181" s="33"/>
      <c r="G181" s="21"/>
      <c r="H181" s="74">
        <v>-4226.8999999999996</v>
      </c>
      <c r="I181" s="75">
        <v>378560</v>
      </c>
    </row>
    <row r="182" spans="1:9">
      <c r="A182" s="11">
        <v>41244</v>
      </c>
      <c r="B182" s="18">
        <v>2966578.5</v>
      </c>
      <c r="C182" s="18">
        <v>2583946.35</v>
      </c>
      <c r="D182" s="10">
        <v>53.67</v>
      </c>
      <c r="F182" s="33"/>
      <c r="G182" s="21"/>
      <c r="H182" s="74">
        <v>-2846</v>
      </c>
      <c r="I182" s="75">
        <v>373147</v>
      </c>
    </row>
    <row r="183" spans="1:9">
      <c r="A183" s="11">
        <v>41275</v>
      </c>
      <c r="B183" s="18">
        <v>2869420.71</v>
      </c>
      <c r="C183" s="18">
        <v>2623366.11</v>
      </c>
      <c r="D183" s="10">
        <v>53.98</v>
      </c>
      <c r="F183" s="33"/>
      <c r="G183" s="21"/>
      <c r="H183" s="74">
        <v>-8457.2999999999993</v>
      </c>
      <c r="I183" s="75">
        <v>373417</v>
      </c>
    </row>
    <row r="184" spans="1:9">
      <c r="A184" s="11">
        <v>41306</v>
      </c>
      <c r="B184" s="18">
        <v>2899937.41</v>
      </c>
      <c r="C184" s="18">
        <v>2641965.88</v>
      </c>
      <c r="D184" s="10">
        <v>54.03</v>
      </c>
      <c r="F184" s="33"/>
      <c r="G184" s="21"/>
      <c r="H184" s="74">
        <v>-5203.8</v>
      </c>
      <c r="I184" s="75">
        <v>373742</v>
      </c>
    </row>
    <row r="185" spans="1:9">
      <c r="A185" s="11">
        <v>41334</v>
      </c>
      <c r="B185" s="18">
        <v>2914528.87</v>
      </c>
      <c r="C185" s="18">
        <v>2663208.83</v>
      </c>
      <c r="D185" s="10">
        <v>54.05</v>
      </c>
      <c r="F185" s="33"/>
      <c r="G185" s="21"/>
      <c r="H185" s="74">
        <v>-4333.8999999999996</v>
      </c>
      <c r="I185" s="75">
        <v>376934</v>
      </c>
    </row>
    <row r="186" spans="1:9">
      <c r="A186" s="11">
        <v>41365</v>
      </c>
      <c r="B186" s="18">
        <v>2919577.67</v>
      </c>
      <c r="C186" s="18">
        <v>2682330.0099999998</v>
      </c>
      <c r="D186" s="10">
        <v>53.78</v>
      </c>
      <c r="F186" s="33"/>
      <c r="G186" s="21"/>
      <c r="H186" s="74">
        <v>-5681.8</v>
      </c>
      <c r="I186" s="75">
        <v>378665</v>
      </c>
    </row>
    <row r="187" spans="1:9">
      <c r="A187" s="11">
        <v>41395</v>
      </c>
      <c r="B187" s="18">
        <v>2919427.55</v>
      </c>
      <c r="C187" s="18">
        <v>2710764.58</v>
      </c>
      <c r="D187" s="10">
        <v>53.92</v>
      </c>
      <c r="F187" s="33"/>
      <c r="G187" s="21"/>
      <c r="H187" s="74">
        <v>-4332.2</v>
      </c>
      <c r="I187" s="75">
        <v>374417</v>
      </c>
    </row>
    <row r="188" spans="1:9">
      <c r="A188" s="11">
        <v>41426</v>
      </c>
      <c r="B188" s="18">
        <v>2970306.53</v>
      </c>
      <c r="C188" s="18">
        <v>2715918.7</v>
      </c>
      <c r="D188" s="10">
        <v>53.61</v>
      </c>
      <c r="F188" s="33"/>
      <c r="G188" s="21"/>
      <c r="H188" s="74">
        <v>-1746.3</v>
      </c>
      <c r="I188" s="75">
        <v>369402</v>
      </c>
    </row>
    <row r="189" spans="1:9">
      <c r="A189" s="11">
        <v>41456</v>
      </c>
      <c r="B189" s="18">
        <v>2942631.81</v>
      </c>
      <c r="C189" s="18">
        <v>2744022.88</v>
      </c>
      <c r="D189" s="10">
        <v>53.7</v>
      </c>
      <c r="F189" s="33"/>
      <c r="G189" s="21"/>
      <c r="H189" s="74">
        <v>-6790.3</v>
      </c>
      <c r="I189" s="75">
        <v>371966</v>
      </c>
    </row>
    <row r="190" spans="1:9">
      <c r="A190" s="11">
        <v>41487</v>
      </c>
      <c r="B190" s="18">
        <v>2982703.41</v>
      </c>
      <c r="C190" s="18">
        <v>2749278.71</v>
      </c>
      <c r="D190" s="10">
        <v>53.44</v>
      </c>
      <c r="F190" s="33"/>
      <c r="G190" s="21"/>
      <c r="H190" s="74">
        <v>-3786.8</v>
      </c>
      <c r="I190" s="75">
        <v>367002</v>
      </c>
    </row>
    <row r="191" spans="1:9">
      <c r="A191" s="11">
        <v>41518</v>
      </c>
      <c r="B191" s="18">
        <v>2996761.89</v>
      </c>
      <c r="C191" s="18">
        <v>2747899.58</v>
      </c>
      <c r="D191" s="10">
        <v>52.95</v>
      </c>
      <c r="F191" s="33"/>
      <c r="G191" s="21"/>
      <c r="H191" s="74">
        <v>-3349.9</v>
      </c>
      <c r="I191" s="75">
        <v>368654</v>
      </c>
    </row>
    <row r="192" spans="1:9">
      <c r="A192" s="11">
        <v>41548</v>
      </c>
      <c r="B192" s="18">
        <v>3040493.28</v>
      </c>
      <c r="C192" s="18">
        <v>2779361.47</v>
      </c>
      <c r="D192" s="10">
        <v>53.1</v>
      </c>
      <c r="F192" s="33"/>
      <c r="G192" s="21"/>
      <c r="H192" s="74">
        <v>-5956.7</v>
      </c>
      <c r="I192" s="75">
        <v>364505</v>
      </c>
    </row>
    <row r="193" spans="1:9">
      <c r="A193" s="11">
        <v>41579</v>
      </c>
      <c r="B193" s="18">
        <v>3107954.24</v>
      </c>
      <c r="C193" s="18">
        <v>2783266.92</v>
      </c>
      <c r="D193" s="10">
        <v>52.73</v>
      </c>
      <c r="F193" s="33"/>
      <c r="G193" s="21"/>
      <c r="H193" s="74">
        <v>-2640</v>
      </c>
      <c r="I193" s="75">
        <v>362410</v>
      </c>
    </row>
    <row r="194" spans="1:9">
      <c r="A194" s="11">
        <v>41609</v>
      </c>
      <c r="B194" s="18">
        <v>3177361.38</v>
      </c>
      <c r="C194" s="18">
        <v>2747996.71</v>
      </c>
      <c r="D194" s="10">
        <v>51.54</v>
      </c>
      <c r="F194" s="33"/>
      <c r="G194" s="21"/>
      <c r="H194" s="74">
        <v>-2304.3000000000002</v>
      </c>
      <c r="I194" s="75">
        <v>358808</v>
      </c>
    </row>
    <row r="195" spans="1:9">
      <c r="A195" s="11">
        <v>41640</v>
      </c>
      <c r="B195" s="18">
        <v>3104074.32</v>
      </c>
      <c r="C195" s="18">
        <v>2829599.14</v>
      </c>
      <c r="D195" s="10">
        <v>52.63</v>
      </c>
      <c r="F195" s="33"/>
      <c r="G195" s="21"/>
      <c r="H195" s="74">
        <v>-7912.1</v>
      </c>
      <c r="I195" s="75">
        <v>360936</v>
      </c>
    </row>
    <row r="196" spans="1:9">
      <c r="A196" s="11">
        <v>41671</v>
      </c>
      <c r="B196" s="18">
        <v>3139311.35</v>
      </c>
      <c r="C196" s="18">
        <v>2816714.17</v>
      </c>
      <c r="D196" s="10">
        <v>51.84</v>
      </c>
      <c r="F196" s="33"/>
      <c r="G196" s="21"/>
      <c r="H196" s="74">
        <v>-6508.3</v>
      </c>
      <c r="I196" s="75">
        <v>362691</v>
      </c>
    </row>
    <row r="197" spans="1:9">
      <c r="A197" s="11">
        <v>41699</v>
      </c>
      <c r="B197" s="18">
        <v>3163410.76</v>
      </c>
      <c r="C197" s="18">
        <v>2835759.16</v>
      </c>
      <c r="D197" s="10">
        <v>51.79</v>
      </c>
      <c r="F197" s="33"/>
      <c r="G197" s="21"/>
      <c r="H197" s="74">
        <v>-4492.3</v>
      </c>
      <c r="I197" s="75">
        <v>363914</v>
      </c>
    </row>
    <row r="198" spans="1:9">
      <c r="A198" s="11">
        <v>41730</v>
      </c>
      <c r="B198" s="18">
        <v>3144145.61</v>
      </c>
      <c r="C198" s="18">
        <v>2865058.28</v>
      </c>
      <c r="D198" s="10">
        <v>52</v>
      </c>
      <c r="F198" s="33"/>
      <c r="G198" s="21"/>
      <c r="H198" s="74">
        <v>-4771.8999999999996</v>
      </c>
      <c r="I198" s="75">
        <v>366717</v>
      </c>
    </row>
    <row r="199" spans="1:9">
      <c r="A199" s="11">
        <v>41760</v>
      </c>
      <c r="B199" s="18">
        <v>3221326.1</v>
      </c>
      <c r="C199" s="18">
        <v>2895819.41</v>
      </c>
      <c r="D199" s="10">
        <v>52.19</v>
      </c>
      <c r="F199" s="33"/>
      <c r="G199" s="21"/>
      <c r="H199" s="74">
        <v>-4742.3</v>
      </c>
      <c r="I199" s="75">
        <v>368752</v>
      </c>
    </row>
    <row r="200" spans="1:9">
      <c r="A200" s="11">
        <v>41791</v>
      </c>
      <c r="B200" s="18">
        <v>3306661.73</v>
      </c>
      <c r="C200" s="18">
        <v>2941138.57</v>
      </c>
      <c r="D200" s="10">
        <v>52.75</v>
      </c>
      <c r="F200" s="33"/>
      <c r="G200" s="21"/>
      <c r="H200" s="74">
        <v>-2215</v>
      </c>
      <c r="I200" s="75">
        <v>373516</v>
      </c>
    </row>
    <row r="201" spans="1:9">
      <c r="A201" s="11">
        <v>41821</v>
      </c>
      <c r="B201" s="18">
        <v>3248607.39</v>
      </c>
      <c r="C201" s="18">
        <v>2983108.33</v>
      </c>
      <c r="D201" s="10">
        <v>53.17</v>
      </c>
      <c r="F201" s="33"/>
      <c r="G201" s="21"/>
      <c r="H201" s="74">
        <v>-3880.9</v>
      </c>
      <c r="I201" s="75">
        <v>376792</v>
      </c>
    </row>
    <row r="202" spans="1:9">
      <c r="A202" s="11">
        <v>41852</v>
      </c>
      <c r="B202" s="18">
        <v>3274770.55</v>
      </c>
      <c r="C202" s="18">
        <v>3034679.53</v>
      </c>
      <c r="D202" s="10">
        <v>53.81</v>
      </c>
      <c r="F202" s="33"/>
      <c r="G202" s="21"/>
      <c r="H202" s="74">
        <v>-3611.1</v>
      </c>
      <c r="I202" s="75">
        <v>379157</v>
      </c>
    </row>
    <row r="203" spans="1:9">
      <c r="A203" s="11">
        <v>41883</v>
      </c>
      <c r="B203" s="18">
        <v>3299930.94</v>
      </c>
      <c r="C203" s="18">
        <v>3132133.12</v>
      </c>
      <c r="D203" s="10">
        <v>55.11</v>
      </c>
      <c r="F203" s="33"/>
      <c r="G203" s="21"/>
      <c r="H203" s="74">
        <v>-6496.5</v>
      </c>
      <c r="I203" s="75">
        <v>375513</v>
      </c>
    </row>
    <row r="204" spans="1:9">
      <c r="A204" s="11">
        <v>41913</v>
      </c>
      <c r="B204" s="18">
        <v>3283136.33</v>
      </c>
      <c r="C204" s="18">
        <v>3168712.96</v>
      </c>
      <c r="D204" s="10">
        <v>55.43</v>
      </c>
      <c r="F204" s="33"/>
      <c r="G204" s="21"/>
      <c r="H204" s="74">
        <v>-6460.1</v>
      </c>
      <c r="I204" s="75">
        <v>375833</v>
      </c>
    </row>
    <row r="205" spans="1:9">
      <c r="A205" s="11">
        <v>41944</v>
      </c>
      <c r="B205" s="18">
        <v>3380089.62</v>
      </c>
      <c r="C205" s="18">
        <v>3217851.37</v>
      </c>
      <c r="D205" s="10">
        <v>56.01</v>
      </c>
      <c r="F205" s="33"/>
      <c r="G205" s="21"/>
      <c r="H205" s="74">
        <v>-7098.5</v>
      </c>
      <c r="I205" s="75">
        <v>375426</v>
      </c>
    </row>
    <row r="206" spans="1:9">
      <c r="A206" s="11">
        <v>41974</v>
      </c>
      <c r="B206" s="18">
        <v>3560826.09</v>
      </c>
      <c r="C206" s="18">
        <v>3252448.55</v>
      </c>
      <c r="D206" s="10">
        <v>56.28</v>
      </c>
      <c r="F206" s="33"/>
      <c r="G206" s="21"/>
      <c r="H206" s="74">
        <v>-5602.6</v>
      </c>
      <c r="I206" s="75">
        <v>363551</v>
      </c>
    </row>
    <row r="207" spans="1:9">
      <c r="A207" s="11">
        <v>42005</v>
      </c>
      <c r="B207" s="18">
        <v>3462851.34</v>
      </c>
      <c r="C207" s="18">
        <v>3315324.38</v>
      </c>
      <c r="D207" s="10">
        <v>57.16</v>
      </c>
      <c r="F207" s="33"/>
      <c r="G207" s="21"/>
      <c r="H207" s="74">
        <v>-7266.8</v>
      </c>
      <c r="I207" s="75">
        <v>361767</v>
      </c>
    </row>
    <row r="208" spans="1:9">
      <c r="A208" s="11">
        <v>42036</v>
      </c>
      <c r="B208" s="18">
        <v>3572848.58</v>
      </c>
      <c r="C208" s="18">
        <v>3386880.84</v>
      </c>
      <c r="D208" s="10">
        <v>58.28</v>
      </c>
      <c r="F208" s="33"/>
      <c r="G208" s="21"/>
      <c r="H208" s="74">
        <v>-6655.2</v>
      </c>
      <c r="I208" s="75">
        <v>362547</v>
      </c>
    </row>
    <row r="209" spans="1:9">
      <c r="A209" s="11">
        <v>42064</v>
      </c>
      <c r="B209" s="18">
        <v>3738724.29</v>
      </c>
      <c r="C209" s="18">
        <v>3480229.29</v>
      </c>
      <c r="D209" s="10">
        <v>59.49</v>
      </c>
      <c r="F209" s="33"/>
      <c r="G209" s="21"/>
      <c r="H209" s="74">
        <v>-4425.1000000000004</v>
      </c>
      <c r="I209" s="75">
        <v>362744</v>
      </c>
    </row>
    <row r="210" spans="1:9">
      <c r="A210" s="11">
        <v>42095</v>
      </c>
      <c r="B210" s="18">
        <v>3736260.72</v>
      </c>
      <c r="C210" s="18">
        <v>3468109.37</v>
      </c>
      <c r="D210" s="10">
        <v>59.11</v>
      </c>
      <c r="F210" s="33"/>
      <c r="G210" s="21"/>
      <c r="H210" s="74">
        <v>-3949</v>
      </c>
      <c r="I210" s="75">
        <v>364473</v>
      </c>
    </row>
    <row r="211" spans="1:9">
      <c r="A211" s="11">
        <v>42125</v>
      </c>
      <c r="B211" s="18">
        <v>3781112.73</v>
      </c>
      <c r="C211" s="18">
        <v>3538708.31</v>
      </c>
      <c r="D211" s="10">
        <v>60.2</v>
      </c>
      <c r="F211" s="33"/>
      <c r="G211" s="21"/>
      <c r="H211" s="74">
        <v>-1650.7</v>
      </c>
      <c r="I211" s="75">
        <v>366647</v>
      </c>
    </row>
    <row r="212" spans="1:9">
      <c r="A212" s="11">
        <v>42156</v>
      </c>
      <c r="B212" s="18">
        <v>3878186.48</v>
      </c>
      <c r="C212" s="18">
        <v>3588440.4</v>
      </c>
      <c r="D212" s="10">
        <v>60.75</v>
      </c>
      <c r="F212" s="33"/>
      <c r="G212" s="21"/>
      <c r="H212" s="74">
        <v>142.19999999999999</v>
      </c>
      <c r="I212" s="75">
        <v>368668</v>
      </c>
    </row>
    <row r="213" spans="1:9">
      <c r="A213" s="11">
        <v>42186</v>
      </c>
      <c r="B213" s="18">
        <v>3894114.69</v>
      </c>
      <c r="C213" s="18">
        <v>3684950.96</v>
      </c>
      <c r="D213" s="10">
        <v>62.17</v>
      </c>
      <c r="F213" s="33"/>
      <c r="G213" s="21"/>
      <c r="H213" s="74">
        <v>-1413.5</v>
      </c>
      <c r="I213" s="75">
        <v>368252</v>
      </c>
    </row>
    <row r="214" spans="1:9">
      <c r="A214" s="11">
        <v>42217</v>
      </c>
      <c r="B214" s="18">
        <v>4013923.3</v>
      </c>
      <c r="C214" s="18">
        <v>3743680.99</v>
      </c>
      <c r="D214" s="10">
        <v>62.97</v>
      </c>
      <c r="F214" s="33"/>
      <c r="G214" s="21"/>
      <c r="H214" s="74">
        <v>-930.2</v>
      </c>
      <c r="I214" s="75">
        <v>368159</v>
      </c>
    </row>
    <row r="215" spans="1:9">
      <c r="A215" s="11">
        <v>42248</v>
      </c>
      <c r="B215" s="18">
        <v>4148653.19</v>
      </c>
      <c r="C215" s="18">
        <v>3789051.79</v>
      </c>
      <c r="D215" s="10">
        <v>63.65</v>
      </c>
      <c r="F215" s="33"/>
      <c r="G215" s="21"/>
      <c r="H215" s="74">
        <v>-995.9</v>
      </c>
      <c r="I215" s="75">
        <v>361370</v>
      </c>
    </row>
    <row r="216" spans="1:9">
      <c r="A216" s="11">
        <v>42278</v>
      </c>
      <c r="B216" s="18">
        <v>4055283.92</v>
      </c>
      <c r="C216" s="18">
        <v>3813936.88</v>
      </c>
      <c r="D216" s="10">
        <v>63.93</v>
      </c>
      <c r="F216" s="33"/>
      <c r="G216" s="21"/>
      <c r="H216" s="74">
        <v>-1799.4</v>
      </c>
      <c r="I216" s="75">
        <v>361230</v>
      </c>
    </row>
    <row r="217" spans="1:9">
      <c r="A217" s="11">
        <v>42309</v>
      </c>
      <c r="B217" s="18">
        <v>4138986.04</v>
      </c>
      <c r="C217" s="18">
        <v>3844680.88</v>
      </c>
      <c r="D217" s="10">
        <v>64.28</v>
      </c>
      <c r="F217" s="33"/>
      <c r="G217" s="21"/>
      <c r="H217" s="74">
        <v>-2130.6</v>
      </c>
      <c r="I217" s="75">
        <v>357016</v>
      </c>
    </row>
    <row r="218" spans="1:9">
      <c r="A218" s="11">
        <v>42339</v>
      </c>
      <c r="B218" s="18">
        <v>4300758.62</v>
      </c>
      <c r="C218" s="18">
        <v>3927523.06</v>
      </c>
      <c r="D218" s="10">
        <v>65.5</v>
      </c>
      <c r="F218" s="33"/>
      <c r="G218" s="21"/>
      <c r="H218" s="74">
        <v>2849.4</v>
      </c>
      <c r="I218" s="75">
        <v>356464</v>
      </c>
    </row>
    <row r="219" spans="1:9">
      <c r="A219" s="11">
        <v>42370</v>
      </c>
      <c r="B219" s="18">
        <v>4231706.82</v>
      </c>
      <c r="C219" s="18">
        <v>3992779.14</v>
      </c>
      <c r="D219" s="10">
        <v>66.510000000000005</v>
      </c>
      <c r="F219" s="33"/>
      <c r="G219" s="21"/>
      <c r="H219" s="74">
        <v>-702.9</v>
      </c>
      <c r="I219" s="75">
        <v>357507</v>
      </c>
    </row>
    <row r="220" spans="1:9">
      <c r="A220" s="11">
        <v>42401</v>
      </c>
      <c r="B220" s="18">
        <v>4312089.8099999996</v>
      </c>
      <c r="C220" s="18">
        <v>4017298.55</v>
      </c>
      <c r="D220" s="10">
        <v>66.66</v>
      </c>
      <c r="F220" s="33"/>
      <c r="G220" s="21"/>
      <c r="H220" s="74">
        <v>353.8</v>
      </c>
      <c r="I220" s="75">
        <v>359368</v>
      </c>
    </row>
    <row r="221" spans="1:9">
      <c r="A221" s="11">
        <v>42430</v>
      </c>
      <c r="B221" s="18">
        <v>4383409.8899999997</v>
      </c>
      <c r="C221" s="18">
        <v>4005700.25</v>
      </c>
      <c r="D221" s="10">
        <v>66.33</v>
      </c>
      <c r="F221" s="33"/>
      <c r="G221" s="21"/>
      <c r="H221" s="74">
        <v>691.6</v>
      </c>
      <c r="I221" s="75">
        <v>357698</v>
      </c>
    </row>
    <row r="222" spans="1:9">
      <c r="A222" s="11">
        <v>42461</v>
      </c>
      <c r="B222" s="18">
        <v>4303083.5199999996</v>
      </c>
      <c r="C222" s="18">
        <v>4039289.28</v>
      </c>
      <c r="D222" s="10">
        <v>66.62</v>
      </c>
      <c r="F222" s="33"/>
      <c r="G222" s="21"/>
      <c r="H222" s="74">
        <v>1505.2</v>
      </c>
      <c r="I222" s="75">
        <v>362201</v>
      </c>
    </row>
    <row r="223" spans="1:9">
      <c r="A223" s="11">
        <v>42491</v>
      </c>
      <c r="B223" s="18">
        <v>4398378.21</v>
      </c>
      <c r="C223" s="18">
        <v>4113898.58</v>
      </c>
      <c r="D223" s="10">
        <v>67.58</v>
      </c>
      <c r="F223" s="33"/>
      <c r="G223" s="21"/>
      <c r="H223" s="74">
        <v>3135.7</v>
      </c>
      <c r="I223" s="75">
        <v>363447</v>
      </c>
    </row>
    <row r="224" spans="1:9">
      <c r="A224" s="11">
        <v>42522</v>
      </c>
      <c r="B224" s="18">
        <v>4483098.0599999996</v>
      </c>
      <c r="C224" s="18">
        <v>4130830.6</v>
      </c>
      <c r="D224" s="10">
        <v>67.510000000000005</v>
      </c>
      <c r="F224" s="33"/>
      <c r="G224" s="21"/>
      <c r="H224" s="74">
        <v>-512.70000000000005</v>
      </c>
      <c r="I224" s="75">
        <v>364152</v>
      </c>
    </row>
    <row r="225" spans="1:9">
      <c r="A225" s="11">
        <v>42552</v>
      </c>
      <c r="B225" s="18">
        <v>4471533.0199999996</v>
      </c>
      <c r="C225" s="18">
        <v>4213993.3</v>
      </c>
      <c r="D225" s="10">
        <v>68.709999999999994</v>
      </c>
      <c r="F225" s="33"/>
      <c r="G225" s="21"/>
      <c r="H225" s="74">
        <v>1428.4</v>
      </c>
      <c r="I225" s="75">
        <v>369340</v>
      </c>
    </row>
    <row r="226" spans="1:9">
      <c r="A226" s="11">
        <v>42583</v>
      </c>
      <c r="B226" s="18">
        <v>4457816.09</v>
      </c>
      <c r="C226" s="18">
        <v>4272828.76</v>
      </c>
      <c r="D226" s="10">
        <v>69.33</v>
      </c>
      <c r="F226" s="33"/>
      <c r="G226" s="21"/>
      <c r="H226" s="74">
        <v>1053.4000000000001</v>
      </c>
      <c r="I226" s="75">
        <v>369541</v>
      </c>
    </row>
    <row r="227" spans="1:9">
      <c r="A227" s="11">
        <v>42614</v>
      </c>
      <c r="B227" s="18">
        <v>4591607.96</v>
      </c>
      <c r="C227" s="18">
        <v>4329703.13</v>
      </c>
      <c r="D227" s="10">
        <v>69.98</v>
      </c>
      <c r="F227" s="33"/>
      <c r="G227" s="21"/>
      <c r="H227" s="74">
        <v>410.3</v>
      </c>
      <c r="I227" s="75">
        <v>370417</v>
      </c>
    </row>
    <row r="228" spans="1:9">
      <c r="A228" s="11">
        <v>42644</v>
      </c>
      <c r="B228" s="18">
        <v>4586504.42</v>
      </c>
      <c r="C228" s="18">
        <v>4330508.1900000004</v>
      </c>
      <c r="D228" s="10">
        <v>69.78</v>
      </c>
      <c r="F228" s="33"/>
      <c r="G228" s="21"/>
      <c r="H228" s="74">
        <v>-1258.3</v>
      </c>
      <c r="I228" s="75">
        <v>367528</v>
      </c>
    </row>
    <row r="229" spans="1:9">
      <c r="A229" s="11">
        <v>42675</v>
      </c>
      <c r="B229" s="18">
        <v>4662195.71</v>
      </c>
      <c r="C229" s="18">
        <v>4418424.09</v>
      </c>
      <c r="D229" s="10">
        <v>70.83</v>
      </c>
      <c r="F229" s="33"/>
      <c r="G229" s="21"/>
      <c r="H229" s="74">
        <v>1570.9</v>
      </c>
      <c r="I229" s="75">
        <v>365556</v>
      </c>
    </row>
    <row r="230" spans="1:9">
      <c r="A230" s="11">
        <v>42705</v>
      </c>
      <c r="B230" s="18">
        <v>4853850.3099999996</v>
      </c>
      <c r="C230" s="18">
        <v>4378486.3899999997</v>
      </c>
      <c r="D230" s="10">
        <v>69.84</v>
      </c>
      <c r="F230" s="33"/>
      <c r="G230" s="21"/>
      <c r="H230" s="74">
        <v>212.2</v>
      </c>
      <c r="I230" s="75">
        <v>365016</v>
      </c>
    </row>
    <row r="231" spans="1:9">
      <c r="A231" s="11">
        <v>42736</v>
      </c>
      <c r="B231" s="18">
        <v>4827797.9000000004</v>
      </c>
      <c r="C231" s="18">
        <v>4399046.84</v>
      </c>
      <c r="D231" s="10">
        <v>69.81</v>
      </c>
      <c r="F231" s="33"/>
      <c r="G231" s="21"/>
      <c r="H231" s="74">
        <v>-595</v>
      </c>
      <c r="I231" s="75">
        <v>367708</v>
      </c>
    </row>
    <row r="232" spans="1:9">
      <c r="A232" s="11">
        <v>42767</v>
      </c>
      <c r="B232" s="18">
        <v>4932743.38</v>
      </c>
      <c r="C232" s="18">
        <v>4450006.7699999996</v>
      </c>
      <c r="D232" s="10">
        <v>70.39</v>
      </c>
      <c r="F232" s="33"/>
      <c r="G232" s="21"/>
      <c r="H232" s="74">
        <v>1338.5</v>
      </c>
      <c r="I232" s="75">
        <v>368981</v>
      </c>
    </row>
    <row r="233" spans="1:9">
      <c r="A233" s="11">
        <v>42795</v>
      </c>
      <c r="B233" s="18">
        <v>5052375.3499999996</v>
      </c>
      <c r="C233" s="18">
        <v>4527003.45</v>
      </c>
      <c r="D233" s="10">
        <v>71.239999999999995</v>
      </c>
      <c r="F233" s="33"/>
      <c r="G233" s="21"/>
      <c r="H233" s="74">
        <v>3221</v>
      </c>
      <c r="I233" s="75">
        <v>370111</v>
      </c>
    </row>
    <row r="234" spans="1:9">
      <c r="A234" s="11">
        <v>42826</v>
      </c>
      <c r="B234" s="18">
        <v>5077501.3899999997</v>
      </c>
      <c r="C234" s="18">
        <v>4547705.05</v>
      </c>
      <c r="D234" s="10">
        <v>71.38</v>
      </c>
      <c r="F234" s="33"/>
      <c r="G234" s="21"/>
      <c r="H234" s="74">
        <v>2998.1</v>
      </c>
      <c r="I234" s="75">
        <v>374945</v>
      </c>
    </row>
    <row r="235" spans="1:9">
      <c r="A235" s="11">
        <v>42856</v>
      </c>
      <c r="B235" s="18">
        <v>5064825.2699999996</v>
      </c>
      <c r="C235" s="18">
        <v>4633516.8</v>
      </c>
      <c r="D235" s="10">
        <v>72.33</v>
      </c>
      <c r="F235" s="33"/>
      <c r="G235" s="21"/>
      <c r="H235" s="74">
        <v>3603.9</v>
      </c>
      <c r="I235" s="75">
        <v>376491</v>
      </c>
    </row>
    <row r="236" spans="1:9">
      <c r="A236" s="11">
        <v>42887</v>
      </c>
      <c r="B236" s="18">
        <v>5176269.01</v>
      </c>
      <c r="C236" s="18">
        <v>4674598.72</v>
      </c>
      <c r="D236" s="10">
        <v>72.739999999999995</v>
      </c>
      <c r="F236" s="33"/>
      <c r="G236" s="21"/>
      <c r="H236" s="74">
        <v>2427</v>
      </c>
      <c r="I236" s="75">
        <v>377175</v>
      </c>
    </row>
    <row r="237" spans="1:9">
      <c r="A237" s="11">
        <v>42917</v>
      </c>
      <c r="B237" s="18">
        <v>5110640.24</v>
      </c>
      <c r="C237" s="18">
        <v>4722126.38</v>
      </c>
      <c r="D237" s="10">
        <v>73.180000000000007</v>
      </c>
      <c r="F237" s="33"/>
      <c r="G237" s="21"/>
      <c r="H237" s="74">
        <v>1709.7</v>
      </c>
      <c r="I237" s="75">
        <v>381029</v>
      </c>
    </row>
    <row r="238" spans="1:9">
      <c r="A238" s="11">
        <v>42948</v>
      </c>
      <c r="B238" s="18">
        <v>5243851.47</v>
      </c>
      <c r="C238" s="18">
        <v>4768883.3099999996</v>
      </c>
      <c r="D238" s="10">
        <v>73.62</v>
      </c>
      <c r="F238" s="33"/>
      <c r="G238" s="21"/>
      <c r="H238" s="74">
        <v>943</v>
      </c>
      <c r="I238" s="75">
        <v>381843</v>
      </c>
    </row>
    <row r="239" spans="1:9">
      <c r="A239" s="11">
        <v>42979</v>
      </c>
      <c r="B239" s="18">
        <v>5291594.93</v>
      </c>
      <c r="C239" s="18">
        <v>4789341.59</v>
      </c>
      <c r="D239" s="10">
        <v>73.709999999999994</v>
      </c>
      <c r="F239" s="33"/>
      <c r="G239" s="21"/>
      <c r="H239" s="74">
        <v>739.5</v>
      </c>
      <c r="I239" s="75">
        <v>381244</v>
      </c>
    </row>
    <row r="240" spans="1:9">
      <c r="A240" s="11">
        <v>43009</v>
      </c>
      <c r="B240" s="18">
        <v>5297627.3099999996</v>
      </c>
      <c r="C240" s="18">
        <v>4837222.0599999996</v>
      </c>
      <c r="D240" s="10">
        <v>74.11</v>
      </c>
      <c r="F240" s="33"/>
      <c r="G240" s="21"/>
      <c r="H240" s="74">
        <v>758.7</v>
      </c>
      <c r="I240" s="75">
        <v>380351</v>
      </c>
    </row>
    <row r="241" spans="1:9">
      <c r="A241" s="11">
        <v>43040</v>
      </c>
      <c r="B241" s="18">
        <v>5363866.91</v>
      </c>
      <c r="C241" s="18">
        <v>4852557.49</v>
      </c>
      <c r="D241" s="10">
        <v>74.03</v>
      </c>
      <c r="F241" s="33"/>
      <c r="G241" s="21"/>
      <c r="H241" s="74">
        <v>-1187.5999999999999</v>
      </c>
      <c r="I241" s="75">
        <v>381056</v>
      </c>
    </row>
    <row r="242" spans="1:9">
      <c r="A242" s="11">
        <v>43070</v>
      </c>
      <c r="B242" s="18">
        <v>5449151.4800000004</v>
      </c>
      <c r="C242" s="18">
        <v>4854678.59</v>
      </c>
      <c r="D242" s="10">
        <v>73.72</v>
      </c>
      <c r="F242" s="33"/>
      <c r="G242" s="21"/>
      <c r="H242" s="74">
        <v>-259.8</v>
      </c>
      <c r="I242" s="75">
        <v>373972</v>
      </c>
    </row>
    <row r="243" spans="1:9">
      <c r="A243" s="11">
        <v>43101</v>
      </c>
      <c r="B243" s="18">
        <v>5417635.9900000002</v>
      </c>
      <c r="C243" s="18">
        <v>4904275.2300000004</v>
      </c>
      <c r="D243" s="10">
        <v>74.040000000000006</v>
      </c>
      <c r="F243" s="33"/>
      <c r="G243" s="21"/>
      <c r="H243" s="74">
        <v>-1487.9</v>
      </c>
      <c r="I243" s="75">
        <v>375701</v>
      </c>
    </row>
    <row r="244" spans="1:9">
      <c r="A244" s="11">
        <v>43132</v>
      </c>
      <c r="B244" s="18">
        <v>5484092.7300000004</v>
      </c>
      <c r="C244" s="18">
        <v>4957219.32</v>
      </c>
      <c r="D244" s="10">
        <v>74.510000000000005</v>
      </c>
      <c r="F244" s="33"/>
      <c r="G244" s="21"/>
      <c r="H244" s="74">
        <v>-942.4</v>
      </c>
      <c r="I244" s="75">
        <v>377035</v>
      </c>
    </row>
    <row r="245" spans="1:9">
      <c r="A245" s="11">
        <v>43160</v>
      </c>
      <c r="B245" s="18">
        <v>5593531.1399999997</v>
      </c>
      <c r="C245" s="18">
        <v>4984707.5999999996</v>
      </c>
      <c r="D245" s="10">
        <v>74.599999999999994</v>
      </c>
      <c r="F245" s="33"/>
      <c r="G245" s="21"/>
      <c r="H245" s="74">
        <v>2181.4</v>
      </c>
      <c r="I245" s="75">
        <v>379577</v>
      </c>
    </row>
    <row r="246" spans="1:9">
      <c r="A246" s="11">
        <v>43191</v>
      </c>
      <c r="B246" s="18">
        <v>5645608.3700000001</v>
      </c>
      <c r="C246" s="18">
        <v>5045749.25</v>
      </c>
      <c r="D246" s="10">
        <v>74.95</v>
      </c>
      <c r="F246" s="33"/>
      <c r="G246" s="21"/>
      <c r="H246" s="74">
        <v>1380.8</v>
      </c>
      <c r="I246" s="75">
        <v>379979</v>
      </c>
    </row>
    <row r="247" spans="1:9">
      <c r="A247" s="11">
        <v>43221</v>
      </c>
      <c r="B247" s="18">
        <v>5728935.0199999996</v>
      </c>
      <c r="C247" s="18">
        <v>5133267.76</v>
      </c>
      <c r="D247" s="10">
        <v>76.13</v>
      </c>
      <c r="F247" s="33"/>
      <c r="G247" s="21"/>
      <c r="H247" s="74">
        <v>1803.6</v>
      </c>
      <c r="I247" s="75">
        <v>382549</v>
      </c>
    </row>
    <row r="248" spans="1:9">
      <c r="A248" s="11">
        <v>43252</v>
      </c>
      <c r="B248" s="18">
        <v>5790723.4000000004</v>
      </c>
      <c r="C248" s="18">
        <v>5165402.55</v>
      </c>
      <c r="D248" s="10">
        <v>76.13</v>
      </c>
      <c r="F248" s="33"/>
      <c r="G248" s="21"/>
      <c r="H248" s="74">
        <v>1223.9000000000001</v>
      </c>
      <c r="I248" s="75">
        <v>379500</v>
      </c>
    </row>
    <row r="249" spans="1:9">
      <c r="A249" s="11">
        <v>43282</v>
      </c>
      <c r="B249" s="18">
        <v>5758837.4500000002</v>
      </c>
      <c r="C249" s="18">
        <v>5186540.04</v>
      </c>
      <c r="D249" s="10">
        <v>75.95</v>
      </c>
      <c r="F249" s="33"/>
      <c r="G249" s="21"/>
      <c r="H249" s="74">
        <v>-869.1</v>
      </c>
      <c r="I249" s="75">
        <v>379444</v>
      </c>
    </row>
    <row r="250" spans="1:9">
      <c r="A250" s="11">
        <v>43313</v>
      </c>
      <c r="B250" s="18">
        <v>5804033.4699999997</v>
      </c>
      <c r="C250" s="18">
        <v>5223985.95</v>
      </c>
      <c r="D250" s="10">
        <v>76.02</v>
      </c>
      <c r="F250" s="33"/>
      <c r="G250" s="21"/>
      <c r="H250" s="74">
        <v>-2201.6</v>
      </c>
      <c r="I250" s="75">
        <v>381393</v>
      </c>
    </row>
    <row r="251" spans="1:9">
      <c r="A251" s="11">
        <v>43344</v>
      </c>
      <c r="B251" s="18">
        <v>5830451.9299999997</v>
      </c>
      <c r="C251" s="18">
        <v>5246734.28</v>
      </c>
      <c r="D251" s="10">
        <v>75.989999999999995</v>
      </c>
      <c r="F251" s="33"/>
      <c r="G251" s="21"/>
      <c r="H251" s="74">
        <v>1074.4000000000001</v>
      </c>
      <c r="I251" s="75">
        <v>380738</v>
      </c>
    </row>
    <row r="252" spans="1:9">
      <c r="A252" s="11">
        <v>43374</v>
      </c>
      <c r="B252" s="18">
        <v>5786986.9500000002</v>
      </c>
      <c r="C252" s="18">
        <v>5231391.55</v>
      </c>
      <c r="D252" s="10">
        <v>75.290000000000006</v>
      </c>
      <c r="F252" s="33"/>
      <c r="G252" s="21"/>
      <c r="H252" s="74">
        <v>768.4</v>
      </c>
      <c r="I252" s="75">
        <v>380290</v>
      </c>
    </row>
    <row r="253" spans="1:9">
      <c r="A253" s="11">
        <v>43405</v>
      </c>
      <c r="B253" s="18">
        <v>5869781.5599999996</v>
      </c>
      <c r="C253" s="18">
        <v>5284132.6500000004</v>
      </c>
      <c r="D253" s="10">
        <v>75.69</v>
      </c>
      <c r="F253" s="33"/>
      <c r="G253" s="21"/>
      <c r="H253" s="74">
        <v>-421</v>
      </c>
      <c r="I253" s="75">
        <v>379722</v>
      </c>
    </row>
    <row r="254" spans="1:9">
      <c r="A254" s="11">
        <v>43435</v>
      </c>
      <c r="B254" s="18">
        <v>5937903.8200000003</v>
      </c>
      <c r="C254" s="18">
        <v>5271982.26</v>
      </c>
      <c r="D254" s="10">
        <v>75.27</v>
      </c>
      <c r="F254" s="33"/>
      <c r="G254" s="21"/>
      <c r="H254" s="74">
        <v>1534.6</v>
      </c>
      <c r="I254" s="75">
        <v>374715</v>
      </c>
    </row>
    <row r="255" spans="1:9">
      <c r="A255" s="11">
        <v>43466</v>
      </c>
      <c r="B255" s="18">
        <v>5859272.2199999997</v>
      </c>
      <c r="C255" s="18">
        <v>5302682.2699999996</v>
      </c>
      <c r="D255" s="10">
        <v>75.430000000000007</v>
      </c>
      <c r="F255" s="33"/>
      <c r="G255" s="21"/>
      <c r="H255" s="74">
        <v>-3114.4</v>
      </c>
      <c r="I255" s="75">
        <v>376984</v>
      </c>
    </row>
    <row r="256" spans="1:9">
      <c r="A256" s="11">
        <v>43497</v>
      </c>
      <c r="B256" s="18">
        <v>5957862.2300000004</v>
      </c>
      <c r="C256" s="18">
        <v>5336549.58</v>
      </c>
      <c r="D256" s="10">
        <v>75.52</v>
      </c>
      <c r="F256" s="33"/>
      <c r="G256" s="21"/>
      <c r="H256" s="74">
        <v>-961.3</v>
      </c>
      <c r="I256" s="75">
        <v>378448</v>
      </c>
    </row>
    <row r="257" spans="1:9">
      <c r="A257" s="11">
        <v>43525</v>
      </c>
      <c r="B257" s="18">
        <v>6007918.6600000001</v>
      </c>
      <c r="C257" s="18">
        <v>5430959</v>
      </c>
      <c r="D257" s="10">
        <v>76.709999999999994</v>
      </c>
      <c r="F257" s="33"/>
      <c r="G257" s="21"/>
      <c r="H257" s="74">
        <v>218.7</v>
      </c>
      <c r="I257" s="75">
        <v>384165</v>
      </c>
    </row>
    <row r="258" spans="1:9">
      <c r="A258" s="11">
        <v>43556</v>
      </c>
      <c r="B258" s="18">
        <v>5999602.9299999997</v>
      </c>
      <c r="C258" s="18">
        <v>5479642.9000000004</v>
      </c>
      <c r="D258" s="10">
        <v>77.12</v>
      </c>
      <c r="F258" s="33"/>
      <c r="G258" s="21"/>
      <c r="H258" s="74">
        <v>476.9</v>
      </c>
      <c r="I258" s="75">
        <v>383799</v>
      </c>
    </row>
    <row r="259" spans="1:9">
      <c r="A259" s="11">
        <v>43586</v>
      </c>
      <c r="B259" s="18">
        <v>5984046.3600000003</v>
      </c>
      <c r="C259" s="18">
        <v>5480569.4800000004</v>
      </c>
      <c r="D259" s="10">
        <v>76.55</v>
      </c>
      <c r="F259" s="33"/>
      <c r="G259" s="21"/>
      <c r="H259" s="74">
        <v>351.2</v>
      </c>
      <c r="I259" s="75">
        <v>386162</v>
      </c>
    </row>
    <row r="260" spans="1:9">
      <c r="A260" s="11">
        <v>43617</v>
      </c>
      <c r="B260" s="18">
        <v>6078713.8600000003</v>
      </c>
      <c r="C260" s="18">
        <v>5498994.8300000001</v>
      </c>
      <c r="D260" s="10">
        <v>76.67</v>
      </c>
      <c r="F260" s="33"/>
      <c r="G260" s="21"/>
      <c r="H260" s="74">
        <v>-100.6</v>
      </c>
      <c r="I260" s="75">
        <v>388092</v>
      </c>
    </row>
    <row r="261" spans="1:9">
      <c r="A261" s="11">
        <v>43647</v>
      </c>
      <c r="B261" s="18">
        <v>6045103.9199999999</v>
      </c>
      <c r="C261" s="18">
        <v>5540964.8700000001</v>
      </c>
      <c r="D261" s="10">
        <v>76.83</v>
      </c>
      <c r="F261" s="33"/>
      <c r="G261" s="21"/>
      <c r="H261" s="74">
        <v>-3357.9</v>
      </c>
      <c r="I261" s="75">
        <v>385730</v>
      </c>
    </row>
    <row r="262" spans="1:9">
      <c r="A262" s="11">
        <v>43678</v>
      </c>
      <c r="B262" s="18">
        <v>6172226.2300000004</v>
      </c>
      <c r="C262" s="18">
        <v>5617716.1100000003</v>
      </c>
      <c r="D262" s="10">
        <v>77.56</v>
      </c>
      <c r="F262" s="33"/>
      <c r="G262" s="21"/>
      <c r="H262" s="74">
        <v>-1250</v>
      </c>
      <c r="I262" s="75">
        <v>386478</v>
      </c>
    </row>
    <row r="263" spans="1:9">
      <c r="A263" s="11">
        <v>43709</v>
      </c>
      <c r="B263" s="18">
        <v>6268086.5599999996</v>
      </c>
      <c r="C263" s="18">
        <v>5580374.8499999996</v>
      </c>
      <c r="D263" s="10">
        <v>76.599999999999994</v>
      </c>
      <c r="F263" s="33"/>
      <c r="G263" s="21"/>
      <c r="H263" s="74">
        <v>-538.6</v>
      </c>
      <c r="I263" s="75">
        <v>376434</v>
      </c>
    </row>
    <row r="264" spans="1:9">
      <c r="A264" s="11">
        <v>43739</v>
      </c>
      <c r="B264" s="18">
        <v>6221833.5700000003</v>
      </c>
      <c r="C264" s="18">
        <v>5549355.5099999998</v>
      </c>
      <c r="D264" s="10">
        <v>75.790000000000006</v>
      </c>
      <c r="F264" s="33"/>
      <c r="G264" s="21"/>
      <c r="H264" s="74">
        <v>-3335.3</v>
      </c>
      <c r="I264" s="75">
        <v>369836</v>
      </c>
    </row>
    <row r="265" spans="1:9">
      <c r="A265" s="11">
        <v>43770</v>
      </c>
      <c r="B265" s="18">
        <v>6364641.8700000001</v>
      </c>
      <c r="C265" s="18">
        <v>5602290.2199999997</v>
      </c>
      <c r="D265" s="10">
        <v>76.19</v>
      </c>
      <c r="F265" s="33"/>
      <c r="G265" s="21"/>
      <c r="H265" s="74">
        <v>-752.7</v>
      </c>
      <c r="I265" s="75">
        <v>366376</v>
      </c>
    </row>
    <row r="266" spans="1:9">
      <c r="A266" s="11">
        <v>43800</v>
      </c>
      <c r="B266" s="18">
        <v>6437298.6699999999</v>
      </c>
      <c r="C266" s="18">
        <v>5500104.1600000001</v>
      </c>
      <c r="D266" s="10">
        <v>74.44</v>
      </c>
      <c r="F266" s="33"/>
      <c r="G266" s="21"/>
      <c r="H266" s="74">
        <v>429.8</v>
      </c>
      <c r="I266" s="75">
        <v>356884</v>
      </c>
    </row>
    <row r="267" spans="1:9">
      <c r="A267" s="11">
        <v>43831</v>
      </c>
      <c r="B267" s="18">
        <v>6425866.29</v>
      </c>
      <c r="C267" s="18">
        <v>5550452.0999999996</v>
      </c>
      <c r="D267" s="10">
        <v>74.760000000000005</v>
      </c>
      <c r="F267" s="33"/>
      <c r="G267" s="21"/>
      <c r="H267" s="74">
        <v>-6041.4</v>
      </c>
      <c r="I267" s="75">
        <v>359394</v>
      </c>
    </row>
    <row r="268" spans="1:9">
      <c r="A268" s="11">
        <v>43862</v>
      </c>
      <c r="B268" s="18">
        <v>6498845.3799999999</v>
      </c>
      <c r="C268" s="18">
        <v>5611015.1799999997</v>
      </c>
      <c r="D268" s="10">
        <v>75.150000000000006</v>
      </c>
      <c r="F268" s="33"/>
      <c r="G268" s="21"/>
      <c r="H268" s="74">
        <v>-1975.4</v>
      </c>
      <c r="I268" s="75">
        <v>362460</v>
      </c>
    </row>
    <row r="269" spans="1:9">
      <c r="A269" s="11">
        <v>43891</v>
      </c>
      <c r="B269" s="18">
        <v>6420093.0700000003</v>
      </c>
      <c r="C269" s="18">
        <v>5758363.3300000001</v>
      </c>
      <c r="D269" s="10">
        <v>76.78</v>
      </c>
      <c r="F269" s="33"/>
      <c r="G269" s="21"/>
      <c r="H269" s="74">
        <v>-136.4</v>
      </c>
      <c r="I269" s="75">
        <v>343165</v>
      </c>
    </row>
    <row r="270" spans="1:9">
      <c r="A270" s="11">
        <v>43922</v>
      </c>
      <c r="B270" s="18">
        <v>6449801.1900000004</v>
      </c>
      <c r="C270" s="18">
        <v>5817892.3600000003</v>
      </c>
      <c r="D270" s="10">
        <v>78.05</v>
      </c>
      <c r="F270" s="33"/>
      <c r="G270" s="21"/>
      <c r="H270" s="74">
        <v>3265.8</v>
      </c>
      <c r="I270" s="75">
        <v>339317</v>
      </c>
    </row>
    <row r="271" spans="1:9">
      <c r="A271" s="11">
        <v>43952</v>
      </c>
      <c r="B271" s="18">
        <v>6541807.0199999996</v>
      </c>
      <c r="C271" s="18">
        <v>5929085.1500000004</v>
      </c>
      <c r="D271" s="10">
        <v>79.95</v>
      </c>
      <c r="F271" s="33"/>
      <c r="G271" s="21"/>
      <c r="H271" s="74">
        <v>1135.4000000000001</v>
      </c>
      <c r="I271" s="75">
        <v>345706</v>
      </c>
    </row>
    <row r="272" spans="1:9">
      <c r="A272" s="11">
        <v>43983</v>
      </c>
      <c r="B272" s="18">
        <v>6699653.2599999998</v>
      </c>
      <c r="C272" s="18">
        <v>6153523.8300000001</v>
      </c>
      <c r="D272" s="10">
        <v>82.87</v>
      </c>
      <c r="F272" s="33"/>
      <c r="G272" s="21"/>
      <c r="H272" s="74">
        <v>4528.8999999999996</v>
      </c>
      <c r="I272" s="75">
        <v>348781</v>
      </c>
    </row>
    <row r="273" spans="1:9">
      <c r="A273" s="11">
        <v>44013</v>
      </c>
      <c r="B273" s="18">
        <v>6589611.3600000003</v>
      </c>
      <c r="C273" s="18">
        <v>6210041.6600000001</v>
      </c>
      <c r="D273" s="10">
        <v>83.5</v>
      </c>
      <c r="F273" s="33"/>
      <c r="G273" s="21"/>
      <c r="H273" s="74">
        <v>4248</v>
      </c>
      <c r="I273" s="75">
        <v>354664</v>
      </c>
    </row>
    <row r="274" spans="1:9">
      <c r="A274" s="11">
        <v>44044</v>
      </c>
      <c r="B274" s="18">
        <v>6659994.9199999999</v>
      </c>
      <c r="C274" s="18">
        <v>6389754.5</v>
      </c>
      <c r="D274" s="10">
        <v>85.82</v>
      </c>
      <c r="F274" s="33"/>
      <c r="G274" s="21"/>
      <c r="H274" s="74">
        <v>3262.9</v>
      </c>
      <c r="I274" s="75">
        <v>356092</v>
      </c>
    </row>
    <row r="275" spans="1:9">
      <c r="A275" s="11">
        <v>44075</v>
      </c>
      <c r="B275" s="18">
        <v>6784365.8200000003</v>
      </c>
      <c r="C275" s="18">
        <v>6533712.3600000003</v>
      </c>
      <c r="D275" s="10">
        <v>87.42</v>
      </c>
      <c r="F275" s="33"/>
      <c r="G275" s="21"/>
      <c r="H275" s="74">
        <v>2383.6999999999998</v>
      </c>
      <c r="I275" s="75">
        <v>356606</v>
      </c>
    </row>
    <row r="276" spans="1:9">
      <c r="A276" s="11">
        <v>44105</v>
      </c>
      <c r="B276" s="18">
        <v>6940042.5499999998</v>
      </c>
      <c r="C276" s="18">
        <v>6574653.3300000001</v>
      </c>
      <c r="D276" s="10">
        <v>87.68</v>
      </c>
      <c r="F276" s="33"/>
      <c r="G276" s="21"/>
      <c r="H276" s="74">
        <v>1687.1</v>
      </c>
      <c r="I276" s="75">
        <v>354546</v>
      </c>
    </row>
    <row r="277" spans="1:9">
      <c r="A277" s="11">
        <v>44136</v>
      </c>
      <c r="B277" s="18">
        <v>7076136.2999999998</v>
      </c>
      <c r="C277" s="18">
        <v>6558571.3099999996</v>
      </c>
      <c r="D277" s="10">
        <v>86.98</v>
      </c>
      <c r="F277" s="33"/>
      <c r="G277" s="21"/>
      <c r="H277" s="74">
        <v>-544.9</v>
      </c>
      <c r="I277" s="75">
        <v>356004</v>
      </c>
    </row>
    <row r="278" spans="1:9">
      <c r="A278" s="11">
        <v>44166</v>
      </c>
      <c r="B278" s="18">
        <v>7305733.5300000003</v>
      </c>
      <c r="C278" s="18">
        <v>6615755.2000000002</v>
      </c>
      <c r="D278" s="10">
        <v>86.94</v>
      </c>
      <c r="F278" s="33"/>
      <c r="G278" s="21"/>
      <c r="H278" s="74">
        <v>-4101.3999999999996</v>
      </c>
      <c r="I278" s="75">
        <v>355620</v>
      </c>
    </row>
    <row r="279" spans="1:9">
      <c r="A279" s="11">
        <v>44197</v>
      </c>
      <c r="B279" s="18">
        <v>7328486.7000000002</v>
      </c>
      <c r="C279" s="18">
        <v>6670267.0599999996</v>
      </c>
      <c r="D279" s="10">
        <v>86.92</v>
      </c>
      <c r="F279" s="33">
        <v>180.221</v>
      </c>
      <c r="G279" s="21">
        <v>1.4999999999999999E-2</v>
      </c>
      <c r="H279" s="74">
        <v>-4263.2</v>
      </c>
      <c r="I279" s="75">
        <v>355416</v>
      </c>
    </row>
    <row r="280" spans="1:9">
      <c r="A280" s="11">
        <v>44228</v>
      </c>
      <c r="B280" s="18">
        <v>7509475.1299999999</v>
      </c>
      <c r="C280" s="18">
        <v>6744244.1200000001</v>
      </c>
      <c r="D280" s="10">
        <v>86.87</v>
      </c>
      <c r="F280" s="33">
        <v>127.747</v>
      </c>
      <c r="G280" s="21">
        <v>4.2999999999999997E-2</v>
      </c>
      <c r="H280" s="74">
        <v>-2296.4</v>
      </c>
      <c r="I280" s="75">
        <v>356070</v>
      </c>
    </row>
    <row r="281" spans="1:9">
      <c r="A281" s="11">
        <v>44256</v>
      </c>
      <c r="B281" s="18">
        <v>7572176.5800000001</v>
      </c>
      <c r="C281" s="18">
        <v>6721063.1399999997</v>
      </c>
      <c r="D281" s="10">
        <v>85.1</v>
      </c>
      <c r="F281" s="33">
        <v>137.93199999999999</v>
      </c>
      <c r="G281" s="21">
        <v>0.18490000000000001</v>
      </c>
      <c r="H281" s="74">
        <v>-2186.3000000000002</v>
      </c>
      <c r="I281" s="75">
        <v>347413</v>
      </c>
    </row>
    <row r="282" spans="1:9">
      <c r="A282" s="11">
        <v>44287</v>
      </c>
      <c r="B282" s="18">
        <v>7428769.0599999996</v>
      </c>
      <c r="C282" s="18">
        <v>6665275.1500000004</v>
      </c>
      <c r="D282" s="10">
        <v>82.6</v>
      </c>
      <c r="F282" s="33">
        <v>156.822</v>
      </c>
      <c r="G282" s="21">
        <v>0.45219999999999999</v>
      </c>
      <c r="H282" s="74">
        <v>6916.9</v>
      </c>
      <c r="I282" s="75">
        <v>350996</v>
      </c>
    </row>
    <row r="283" spans="1:9">
      <c r="A283" s="11">
        <v>44317</v>
      </c>
      <c r="B283" s="18">
        <v>7507613.6799999997</v>
      </c>
      <c r="C283" s="18">
        <v>6696353.7800000003</v>
      </c>
      <c r="D283" s="10">
        <v>81.44</v>
      </c>
      <c r="F283" s="33">
        <v>142.10599999999999</v>
      </c>
      <c r="G283" s="21">
        <v>0.69879999999999998</v>
      </c>
      <c r="H283" s="74">
        <v>5100</v>
      </c>
      <c r="I283" s="75">
        <v>353448</v>
      </c>
    </row>
    <row r="284" spans="1:9">
      <c r="A284" s="11">
        <v>44348</v>
      </c>
      <c r="B284" s="18">
        <v>7670021.2199999997</v>
      </c>
      <c r="C284" s="18">
        <v>6729562.3899999997</v>
      </c>
      <c r="D284" s="10">
        <v>80.599999999999994</v>
      </c>
      <c r="F284" s="33">
        <v>137.16900000000001</v>
      </c>
      <c r="G284" s="21">
        <v>0.4677</v>
      </c>
      <c r="H284" s="74">
        <v>5154.8</v>
      </c>
      <c r="I284" s="75">
        <v>352486</v>
      </c>
    </row>
    <row r="285" spans="1:9">
      <c r="A285" s="11">
        <v>44378</v>
      </c>
      <c r="B285" s="18">
        <v>7714487.4400000004</v>
      </c>
      <c r="C285" s="18">
        <v>6797927.9500000002</v>
      </c>
      <c r="D285" s="10">
        <v>80.25</v>
      </c>
      <c r="F285" s="33">
        <v>171.27</v>
      </c>
      <c r="G285" s="21">
        <v>0.35470000000000002</v>
      </c>
      <c r="H285" s="74">
        <v>4059.9</v>
      </c>
      <c r="I285" s="75">
        <v>355671</v>
      </c>
    </row>
    <row r="286" spans="1:9">
      <c r="A286" s="11">
        <v>44409</v>
      </c>
      <c r="B286" s="18">
        <v>7806344.4500000002</v>
      </c>
      <c r="C286" s="18">
        <v>6849857.4800000004</v>
      </c>
      <c r="D286" s="10">
        <v>79.64</v>
      </c>
      <c r="F286" s="33">
        <v>146.46299999999999</v>
      </c>
      <c r="G286" s="21">
        <v>7.2499999999999995E-2</v>
      </c>
      <c r="H286" s="74">
        <v>3227.3</v>
      </c>
      <c r="I286" s="75">
        <v>370395</v>
      </c>
    </row>
    <row r="287" spans="1:9">
      <c r="A287" s="11">
        <v>44440</v>
      </c>
      <c r="B287" s="18">
        <v>7784670.21</v>
      </c>
      <c r="C287" s="18">
        <v>6939728.5999999996</v>
      </c>
      <c r="D287" s="10">
        <v>79.62</v>
      </c>
      <c r="F287" s="33">
        <v>146.102</v>
      </c>
      <c r="G287" s="21">
        <v>0.12870000000000001</v>
      </c>
      <c r="H287" s="74">
        <v>222.4</v>
      </c>
      <c r="I287" s="75">
        <v>368886</v>
      </c>
    </row>
    <row r="288" spans="1:9">
      <c r="A288" s="11">
        <v>44470</v>
      </c>
      <c r="B288" s="18">
        <v>7745153.7000000002</v>
      </c>
      <c r="C288" s="18">
        <v>7009119.3200000003</v>
      </c>
      <c r="D288" s="10">
        <v>79.510000000000005</v>
      </c>
      <c r="F288" s="33">
        <v>178.74199999999999</v>
      </c>
      <c r="G288" s="21">
        <v>4.9200000000000001E-2</v>
      </c>
      <c r="H288" s="74">
        <v>-1110.4000000000001</v>
      </c>
      <c r="I288" s="75">
        <v>367927</v>
      </c>
    </row>
    <row r="289" spans="1:13">
      <c r="A289" s="11">
        <v>44501</v>
      </c>
      <c r="B289" s="18">
        <v>7878607.1500000004</v>
      </c>
      <c r="C289" s="18">
        <v>6978912.9299999997</v>
      </c>
      <c r="D289" s="10">
        <v>78.209999999999994</v>
      </c>
      <c r="F289" s="33">
        <v>157.34</v>
      </c>
      <c r="G289" s="21">
        <v>1.41E-2</v>
      </c>
      <c r="H289" s="74">
        <v>-5094.3999999999996</v>
      </c>
      <c r="I289" s="75">
        <v>367772</v>
      </c>
    </row>
    <row r="290" spans="1:13">
      <c r="A290" s="11">
        <v>44531</v>
      </c>
      <c r="B290" s="18">
        <v>8014882.9199999999</v>
      </c>
      <c r="C290" s="18">
        <v>6966925.2000000002</v>
      </c>
      <c r="D290" s="10">
        <v>77.31</v>
      </c>
      <c r="F290" s="33">
        <v>193.90199999999999</v>
      </c>
      <c r="G290" s="21">
        <v>0.1076</v>
      </c>
      <c r="H290" s="74">
        <v>-324.10000000000002</v>
      </c>
      <c r="I290" s="75">
        <v>362204</v>
      </c>
    </row>
    <row r="291" spans="1:13">
      <c r="A291" s="11">
        <v>44562</v>
      </c>
      <c r="B291" s="18">
        <v>7994833.04</v>
      </c>
      <c r="C291" s="18">
        <v>6973243.0999999996</v>
      </c>
      <c r="D291" s="10">
        <v>76.97</v>
      </c>
      <c r="F291" s="33">
        <v>235.321</v>
      </c>
      <c r="G291" s="21">
        <v>0.183</v>
      </c>
      <c r="H291" s="74">
        <v>-3950.6</v>
      </c>
      <c r="I291" s="75">
        <v>358398</v>
      </c>
    </row>
    <row r="292" spans="1:13">
      <c r="A292" s="11">
        <v>44593</v>
      </c>
      <c r="B292" s="18">
        <v>8111833.9500000002</v>
      </c>
      <c r="C292" s="18">
        <v>7001664.2999999998</v>
      </c>
      <c r="D292" s="10">
        <v>76.900000000000006</v>
      </c>
      <c r="F292" s="33">
        <v>148.66399999999999</v>
      </c>
      <c r="G292" s="21">
        <v>5.2699999999999997E-2</v>
      </c>
      <c r="H292" s="74">
        <v>661.3</v>
      </c>
      <c r="I292" s="75">
        <v>357740</v>
      </c>
    </row>
    <row r="293" spans="1:13">
      <c r="A293" s="11">
        <v>44621</v>
      </c>
      <c r="B293" s="18">
        <v>7961559.2300000004</v>
      </c>
      <c r="C293" s="18">
        <v>7009269.2699999996</v>
      </c>
      <c r="D293" s="10">
        <v>76.400000000000006</v>
      </c>
      <c r="F293" s="33">
        <v>164.14699999999999</v>
      </c>
      <c r="G293" s="21">
        <v>6.9199999999999998E-2</v>
      </c>
      <c r="H293" s="74">
        <v>2714.3</v>
      </c>
      <c r="I293" s="75">
        <v>353169</v>
      </c>
      <c r="M293" s="71"/>
    </row>
    <row r="294" spans="1:13">
      <c r="A294" s="11">
        <v>44652</v>
      </c>
      <c r="B294" s="18">
        <v>8013025.7800000003</v>
      </c>
      <c r="C294" s="18">
        <v>7075133.2300000004</v>
      </c>
      <c r="D294" s="10">
        <v>76.349999999999994</v>
      </c>
      <c r="F294" s="33">
        <v>195.08500000000001</v>
      </c>
      <c r="G294" s="21">
        <v>0.1094</v>
      </c>
      <c r="H294" s="74">
        <v>3574.9</v>
      </c>
      <c r="I294" s="75">
        <v>345097</v>
      </c>
      <c r="M294" s="71"/>
    </row>
    <row r="295" spans="1:13">
      <c r="A295" s="11">
        <v>44682</v>
      </c>
      <c r="B295" s="18">
        <v>8127141.7800000003</v>
      </c>
      <c r="C295" s="18">
        <v>7098469.6799999997</v>
      </c>
      <c r="D295" s="10">
        <v>75.7</v>
      </c>
      <c r="F295" s="33">
        <v>165.333</v>
      </c>
      <c r="G295" s="21">
        <v>4.1300000000000003E-2</v>
      </c>
      <c r="H295" s="74">
        <v>-117.5</v>
      </c>
      <c r="I295" s="75">
        <v>346415</v>
      </c>
      <c r="M295" s="71"/>
    </row>
    <row r="296" spans="1:13">
      <c r="A296" s="11">
        <v>44713</v>
      </c>
      <c r="B296" s="18">
        <v>8307536.04</v>
      </c>
      <c r="C296" s="18">
        <v>7174528.5199999996</v>
      </c>
      <c r="D296" s="10">
        <v>75.61</v>
      </c>
      <c r="F296" s="33">
        <v>181.04</v>
      </c>
      <c r="G296" s="21">
        <v>0.17960000000000001</v>
      </c>
      <c r="H296" s="74">
        <v>3119.7</v>
      </c>
      <c r="I296" s="75">
        <v>341958</v>
      </c>
      <c r="M296" s="71"/>
    </row>
    <row r="297" spans="1:13">
      <c r="A297" s="11">
        <v>44743</v>
      </c>
      <c r="B297" s="18">
        <v>8249437.3600000003</v>
      </c>
      <c r="C297" s="18">
        <v>7217112.2699999996</v>
      </c>
      <c r="D297" s="10">
        <v>75.22</v>
      </c>
      <c r="F297" s="33">
        <v>202.58799999999999</v>
      </c>
      <c r="G297" s="21">
        <v>7.4700000000000003E-2</v>
      </c>
      <c r="H297" s="74">
        <v>929.8</v>
      </c>
      <c r="I297" s="75">
        <v>346403</v>
      </c>
      <c r="M297" s="71"/>
    </row>
    <row r="298" spans="1:13">
      <c r="A298" s="11">
        <v>44774</v>
      </c>
      <c r="B298" s="18">
        <v>8217814.2699999996</v>
      </c>
      <c r="C298" s="18">
        <v>7231619.1799999997</v>
      </c>
      <c r="D298" s="10">
        <v>74.55</v>
      </c>
      <c r="F298" s="33">
        <v>172.31399999999999</v>
      </c>
      <c r="G298" s="21">
        <v>8.2100000000000006E-2</v>
      </c>
      <c r="H298" s="74">
        <v>-1195.9000000000001</v>
      </c>
      <c r="I298" s="75">
        <v>339664</v>
      </c>
      <c r="M298" s="71"/>
    </row>
    <row r="299" spans="1:13">
      <c r="A299" s="11">
        <v>44805</v>
      </c>
      <c r="B299" s="18">
        <v>8146392.6900000004</v>
      </c>
      <c r="C299" s="18">
        <v>7262409.9000000004</v>
      </c>
      <c r="D299" s="10">
        <v>74.150000000000006</v>
      </c>
      <c r="F299" s="33">
        <v>166.28700000000001</v>
      </c>
      <c r="G299" s="21">
        <v>4.07E-2</v>
      </c>
      <c r="H299" s="74">
        <v>-1029.5999999999999</v>
      </c>
      <c r="I299" s="75">
        <v>327580</v>
      </c>
      <c r="M299" s="71"/>
    </row>
    <row r="300" spans="1:13">
      <c r="A300" s="11">
        <v>44835</v>
      </c>
      <c r="B300" s="18">
        <v>8198910.1900000004</v>
      </c>
      <c r="C300" s="18">
        <v>7297886.2199999997</v>
      </c>
      <c r="D300" s="10">
        <v>73.72</v>
      </c>
      <c r="F300" s="33">
        <v>205.47499999999999</v>
      </c>
      <c r="G300" s="21">
        <v>7.9699999999999993E-2</v>
      </c>
      <c r="H300" s="74">
        <v>-1556.8</v>
      </c>
      <c r="I300" s="75">
        <v>325546</v>
      </c>
      <c r="M300" s="71"/>
    </row>
    <row r="301" spans="1:13">
      <c r="A301" s="11">
        <v>44866</v>
      </c>
      <c r="B301" s="18"/>
      <c r="C301" s="18"/>
      <c r="D301" s="10">
        <v>72.98</v>
      </c>
      <c r="F301" s="33">
        <v>172.03800000000001</v>
      </c>
      <c r="G301" s="21">
        <v>3.2500000000000001E-2</v>
      </c>
      <c r="H301" s="74">
        <v>2037.9</v>
      </c>
      <c r="I301" s="75">
        <v>331505</v>
      </c>
      <c r="M301" s="71"/>
    </row>
    <row r="302" spans="1:13">
      <c r="A302" s="11">
        <v>44896</v>
      </c>
      <c r="B302" s="18"/>
      <c r="C302" s="18"/>
      <c r="D302" s="10">
        <v>71.680000000000007</v>
      </c>
      <c r="F302" s="33">
        <v>210.191</v>
      </c>
      <c r="G302" s="21">
        <v>2.47E-2</v>
      </c>
      <c r="H302" s="74">
        <v>-652</v>
      </c>
      <c r="I302" s="75">
        <v>324703</v>
      </c>
      <c r="M302" s="71"/>
    </row>
    <row r="303" spans="1:13">
      <c r="A303" s="11">
        <v>44927</v>
      </c>
      <c r="B303" s="18"/>
      <c r="C303" s="18"/>
      <c r="D303" s="10">
        <v>71.38</v>
      </c>
      <c r="F303" s="33"/>
      <c r="G303" s="21"/>
      <c r="H303" s="74">
        <v>-1487.2</v>
      </c>
      <c r="I303" s="75">
        <v>331122</v>
      </c>
      <c r="M303" s="71"/>
    </row>
    <row r="304" spans="1:13">
      <c r="A304" s="11">
        <v>44958</v>
      </c>
      <c r="B304" s="18"/>
      <c r="C304" s="18"/>
      <c r="D304" s="10">
        <v>71.760000000000005</v>
      </c>
      <c r="F304" s="33"/>
      <c r="G304" s="21"/>
      <c r="H304" s="74">
        <v>93.4</v>
      </c>
      <c r="I304" s="75">
        <v>328098</v>
      </c>
      <c r="M304" s="71"/>
    </row>
    <row r="305" spans="1:13">
      <c r="A305" s="11">
        <v>44986</v>
      </c>
      <c r="B305" s="18"/>
      <c r="C305" s="18"/>
      <c r="D305" s="10">
        <v>71.53</v>
      </c>
      <c r="F305" s="33"/>
      <c r="G305" s="21"/>
      <c r="H305" s="74">
        <v>6181.7</v>
      </c>
      <c r="I305" s="75">
        <v>341158</v>
      </c>
      <c r="M305" s="71"/>
    </row>
    <row r="306" spans="1:13">
      <c r="A306" s="11">
        <v>45017</v>
      </c>
      <c r="B306" s="18"/>
      <c r="C306" s="18"/>
      <c r="D306" s="10">
        <v>71.59</v>
      </c>
      <c r="F306" s="33"/>
      <c r="G306" s="21"/>
      <c r="H306" s="74">
        <v>4209.5</v>
      </c>
      <c r="I306" s="75">
        <v>345725</v>
      </c>
      <c r="M306" s="71"/>
    </row>
    <row r="307" spans="1:13">
      <c r="A307" s="11">
        <v>45047</v>
      </c>
      <c r="B307" s="18"/>
      <c r="C307" s="18"/>
      <c r="D307" s="10">
        <v>72.2</v>
      </c>
      <c r="F307" s="33"/>
      <c r="G307" s="21"/>
      <c r="H307" s="74">
        <v>6105.6</v>
      </c>
      <c r="I307" s="75">
        <v>343489</v>
      </c>
      <c r="M307" s="71"/>
    </row>
    <row r="308" spans="1:13">
      <c r="A308" s="11">
        <v>45078</v>
      </c>
      <c r="B308" s="18"/>
      <c r="C308" s="18"/>
      <c r="D308" s="10">
        <v>72.14</v>
      </c>
      <c r="F308" s="33"/>
      <c r="G308" s="21"/>
      <c r="H308" s="74">
        <v>4628.5</v>
      </c>
      <c r="I308" s="75">
        <v>343620</v>
      </c>
      <c r="M308" s="71"/>
    </row>
    <row r="309" spans="1:13">
      <c r="A309" s="11">
        <v>45108</v>
      </c>
      <c r="B309" s="18"/>
      <c r="C309" s="18"/>
      <c r="D309" s="10">
        <v>72.709999999999994</v>
      </c>
      <c r="F309" s="33"/>
      <c r="G309" s="21"/>
      <c r="H309" s="74">
        <v>3632</v>
      </c>
      <c r="I309" s="75">
        <v>345476</v>
      </c>
      <c r="M309" s="71"/>
    </row>
    <row r="310" spans="1:13">
      <c r="A310" s="11">
        <v>45139</v>
      </c>
      <c r="B310" s="18"/>
      <c r="C310" s="18"/>
      <c r="D310" s="10">
        <v>73.180000000000007</v>
      </c>
      <c r="F310" s="33"/>
      <c r="G310" s="21"/>
      <c r="H310" s="74">
        <v>4739.7</v>
      </c>
      <c r="I310" s="75">
        <v>344177</v>
      </c>
      <c r="M310" s="71"/>
    </row>
    <row r="311" spans="1:13">
      <c r="A311" s="11">
        <v>45170</v>
      </c>
      <c r="B311" s="18"/>
      <c r="C311" s="18"/>
      <c r="D311" s="10">
        <v>73.37</v>
      </c>
      <c r="F311" s="33"/>
      <c r="G311" s="21"/>
      <c r="M311" s="71"/>
    </row>
    <row r="312" spans="1:13">
      <c r="A312" s="11">
        <v>45200</v>
      </c>
      <c r="B312" s="18"/>
      <c r="C312" s="18"/>
      <c r="D312" s="10">
        <v>73.739999999999995</v>
      </c>
      <c r="F312" s="33"/>
      <c r="G312" s="21"/>
    </row>
    <row r="313" spans="1:13">
      <c r="A313" s="11">
        <v>45231</v>
      </c>
      <c r="B313" s="18"/>
      <c r="C313" s="18"/>
      <c r="D313" s="10">
        <v>73.8</v>
      </c>
      <c r="F313" s="33"/>
      <c r="G313" s="21"/>
    </row>
    <row r="314" spans="1:13">
      <c r="A314" s="11">
        <v>45261</v>
      </c>
      <c r="B314" s="18"/>
      <c r="C314" s="18"/>
      <c r="F314" s="33"/>
      <c r="G314" s="21"/>
    </row>
  </sheetData>
  <phoneticPr fontId="2" type="noConversion"/>
  <pageMargins left="0.511811024" right="0.511811024" top="0.78740157499999996" bottom="0.78740157499999996" header="0.31496062000000002" footer="0.31496062000000002"/>
  <pageSetup paperSize="9" orientation="portrait" horizontalDpi="4294967294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11CC3-2F31-4A0B-9B1A-61171D997720}">
  <dimension ref="A1:X344"/>
  <sheetViews>
    <sheetView showGridLines="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O3" sqref="O3"/>
    </sheetView>
  </sheetViews>
  <sheetFormatPr defaultRowHeight="15"/>
  <cols>
    <col min="1" max="1" width="6.85546875" style="14" bestFit="1" customWidth="1"/>
    <col min="2" max="2" width="12" style="14" bestFit="1" customWidth="1"/>
    <col min="3" max="3" width="6.5703125" style="14" bestFit="1" customWidth="1"/>
    <col min="4" max="4" width="12" style="14" customWidth="1"/>
    <col min="5" max="5" width="7.42578125" style="14" bestFit="1" customWidth="1"/>
    <col min="6" max="6" width="15.85546875" style="14" bestFit="1" customWidth="1"/>
    <col min="7" max="7" width="15.85546875" style="14" customWidth="1"/>
    <col min="8" max="8" width="11.42578125" style="14" bestFit="1" customWidth="1"/>
    <col min="9" max="9" width="13.140625" bestFit="1" customWidth="1"/>
    <col min="10" max="10" width="9.85546875" style="14" bestFit="1" customWidth="1"/>
    <col min="11" max="11" width="13.42578125" style="14" bestFit="1" customWidth="1"/>
    <col min="12" max="14" width="11.7109375" style="14" bestFit="1" customWidth="1"/>
    <col min="15" max="15" width="12.7109375" style="14" bestFit="1" customWidth="1"/>
    <col min="16" max="16" width="13.140625" style="14" customWidth="1"/>
    <col min="17" max="17" width="17.140625" style="14" customWidth="1"/>
    <col min="18" max="18" width="16.42578125" style="14" bestFit="1" customWidth="1"/>
    <col min="19" max="19" width="16.5703125" style="14" bestFit="1" customWidth="1"/>
    <col min="20" max="20" width="14" style="14" bestFit="1" customWidth="1"/>
    <col min="21" max="21" width="5.42578125" style="14" bestFit="1" customWidth="1"/>
    <col min="22" max="22" width="14.140625" style="14" bestFit="1" customWidth="1"/>
    <col min="23" max="24" width="13.28515625" style="14" bestFit="1" customWidth="1"/>
    <col min="25" max="16384" width="9.140625" style="14"/>
  </cols>
  <sheetData>
    <row r="1" spans="1:24" s="10" customFormat="1" ht="12.75">
      <c r="B1" s="10">
        <v>20540</v>
      </c>
      <c r="D1" s="10">
        <v>20541</v>
      </c>
      <c r="F1" s="10">
        <v>20539</v>
      </c>
      <c r="I1" s="10">
        <v>20631</v>
      </c>
      <c r="K1" s="10">
        <v>25351</v>
      </c>
      <c r="L1" s="10">
        <v>21082</v>
      </c>
      <c r="M1" s="10">
        <v>21083</v>
      </c>
      <c r="N1" s="10">
        <v>21084</v>
      </c>
      <c r="O1" s="10">
        <v>29037</v>
      </c>
      <c r="Q1" s="10">
        <v>29034</v>
      </c>
      <c r="S1" s="10">
        <v>27810</v>
      </c>
    </row>
    <row r="2" spans="1:24" s="52" customFormat="1" ht="30" customHeight="1">
      <c r="A2" s="15" t="s">
        <v>22</v>
      </c>
      <c r="B2" s="15" t="s">
        <v>79</v>
      </c>
      <c r="C2" s="15" t="s">
        <v>94</v>
      </c>
      <c r="D2" s="15" t="s">
        <v>78</v>
      </c>
      <c r="E2" s="15" t="s">
        <v>95</v>
      </c>
      <c r="F2" s="15" t="s">
        <v>96</v>
      </c>
      <c r="G2" s="15" t="s">
        <v>128</v>
      </c>
      <c r="H2" s="15" t="s">
        <v>97</v>
      </c>
      <c r="I2" s="15" t="s">
        <v>99</v>
      </c>
      <c r="J2" s="15" t="s">
        <v>112</v>
      </c>
      <c r="K2" s="15" t="s">
        <v>98</v>
      </c>
      <c r="L2" s="15" t="s">
        <v>100</v>
      </c>
      <c r="M2" s="15" t="s">
        <v>81</v>
      </c>
      <c r="N2" s="15" t="s">
        <v>82</v>
      </c>
      <c r="O2" s="15" t="s">
        <v>140</v>
      </c>
      <c r="P2" s="15" t="s">
        <v>101</v>
      </c>
      <c r="Q2" s="15" t="s">
        <v>102</v>
      </c>
      <c r="R2" s="15" t="s">
        <v>103</v>
      </c>
      <c r="S2" s="15" t="s">
        <v>104</v>
      </c>
      <c r="T2" s="15" t="s">
        <v>105</v>
      </c>
      <c r="U2" s="15" t="s">
        <v>15</v>
      </c>
      <c r="V2" s="15" t="s">
        <v>129</v>
      </c>
      <c r="W2" s="15" t="s">
        <v>130</v>
      </c>
      <c r="X2" s="15" t="s">
        <v>131</v>
      </c>
    </row>
    <row r="3" spans="1:24" ht="12.75">
      <c r="A3" s="19">
        <v>36526</v>
      </c>
      <c r="B3" s="41"/>
      <c r="C3" s="19"/>
      <c r="D3" s="41"/>
      <c r="E3" s="19"/>
      <c r="F3" s="40">
        <v>289197</v>
      </c>
      <c r="G3" s="21"/>
      <c r="H3" s="20"/>
      <c r="I3" s="43"/>
      <c r="J3" s="43"/>
      <c r="K3" s="12"/>
      <c r="L3" s="12"/>
      <c r="M3" s="12"/>
      <c r="N3" s="12"/>
      <c r="O3" s="10"/>
      <c r="P3" s="10"/>
      <c r="Q3" s="10"/>
      <c r="U3" s="12">
        <v>18.940000000000001</v>
      </c>
      <c r="V3" s="39">
        <v>41892638</v>
      </c>
      <c r="W3" s="69"/>
    </row>
    <row r="4" spans="1:24" ht="12.75">
      <c r="A4" s="19">
        <v>36557</v>
      </c>
      <c r="B4" s="41"/>
      <c r="C4" s="19"/>
      <c r="D4" s="41"/>
      <c r="E4" s="19"/>
      <c r="F4" s="40">
        <v>287573</v>
      </c>
      <c r="G4" s="21">
        <f>IF(Tabela14[[#This Row],[Saldo Crédito Total]]="",#N/A,((Tabela14[[#This Row],[Saldo Crédito Total]]*1)/F3)-1)</f>
        <v>-5.615549262267594E-3</v>
      </c>
      <c r="H4" s="20"/>
      <c r="I4" s="43"/>
      <c r="J4" s="43"/>
      <c r="K4" s="12"/>
      <c r="L4" s="12"/>
      <c r="M4" s="12"/>
      <c r="N4" s="12"/>
      <c r="O4" s="12"/>
      <c r="P4" s="12"/>
      <c r="Q4" s="12"/>
      <c r="U4" s="12">
        <v>18.87</v>
      </c>
      <c r="V4" s="39">
        <v>41920442</v>
      </c>
      <c r="W4" s="21">
        <f>IF(Tabela14[[#This Row],[Base Monetária]]="",#N/A,((Tabela14[[#This Row],[Base Monetária]]*1)/V3)-1)</f>
        <v>6.6369656644682529E-4</v>
      </c>
    </row>
    <row r="5" spans="1:24" ht="12.75">
      <c r="A5" s="19">
        <v>36586</v>
      </c>
      <c r="B5" s="41"/>
      <c r="C5" s="19"/>
      <c r="D5" s="41"/>
      <c r="E5" s="19"/>
      <c r="F5" s="40">
        <v>286084</v>
      </c>
      <c r="G5" s="21">
        <f>IF(Tabela14[[#This Row],[Saldo Crédito Total]]="",#N/A,((Tabela14[[#This Row],[Saldo Crédito Total]]*1)/F4)-1)</f>
        <v>-5.1778157198346664E-3</v>
      </c>
      <c r="H5" s="20"/>
      <c r="I5" s="43"/>
      <c r="J5" s="43"/>
      <c r="K5" s="12"/>
      <c r="L5" s="12"/>
      <c r="M5" s="12"/>
      <c r="N5" s="12"/>
      <c r="O5" s="12"/>
      <c r="P5" s="12"/>
      <c r="Q5" s="12"/>
      <c r="U5" s="12">
        <v>18.850000000000001</v>
      </c>
      <c r="V5" s="39">
        <v>39093507</v>
      </c>
      <c r="W5" s="21">
        <f>IF(Tabela14[[#This Row],[Base Monetária]]="",#N/A,((Tabela14[[#This Row],[Base Monetária]]*1)/V4)-1)</f>
        <v>-6.7435715491740322E-2</v>
      </c>
    </row>
    <row r="6" spans="1:24" ht="12.75">
      <c r="A6" s="19">
        <v>36617</v>
      </c>
      <c r="B6" s="41"/>
      <c r="C6" s="19"/>
      <c r="D6" s="41"/>
      <c r="E6" s="19"/>
      <c r="F6" s="40">
        <v>291609</v>
      </c>
      <c r="G6" s="21">
        <f>IF(Tabela14[[#This Row],[Saldo Crédito Total]]="",#N/A,((Tabela14[[#This Row],[Saldo Crédito Total]]*1)/F5)-1)</f>
        <v>1.9312509612561257E-2</v>
      </c>
      <c r="H6" s="20"/>
      <c r="I6" s="43"/>
      <c r="J6" s="43"/>
      <c r="K6" s="12"/>
      <c r="L6" s="12"/>
      <c r="M6" s="12"/>
      <c r="N6" s="12"/>
      <c r="O6" s="12"/>
      <c r="P6" s="12"/>
      <c r="Q6" s="12"/>
      <c r="U6" s="12">
        <v>18.62</v>
      </c>
      <c r="V6" s="39">
        <v>37720874</v>
      </c>
      <c r="W6" s="21">
        <f>IF(Tabela14[[#This Row],[Base Monetária]]="",#N/A,((Tabela14[[#This Row],[Base Monetária]]*1)/V5)-1)</f>
        <v>-3.5111533994634958E-2</v>
      </c>
    </row>
    <row r="7" spans="1:24" ht="12.75">
      <c r="A7" s="19">
        <v>36647</v>
      </c>
      <c r="B7" s="41"/>
      <c r="C7" s="19"/>
      <c r="D7" s="41"/>
      <c r="E7" s="19"/>
      <c r="F7" s="40">
        <v>312232</v>
      </c>
      <c r="G7" s="21">
        <f>IF(Tabela14[[#This Row],[Saldo Crédito Total]]="",#N/A,((Tabela14[[#This Row],[Saldo Crédito Total]]*1)/F6)-1)</f>
        <v>7.0721411204729634E-2</v>
      </c>
      <c r="H7" s="20"/>
      <c r="I7" s="43"/>
      <c r="J7" s="43"/>
      <c r="K7" s="12"/>
      <c r="L7" s="12"/>
      <c r="M7" s="12"/>
      <c r="N7" s="12"/>
      <c r="O7" s="12"/>
      <c r="P7" s="12"/>
      <c r="Q7" s="12"/>
      <c r="U7" s="12">
        <v>18.510000000000002</v>
      </c>
      <c r="V7" s="39">
        <v>35875831</v>
      </c>
      <c r="W7" s="21">
        <f>IF(Tabela14[[#This Row],[Base Monetária]]="",#N/A,((Tabela14[[#This Row],[Base Monetária]]*1)/V6)-1)</f>
        <v>-4.8913050105890976E-2</v>
      </c>
    </row>
    <row r="8" spans="1:24" ht="12.75">
      <c r="A8" s="19">
        <v>36678</v>
      </c>
      <c r="B8" s="41"/>
      <c r="C8" s="19"/>
      <c r="D8" s="41"/>
      <c r="E8" s="19"/>
      <c r="F8" s="40">
        <v>307011</v>
      </c>
      <c r="G8" s="21">
        <f>IF(Tabela14[[#This Row],[Saldo Crédito Total]]="",#N/A,((Tabela14[[#This Row],[Saldo Crédito Total]]*1)/F7)-1)</f>
        <v>-1.6721540393041079E-2</v>
      </c>
      <c r="H8" s="20"/>
      <c r="I8" s="43"/>
      <c r="J8" s="43"/>
      <c r="K8" s="12"/>
      <c r="L8" s="12"/>
      <c r="M8" s="12"/>
      <c r="N8" s="12"/>
      <c r="O8" s="12"/>
      <c r="P8" s="12"/>
      <c r="Q8" s="12"/>
      <c r="U8" s="12">
        <v>18.04</v>
      </c>
      <c r="V8" s="39">
        <v>32316217</v>
      </c>
      <c r="W8" s="21">
        <f>IF(Tabela14[[#This Row],[Base Monetária]]="",#N/A,((Tabela14[[#This Row],[Base Monetária]]*1)/V7)-1)</f>
        <v>-9.9220391577828582E-2</v>
      </c>
    </row>
    <row r="9" spans="1:24" ht="12.75">
      <c r="A9" s="19">
        <v>36708</v>
      </c>
      <c r="B9" s="41"/>
      <c r="C9" s="19"/>
      <c r="D9" s="41"/>
      <c r="E9" s="19"/>
      <c r="F9" s="40">
        <v>309905</v>
      </c>
      <c r="G9" s="21">
        <f>IF(Tabela14[[#This Row],[Saldo Crédito Total]]="",#N/A,((Tabela14[[#This Row],[Saldo Crédito Total]]*1)/F8)-1)</f>
        <v>9.4263723449647951E-3</v>
      </c>
      <c r="H9" s="20"/>
      <c r="I9" s="43"/>
      <c r="J9" s="43"/>
      <c r="K9" s="12"/>
      <c r="L9" s="12"/>
      <c r="M9" s="12"/>
      <c r="N9" s="12"/>
      <c r="O9" s="12"/>
      <c r="P9" s="12"/>
      <c r="Q9" s="12"/>
      <c r="U9" s="12">
        <v>16.850000000000001</v>
      </c>
      <c r="V9" s="39">
        <v>36452164</v>
      </c>
      <c r="W9" s="21">
        <f>IF(Tabela14[[#This Row],[Base Monetária]]="",#N/A,((Tabela14[[#This Row],[Base Monetária]]*1)/V8)-1)</f>
        <v>0.12798363744122643</v>
      </c>
    </row>
    <row r="10" spans="1:24" ht="12.75">
      <c r="A10" s="19">
        <v>36739</v>
      </c>
      <c r="B10" s="41"/>
      <c r="C10" s="19"/>
      <c r="D10" s="41"/>
      <c r="E10" s="19"/>
      <c r="F10" s="40">
        <v>310257</v>
      </c>
      <c r="G10" s="21">
        <f>IF(Tabela14[[#This Row],[Saldo Crédito Total]]="",#N/A,((Tabela14[[#This Row],[Saldo Crédito Total]]*1)/F9)-1)</f>
        <v>1.1358319485004209E-3</v>
      </c>
      <c r="H10" s="20"/>
      <c r="I10" s="43"/>
      <c r="J10" s="43"/>
      <c r="K10" s="12"/>
      <c r="L10" s="12"/>
      <c r="M10" s="12"/>
      <c r="N10" s="12"/>
      <c r="O10" s="12"/>
      <c r="P10" s="12"/>
      <c r="Q10" s="12"/>
      <c r="U10" s="12">
        <v>16.52</v>
      </c>
      <c r="V10" s="39">
        <v>39122151</v>
      </c>
      <c r="W10" s="21">
        <f>IF(Tabela14[[#This Row],[Base Monetária]]="",#N/A,((Tabela14[[#This Row],[Base Monetária]]*1)/V9)-1)</f>
        <v>7.3246323592750295E-2</v>
      </c>
    </row>
    <row r="11" spans="1:24" ht="12.75">
      <c r="A11" s="19">
        <v>36770</v>
      </c>
      <c r="B11" s="41"/>
      <c r="C11" s="19"/>
      <c r="D11" s="41"/>
      <c r="E11" s="19"/>
      <c r="F11" s="40">
        <v>308673</v>
      </c>
      <c r="G11" s="21">
        <f>IF(Tabela14[[#This Row],[Saldo Crédito Total]]="",#N/A,((Tabela14[[#This Row],[Saldo Crédito Total]]*1)/F10)-1)</f>
        <v>-5.1054448408899278E-3</v>
      </c>
      <c r="H11" s="20"/>
      <c r="I11" s="43"/>
      <c r="J11" s="43"/>
      <c r="K11" s="12"/>
      <c r="L11" s="12"/>
      <c r="M11" s="12"/>
      <c r="N11" s="12"/>
      <c r="O11" s="12"/>
      <c r="P11" s="12"/>
      <c r="Q11" s="12"/>
      <c r="U11" s="12">
        <v>16.559999999999999</v>
      </c>
      <c r="V11" s="39">
        <v>37521173</v>
      </c>
      <c r="W11" s="21">
        <f>IF(Tabela14[[#This Row],[Base Monetária]]="",#N/A,((Tabela14[[#This Row],[Base Monetária]]*1)/V10)-1)</f>
        <v>-4.0922545388672571E-2</v>
      </c>
    </row>
    <row r="12" spans="1:24" ht="12.75">
      <c r="A12" s="19">
        <v>36800</v>
      </c>
      <c r="B12" s="41"/>
      <c r="C12" s="19"/>
      <c r="D12" s="41"/>
      <c r="E12" s="19"/>
      <c r="F12" s="40">
        <v>312895</v>
      </c>
      <c r="G12" s="21">
        <f>IF(Tabela14[[#This Row],[Saldo Crédito Total]]="",#N/A,((Tabela14[[#This Row],[Saldo Crédito Total]]*1)/F11)-1)</f>
        <v>1.3677905096979748E-2</v>
      </c>
      <c r="H12" s="20"/>
      <c r="I12" s="43"/>
      <c r="J12" s="43"/>
      <c r="K12" s="12"/>
      <c r="L12" s="12"/>
      <c r="M12" s="12"/>
      <c r="N12" s="12"/>
      <c r="O12" s="12"/>
      <c r="P12" s="12"/>
      <c r="Q12" s="12"/>
      <c r="U12" s="12">
        <v>16.600000000000001</v>
      </c>
      <c r="V12" s="39">
        <v>38636085</v>
      </c>
      <c r="W12" s="21">
        <f>IF(Tabela14[[#This Row],[Base Monetária]]="",#N/A,((Tabela14[[#This Row],[Base Monetária]]*1)/V11)-1)</f>
        <v>2.9714209627721422E-2</v>
      </c>
    </row>
    <row r="13" spans="1:24" ht="12.75">
      <c r="A13" s="19">
        <v>36831</v>
      </c>
      <c r="B13" s="41"/>
      <c r="C13" s="19"/>
      <c r="D13" s="41"/>
      <c r="E13" s="19"/>
      <c r="F13" s="40">
        <v>320782</v>
      </c>
      <c r="G13" s="21">
        <f>IF(Tabela14[[#This Row],[Saldo Crédito Total]]="",#N/A,((Tabela14[[#This Row],[Saldo Crédito Total]]*1)/F12)-1)</f>
        <v>2.5206538934786415E-2</v>
      </c>
      <c r="H13" s="20"/>
      <c r="I13" s="43"/>
      <c r="J13" s="43"/>
      <c r="K13" s="12"/>
      <c r="L13" s="12"/>
      <c r="M13" s="12"/>
      <c r="N13" s="12"/>
      <c r="O13" s="12"/>
      <c r="P13" s="12"/>
      <c r="Q13" s="12"/>
      <c r="U13" s="12">
        <v>16.510000000000002</v>
      </c>
      <c r="V13" s="39">
        <v>40730882</v>
      </c>
      <c r="W13" s="21">
        <f>IF(Tabela14[[#This Row],[Base Monetária]]="",#N/A,((Tabela14[[#This Row],[Base Monetária]]*1)/V12)-1)</f>
        <v>5.4218666306381724E-2</v>
      </c>
    </row>
    <row r="14" spans="1:24" ht="12.75">
      <c r="A14" s="19">
        <v>36861</v>
      </c>
      <c r="B14" s="41"/>
      <c r="C14" s="19"/>
      <c r="D14" s="41"/>
      <c r="E14" s="19"/>
      <c r="F14" s="40">
        <v>326826</v>
      </c>
      <c r="G14" s="21">
        <f>IF(Tabela14[[#This Row],[Saldo Crédito Total]]="",#N/A,((Tabela14[[#This Row],[Saldo Crédito Total]]*1)/F13)-1)</f>
        <v>1.8841456191432293E-2</v>
      </c>
      <c r="H14" s="20"/>
      <c r="I14" s="43"/>
      <c r="J14" s="43"/>
      <c r="K14" s="12"/>
      <c r="L14" s="12"/>
      <c r="M14" s="12"/>
      <c r="N14" s="12"/>
      <c r="O14" s="12"/>
      <c r="P14" s="12"/>
      <c r="Q14" s="12"/>
      <c r="U14" s="12">
        <v>16.190000000000001</v>
      </c>
      <c r="V14" s="39">
        <v>47686213</v>
      </c>
      <c r="W14" s="21">
        <f>IF(Tabela14[[#This Row],[Base Monetária]]="",#N/A,((Tabela14[[#This Row],[Base Monetária]]*1)/V13)-1)</f>
        <v>0.17076308340192581</v>
      </c>
    </row>
    <row r="15" spans="1:24" ht="12.75">
      <c r="A15" s="19">
        <v>36892</v>
      </c>
      <c r="B15" s="41"/>
      <c r="C15" s="19"/>
      <c r="D15" s="41"/>
      <c r="E15" s="19"/>
      <c r="F15" s="40">
        <v>326686</v>
      </c>
      <c r="G15" s="21">
        <f>IF(Tabela14[[#This Row],[Saldo Crédito Total]]="",#N/A,((Tabela14[[#This Row],[Saldo Crédito Total]]*1)/F14)-1)</f>
        <v>-4.2836249258015879E-4</v>
      </c>
      <c r="H15" s="21">
        <f>IF(Tabela14[[#This Row],[Saldo Crédito Total]]="",#N/A,((Tabela14[[#This Row],[Saldo Crédito Total]]*1)/F3)-1)</f>
        <v>0.12963135855489516</v>
      </c>
      <c r="I15" s="43"/>
      <c r="J15" s="43"/>
      <c r="K15" s="12"/>
      <c r="L15" s="12"/>
      <c r="M15" s="12"/>
      <c r="N15" s="12"/>
      <c r="O15" s="12"/>
      <c r="P15" s="12"/>
      <c r="Q15" s="12"/>
      <c r="T15" s="38"/>
      <c r="U15" s="12">
        <v>15.49</v>
      </c>
      <c r="V15" s="39">
        <v>42363820</v>
      </c>
      <c r="W15" s="21">
        <f>IF(Tabela14[[#This Row],[Base Monetária]]="",#N/A,((Tabela14[[#This Row],[Base Monetária]]*1)/V14)-1)</f>
        <v>-0.11161282612230083</v>
      </c>
      <c r="X15" s="21">
        <f>IF(Tabela14[[#This Row],[Base Monetária]]="",#N/A,((Tabela14[[#This Row],[Base Monetária]]*1)/V3)-1)</f>
        <v>1.1247370003292678E-2</v>
      </c>
    </row>
    <row r="16" spans="1:24" ht="12.75">
      <c r="A16" s="19">
        <v>36923</v>
      </c>
      <c r="B16" s="41"/>
      <c r="C16" s="19"/>
      <c r="D16" s="41"/>
      <c r="E16" s="19"/>
      <c r="F16" s="40">
        <v>335278</v>
      </c>
      <c r="G16" s="21">
        <f>IF(Tabela14[[#This Row],[Saldo Crédito Total]]="",#N/A,((Tabela14[[#This Row],[Saldo Crédito Total]]*1)/F15)-1)</f>
        <v>2.6300484257054224E-2</v>
      </c>
      <c r="H16" s="21">
        <f>IF(Tabela14[[#This Row],[Saldo Crédito Total]]="",#N/A,((Tabela14[[#This Row],[Saldo Crédito Total]]*1)/F4)-1)</f>
        <v>0.16588831357603118</v>
      </c>
      <c r="I16" s="43"/>
      <c r="J16" s="43"/>
      <c r="K16" s="12"/>
      <c r="L16" s="12"/>
      <c r="M16" s="12"/>
      <c r="N16" s="12"/>
      <c r="O16" s="12"/>
      <c r="P16" s="12"/>
      <c r="Q16" s="12"/>
      <c r="T16" s="38"/>
      <c r="U16" s="12">
        <v>15.2</v>
      </c>
      <c r="V16" s="39">
        <v>47891196</v>
      </c>
      <c r="W16" s="21">
        <f>IF(Tabela14[[#This Row],[Base Monetária]]="",#N/A,((Tabela14[[#This Row],[Base Monetária]]*1)/V15)-1)</f>
        <v>0.13047397519864834</v>
      </c>
      <c r="X16" s="21">
        <f>IF(Tabela14[[#This Row],[Base Monetária]]="",#N/A,((Tabela14[[#This Row],[Base Monetária]]*1)/V4)-1)</f>
        <v>0.14243060700552723</v>
      </c>
    </row>
    <row r="17" spans="1:24" ht="12.75">
      <c r="A17" s="19">
        <v>36951</v>
      </c>
      <c r="B17" s="41"/>
      <c r="C17" s="19"/>
      <c r="D17" s="41"/>
      <c r="E17" s="19"/>
      <c r="F17" s="40">
        <v>343913</v>
      </c>
      <c r="G17" s="21">
        <f>IF(Tabela14[[#This Row],[Saldo Crédito Total]]="",#N/A,((Tabela14[[#This Row],[Saldo Crédito Total]]*1)/F16)-1)</f>
        <v>2.5754746807127304E-2</v>
      </c>
      <c r="H17" s="21">
        <f>IF(Tabela14[[#This Row],[Saldo Crédito Total]]="",#N/A,((Tabela14[[#This Row],[Saldo Crédito Total]]*1)/F5)-1)</f>
        <v>0.20213993092937743</v>
      </c>
      <c r="I17" s="43"/>
      <c r="J17" s="43"/>
      <c r="K17" s="12"/>
      <c r="L17" s="12"/>
      <c r="M17" s="12"/>
      <c r="N17" s="12"/>
      <c r="O17" s="12"/>
      <c r="P17" s="12"/>
      <c r="Q17" s="12"/>
      <c r="T17" s="38"/>
      <c r="U17" s="12">
        <v>15.39</v>
      </c>
      <c r="V17" s="39">
        <v>41367748</v>
      </c>
      <c r="W17" s="21">
        <f>IF(Tabela14[[#This Row],[Base Monetária]]="",#N/A,((Tabela14[[#This Row],[Base Monetária]]*1)/V16)-1)</f>
        <v>-0.13621392959156831</v>
      </c>
      <c r="X17" s="21">
        <f>IF(Tabela14[[#This Row],[Base Monetária]]="",#N/A,((Tabela14[[#This Row],[Base Monetária]]*1)/V5)-1)</f>
        <v>5.8174391977675377E-2</v>
      </c>
    </row>
    <row r="18" spans="1:24" ht="12.75">
      <c r="A18" s="19">
        <v>36982</v>
      </c>
      <c r="B18" s="41"/>
      <c r="C18" s="19"/>
      <c r="D18" s="41"/>
      <c r="E18" s="19"/>
      <c r="F18" s="40">
        <v>349563</v>
      </c>
      <c r="G18" s="21">
        <f>IF(Tabela14[[#This Row],[Saldo Crédito Total]]="",#N/A,((Tabela14[[#This Row],[Saldo Crédito Total]]*1)/F17)-1)</f>
        <v>1.6428573505508748E-2</v>
      </c>
      <c r="H18" s="21">
        <f>IF(Tabela14[[#This Row],[Saldo Crédito Total]]="",#N/A,((Tabela14[[#This Row],[Saldo Crédito Total]]*1)/F6)-1)</f>
        <v>0.19873872205590359</v>
      </c>
      <c r="I18" s="43"/>
      <c r="J18" s="43"/>
      <c r="K18" s="12"/>
      <c r="L18" s="12"/>
      <c r="M18" s="12"/>
      <c r="N18" s="12"/>
      <c r="O18" s="12"/>
      <c r="P18" s="12"/>
      <c r="Q18" s="12"/>
      <c r="T18" s="38"/>
      <c r="U18" s="12">
        <v>16.02</v>
      </c>
      <c r="V18" s="39">
        <v>40910723</v>
      </c>
      <c r="W18" s="21">
        <f>IF(Tabela14[[#This Row],[Base Monetária]]="",#N/A,((Tabela14[[#This Row],[Base Monetária]]*1)/V17)-1)</f>
        <v>-1.1047857862603538E-2</v>
      </c>
      <c r="X18" s="21">
        <f>IF(Tabela14[[#This Row],[Base Monetária]]="",#N/A,((Tabela14[[#This Row],[Base Monetária]]*1)/V6)-1)</f>
        <v>8.4564557014241037E-2</v>
      </c>
    </row>
    <row r="19" spans="1:24" ht="12.75">
      <c r="A19" s="19">
        <v>37012</v>
      </c>
      <c r="B19" s="41"/>
      <c r="C19" s="19"/>
      <c r="D19" s="41"/>
      <c r="E19" s="19"/>
      <c r="F19" s="40">
        <v>355931</v>
      </c>
      <c r="G19" s="21">
        <f>IF(Tabela14[[#This Row],[Saldo Crédito Total]]="",#N/A,((Tabela14[[#This Row],[Saldo Crédito Total]]*1)/F18)-1)</f>
        <v>1.8217030978679105E-2</v>
      </c>
      <c r="H19" s="21">
        <f>IF(Tabela14[[#This Row],[Saldo Crédito Total]]="",#N/A,((Tabela14[[#This Row],[Saldo Crédito Total]]*1)/F7)-1)</f>
        <v>0.13995682697481371</v>
      </c>
      <c r="I19" s="43"/>
      <c r="J19" s="43"/>
      <c r="K19" s="12"/>
      <c r="L19" s="12"/>
      <c r="M19" s="12"/>
      <c r="N19" s="12"/>
      <c r="O19" s="12"/>
      <c r="P19" s="12"/>
      <c r="Q19" s="12"/>
      <c r="U19" s="12">
        <v>16.43</v>
      </c>
      <c r="V19" s="39">
        <v>41452767</v>
      </c>
      <c r="W19" s="21">
        <f>IF(Tabela14[[#This Row],[Base Monetária]]="",#N/A,((Tabela14[[#This Row],[Base Monetária]]*1)/V18)-1)</f>
        <v>1.3249435850840374E-2</v>
      </c>
      <c r="X19" s="21">
        <f>IF(Tabela14[[#This Row],[Base Monetária]]="",#N/A,((Tabela14[[#This Row],[Base Monetária]]*1)/V7)-1)</f>
        <v>0.15545106118935603</v>
      </c>
    </row>
    <row r="20" spans="1:24" ht="12.75">
      <c r="A20" s="19">
        <v>37043</v>
      </c>
      <c r="B20" s="41"/>
      <c r="C20" s="19"/>
      <c r="D20" s="41"/>
      <c r="E20" s="19"/>
      <c r="F20" s="40">
        <v>319496</v>
      </c>
      <c r="G20" s="21">
        <f>IF(Tabela14[[#This Row],[Saldo Crédito Total]]="",#N/A,((Tabela14[[#This Row],[Saldo Crédito Total]]*1)/F19)-1)</f>
        <v>-0.10236534609236059</v>
      </c>
      <c r="H20" s="21">
        <f>IF(Tabela14[[#This Row],[Saldo Crédito Total]]="",#N/A,((Tabela14[[#This Row],[Saldo Crédito Total]]*1)/F8)-1)</f>
        <v>4.066629534446653E-2</v>
      </c>
      <c r="I20" s="43"/>
      <c r="J20" s="43"/>
      <c r="K20" s="12"/>
      <c r="L20" s="12"/>
      <c r="M20" s="12"/>
      <c r="N20" s="12"/>
      <c r="O20" s="12"/>
      <c r="P20" s="12"/>
      <c r="Q20" s="12"/>
      <c r="U20" s="12">
        <v>17.28</v>
      </c>
      <c r="V20" s="39">
        <v>41974056</v>
      </c>
      <c r="W20" s="21">
        <f>IF(Tabela14[[#This Row],[Base Monetária]]="",#N/A,((Tabela14[[#This Row],[Base Monetária]]*1)/V19)-1)</f>
        <v>1.257549345258413E-2</v>
      </c>
      <c r="X20" s="21">
        <f>IF(Tabela14[[#This Row],[Base Monetária]]="",#N/A,((Tabela14[[#This Row],[Base Monetária]]*1)/V8)-1)</f>
        <v>0.29885425636298946</v>
      </c>
    </row>
    <row r="21" spans="1:24" ht="12.75">
      <c r="A21" s="19">
        <v>37073</v>
      </c>
      <c r="B21" s="41"/>
      <c r="C21" s="19"/>
      <c r="D21" s="41"/>
      <c r="E21" s="19"/>
      <c r="F21" s="40">
        <v>324558</v>
      </c>
      <c r="G21" s="21">
        <f>IF(Tabela14[[#This Row],[Saldo Crédito Total]]="",#N/A,((Tabela14[[#This Row],[Saldo Crédito Total]]*1)/F20)-1)</f>
        <v>1.5843703833537726E-2</v>
      </c>
      <c r="H21" s="21">
        <f>IF(Tabela14[[#This Row],[Saldo Crédito Total]]="",#N/A,((Tabela14[[#This Row],[Saldo Crédito Total]]*1)/F9)-1)</f>
        <v>4.7282231651635254E-2</v>
      </c>
      <c r="I21" s="43"/>
      <c r="J21" s="43"/>
      <c r="K21" s="12"/>
      <c r="L21" s="12"/>
      <c r="M21" s="12"/>
      <c r="N21" s="12"/>
      <c r="O21" s="12"/>
      <c r="P21" s="12"/>
      <c r="Q21" s="12"/>
      <c r="U21" s="12">
        <v>18.57</v>
      </c>
      <c r="V21" s="39">
        <v>41594145</v>
      </c>
      <c r="W21" s="21">
        <f>IF(Tabela14[[#This Row],[Base Monetária]]="",#N/A,((Tabela14[[#This Row],[Base Monetária]]*1)/V20)-1)</f>
        <v>-9.0510909882046686E-3</v>
      </c>
      <c r="X21" s="21">
        <f>IF(Tabela14[[#This Row],[Base Monetária]]="",#N/A,((Tabela14[[#This Row],[Base Monetária]]*1)/V9)-1)</f>
        <v>0.14106106293168219</v>
      </c>
    </row>
    <row r="22" spans="1:24" ht="12.75">
      <c r="A22" s="19">
        <v>37104</v>
      </c>
      <c r="B22" s="41"/>
      <c r="C22" s="19"/>
      <c r="D22" s="41"/>
      <c r="E22" s="19"/>
      <c r="F22" s="40">
        <v>332145</v>
      </c>
      <c r="G22" s="21">
        <f>IF(Tabela14[[#This Row],[Saldo Crédito Total]]="",#N/A,((Tabela14[[#This Row],[Saldo Crédito Total]]*1)/F21)-1)</f>
        <v>2.3376407298541402E-2</v>
      </c>
      <c r="H22" s="21">
        <f>IF(Tabela14[[#This Row],[Saldo Crédito Total]]="",#N/A,((Tabela14[[#This Row],[Saldo Crédito Total]]*1)/F10)-1)</f>
        <v>7.054796507411587E-2</v>
      </c>
      <c r="I22" s="43"/>
      <c r="J22" s="43"/>
      <c r="K22" s="12"/>
      <c r="L22" s="12"/>
      <c r="M22" s="12"/>
      <c r="N22" s="12"/>
      <c r="O22" s="12"/>
      <c r="P22" s="12"/>
      <c r="Q22" s="12"/>
      <c r="U22" s="12">
        <v>19</v>
      </c>
      <c r="V22" s="39">
        <v>42629109</v>
      </c>
      <c r="W22" s="21">
        <f>IF(Tabela14[[#This Row],[Base Monetária]]="",#N/A,((Tabela14[[#This Row],[Base Monetária]]*1)/V21)-1)</f>
        <v>2.4882444392113401E-2</v>
      </c>
      <c r="X22" s="21">
        <f>IF(Tabela14[[#This Row],[Base Monetária]]="",#N/A,((Tabela14[[#This Row],[Base Monetária]]*1)/V10)-1)</f>
        <v>8.9641236751015985E-2</v>
      </c>
    </row>
    <row r="23" spans="1:24" ht="12.75">
      <c r="A23" s="19">
        <v>37135</v>
      </c>
      <c r="B23" s="41"/>
      <c r="C23" s="19"/>
      <c r="D23" s="41"/>
      <c r="E23" s="19"/>
      <c r="F23" s="40">
        <v>340660</v>
      </c>
      <c r="G23" s="21">
        <f>IF(Tabela14[[#This Row],[Saldo Crédito Total]]="",#N/A,((Tabela14[[#This Row],[Saldo Crédito Total]]*1)/F22)-1)</f>
        <v>2.5636393743696306E-2</v>
      </c>
      <c r="H23" s="21">
        <f>IF(Tabela14[[#This Row],[Saldo Crédito Total]]="",#N/A,((Tabela14[[#This Row],[Saldo Crédito Total]]*1)/F11)-1)</f>
        <v>0.10362746336738238</v>
      </c>
      <c r="I23" s="43"/>
      <c r="J23" s="43"/>
      <c r="K23" s="12"/>
      <c r="L23" s="12"/>
      <c r="M23" s="12"/>
      <c r="N23" s="12"/>
      <c r="O23" s="12"/>
      <c r="P23" s="12"/>
      <c r="Q23" s="12"/>
      <c r="U23" s="12">
        <v>19.059999999999999</v>
      </c>
      <c r="V23" s="39">
        <v>45482012</v>
      </c>
      <c r="W23" s="21">
        <f>IF(Tabela14[[#This Row],[Base Monetária]]="",#N/A,((Tabela14[[#This Row],[Base Monetária]]*1)/V22)-1)</f>
        <v>6.6923824281666322E-2</v>
      </c>
      <c r="X23" s="21">
        <f>IF(Tabela14[[#This Row],[Base Monetária]]="",#N/A,((Tabela14[[#This Row],[Base Monetária]]*1)/V11)-1)</f>
        <v>0.21216924641455104</v>
      </c>
    </row>
    <row r="24" spans="1:24" ht="12.75">
      <c r="A24" s="19">
        <v>37165</v>
      </c>
      <c r="B24" s="41"/>
      <c r="C24" s="19"/>
      <c r="D24" s="41"/>
      <c r="E24" s="19"/>
      <c r="F24" s="40">
        <v>343567</v>
      </c>
      <c r="G24" s="21">
        <f>IF(Tabela14[[#This Row],[Saldo Crédito Total]]="",#N/A,((Tabela14[[#This Row],[Saldo Crédito Total]]*1)/F23)-1)</f>
        <v>8.5334350965773353E-3</v>
      </c>
      <c r="H24" s="21">
        <f>IF(Tabela14[[#This Row],[Saldo Crédito Total]]="",#N/A,((Tabela14[[#This Row],[Saldo Crédito Total]]*1)/F12)-1)</f>
        <v>9.8026494510938145E-2</v>
      </c>
      <c r="I24" s="43"/>
      <c r="J24" s="43"/>
      <c r="K24" s="12"/>
      <c r="L24" s="12"/>
      <c r="M24" s="12"/>
      <c r="N24" s="12"/>
      <c r="O24" s="12"/>
      <c r="P24" s="12"/>
      <c r="Q24" s="12"/>
      <c r="U24" s="12">
        <v>19.059999999999999</v>
      </c>
      <c r="V24" s="39">
        <v>43074939</v>
      </c>
      <c r="W24" s="21">
        <f>IF(Tabela14[[#This Row],[Base Monetária]]="",#N/A,((Tabela14[[#This Row],[Base Monetária]]*1)/V23)-1)</f>
        <v>-5.292362615796331E-2</v>
      </c>
      <c r="X24" s="21">
        <f>IF(Tabela14[[#This Row],[Base Monetária]]="",#N/A,((Tabela14[[#This Row],[Base Monetária]]*1)/V12)-1)</f>
        <v>0.11488881443344989</v>
      </c>
    </row>
    <row r="25" spans="1:24" ht="12.75">
      <c r="A25" s="19">
        <v>37196</v>
      </c>
      <c r="B25" s="41"/>
      <c r="C25" s="19"/>
      <c r="D25" s="41"/>
      <c r="E25" s="19"/>
      <c r="F25" s="40">
        <v>345008</v>
      </c>
      <c r="G25" s="21">
        <f>IF(Tabela14[[#This Row],[Saldo Crédito Total]]="",#N/A,((Tabela14[[#This Row],[Saldo Crédito Total]]*1)/F24)-1)</f>
        <v>4.1942328570554466E-3</v>
      </c>
      <c r="H25" s="21">
        <f>IF(Tabela14[[#This Row],[Saldo Crédito Total]]="",#N/A,((Tabela14[[#This Row],[Saldo Crédito Total]]*1)/F13)-1)</f>
        <v>7.5521693860628014E-2</v>
      </c>
      <c r="I25" s="43"/>
      <c r="J25" s="43"/>
      <c r="K25" s="12"/>
      <c r="L25" s="12"/>
      <c r="M25" s="12"/>
      <c r="N25" s="12"/>
      <c r="O25" s="12"/>
      <c r="P25" s="12"/>
      <c r="Q25" s="12"/>
      <c r="U25" s="12">
        <v>19.05</v>
      </c>
      <c r="V25" s="39">
        <v>46234267</v>
      </c>
      <c r="W25" s="21">
        <f>IF(Tabela14[[#This Row],[Base Monetária]]="",#N/A,((Tabela14[[#This Row],[Base Monetária]]*1)/V24)-1)</f>
        <v>7.3344921045622291E-2</v>
      </c>
      <c r="X25" s="21">
        <f>IF(Tabela14[[#This Row],[Base Monetária]]="",#N/A,((Tabela14[[#This Row],[Base Monetária]]*1)/V13)-1)</f>
        <v>0.13511578266338553</v>
      </c>
    </row>
    <row r="26" spans="1:24" ht="12.75">
      <c r="A26" s="19">
        <v>37226</v>
      </c>
      <c r="B26" s="41"/>
      <c r="C26" s="19"/>
      <c r="D26" s="41"/>
      <c r="E26" s="19"/>
      <c r="F26" s="40">
        <v>336376</v>
      </c>
      <c r="G26" s="21">
        <f>IF(Tabela14[[#This Row],[Saldo Crédito Total]]="",#N/A,((Tabela14[[#This Row],[Saldo Crédito Total]]*1)/F25)-1)</f>
        <v>-2.5019709687891245E-2</v>
      </c>
      <c r="H26" s="21">
        <f>IF(Tabela14[[#This Row],[Saldo Crédito Total]]="",#N/A,((Tabela14[[#This Row],[Saldo Crédito Total]]*1)/F14)-1)</f>
        <v>2.922044145814584E-2</v>
      </c>
      <c r="I26" s="43"/>
      <c r="J26" s="43"/>
      <c r="K26" s="12"/>
      <c r="L26" s="12"/>
      <c r="M26" s="12"/>
      <c r="N26" s="12"/>
      <c r="O26" s="12"/>
      <c r="P26" s="12"/>
      <c r="Q26" s="12"/>
      <c r="S26" s="39">
        <v>324300744</v>
      </c>
      <c r="U26" s="12">
        <v>19.05</v>
      </c>
      <c r="V26" s="39">
        <v>53255971</v>
      </c>
      <c r="W26" s="21">
        <f>IF(Tabela14[[#This Row],[Base Monetária]]="",#N/A,((Tabela14[[#This Row],[Base Monetária]]*1)/V25)-1)</f>
        <v>0.15187228987538615</v>
      </c>
      <c r="X26" s="21">
        <f>IF(Tabela14[[#This Row],[Base Monetária]]="",#N/A,((Tabela14[[#This Row],[Base Monetária]]*1)/V14)-1)</f>
        <v>0.11680017450746183</v>
      </c>
    </row>
    <row r="27" spans="1:24" ht="12.75">
      <c r="A27" s="19">
        <v>37257</v>
      </c>
      <c r="B27" s="41"/>
      <c r="C27" s="19"/>
      <c r="D27" s="41"/>
      <c r="E27" s="19"/>
      <c r="F27" s="40">
        <v>337735</v>
      </c>
      <c r="G27" s="21">
        <f>IF(Tabela14[[#This Row],[Saldo Crédito Total]]="",#N/A,((Tabela14[[#This Row],[Saldo Crédito Total]]*1)/F26)-1)</f>
        <v>4.0401217684971069E-3</v>
      </c>
      <c r="H27" s="21">
        <f>IF(Tabela14[[#This Row],[Saldo Crédito Total]]="",#N/A,((Tabela14[[#This Row],[Saldo Crédito Total]]*1)/F15)-1)</f>
        <v>3.3821467709054032E-2</v>
      </c>
      <c r="I27" s="43"/>
      <c r="J27" s="43"/>
      <c r="K27" s="12"/>
      <c r="L27" s="12"/>
      <c r="M27" s="12"/>
      <c r="N27" s="12"/>
      <c r="O27" s="12"/>
      <c r="P27" s="12"/>
      <c r="Q27" s="12"/>
      <c r="S27" s="39">
        <v>317273183</v>
      </c>
      <c r="U27" s="12">
        <v>19.05</v>
      </c>
      <c r="V27" s="39">
        <v>49722831</v>
      </c>
      <c r="W27" s="21">
        <f>IF(Tabela14[[#This Row],[Base Monetária]]="",#N/A,((Tabela14[[#This Row],[Base Monetária]]*1)/V26)-1)</f>
        <v>-6.6342607855183089E-2</v>
      </c>
      <c r="X27" s="21">
        <f>IF(Tabela14[[#This Row],[Base Monetária]]="",#N/A,((Tabela14[[#This Row],[Base Monetária]]*1)/V15)-1)</f>
        <v>0.17370980709482753</v>
      </c>
    </row>
    <row r="28" spans="1:24" ht="12.75">
      <c r="A28" s="19">
        <v>37288</v>
      </c>
      <c r="B28" s="41"/>
      <c r="C28" s="19"/>
      <c r="D28" s="41"/>
      <c r="E28" s="19"/>
      <c r="F28" s="40">
        <v>340040</v>
      </c>
      <c r="G28" s="21">
        <f>IF(Tabela14[[#This Row],[Saldo Crédito Total]]="",#N/A,((Tabela14[[#This Row],[Saldo Crédito Total]]*1)/F27)-1)</f>
        <v>6.8248774927088807E-3</v>
      </c>
      <c r="H28" s="21">
        <f>IF(Tabela14[[#This Row],[Saldo Crédito Total]]="",#N/A,((Tabela14[[#This Row],[Saldo Crédito Total]]*1)/F16)-1)</f>
        <v>1.4203138887729061E-2</v>
      </c>
      <c r="I28" s="43"/>
      <c r="J28" s="43"/>
      <c r="K28" s="12"/>
      <c r="L28" s="12"/>
      <c r="M28" s="12"/>
      <c r="N28" s="12"/>
      <c r="O28" s="12"/>
      <c r="P28" s="12"/>
      <c r="Q28" s="12"/>
      <c r="S28" s="39">
        <v>318151239</v>
      </c>
      <c r="U28" s="12">
        <v>18.97</v>
      </c>
      <c r="V28" s="39">
        <v>47891206</v>
      </c>
      <c r="W28" s="21">
        <f>IF(Tabela14[[#This Row],[Base Monetária]]="",#N/A,((Tabela14[[#This Row],[Base Monetária]]*1)/V27)-1)</f>
        <v>-3.6836699825076313E-2</v>
      </c>
      <c r="X28" s="21">
        <f>IF(Tabela14[[#This Row],[Base Monetária]]="",#N/A,((Tabela14[[#This Row],[Base Monetária]]*1)/V16)-1)</f>
        <v>2.0880664575173569E-7</v>
      </c>
    </row>
    <row r="29" spans="1:24" ht="12.75">
      <c r="A29" s="19">
        <v>37316</v>
      </c>
      <c r="B29" s="41"/>
      <c r="C29" s="19"/>
      <c r="D29" s="41"/>
      <c r="E29" s="19"/>
      <c r="F29" s="40">
        <v>341234</v>
      </c>
      <c r="G29" s="21">
        <f>IF(Tabela14[[#This Row],[Saldo Crédito Total]]="",#N/A,((Tabela14[[#This Row],[Saldo Crédito Total]]*1)/F28)-1)</f>
        <v>3.5113516056934913E-3</v>
      </c>
      <c r="H29" s="21">
        <f>IF(Tabela14[[#This Row],[Saldo Crédito Total]]="",#N/A,((Tabela14[[#This Row],[Saldo Crédito Total]]*1)/F17)-1)</f>
        <v>-7.7897607825234694E-3</v>
      </c>
      <c r="I29" s="43"/>
      <c r="J29" s="43"/>
      <c r="K29" s="12"/>
      <c r="L29" s="12"/>
      <c r="M29" s="12"/>
      <c r="N29" s="12"/>
      <c r="O29" s="12"/>
      <c r="P29" s="12"/>
      <c r="Q29" s="12"/>
      <c r="S29" s="39">
        <v>327125313</v>
      </c>
      <c r="U29" s="12">
        <v>18.72</v>
      </c>
      <c r="V29" s="39">
        <v>48854685</v>
      </c>
      <c r="W29" s="21">
        <f>IF(Tabela14[[#This Row],[Base Monetária]]="",#N/A,((Tabela14[[#This Row],[Base Monetária]]*1)/V28)-1)</f>
        <v>2.0118077627863551E-2</v>
      </c>
      <c r="X29" s="21">
        <f>IF(Tabela14[[#This Row],[Base Monetária]]="",#N/A,((Tabela14[[#This Row],[Base Monetária]]*1)/V17)-1)</f>
        <v>0.18098488223240961</v>
      </c>
    </row>
    <row r="30" spans="1:24" ht="12.75">
      <c r="A30" s="19">
        <v>37347</v>
      </c>
      <c r="B30" s="41"/>
      <c r="C30" s="19"/>
      <c r="D30" s="41"/>
      <c r="E30" s="19"/>
      <c r="F30" s="40">
        <v>344649</v>
      </c>
      <c r="G30" s="21">
        <f>IF(Tabela14[[#This Row],[Saldo Crédito Total]]="",#N/A,((Tabela14[[#This Row],[Saldo Crédito Total]]*1)/F29)-1)</f>
        <v>1.0007795237285899E-2</v>
      </c>
      <c r="H30" s="21">
        <f>IF(Tabela14[[#This Row],[Saldo Crédito Total]]="",#N/A,((Tabela14[[#This Row],[Saldo Crédito Total]]*1)/F18)-1)</f>
        <v>-1.4057551857605044E-2</v>
      </c>
      <c r="I30" s="43"/>
      <c r="J30" s="43"/>
      <c r="K30" s="12"/>
      <c r="L30" s="12"/>
      <c r="M30" s="12"/>
      <c r="N30" s="12"/>
      <c r="O30" s="12"/>
      <c r="P30" s="12"/>
      <c r="Q30" s="12"/>
      <c r="S30" s="39">
        <v>325806655</v>
      </c>
      <c r="U30" s="12">
        <v>18.38</v>
      </c>
      <c r="V30" s="39">
        <v>46745596</v>
      </c>
      <c r="W30" s="21">
        <f>IF(Tabela14[[#This Row],[Base Monetária]]="",#N/A,((Tabela14[[#This Row],[Base Monetária]]*1)/V29)-1)</f>
        <v>-4.3170660091248148E-2</v>
      </c>
      <c r="X30" s="21">
        <f>IF(Tabela14[[#This Row],[Base Monetária]]="",#N/A,((Tabela14[[#This Row],[Base Monetária]]*1)/V18)-1)</f>
        <v>0.14262453880367754</v>
      </c>
    </row>
    <row r="31" spans="1:24" ht="12.75">
      <c r="A31" s="19">
        <v>37377</v>
      </c>
      <c r="B31" s="41"/>
      <c r="C31" s="19"/>
      <c r="D31" s="41"/>
      <c r="E31" s="19"/>
      <c r="F31" s="40">
        <v>349678</v>
      </c>
      <c r="G31" s="21">
        <f>IF(Tabela14[[#This Row],[Saldo Crédito Total]]="",#N/A,((Tabela14[[#This Row],[Saldo Crédito Total]]*1)/F30)-1)</f>
        <v>1.4591657019170201E-2</v>
      </c>
      <c r="H31" s="21">
        <f>IF(Tabela14[[#This Row],[Saldo Crédito Total]]="",#N/A,((Tabela14[[#This Row],[Saldo Crédito Total]]*1)/F19)-1)</f>
        <v>-1.7568011777563619E-2</v>
      </c>
      <c r="I31" s="43"/>
      <c r="J31" s="43"/>
      <c r="K31" s="12"/>
      <c r="L31" s="12"/>
      <c r="M31" s="12"/>
      <c r="N31" s="12"/>
      <c r="O31" s="12"/>
      <c r="P31" s="12"/>
      <c r="Q31" s="12"/>
      <c r="S31" s="39">
        <v>328168352</v>
      </c>
      <c r="U31" s="12">
        <v>18.37</v>
      </c>
      <c r="V31" s="39">
        <v>51513188</v>
      </c>
      <c r="W31" s="21">
        <f>IF(Tabela14[[#This Row],[Base Monetária]]="",#N/A,((Tabela14[[#This Row],[Base Monetária]]*1)/V30)-1)</f>
        <v>0.10199018534280757</v>
      </c>
      <c r="X31" s="21">
        <f>IF(Tabela14[[#This Row],[Base Monetária]]="",#N/A,((Tabela14[[#This Row],[Base Monetária]]*1)/V19)-1)</f>
        <v>0.24269600627625176</v>
      </c>
    </row>
    <row r="32" spans="1:24" ht="12.75">
      <c r="A32" s="19">
        <v>37408</v>
      </c>
      <c r="B32" s="41"/>
      <c r="C32" s="19"/>
      <c r="D32" s="41"/>
      <c r="E32" s="19"/>
      <c r="F32" s="40">
        <v>357544</v>
      </c>
      <c r="G32" s="21">
        <f>IF(Tabela14[[#This Row],[Saldo Crédito Total]]="",#N/A,((Tabela14[[#This Row],[Saldo Crédito Total]]*1)/F31)-1)</f>
        <v>2.249498109689485E-2</v>
      </c>
      <c r="H32" s="21">
        <f>IF(Tabela14[[#This Row],[Saldo Crédito Total]]="",#N/A,((Tabela14[[#This Row],[Saldo Crédito Total]]*1)/F20)-1)</f>
        <v>0.11908756291158573</v>
      </c>
      <c r="I32" s="43"/>
      <c r="J32" s="43"/>
      <c r="K32" s="12"/>
      <c r="L32" s="12"/>
      <c r="M32" s="12"/>
      <c r="N32" s="12"/>
      <c r="O32" s="12"/>
      <c r="P32" s="12"/>
      <c r="Q32" s="12"/>
      <c r="S32" s="39">
        <v>345210126</v>
      </c>
      <c r="U32" s="12">
        <v>18.100000000000001</v>
      </c>
      <c r="V32" s="39">
        <v>50692546</v>
      </c>
      <c r="W32" s="21">
        <f>IF(Tabela14[[#This Row],[Base Monetária]]="",#N/A,((Tabela14[[#This Row],[Base Monetária]]*1)/V31)-1)</f>
        <v>-1.5930716615713991E-2</v>
      </c>
      <c r="X32" s="21">
        <f>IF(Tabela14[[#This Row],[Base Monetária]]="",#N/A,((Tabela14[[#This Row],[Base Monetária]]*1)/V20)-1)</f>
        <v>0.20771140153813117</v>
      </c>
    </row>
    <row r="33" spans="1:24" ht="12.75">
      <c r="A33" s="19">
        <v>37438</v>
      </c>
      <c r="B33" s="41"/>
      <c r="C33" s="19"/>
      <c r="D33" s="41"/>
      <c r="E33" s="19"/>
      <c r="F33" s="40">
        <v>364476</v>
      </c>
      <c r="G33" s="21">
        <f>IF(Tabela14[[#This Row],[Saldo Crédito Total]]="",#N/A,((Tabela14[[#This Row],[Saldo Crédito Total]]*1)/F32)-1)</f>
        <v>1.9387823596536347E-2</v>
      </c>
      <c r="H33" s="21">
        <f>IF(Tabela14[[#This Row],[Saldo Crédito Total]]="",#N/A,((Tabela14[[#This Row],[Saldo Crédito Total]]*1)/F21)-1)</f>
        <v>0.12299188434732766</v>
      </c>
      <c r="I33" s="43"/>
      <c r="J33" s="43"/>
      <c r="K33" s="12"/>
      <c r="L33" s="12"/>
      <c r="M33" s="12"/>
      <c r="N33" s="12"/>
      <c r="O33" s="12"/>
      <c r="P33" s="12"/>
      <c r="Q33" s="12"/>
      <c r="S33" s="39">
        <v>356786925</v>
      </c>
      <c r="U33" s="12">
        <v>18.170000000000002</v>
      </c>
      <c r="V33" s="39">
        <v>52432527</v>
      </c>
      <c r="W33" s="21">
        <f>IF(Tabela14[[#This Row],[Base Monetária]]="",#N/A,((Tabela14[[#This Row],[Base Monetária]]*1)/V32)-1)</f>
        <v>3.4324198275620166E-2</v>
      </c>
      <c r="X33" s="21">
        <f>IF(Tabela14[[#This Row],[Base Monetária]]="",#N/A,((Tabela14[[#This Row],[Base Monetária]]*1)/V21)-1)</f>
        <v>0.26057470348290601</v>
      </c>
    </row>
    <row r="34" spans="1:24" ht="12.75">
      <c r="A34" s="19">
        <v>37469</v>
      </c>
      <c r="B34" s="41"/>
      <c r="C34" s="19"/>
      <c r="D34" s="41"/>
      <c r="E34" s="19"/>
      <c r="F34" s="40">
        <v>359768</v>
      </c>
      <c r="G34" s="21">
        <f>IF(Tabela14[[#This Row],[Saldo Crédito Total]]="",#N/A,((Tabela14[[#This Row],[Saldo Crédito Total]]*1)/F33)-1)</f>
        <v>-1.2917174244669094E-2</v>
      </c>
      <c r="H34" s="21">
        <f>IF(Tabela14[[#This Row],[Saldo Crédito Total]]="",#N/A,((Tabela14[[#This Row],[Saldo Crédito Total]]*1)/F22)-1)</f>
        <v>8.3165484953860558E-2</v>
      </c>
      <c r="I34" s="43"/>
      <c r="J34" s="43"/>
      <c r="K34" s="12"/>
      <c r="L34" s="12"/>
      <c r="M34" s="12"/>
      <c r="N34" s="12"/>
      <c r="O34" s="12"/>
      <c r="P34" s="12"/>
      <c r="Q34" s="12"/>
      <c r="S34" s="39">
        <v>372657923</v>
      </c>
      <c r="T34" s="21"/>
      <c r="U34" s="12">
        <v>17.84</v>
      </c>
      <c r="V34" s="39">
        <v>54985471</v>
      </c>
      <c r="W34" s="21">
        <f>IF(Tabela14[[#This Row],[Base Monetária]]="",#N/A,((Tabela14[[#This Row],[Base Monetária]]*1)/V33)-1)</f>
        <v>4.869008125433294E-2</v>
      </c>
      <c r="X34" s="21">
        <f>IF(Tabela14[[#This Row],[Base Monetária]]="",#N/A,((Tabela14[[#This Row],[Base Monetária]]*1)/V22)-1)</f>
        <v>0.28985738360142599</v>
      </c>
    </row>
    <row r="35" spans="1:24" ht="12.75">
      <c r="A35" s="19">
        <v>37500</v>
      </c>
      <c r="B35" s="41"/>
      <c r="C35" s="19"/>
      <c r="D35" s="41"/>
      <c r="E35" s="19"/>
      <c r="F35" s="40">
        <v>381788</v>
      </c>
      <c r="G35" s="21">
        <f>IF(Tabela14[[#This Row],[Saldo Crédito Total]]="",#N/A,((Tabela14[[#This Row],[Saldo Crédito Total]]*1)/F34)-1)</f>
        <v>6.1206110604611785E-2</v>
      </c>
      <c r="H35" s="21">
        <f>IF(Tabela14[[#This Row],[Saldo Crédito Total]]="",#N/A,((Tabela14[[#This Row],[Saldo Crédito Total]]*1)/F23)-1)</f>
        <v>0.12073034697352192</v>
      </c>
      <c r="I35" s="43"/>
      <c r="J35" s="43"/>
      <c r="K35" s="12"/>
      <c r="L35" s="12"/>
      <c r="M35" s="12"/>
      <c r="N35" s="12"/>
      <c r="O35" s="12"/>
      <c r="P35" s="12"/>
      <c r="Q35" s="12"/>
      <c r="S35" s="39">
        <v>379257449</v>
      </c>
      <c r="T35" s="21"/>
      <c r="U35" s="12">
        <v>17.89</v>
      </c>
      <c r="V35" s="39">
        <v>60769701</v>
      </c>
      <c r="W35" s="21">
        <f>IF(Tabela14[[#This Row],[Base Monetária]]="",#N/A,((Tabela14[[#This Row],[Base Monetária]]*1)/V34)-1)</f>
        <v>0.10519560703590236</v>
      </c>
      <c r="X35" s="21">
        <f>IF(Tabela14[[#This Row],[Base Monetária]]="",#N/A,((Tabela14[[#This Row],[Base Monetária]]*1)/V23)-1)</f>
        <v>0.33612604912904898</v>
      </c>
    </row>
    <row r="36" spans="1:24" ht="12.75">
      <c r="A36" s="19">
        <v>37530</v>
      </c>
      <c r="B36" s="41"/>
      <c r="C36" s="19"/>
      <c r="D36" s="41"/>
      <c r="E36" s="19"/>
      <c r="F36" s="40">
        <v>378612</v>
      </c>
      <c r="G36" s="21">
        <f>IF(Tabela14[[#This Row],[Saldo Crédito Total]]="",#N/A,((Tabela14[[#This Row],[Saldo Crédito Total]]*1)/F35)-1)</f>
        <v>-8.3187528156987156E-3</v>
      </c>
      <c r="H36" s="21">
        <f>IF(Tabela14[[#This Row],[Saldo Crédito Total]]="",#N/A,((Tabela14[[#This Row],[Saldo Crédito Total]]*1)/F24)-1)</f>
        <v>0.10200339380673928</v>
      </c>
      <c r="I36" s="43"/>
      <c r="J36" s="43"/>
      <c r="K36" s="12"/>
      <c r="L36" s="12"/>
      <c r="M36" s="12"/>
      <c r="N36" s="12"/>
      <c r="O36" s="12"/>
      <c r="P36" s="12"/>
      <c r="Q36" s="12"/>
      <c r="S36" s="39">
        <v>385844150</v>
      </c>
      <c r="T36" s="21"/>
      <c r="U36" s="12">
        <v>19.59</v>
      </c>
      <c r="V36" s="39">
        <v>60640131</v>
      </c>
      <c r="W36" s="21">
        <f>IF(Tabela14[[#This Row],[Base Monetária]]="",#N/A,((Tabela14[[#This Row],[Base Monetária]]*1)/V35)-1)</f>
        <v>-2.1321480584542973E-3</v>
      </c>
      <c r="X36" s="21">
        <f>IF(Tabela14[[#This Row],[Base Monetária]]="",#N/A,((Tabela14[[#This Row],[Base Monetária]]*1)/V24)-1)</f>
        <v>0.40778216772402165</v>
      </c>
    </row>
    <row r="37" spans="1:24" ht="12.75">
      <c r="A37" s="19">
        <v>37561</v>
      </c>
      <c r="B37" s="41"/>
      <c r="C37" s="19"/>
      <c r="D37" s="41"/>
      <c r="E37" s="19"/>
      <c r="F37" s="40">
        <v>381846</v>
      </c>
      <c r="G37" s="21">
        <f>IF(Tabela14[[#This Row],[Saldo Crédito Total]]="",#N/A,((Tabela14[[#This Row],[Saldo Crédito Total]]*1)/F36)-1)</f>
        <v>8.5417260942601825E-3</v>
      </c>
      <c r="H37" s="21">
        <f>IF(Tabela14[[#This Row],[Saldo Crédito Total]]="",#N/A,((Tabela14[[#This Row],[Saldo Crédito Total]]*1)/F25)-1)</f>
        <v>0.10677433566757877</v>
      </c>
      <c r="I37" s="43"/>
      <c r="J37" s="43"/>
      <c r="K37" s="12"/>
      <c r="L37" s="12"/>
      <c r="M37" s="12"/>
      <c r="N37" s="12"/>
      <c r="O37" s="12"/>
      <c r="P37" s="12"/>
      <c r="Q37" s="12"/>
      <c r="S37" s="39">
        <v>389214301</v>
      </c>
      <c r="T37" s="21"/>
      <c r="U37" s="12">
        <v>21.25</v>
      </c>
      <c r="V37" s="39">
        <v>60558939</v>
      </c>
      <c r="W37" s="21">
        <f>IF(Tabela14[[#This Row],[Base Monetária]]="",#N/A,((Tabela14[[#This Row],[Base Monetária]]*1)/V36)-1)</f>
        <v>-1.338915313359057E-3</v>
      </c>
      <c r="X37" s="21">
        <f>IF(Tabela14[[#This Row],[Base Monetária]]="",#N/A,((Tabela14[[#This Row],[Base Monetária]]*1)/V25)-1)</f>
        <v>0.30982803296092043</v>
      </c>
    </row>
    <row r="38" spans="1:24" ht="12.75">
      <c r="A38" s="19">
        <v>37591</v>
      </c>
      <c r="B38" s="41"/>
      <c r="C38" s="19"/>
      <c r="D38" s="41"/>
      <c r="E38" s="19"/>
      <c r="F38" s="40">
        <v>384396</v>
      </c>
      <c r="G38" s="21">
        <f>IF(Tabela14[[#This Row],[Saldo Crédito Total]]="",#N/A,((Tabela14[[#This Row],[Saldo Crédito Total]]*1)/F37)-1)</f>
        <v>6.6780848823870809E-3</v>
      </c>
      <c r="H38" s="21">
        <f>IF(Tabela14[[#This Row],[Saldo Crédito Total]]="",#N/A,((Tabela14[[#This Row],[Saldo Crédito Total]]*1)/F26)-1)</f>
        <v>0.14275691488096665</v>
      </c>
      <c r="I38" s="43"/>
      <c r="J38" s="43"/>
      <c r="K38" s="12"/>
      <c r="L38" s="12"/>
      <c r="M38" s="12"/>
      <c r="N38" s="12"/>
      <c r="O38" s="12"/>
      <c r="P38" s="12"/>
      <c r="Q38" s="12"/>
      <c r="S38" s="39">
        <v>400341786</v>
      </c>
      <c r="T38" s="21">
        <f>IF(Tabela14[[#This Row],[M2]]="",#N/A,((Tabela14[[#This Row],[M2]]*1)/S26)-1)</f>
        <v>0.234476927379482</v>
      </c>
      <c r="U38" s="12">
        <v>23.03</v>
      </c>
      <c r="V38" s="39">
        <v>73302272</v>
      </c>
      <c r="W38" s="21">
        <f>IF(Tabela14[[#This Row],[Base Monetária]]="",#N/A,((Tabela14[[#This Row],[Base Monetária]]*1)/V37)-1)</f>
        <v>0.21042860410747943</v>
      </c>
      <c r="X38" s="21">
        <f>IF(Tabela14[[#This Row],[Base Monetária]]="",#N/A,((Tabela14[[#This Row],[Base Monetária]]*1)/V26)-1)</f>
        <v>0.3764141489411581</v>
      </c>
    </row>
    <row r="39" spans="1:24" ht="12.75">
      <c r="A39" s="19">
        <v>37622</v>
      </c>
      <c r="B39" s="41"/>
      <c r="C39" s="19"/>
      <c r="D39" s="41"/>
      <c r="E39" s="19"/>
      <c r="F39" s="40">
        <v>384508</v>
      </c>
      <c r="G39" s="21">
        <f>IF(Tabela14[[#This Row],[Saldo Crédito Total]]="",#N/A,((Tabela14[[#This Row],[Saldo Crédito Total]]*1)/F38)-1)</f>
        <v>2.9136619527769803E-4</v>
      </c>
      <c r="H39" s="21">
        <f>IF(Tabela14[[#This Row],[Saldo Crédito Total]]="",#N/A,((Tabela14[[#This Row],[Saldo Crédito Total]]*1)/F27)-1)</f>
        <v>0.13849023642796876</v>
      </c>
      <c r="I39" s="43"/>
      <c r="J39" s="43"/>
      <c r="K39" s="12"/>
      <c r="L39" s="12"/>
      <c r="M39" s="12"/>
      <c r="N39" s="12"/>
      <c r="O39" s="12"/>
      <c r="P39" s="12"/>
      <c r="Q39" s="12"/>
      <c r="S39" s="39">
        <v>391237088</v>
      </c>
      <c r="T39" s="21">
        <f>IF(Tabela14[[#This Row],[M2]]="",#N/A,((Tabela14[[#This Row],[M2]]*1)/S27)-1)</f>
        <v>0.2331237210174173</v>
      </c>
      <c r="U39" s="12">
        <v>25.06</v>
      </c>
      <c r="V39" s="39">
        <v>64370257</v>
      </c>
      <c r="W39" s="21">
        <f>IF(Tabela14[[#This Row],[Base Monetária]]="",#N/A,((Tabela14[[#This Row],[Base Monetária]]*1)/V38)-1)</f>
        <v>-0.12185181654396737</v>
      </c>
      <c r="X39" s="21">
        <f>IF(Tabela14[[#This Row],[Base Monetária]]="",#N/A,((Tabela14[[#This Row],[Base Monetária]]*1)/V27)-1)</f>
        <v>0.29458149717983684</v>
      </c>
    </row>
    <row r="40" spans="1:24" ht="12.75">
      <c r="A40" s="19">
        <v>37653</v>
      </c>
      <c r="B40" s="41"/>
      <c r="C40" s="19"/>
      <c r="D40" s="41"/>
      <c r="E40" s="19"/>
      <c r="F40" s="40">
        <v>388320</v>
      </c>
      <c r="G40" s="21">
        <f>IF(Tabela14[[#This Row],[Saldo Crédito Total]]="",#N/A,((Tabela14[[#This Row],[Saldo Crédito Total]]*1)/F39)-1)</f>
        <v>9.9139679798598834E-3</v>
      </c>
      <c r="H40" s="21">
        <f>IF(Tabela14[[#This Row],[Saldo Crédito Total]]="",#N/A,((Tabela14[[#This Row],[Saldo Crédito Total]]*1)/F28)-1)</f>
        <v>0.14198329608281379</v>
      </c>
      <c r="I40" s="43"/>
      <c r="J40" s="43"/>
      <c r="K40" s="12"/>
      <c r="L40" s="12"/>
      <c r="M40" s="12"/>
      <c r="N40" s="12"/>
      <c r="O40" s="12"/>
      <c r="P40" s="12"/>
      <c r="Q40" s="12"/>
      <c r="S40" s="39">
        <v>393976058</v>
      </c>
      <c r="T40" s="21">
        <f>IF(Tabela14[[#This Row],[M2]]="",#N/A,((Tabela14[[#This Row],[M2]]*1)/S28)-1)</f>
        <v>0.23832947889289846</v>
      </c>
      <c r="U40" s="12">
        <v>25.68</v>
      </c>
      <c r="V40" s="39">
        <v>67494433</v>
      </c>
      <c r="W40" s="21">
        <f>IF(Tabela14[[#This Row],[Base Monetária]]="",#N/A,((Tabela14[[#This Row],[Base Monetária]]*1)/V39)-1)</f>
        <v>4.8534465226696133E-2</v>
      </c>
      <c r="X40" s="21">
        <f>IF(Tabela14[[#This Row],[Base Monetária]]="",#N/A,((Tabela14[[#This Row],[Base Monetária]]*1)/V28)-1)</f>
        <v>0.40932832219760762</v>
      </c>
    </row>
    <row r="41" spans="1:24" ht="12.75">
      <c r="A41" s="19">
        <v>37681</v>
      </c>
      <c r="B41" s="41"/>
      <c r="C41" s="19"/>
      <c r="D41" s="41"/>
      <c r="E41" s="19"/>
      <c r="F41" s="40">
        <v>386969</v>
      </c>
      <c r="G41" s="21">
        <f>IF(Tabela14[[#This Row],[Saldo Crédito Total]]="",#N/A,((Tabela14[[#This Row],[Saldo Crédito Total]]*1)/F40)-1)</f>
        <v>-3.4790894107952219E-3</v>
      </c>
      <c r="H41" s="21">
        <f>IF(Tabela14[[#This Row],[Saldo Crédito Total]]="",#N/A,((Tabela14[[#This Row],[Saldo Crédito Total]]*1)/F29)-1)</f>
        <v>0.13402826213097163</v>
      </c>
      <c r="I41" s="43"/>
      <c r="J41" s="43"/>
      <c r="K41" s="12"/>
      <c r="L41" s="12"/>
      <c r="M41" s="12"/>
      <c r="N41" s="12"/>
      <c r="O41" s="12"/>
      <c r="P41" s="12"/>
      <c r="Q41" s="12"/>
      <c r="S41" s="39">
        <v>388142457</v>
      </c>
      <c r="T41" s="21">
        <f>IF(Tabela14[[#This Row],[M2]]="",#N/A,((Tabela14[[#This Row],[M2]]*1)/S29)-1)</f>
        <v>0.18652529038619514</v>
      </c>
      <c r="U41" s="12">
        <v>26.32</v>
      </c>
      <c r="V41" s="39">
        <v>66032455</v>
      </c>
      <c r="W41" s="21">
        <f>IF(Tabela14[[#This Row],[Base Monetária]]="",#N/A,((Tabela14[[#This Row],[Base Monetária]]*1)/V40)-1)</f>
        <v>-2.1660719781141036E-2</v>
      </c>
      <c r="X41" s="21">
        <f>IF(Tabela14[[#This Row],[Base Monetária]]="",#N/A,((Tabela14[[#This Row],[Base Monetária]]*1)/V29)-1)</f>
        <v>0.35160947204960991</v>
      </c>
    </row>
    <row r="42" spans="1:24" ht="12.75">
      <c r="A42" s="19">
        <v>37712</v>
      </c>
      <c r="B42" s="41"/>
      <c r="C42" s="19"/>
      <c r="D42" s="41"/>
      <c r="E42" s="19"/>
      <c r="F42" s="40">
        <v>383307</v>
      </c>
      <c r="G42" s="21">
        <f>IF(Tabela14[[#This Row],[Saldo Crédito Total]]="",#N/A,((Tabela14[[#This Row],[Saldo Crédito Total]]*1)/F41)-1)</f>
        <v>-9.4632903410867275E-3</v>
      </c>
      <c r="H42" s="21">
        <f>IF(Tabela14[[#This Row],[Saldo Crédito Total]]="",#N/A,((Tabela14[[#This Row],[Saldo Crédito Total]]*1)/F30)-1)</f>
        <v>0.11216629092206865</v>
      </c>
      <c r="I42" s="43"/>
      <c r="J42" s="43"/>
      <c r="K42" s="12"/>
      <c r="L42" s="12"/>
      <c r="M42" s="12"/>
      <c r="N42" s="12"/>
      <c r="O42" s="12"/>
      <c r="P42" s="12"/>
      <c r="Q42" s="12"/>
      <c r="S42" s="39">
        <v>385467653</v>
      </c>
      <c r="T42" s="21">
        <f>IF(Tabela14[[#This Row],[M2]]="",#N/A,((Tabela14[[#This Row],[M2]]*1)/S30)-1)</f>
        <v>0.1831178003408187</v>
      </c>
      <c r="U42" s="12">
        <v>26.32</v>
      </c>
      <c r="V42" s="39">
        <v>68228788</v>
      </c>
      <c r="W42" s="21">
        <f>IF(Tabela14[[#This Row],[Base Monetária]]="",#N/A,((Tabela14[[#This Row],[Base Monetária]]*1)/V41)-1)</f>
        <v>3.3261416677601963E-2</v>
      </c>
      <c r="X42" s="21">
        <f>IF(Tabela14[[#This Row],[Base Monetária]]="",#N/A,((Tabela14[[#This Row],[Base Monetária]]*1)/V30)-1)</f>
        <v>0.45957681232687664</v>
      </c>
    </row>
    <row r="43" spans="1:24" ht="12.75">
      <c r="A43" s="19">
        <v>37742</v>
      </c>
      <c r="B43" s="41"/>
      <c r="C43" s="19"/>
      <c r="D43" s="41"/>
      <c r="E43" s="19"/>
      <c r="F43" s="40">
        <v>386300</v>
      </c>
      <c r="G43" s="21">
        <f>IF(Tabela14[[#This Row],[Saldo Crédito Total]]="",#N/A,((Tabela14[[#This Row],[Saldo Crédito Total]]*1)/F42)-1)</f>
        <v>7.8083624875100455E-3</v>
      </c>
      <c r="H43" s="21">
        <f>IF(Tabela14[[#This Row],[Saldo Crédito Total]]="",#N/A,((Tabela14[[#This Row],[Saldo Crédito Total]]*1)/F31)-1)</f>
        <v>0.10473063790115478</v>
      </c>
      <c r="I43" s="43"/>
      <c r="J43" s="43"/>
      <c r="K43" s="12"/>
      <c r="L43" s="12"/>
      <c r="M43" s="12"/>
      <c r="N43" s="12"/>
      <c r="O43" s="12"/>
      <c r="P43" s="12"/>
      <c r="Q43" s="12"/>
      <c r="S43" s="39">
        <v>388490690</v>
      </c>
      <c r="T43" s="21">
        <f>IF(Tabela14[[#This Row],[M2]]="",#N/A,((Tabela14[[#This Row],[M2]]*1)/S31)-1)</f>
        <v>0.18381522054875044</v>
      </c>
      <c r="U43" s="12">
        <v>26.31</v>
      </c>
      <c r="V43" s="39">
        <v>65113594</v>
      </c>
      <c r="W43" s="21">
        <f>IF(Tabela14[[#This Row],[Base Monetária]]="",#N/A,((Tabela14[[#This Row],[Base Monetária]]*1)/V42)-1)</f>
        <v>-4.5658058589579498E-2</v>
      </c>
      <c r="X43" s="21">
        <f>IF(Tabela14[[#This Row],[Base Monetária]]="",#N/A,((Tabela14[[#This Row],[Base Monetária]]*1)/V31)-1)</f>
        <v>0.26401794429806991</v>
      </c>
    </row>
    <row r="44" spans="1:24" ht="12.75">
      <c r="A44" s="19">
        <v>37773</v>
      </c>
      <c r="B44" s="41"/>
      <c r="C44" s="19"/>
      <c r="D44" s="41"/>
      <c r="E44" s="19"/>
      <c r="F44" s="40">
        <v>388582</v>
      </c>
      <c r="G44" s="21">
        <f>IF(Tabela14[[#This Row],[Saldo Crédito Total]]="",#N/A,((Tabela14[[#This Row],[Saldo Crédito Total]]*1)/F43)-1)</f>
        <v>5.907325912503314E-3</v>
      </c>
      <c r="H44" s="21">
        <f>IF(Tabela14[[#This Row],[Saldo Crédito Total]]="",#N/A,((Tabela14[[#This Row],[Saldo Crédito Total]]*1)/F32)-1)</f>
        <v>8.6808896247734468E-2</v>
      </c>
      <c r="I44" s="43"/>
      <c r="J44" s="43"/>
      <c r="K44" s="12"/>
      <c r="L44" s="12"/>
      <c r="M44" s="12"/>
      <c r="N44" s="12"/>
      <c r="O44" s="12"/>
      <c r="P44" s="12"/>
      <c r="Q44" s="12"/>
      <c r="S44" s="39">
        <v>386338027</v>
      </c>
      <c r="T44" s="21">
        <f>IF(Tabela14[[#This Row],[M2]]="",#N/A,((Tabela14[[#This Row],[M2]]*1)/S32)-1)</f>
        <v>0.11913874449905326</v>
      </c>
      <c r="U44" s="12">
        <v>26.09</v>
      </c>
      <c r="V44" s="39">
        <v>63837941</v>
      </c>
      <c r="W44" s="21">
        <f>IF(Tabela14[[#This Row],[Base Monetária]]="",#N/A,((Tabela14[[#This Row],[Base Monetária]]*1)/V43)-1)</f>
        <v>-1.9591193199994472E-2</v>
      </c>
      <c r="X44" s="21">
        <f>IF(Tabela14[[#This Row],[Base Monetária]]="",#N/A,((Tabela14[[#This Row],[Base Monetária]]*1)/V32)-1)</f>
        <v>0.25931613298728373</v>
      </c>
    </row>
    <row r="45" spans="1:24" ht="12.75">
      <c r="A45" s="19">
        <v>37803</v>
      </c>
      <c r="B45" s="41"/>
      <c r="C45" s="19"/>
      <c r="D45" s="41"/>
      <c r="E45" s="19"/>
      <c r="F45" s="40">
        <v>389881</v>
      </c>
      <c r="G45" s="21">
        <f>IF(Tabela14[[#This Row],[Saldo Crédito Total]]="",#N/A,((Tabela14[[#This Row],[Saldo Crédito Total]]*1)/F44)-1)</f>
        <v>3.3429237586919403E-3</v>
      </c>
      <c r="H45" s="21">
        <f>IF(Tabela14[[#This Row],[Saldo Crédito Total]]="",#N/A,((Tabela14[[#This Row],[Saldo Crédito Total]]*1)/F33)-1)</f>
        <v>6.9702806220437008E-2</v>
      </c>
      <c r="I45" s="43"/>
      <c r="J45" s="43"/>
      <c r="K45" s="12"/>
      <c r="L45" s="12"/>
      <c r="M45" s="12"/>
      <c r="N45" s="12"/>
      <c r="O45" s="12"/>
      <c r="P45" s="12"/>
      <c r="Q45" s="12"/>
      <c r="S45" s="39">
        <v>388813938</v>
      </c>
      <c r="T45" s="21">
        <f>IF(Tabela14[[#This Row],[M2]]="",#N/A,((Tabela14[[#This Row],[M2]]*1)/S33)-1)</f>
        <v>8.9765097193513999E-2</v>
      </c>
      <c r="U45" s="12">
        <v>25.36</v>
      </c>
      <c r="V45" s="39">
        <v>67841206</v>
      </c>
      <c r="W45" s="21">
        <f>IF(Tabela14[[#This Row],[Base Monetária]]="",#N/A,((Tabela14[[#This Row],[Base Monetária]]*1)/V44)-1)</f>
        <v>6.2709807636182946E-2</v>
      </c>
      <c r="X45" s="21">
        <f>IF(Tabela14[[#This Row],[Base Monetária]]="",#N/A,((Tabela14[[#This Row],[Base Monetária]]*1)/V33)-1)</f>
        <v>0.29387633748798714</v>
      </c>
    </row>
    <row r="46" spans="1:24" ht="12.75">
      <c r="A46" s="19">
        <v>37834</v>
      </c>
      <c r="B46" s="41"/>
      <c r="C46" s="19"/>
      <c r="D46" s="41"/>
      <c r="E46" s="19"/>
      <c r="F46" s="40">
        <v>392427</v>
      </c>
      <c r="G46" s="21">
        <f>IF(Tabela14[[#This Row],[Saldo Crédito Total]]="",#N/A,((Tabela14[[#This Row],[Saldo Crédito Total]]*1)/F45)-1)</f>
        <v>6.530197675701066E-3</v>
      </c>
      <c r="H46" s="21">
        <f>IF(Tabela14[[#This Row],[Saldo Crédito Total]]="",#N/A,((Tabela14[[#This Row],[Saldo Crédito Total]]*1)/F34)-1)</f>
        <v>9.0777945787285041E-2</v>
      </c>
      <c r="I46" s="43"/>
      <c r="J46" s="43"/>
      <c r="K46" s="12"/>
      <c r="L46" s="12"/>
      <c r="M46" s="12"/>
      <c r="N46" s="12"/>
      <c r="O46" s="12"/>
      <c r="P46" s="12"/>
      <c r="Q46" s="12"/>
      <c r="S46" s="39">
        <v>390970738</v>
      </c>
      <c r="T46" s="21">
        <f>IF(Tabela14[[#This Row],[M2]]="",#N/A,((Tabela14[[#This Row],[M2]]*1)/S34)-1)</f>
        <v>4.9141085885352265E-2</v>
      </c>
      <c r="U46" s="12">
        <v>23.5</v>
      </c>
      <c r="V46" s="39">
        <v>58430020</v>
      </c>
      <c r="W46" s="21">
        <f>IF(Tabela14[[#This Row],[Base Monetária]]="",#N/A,((Tabela14[[#This Row],[Base Monetária]]*1)/V45)-1)</f>
        <v>-0.13872374261742926</v>
      </c>
      <c r="X46" s="21">
        <f>IF(Tabela14[[#This Row],[Base Monetária]]="",#N/A,((Tabela14[[#This Row],[Base Monetária]]*1)/V34)-1)</f>
        <v>6.264471209130873E-2</v>
      </c>
    </row>
    <row r="47" spans="1:24" ht="12.75">
      <c r="A47" s="19">
        <v>37865</v>
      </c>
      <c r="B47" s="41"/>
      <c r="C47" s="19"/>
      <c r="D47" s="41"/>
      <c r="E47" s="19"/>
      <c r="F47" s="40">
        <v>397523</v>
      </c>
      <c r="G47" s="21">
        <f>IF(Tabela14[[#This Row],[Saldo Crédito Total]]="",#N/A,((Tabela14[[#This Row],[Saldo Crédito Total]]*1)/F46)-1)</f>
        <v>1.2985854693994048E-2</v>
      </c>
      <c r="H47" s="21">
        <f>IF(Tabela14[[#This Row],[Saldo Crédito Total]]="",#N/A,((Tabela14[[#This Row],[Saldo Crédito Total]]*1)/F35)-1)</f>
        <v>4.1213972152084333E-2</v>
      </c>
      <c r="I47" s="43"/>
      <c r="J47" s="43"/>
      <c r="K47" s="12"/>
      <c r="L47" s="12"/>
      <c r="M47" s="12"/>
      <c r="N47" s="12"/>
      <c r="O47" s="12"/>
      <c r="P47" s="12"/>
      <c r="Q47" s="12"/>
      <c r="S47" s="39">
        <v>392149375</v>
      </c>
      <c r="T47" s="21">
        <f>IF(Tabela14[[#This Row],[M2]]="",#N/A,((Tabela14[[#This Row],[M2]]*1)/S35)-1)</f>
        <v>3.399254525914408E-2</v>
      </c>
      <c r="U47" s="12">
        <v>21.02</v>
      </c>
      <c r="V47" s="39">
        <v>56110109</v>
      </c>
      <c r="W47" s="21">
        <f>IF(Tabela14[[#This Row],[Base Monetária]]="",#N/A,((Tabela14[[#This Row],[Base Monetária]]*1)/V46)-1)</f>
        <v>-3.9704093888723646E-2</v>
      </c>
      <c r="X47" s="21">
        <f>IF(Tabela14[[#This Row],[Base Monetária]]="",#N/A,((Tabela14[[#This Row],[Base Monetária]]*1)/V35)-1)</f>
        <v>-7.6676237060965602E-2</v>
      </c>
    </row>
    <row r="48" spans="1:24" ht="12.75">
      <c r="A48" s="19">
        <v>37895</v>
      </c>
      <c r="B48" s="41"/>
      <c r="C48" s="19"/>
      <c r="D48" s="41"/>
      <c r="E48" s="19"/>
      <c r="F48" s="40">
        <v>403151</v>
      </c>
      <c r="G48" s="21">
        <f>IF(Tabela14[[#This Row],[Saldo Crédito Total]]="",#N/A,((Tabela14[[#This Row],[Saldo Crédito Total]]*1)/F47)-1)</f>
        <v>1.4157671380020886E-2</v>
      </c>
      <c r="H48" s="21">
        <f>IF(Tabela14[[#This Row],[Saldo Crédito Total]]="",#N/A,((Tabela14[[#This Row],[Saldo Crédito Total]]*1)/F36)-1)</f>
        <v>6.4813053997232029E-2</v>
      </c>
      <c r="I48" s="43"/>
      <c r="J48" s="43"/>
      <c r="K48" s="12"/>
      <c r="L48" s="12"/>
      <c r="M48" s="12"/>
      <c r="N48" s="12"/>
      <c r="O48" s="12"/>
      <c r="P48" s="12"/>
      <c r="Q48" s="12"/>
      <c r="S48" s="39">
        <v>390099002</v>
      </c>
      <c r="T48" s="21">
        <f>IF(Tabela14[[#This Row],[M2]]="",#N/A,((Tabela14[[#This Row],[M2]]*1)/S36)-1)</f>
        <v>1.1027385020609959E-2</v>
      </c>
      <c r="U48" s="12">
        <v>19.54</v>
      </c>
      <c r="V48" s="39">
        <v>57710438</v>
      </c>
      <c r="W48" s="21">
        <f>IF(Tabela14[[#This Row],[Base Monetária]]="",#N/A,((Tabela14[[#This Row],[Base Monetária]]*1)/V47)-1)</f>
        <v>2.8521224223606589E-2</v>
      </c>
      <c r="X48" s="21">
        <f>IF(Tabela14[[#This Row],[Base Monetária]]="",#N/A,((Tabela14[[#This Row],[Base Monetária]]*1)/V36)-1)</f>
        <v>-4.8312774917982915E-2</v>
      </c>
    </row>
    <row r="49" spans="1:24" ht="12.75">
      <c r="A49" s="19">
        <v>37926</v>
      </c>
      <c r="B49" s="41"/>
      <c r="C49" s="19"/>
      <c r="D49" s="41"/>
      <c r="E49" s="19"/>
      <c r="F49" s="40">
        <v>413115</v>
      </c>
      <c r="G49" s="21">
        <f>IF(Tabela14[[#This Row],[Saldo Crédito Total]]="",#N/A,((Tabela14[[#This Row],[Saldo Crédito Total]]*1)/F48)-1)</f>
        <v>2.4715305183417691E-2</v>
      </c>
      <c r="H49" s="21">
        <f>IF(Tabela14[[#This Row],[Saldo Crédito Total]]="",#N/A,((Tabela14[[#This Row],[Saldo Crédito Total]]*1)/F37)-1)</f>
        <v>8.1889033798966171E-2</v>
      </c>
      <c r="I49" s="43"/>
      <c r="J49" s="43"/>
      <c r="K49" s="12"/>
      <c r="L49" s="12"/>
      <c r="M49" s="12"/>
      <c r="N49" s="12"/>
      <c r="O49" s="12"/>
      <c r="P49" s="12"/>
      <c r="Q49" s="12"/>
      <c r="S49" s="39">
        <v>401818084</v>
      </c>
      <c r="T49" s="21">
        <f>IF(Tabela14[[#This Row],[M2]]="",#N/A,((Tabela14[[#This Row],[M2]]*1)/S37)-1)</f>
        <v>3.2382630770805054E-2</v>
      </c>
      <c r="U49" s="12">
        <v>18.309999999999999</v>
      </c>
      <c r="V49" s="39">
        <v>62417367</v>
      </c>
      <c r="W49" s="21">
        <f>IF(Tabela14[[#This Row],[Base Monetária]]="",#N/A,((Tabela14[[#This Row],[Base Monetária]]*1)/V48)-1)</f>
        <v>8.1561138038841463E-2</v>
      </c>
      <c r="X49" s="21">
        <f>IF(Tabela14[[#This Row],[Base Monetária]]="",#N/A,((Tabela14[[#This Row],[Base Monetária]]*1)/V37)-1)</f>
        <v>3.0687922058872275E-2</v>
      </c>
    </row>
    <row r="50" spans="1:24" ht="12.75">
      <c r="A50" s="19">
        <v>37956</v>
      </c>
      <c r="B50" s="41"/>
      <c r="C50" s="19"/>
      <c r="D50" s="41"/>
      <c r="E50" s="19"/>
      <c r="F50" s="40">
        <v>418258</v>
      </c>
      <c r="G50" s="21">
        <f>IF(Tabela14[[#This Row],[Saldo Crédito Total]]="",#N/A,((Tabela14[[#This Row],[Saldo Crédito Total]]*1)/F49)-1)</f>
        <v>1.244931798651705E-2</v>
      </c>
      <c r="H50" s="21">
        <f>IF(Tabela14[[#This Row],[Saldo Crédito Total]]="",#N/A,((Tabela14[[#This Row],[Saldo Crédito Total]]*1)/F38)-1)</f>
        <v>8.8091447361575037E-2</v>
      </c>
      <c r="I50" s="43"/>
      <c r="J50" s="43"/>
      <c r="K50" s="12"/>
      <c r="L50" s="12"/>
      <c r="M50" s="12"/>
      <c r="N50" s="12"/>
      <c r="O50" s="12"/>
      <c r="P50" s="12"/>
      <c r="Q50" s="12"/>
      <c r="S50" s="39">
        <v>416247543</v>
      </c>
      <c r="T50" s="21">
        <f>IF(Tabela14[[#This Row],[M2]]="",#N/A,((Tabela14[[#This Row],[M2]]*1)/S38)-1)</f>
        <v>3.9730444225974493E-2</v>
      </c>
      <c r="U50" s="12">
        <v>16.91</v>
      </c>
      <c r="V50" s="39">
        <v>73219136</v>
      </c>
      <c r="W50" s="21">
        <f>IF(Tabela14[[#This Row],[Base Monetária]]="",#N/A,((Tabela14[[#This Row],[Base Monetária]]*1)/V49)-1)</f>
        <v>0.17305710764761995</v>
      </c>
      <c r="X50" s="21">
        <f>IF(Tabela14[[#This Row],[Base Monetária]]="",#N/A,((Tabela14[[#This Row],[Base Monetária]]*1)/V38)-1)</f>
        <v>-1.134153113289571E-3</v>
      </c>
    </row>
    <row r="51" spans="1:24" ht="12.75">
      <c r="A51" s="19">
        <v>37987</v>
      </c>
      <c r="B51" s="41"/>
      <c r="C51" s="19"/>
      <c r="D51" s="41"/>
      <c r="E51" s="19"/>
      <c r="F51" s="40">
        <v>417770</v>
      </c>
      <c r="G51" s="21">
        <f>IF(Tabela14[[#This Row],[Saldo Crédito Total]]="",#N/A,((Tabela14[[#This Row],[Saldo Crédito Total]]*1)/F50)-1)</f>
        <v>-1.1667439714243555E-3</v>
      </c>
      <c r="H51" s="21">
        <f>IF(Tabela14[[#This Row],[Saldo Crédito Total]]="",#N/A,((Tabela14[[#This Row],[Saldo Crédito Total]]*1)/F39)-1)</f>
        <v>8.6505352294360627E-2</v>
      </c>
      <c r="I51" s="43"/>
      <c r="J51" s="43"/>
      <c r="K51" s="12"/>
      <c r="L51" s="12"/>
      <c r="M51" s="12"/>
      <c r="N51" s="12"/>
      <c r="O51" s="12"/>
      <c r="P51" s="12"/>
      <c r="Q51" s="12"/>
      <c r="S51" s="39">
        <v>408357097</v>
      </c>
      <c r="T51" s="21">
        <f>IF(Tabela14[[#This Row],[M2]]="",#N/A,((Tabela14[[#This Row],[M2]]*1)/S39)-1)</f>
        <v>4.3758655621115361E-2</v>
      </c>
      <c r="U51" s="12">
        <v>16.32</v>
      </c>
      <c r="V51" s="39">
        <v>68899768</v>
      </c>
      <c r="W51" s="21">
        <f>IF(Tabela14[[#This Row],[Base Monetária]]="",#N/A,((Tabela14[[#This Row],[Base Monetária]]*1)/V50)-1)</f>
        <v>-5.8992337740778611E-2</v>
      </c>
      <c r="X51" s="21">
        <f>IF(Tabela14[[#This Row],[Base Monetária]]="",#N/A,((Tabela14[[#This Row],[Base Monetária]]*1)/V39)-1)</f>
        <v>7.0366520363589702E-2</v>
      </c>
    </row>
    <row r="52" spans="1:24" ht="12.75">
      <c r="A52" s="19">
        <v>38018</v>
      </c>
      <c r="B52" s="41"/>
      <c r="C52" s="19"/>
      <c r="D52" s="41"/>
      <c r="E52" s="19"/>
      <c r="F52" s="40">
        <v>420849</v>
      </c>
      <c r="G52" s="21">
        <f>IF(Tabela14[[#This Row],[Saldo Crédito Total]]="",#N/A,((Tabela14[[#This Row],[Saldo Crédito Total]]*1)/F51)-1)</f>
        <v>7.3700840175217053E-3</v>
      </c>
      <c r="H52" s="21">
        <f>IF(Tabela14[[#This Row],[Saldo Crédito Total]]="",#N/A,((Tabela14[[#This Row],[Saldo Crédito Total]]*1)/F40)-1)</f>
        <v>8.3768541409147135E-2</v>
      </c>
      <c r="I52" s="43"/>
      <c r="J52" s="43"/>
      <c r="K52" s="12"/>
      <c r="L52" s="12"/>
      <c r="M52" s="12"/>
      <c r="N52" s="12"/>
      <c r="O52" s="12"/>
      <c r="P52" s="12"/>
      <c r="Q52" s="12"/>
      <c r="S52" s="39">
        <v>411584365</v>
      </c>
      <c r="T52" s="21">
        <f>IF(Tabela14[[#This Row],[M2]]="",#N/A,((Tabela14[[#This Row],[M2]]*1)/S40)-1)</f>
        <v>4.4693850406513747E-2</v>
      </c>
      <c r="U52" s="12">
        <v>16.3</v>
      </c>
      <c r="V52" s="39">
        <v>68868993</v>
      </c>
      <c r="W52" s="21">
        <f>IF(Tabela14[[#This Row],[Base Monetária]]="",#N/A,((Tabela14[[#This Row],[Base Monetária]]*1)/V51)-1)</f>
        <v>-4.4666333274157033E-4</v>
      </c>
      <c r="X52" s="21">
        <f>IF(Tabela14[[#This Row],[Base Monetária]]="",#N/A,((Tabela14[[#This Row],[Base Monetária]]*1)/V40)-1)</f>
        <v>2.0365531480203813E-2</v>
      </c>
    </row>
    <row r="53" spans="1:24" ht="12.75">
      <c r="A53" s="19">
        <v>38047</v>
      </c>
      <c r="B53" s="41"/>
      <c r="C53" s="19"/>
      <c r="D53" s="41"/>
      <c r="E53" s="19"/>
      <c r="F53" s="40">
        <v>423347</v>
      </c>
      <c r="G53" s="21">
        <f>IF(Tabela14[[#This Row],[Saldo Crédito Total]]="",#N/A,((Tabela14[[#This Row],[Saldo Crédito Total]]*1)/F52)-1)</f>
        <v>5.9356206145197987E-3</v>
      </c>
      <c r="H53" s="21">
        <f>IF(Tabela14[[#This Row],[Saldo Crédito Total]]="",#N/A,((Tabela14[[#This Row],[Saldo Crédito Total]]*1)/F41)-1)</f>
        <v>9.4007530318966026E-2</v>
      </c>
      <c r="I53" s="43"/>
      <c r="J53" s="43"/>
      <c r="K53" s="12"/>
      <c r="L53" s="12"/>
      <c r="M53" s="12"/>
      <c r="N53" s="12"/>
      <c r="O53" s="12"/>
      <c r="P53" s="12"/>
      <c r="Q53" s="12"/>
      <c r="S53" s="39">
        <v>413528931</v>
      </c>
      <c r="T53" s="21">
        <f>IF(Tabela14[[#This Row],[M2]]="",#N/A,((Tabela14[[#This Row],[M2]]*1)/S41)-1)</f>
        <v>6.5405042767583632E-2</v>
      </c>
      <c r="U53" s="12">
        <v>16.190000000000001</v>
      </c>
      <c r="V53" s="39">
        <v>63122628</v>
      </c>
      <c r="W53" s="21">
        <f>IF(Tabela14[[#This Row],[Base Monetária]]="",#N/A,((Tabela14[[#This Row],[Base Monetária]]*1)/V52)-1)</f>
        <v>-8.343907395306327E-2</v>
      </c>
      <c r="X53" s="21">
        <f>IF(Tabela14[[#This Row],[Base Monetária]]="",#N/A,((Tabela14[[#This Row],[Base Monetária]]*1)/V41)-1)</f>
        <v>-4.4066618453001638E-2</v>
      </c>
    </row>
    <row r="54" spans="1:24" ht="12.75">
      <c r="A54" s="19">
        <v>38078</v>
      </c>
      <c r="B54" s="41"/>
      <c r="C54" s="19"/>
      <c r="D54" s="41"/>
      <c r="E54" s="19"/>
      <c r="F54" s="40">
        <v>435554</v>
      </c>
      <c r="G54" s="21">
        <f>IF(Tabela14[[#This Row],[Saldo Crédito Total]]="",#N/A,((Tabela14[[#This Row],[Saldo Crédito Total]]*1)/F53)-1)</f>
        <v>2.8834502193236355E-2</v>
      </c>
      <c r="H54" s="21">
        <f>IF(Tabela14[[#This Row],[Saldo Crédito Total]]="",#N/A,((Tabela14[[#This Row],[Saldo Crédito Total]]*1)/F42)-1)</f>
        <v>0.13630588536082033</v>
      </c>
      <c r="I54" s="43"/>
      <c r="J54" s="43"/>
      <c r="K54" s="12"/>
      <c r="L54" s="12"/>
      <c r="M54" s="12"/>
      <c r="N54" s="12"/>
      <c r="O54" s="12"/>
      <c r="P54" s="12"/>
      <c r="Q54" s="12"/>
      <c r="S54" s="39">
        <v>415095168</v>
      </c>
      <c r="T54" s="21">
        <f>IF(Tabela14[[#This Row],[M2]]="",#N/A,((Tabela14[[#This Row],[M2]]*1)/S42)-1)</f>
        <v>7.686122238640869E-2</v>
      </c>
      <c r="U54" s="12">
        <v>15.96</v>
      </c>
      <c r="V54" s="39">
        <v>65612983</v>
      </c>
      <c r="W54" s="21">
        <f>IF(Tabela14[[#This Row],[Base Monetária]]="",#N/A,((Tabela14[[#This Row],[Base Monetária]]*1)/V53)-1)</f>
        <v>3.9452650799012945E-2</v>
      </c>
      <c r="X54" s="21">
        <f>IF(Tabela14[[#This Row],[Base Monetária]]="",#N/A,((Tabela14[[#This Row],[Base Monetária]]*1)/V42)-1)</f>
        <v>-3.8338728807552624E-2</v>
      </c>
    </row>
    <row r="55" spans="1:24" ht="12.75">
      <c r="A55" s="19">
        <v>38108</v>
      </c>
      <c r="B55" s="41"/>
      <c r="C55" s="19"/>
      <c r="D55" s="41"/>
      <c r="E55" s="19"/>
      <c r="F55" s="40">
        <v>445864</v>
      </c>
      <c r="G55" s="21">
        <f>IF(Tabela14[[#This Row],[Saldo Crédito Total]]="",#N/A,((Tabela14[[#This Row],[Saldo Crédito Total]]*1)/F54)-1)</f>
        <v>2.3671002906642924E-2</v>
      </c>
      <c r="H55" s="21">
        <f>IF(Tabela14[[#This Row],[Saldo Crédito Total]]="",#N/A,((Tabela14[[#This Row],[Saldo Crédito Total]]*1)/F43)-1)</f>
        <v>0.15419104323064969</v>
      </c>
      <c r="I55" s="43"/>
      <c r="J55" s="43"/>
      <c r="K55" s="12"/>
      <c r="L55" s="12"/>
      <c r="M55" s="12"/>
      <c r="N55" s="12"/>
      <c r="O55" s="12"/>
      <c r="P55" s="12"/>
      <c r="Q55" s="12"/>
      <c r="S55" s="39">
        <v>429712981</v>
      </c>
      <c r="T55" s="21">
        <f>IF(Tabela14[[#This Row],[M2]]="",#N/A,((Tabela14[[#This Row],[M2]]*1)/S43)-1)</f>
        <v>0.10610882592836401</v>
      </c>
      <c r="U55" s="12">
        <v>15.77</v>
      </c>
      <c r="V55" s="39">
        <v>66822153</v>
      </c>
      <c r="W55" s="21">
        <f>IF(Tabela14[[#This Row],[Base Monetária]]="",#N/A,((Tabela14[[#This Row],[Base Monetária]]*1)/V54)-1)</f>
        <v>1.8428822234770159E-2</v>
      </c>
      <c r="X55" s="21">
        <f>IF(Tabela14[[#This Row],[Base Monetária]]="",#N/A,((Tabela14[[#This Row],[Base Monetária]]*1)/V43)-1)</f>
        <v>2.6239666635510916E-2</v>
      </c>
    </row>
    <row r="56" spans="1:24" ht="12.75">
      <c r="A56" s="19">
        <v>38139</v>
      </c>
      <c r="B56" s="41"/>
      <c r="C56" s="19"/>
      <c r="D56" s="41"/>
      <c r="E56" s="19"/>
      <c r="F56" s="40">
        <v>452933</v>
      </c>
      <c r="G56" s="21">
        <f>IF(Tabela14[[#This Row],[Saldo Crédito Total]]="",#N/A,((Tabela14[[#This Row],[Saldo Crédito Total]]*1)/F55)-1)</f>
        <v>1.5854610374463896E-2</v>
      </c>
      <c r="H56" s="21">
        <f>IF(Tabela14[[#This Row],[Saldo Crédito Total]]="",#N/A,((Tabela14[[#This Row],[Saldo Crédito Total]]*1)/F44)-1)</f>
        <v>0.16560468575487275</v>
      </c>
      <c r="I56" s="43"/>
      <c r="J56" s="43"/>
      <c r="K56" s="12"/>
      <c r="L56" s="12"/>
      <c r="M56" s="12"/>
      <c r="N56" s="12"/>
      <c r="O56" s="12"/>
      <c r="P56" s="12"/>
      <c r="Q56" s="12"/>
      <c r="S56" s="39">
        <v>437868637</v>
      </c>
      <c r="T56" s="21">
        <f>IF(Tabela14[[#This Row],[M2]]="",#N/A,((Tabela14[[#This Row],[M2]]*1)/S44)-1)</f>
        <v>0.13338218450859363</v>
      </c>
      <c r="U56" s="12">
        <v>15.8</v>
      </c>
      <c r="V56" s="39">
        <v>67992270</v>
      </c>
      <c r="W56" s="21">
        <f>IF(Tabela14[[#This Row],[Base Monetária]]="",#N/A,((Tabela14[[#This Row],[Base Monetária]]*1)/V55)-1)</f>
        <v>1.7510914381941634E-2</v>
      </c>
      <c r="X56" s="21">
        <f>IF(Tabela14[[#This Row],[Base Monetária]]="",#N/A,((Tabela14[[#This Row],[Base Monetária]]*1)/V44)-1)</f>
        <v>6.5076174684268073E-2</v>
      </c>
    </row>
    <row r="57" spans="1:24" ht="12.75">
      <c r="A57" s="19">
        <v>38169</v>
      </c>
      <c r="B57" s="41"/>
      <c r="C57" s="19"/>
      <c r="D57" s="41"/>
      <c r="E57" s="19"/>
      <c r="F57" s="40">
        <v>457302</v>
      </c>
      <c r="G57" s="21">
        <f>IF(Tabela14[[#This Row],[Saldo Crédito Total]]="",#N/A,((Tabela14[[#This Row],[Saldo Crédito Total]]*1)/F56)-1)</f>
        <v>9.6460182852651233E-3</v>
      </c>
      <c r="H57" s="21">
        <f>IF(Tabela14[[#This Row],[Saldo Crédito Total]]="",#N/A,((Tabela14[[#This Row],[Saldo Crédito Total]]*1)/F45)-1)</f>
        <v>0.17292712391729781</v>
      </c>
      <c r="I57" s="43"/>
      <c r="J57" s="43"/>
      <c r="K57" s="12"/>
      <c r="L57" s="12"/>
      <c r="M57" s="12"/>
      <c r="N57" s="12"/>
      <c r="O57" s="12"/>
      <c r="P57" s="12"/>
      <c r="Q57" s="12"/>
      <c r="S57" s="39">
        <v>443323859</v>
      </c>
      <c r="T57" s="21">
        <f>IF(Tabela14[[#This Row],[M2]]="",#N/A,((Tabela14[[#This Row],[M2]]*1)/S45)-1)</f>
        <v>0.14019538826306177</v>
      </c>
      <c r="U57" s="12">
        <v>15.77</v>
      </c>
      <c r="V57" s="39">
        <v>73110428</v>
      </c>
      <c r="W57" s="21">
        <f>IF(Tabela14[[#This Row],[Base Monetária]]="",#N/A,((Tabela14[[#This Row],[Base Monetária]]*1)/V56)-1)</f>
        <v>7.5275586474756517E-2</v>
      </c>
      <c r="X57" s="21">
        <f>IF(Tabela14[[#This Row],[Base Monetária]]="",#N/A,((Tabela14[[#This Row],[Base Monetária]]*1)/V45)-1)</f>
        <v>7.7669934110546235E-2</v>
      </c>
    </row>
    <row r="58" spans="1:24" ht="12.75">
      <c r="A58" s="19">
        <v>38200</v>
      </c>
      <c r="B58" s="41"/>
      <c r="C58" s="19"/>
      <c r="D58" s="41"/>
      <c r="E58" s="19"/>
      <c r="F58" s="40">
        <v>464457</v>
      </c>
      <c r="G58" s="21">
        <f>IF(Tabela14[[#This Row],[Saldo Crédito Total]]="",#N/A,((Tabela14[[#This Row],[Saldo Crédito Total]]*1)/F57)-1)</f>
        <v>1.5646115695973295E-2</v>
      </c>
      <c r="H58" s="21">
        <f>IF(Tabela14[[#This Row],[Saldo Crédito Total]]="",#N/A,((Tabela14[[#This Row],[Saldo Crédito Total]]*1)/F46)-1)</f>
        <v>0.183550061540108</v>
      </c>
      <c r="I58" s="43"/>
      <c r="J58" s="43"/>
      <c r="K58" s="12"/>
      <c r="L58" s="12"/>
      <c r="M58" s="12"/>
      <c r="N58" s="12"/>
      <c r="O58" s="12"/>
      <c r="P58" s="12"/>
      <c r="Q58" s="12"/>
      <c r="S58" s="39">
        <v>451798704</v>
      </c>
      <c r="T58" s="21">
        <f>IF(Tabela14[[#This Row],[M2]]="",#N/A,((Tabela14[[#This Row],[M2]]*1)/S46)-1)</f>
        <v>0.15558188909779735</v>
      </c>
      <c r="U58" s="12">
        <v>15.86</v>
      </c>
      <c r="V58" s="39">
        <v>72201284</v>
      </c>
      <c r="W58" s="21">
        <f>IF(Tabela14[[#This Row],[Base Monetária]]="",#N/A,((Tabela14[[#This Row],[Base Monetária]]*1)/V57)-1)</f>
        <v>-1.2435216491961998E-2</v>
      </c>
      <c r="X58" s="21">
        <f>IF(Tabela14[[#This Row],[Base Monetária]]="",#N/A,((Tabela14[[#This Row],[Base Monetária]]*1)/V46)-1)</f>
        <v>0.23568816166758122</v>
      </c>
    </row>
    <row r="59" spans="1:24" ht="12.75">
      <c r="A59" s="19">
        <v>38231</v>
      </c>
      <c r="B59" s="41"/>
      <c r="C59" s="19"/>
      <c r="D59" s="41"/>
      <c r="E59" s="19"/>
      <c r="F59" s="40">
        <v>473707</v>
      </c>
      <c r="G59" s="21">
        <f>IF(Tabela14[[#This Row],[Saldo Crédito Total]]="",#N/A,((Tabela14[[#This Row],[Saldo Crédito Total]]*1)/F58)-1)</f>
        <v>1.9915729550851857E-2</v>
      </c>
      <c r="H59" s="21">
        <f>IF(Tabela14[[#This Row],[Saldo Crédito Total]]="",#N/A,((Tabela14[[#This Row],[Saldo Crédito Total]]*1)/F47)-1)</f>
        <v>0.19164677263957053</v>
      </c>
      <c r="I59" s="43"/>
      <c r="J59" s="43"/>
      <c r="K59" s="12"/>
      <c r="L59" s="12"/>
      <c r="M59" s="12"/>
      <c r="N59" s="12"/>
      <c r="O59" s="12"/>
      <c r="P59" s="12"/>
      <c r="Q59" s="12"/>
      <c r="S59" s="39">
        <v>458676647</v>
      </c>
      <c r="T59" s="21">
        <f>IF(Tabela14[[#This Row],[M2]]="",#N/A,((Tabela14[[#This Row],[M2]]*1)/S47)-1)</f>
        <v>0.16964778281235304</v>
      </c>
      <c r="U59" s="12">
        <v>16.09</v>
      </c>
      <c r="V59" s="39">
        <v>70955261</v>
      </c>
      <c r="W59" s="21">
        <f>IF(Tabela14[[#This Row],[Base Monetária]]="",#N/A,((Tabela14[[#This Row],[Base Monetária]]*1)/V58)-1)</f>
        <v>-1.7257629379555106E-2</v>
      </c>
      <c r="X59" s="21">
        <f>IF(Tabela14[[#This Row],[Base Monetária]]="",#N/A,((Tabela14[[#This Row],[Base Monetária]]*1)/V47)-1)</f>
        <v>0.26457179044154056</v>
      </c>
    </row>
    <row r="60" spans="1:24" ht="12.75">
      <c r="A60" s="19">
        <v>38261</v>
      </c>
      <c r="B60" s="41"/>
      <c r="C60" s="19"/>
      <c r="D60" s="41"/>
      <c r="E60" s="19"/>
      <c r="F60" s="40">
        <v>487245</v>
      </c>
      <c r="G60" s="21">
        <f>IF(Tabela14[[#This Row],[Saldo Crédito Total]]="",#N/A,((Tabela14[[#This Row],[Saldo Crédito Total]]*1)/F59)-1)</f>
        <v>2.8578847262126228E-2</v>
      </c>
      <c r="H60" s="21">
        <f>IF(Tabela14[[#This Row],[Saldo Crédito Total]]="",#N/A,((Tabela14[[#This Row],[Saldo Crédito Total]]*1)/F48)-1)</f>
        <v>0.20859181795406689</v>
      </c>
      <c r="I60" s="43"/>
      <c r="J60" s="43"/>
      <c r="K60" s="12"/>
      <c r="L60" s="12"/>
      <c r="M60" s="12"/>
      <c r="N60" s="12"/>
      <c r="O60" s="12"/>
      <c r="P60" s="12"/>
      <c r="Q60" s="12"/>
      <c r="S60" s="39">
        <v>464622126</v>
      </c>
      <c r="T60" s="21">
        <f>IF(Tabela14[[#This Row],[M2]]="",#N/A,((Tabela14[[#This Row],[M2]]*1)/S48)-1)</f>
        <v>0.1910364384885046</v>
      </c>
      <c r="U60" s="12">
        <v>16.41</v>
      </c>
      <c r="V60" s="39">
        <v>71672482</v>
      </c>
      <c r="W60" s="21">
        <f>IF(Tabela14[[#This Row],[Base Monetária]]="",#N/A,((Tabela14[[#This Row],[Base Monetária]]*1)/V59)-1)</f>
        <v>1.0108073593020794E-2</v>
      </c>
      <c r="X60" s="21">
        <f>IF(Tabela14[[#This Row],[Base Monetária]]="",#N/A,((Tabela14[[#This Row],[Base Monetária]]*1)/V48)-1)</f>
        <v>0.2419327332085055</v>
      </c>
    </row>
    <row r="61" spans="1:24" ht="12.75">
      <c r="A61" s="19">
        <v>38292</v>
      </c>
      <c r="B61" s="41"/>
      <c r="C61" s="19"/>
      <c r="D61" s="41"/>
      <c r="E61" s="19"/>
      <c r="F61" s="40">
        <v>493284</v>
      </c>
      <c r="G61" s="21">
        <f>IF(Tabela14[[#This Row],[Saldo Crédito Total]]="",#N/A,((Tabela14[[#This Row],[Saldo Crédito Total]]*1)/F60)-1)</f>
        <v>1.2394175414832453E-2</v>
      </c>
      <c r="H61" s="21">
        <f>IF(Tabela14[[#This Row],[Saldo Crédito Total]]="",#N/A,((Tabela14[[#This Row],[Saldo Crédito Total]]*1)/F49)-1)</f>
        <v>0.19405976544061576</v>
      </c>
      <c r="I61" s="43"/>
      <c r="J61" s="43"/>
      <c r="K61" s="12"/>
      <c r="L61" s="12"/>
      <c r="M61" s="12"/>
      <c r="N61" s="12"/>
      <c r="O61" s="12"/>
      <c r="P61" s="12"/>
      <c r="Q61" s="12"/>
      <c r="S61" s="39">
        <v>472370296</v>
      </c>
      <c r="T61" s="21">
        <f>IF(Tabela14[[#This Row],[M2]]="",#N/A,((Tabela14[[#This Row],[M2]]*1)/S49)-1)</f>
        <v>0.17558247079790457</v>
      </c>
      <c r="U61" s="12">
        <v>16.96</v>
      </c>
      <c r="V61" s="39">
        <v>75097601</v>
      </c>
      <c r="W61" s="21">
        <f>IF(Tabela14[[#This Row],[Base Monetária]]="",#N/A,((Tabela14[[#This Row],[Base Monetária]]*1)/V60)-1)</f>
        <v>4.7788480382191967E-2</v>
      </c>
      <c r="X61" s="21">
        <f>IF(Tabela14[[#This Row],[Base Monetária]]="",#N/A,((Tabela14[[#This Row],[Base Monetária]]*1)/V49)-1)</f>
        <v>0.20315233739353333</v>
      </c>
    </row>
    <row r="62" spans="1:24" ht="12.75">
      <c r="A62" s="19">
        <v>38322</v>
      </c>
      <c r="B62" s="41"/>
      <c r="C62" s="19"/>
      <c r="D62" s="41"/>
      <c r="E62" s="19"/>
      <c r="F62" s="40">
        <v>498722</v>
      </c>
      <c r="G62" s="21">
        <f>IF(Tabela14[[#This Row],[Saldo Crédito Total]]="",#N/A,((Tabela14[[#This Row],[Saldo Crédito Total]]*1)/F61)-1)</f>
        <v>1.1024075380511089E-2</v>
      </c>
      <c r="H62" s="21">
        <f>IF(Tabela14[[#This Row],[Saldo Crédito Total]]="",#N/A,((Tabela14[[#This Row],[Saldo Crédito Total]]*1)/F50)-1)</f>
        <v>0.19237886663255699</v>
      </c>
      <c r="I62" s="43"/>
      <c r="J62" s="43"/>
      <c r="K62" s="12"/>
      <c r="L62" s="12"/>
      <c r="M62" s="12"/>
      <c r="N62" s="12"/>
      <c r="O62" s="12"/>
      <c r="P62" s="12"/>
      <c r="Q62" s="12"/>
      <c r="S62" s="39">
        <v>495042691</v>
      </c>
      <c r="T62" s="21">
        <f>IF(Tabela14[[#This Row],[M2]]="",#N/A,((Tabela14[[#This Row],[M2]]*1)/S50)-1)</f>
        <v>0.18929877022721553</v>
      </c>
      <c r="U62" s="12">
        <v>17.5</v>
      </c>
      <c r="V62" s="39">
        <v>88732677</v>
      </c>
      <c r="W62" s="21">
        <f>IF(Tabela14[[#This Row],[Base Monetária]]="",#N/A,((Tabela14[[#This Row],[Base Monetária]]*1)/V61)-1)</f>
        <v>0.18156473467108492</v>
      </c>
      <c r="X62" s="21">
        <f>IF(Tabela14[[#This Row],[Base Monetária]]="",#N/A,((Tabela14[[#This Row],[Base Monetária]]*1)/V50)-1)</f>
        <v>0.21187823084937785</v>
      </c>
    </row>
    <row r="63" spans="1:24" ht="12.75">
      <c r="A63" s="19">
        <v>38353</v>
      </c>
      <c r="B63" s="41"/>
      <c r="C63" s="19"/>
      <c r="D63" s="41"/>
      <c r="E63" s="19"/>
      <c r="F63" s="40">
        <v>505701</v>
      </c>
      <c r="G63" s="21">
        <f>IF(Tabela14[[#This Row],[Saldo Crédito Total]]="",#N/A,((Tabela14[[#This Row],[Saldo Crédito Total]]*1)/F62)-1)</f>
        <v>1.3993768071189905E-2</v>
      </c>
      <c r="H63" s="21">
        <f>IF(Tabela14[[#This Row],[Saldo Crédito Total]]="",#N/A,((Tabela14[[#This Row],[Saldo Crédito Total]]*1)/F51)-1)</f>
        <v>0.2104770567537162</v>
      </c>
      <c r="I63" s="43"/>
      <c r="J63" s="43"/>
      <c r="K63" s="12"/>
      <c r="L63" s="12"/>
      <c r="M63" s="12"/>
      <c r="N63" s="12"/>
      <c r="O63" s="12"/>
      <c r="P63" s="12"/>
      <c r="Q63" s="12"/>
      <c r="S63" s="39">
        <v>490235409</v>
      </c>
      <c r="T63" s="21">
        <f>IF(Tabela14[[#This Row],[M2]]="",#N/A,((Tabela14[[#This Row],[M2]]*1)/S51)-1)</f>
        <v>0.20050664626994341</v>
      </c>
      <c r="U63" s="12">
        <v>17.93</v>
      </c>
      <c r="V63" s="39">
        <v>83471335</v>
      </c>
      <c r="W63" s="21">
        <f>IF(Tabela14[[#This Row],[Base Monetária]]="",#N/A,((Tabela14[[#This Row],[Base Monetária]]*1)/V62)-1)</f>
        <v>-5.929430033988492E-2</v>
      </c>
      <c r="X63" s="21">
        <f>IF(Tabela14[[#This Row],[Base Monetária]]="",#N/A,((Tabela14[[#This Row],[Base Monetária]]*1)/V51)-1)</f>
        <v>0.21148934783060525</v>
      </c>
    </row>
    <row r="64" spans="1:24" ht="12.75">
      <c r="A64" s="19">
        <v>38384</v>
      </c>
      <c r="B64" s="41"/>
      <c r="C64" s="19"/>
      <c r="D64" s="41"/>
      <c r="E64" s="19"/>
      <c r="F64" s="40">
        <v>511638</v>
      </c>
      <c r="G64" s="21">
        <f>IF(Tabela14[[#This Row],[Saldo Crédito Total]]="",#N/A,((Tabela14[[#This Row],[Saldo Crédito Total]]*1)/F63)-1)</f>
        <v>1.174013893585335E-2</v>
      </c>
      <c r="H64" s="21">
        <f>IF(Tabela14[[#This Row],[Saldo Crédito Total]]="",#N/A,((Tabela14[[#This Row],[Saldo Crédito Total]]*1)/F52)-1)</f>
        <v>0.21572820655389457</v>
      </c>
      <c r="I64" s="43"/>
      <c r="J64" s="43"/>
      <c r="K64" s="12"/>
      <c r="L64" s="12"/>
      <c r="M64" s="12"/>
      <c r="N64" s="12"/>
      <c r="O64" s="12"/>
      <c r="P64" s="12"/>
      <c r="Q64" s="12"/>
      <c r="S64" s="39">
        <v>493606417</v>
      </c>
      <c r="T64" s="21">
        <f>IF(Tabela14[[#This Row],[M2]]="",#N/A,((Tabela14[[#This Row],[M2]]*1)/S52)-1)</f>
        <v>0.19928369242111521</v>
      </c>
      <c r="U64" s="12">
        <v>18.47</v>
      </c>
      <c r="V64" s="39">
        <v>79115881</v>
      </c>
      <c r="W64" s="21">
        <f>IF(Tabela14[[#This Row],[Base Monetária]]="",#N/A,((Tabela14[[#This Row],[Base Monetária]]*1)/V63)-1)</f>
        <v>-5.2179038468715078E-2</v>
      </c>
      <c r="X64" s="21">
        <f>IF(Tabela14[[#This Row],[Base Monetária]]="",#N/A,((Tabela14[[#This Row],[Base Monetária]]*1)/V52)-1)</f>
        <v>0.14878812007604059</v>
      </c>
    </row>
    <row r="65" spans="1:24" ht="12.75">
      <c r="A65" s="19">
        <v>38412</v>
      </c>
      <c r="B65" s="41"/>
      <c r="C65" s="19"/>
      <c r="D65" s="41"/>
      <c r="E65" s="19"/>
      <c r="F65" s="40">
        <v>520285</v>
      </c>
      <c r="G65" s="21">
        <f>IF(Tabela14[[#This Row],[Saldo Crédito Total]]="",#N/A,((Tabela14[[#This Row],[Saldo Crédito Total]]*1)/F64)-1)</f>
        <v>1.6900621142291961E-2</v>
      </c>
      <c r="H65" s="21">
        <f>IF(Tabela14[[#This Row],[Saldo Crédito Total]]="",#N/A,((Tabela14[[#This Row],[Saldo Crédito Total]]*1)/F53)-1)</f>
        <v>0.22898000930678619</v>
      </c>
      <c r="I65" s="43"/>
      <c r="J65" s="43"/>
      <c r="K65" s="12"/>
      <c r="L65" s="12"/>
      <c r="M65" s="12"/>
      <c r="N65" s="12"/>
      <c r="O65" s="12"/>
      <c r="P65" s="12"/>
      <c r="Q65" s="12"/>
      <c r="S65" s="39">
        <v>503251673</v>
      </c>
      <c r="T65" s="21">
        <f>IF(Tabela14[[#This Row],[M2]]="",#N/A,((Tabela14[[#This Row],[M2]]*1)/S53)-1)</f>
        <v>0.21696847614272485</v>
      </c>
      <c r="U65" s="12">
        <v>18.97</v>
      </c>
      <c r="V65" s="39">
        <v>78276441</v>
      </c>
      <c r="W65" s="21">
        <f>IF(Tabela14[[#This Row],[Base Monetária]]="",#N/A,((Tabela14[[#This Row],[Base Monetária]]*1)/V64)-1)</f>
        <v>-1.0610259146327405E-2</v>
      </c>
      <c r="X65" s="21">
        <f>IF(Tabela14[[#This Row],[Base Monetária]]="",#N/A,((Tabela14[[#This Row],[Base Monetária]]*1)/V53)-1)</f>
        <v>0.24006942486615102</v>
      </c>
    </row>
    <row r="66" spans="1:24" ht="12.75">
      <c r="A66" s="19">
        <v>38443</v>
      </c>
      <c r="B66" s="41"/>
      <c r="C66" s="19"/>
      <c r="D66" s="41"/>
      <c r="E66" s="19"/>
      <c r="F66" s="40">
        <v>530000</v>
      </c>
      <c r="G66" s="21">
        <f>IF(Tabela14[[#This Row],[Saldo Crédito Total]]="",#N/A,((Tabela14[[#This Row],[Saldo Crédito Total]]*1)/F65)-1)</f>
        <v>1.8672458364165756E-2</v>
      </c>
      <c r="H66" s="21">
        <f>IF(Tabela14[[#This Row],[Saldo Crédito Total]]="",#N/A,((Tabela14[[#This Row],[Saldo Crédito Total]]*1)/F54)-1)</f>
        <v>0.2168410805548795</v>
      </c>
      <c r="I66" s="43"/>
      <c r="J66" s="43"/>
      <c r="K66" s="12"/>
      <c r="L66" s="12"/>
      <c r="M66" s="12"/>
      <c r="N66" s="12"/>
      <c r="O66" s="12"/>
      <c r="P66" s="12"/>
      <c r="Q66" s="12"/>
      <c r="S66" s="39">
        <v>503512158</v>
      </c>
      <c r="T66" s="21">
        <f>IF(Tabela14[[#This Row],[M2]]="",#N/A,((Tabela14[[#This Row],[M2]]*1)/S54)-1)</f>
        <v>0.21300414173937088</v>
      </c>
      <c r="U66" s="12">
        <v>19.32</v>
      </c>
      <c r="V66" s="39">
        <v>77791974</v>
      </c>
      <c r="W66" s="21">
        <f>IF(Tabela14[[#This Row],[Base Monetária]]="",#N/A,((Tabela14[[#This Row],[Base Monetária]]*1)/V65)-1)</f>
        <v>-6.1891802157943987E-3</v>
      </c>
      <c r="X66" s="21">
        <f>IF(Tabela14[[#This Row],[Base Monetária]]="",#N/A,((Tabela14[[#This Row],[Base Monetária]]*1)/V54)-1)</f>
        <v>0.1856186145354799</v>
      </c>
    </row>
    <row r="67" spans="1:24" ht="12.75">
      <c r="A67" s="19">
        <v>38473</v>
      </c>
      <c r="B67" s="41"/>
      <c r="C67" s="19"/>
      <c r="D67" s="41"/>
      <c r="E67" s="19"/>
      <c r="F67" s="40">
        <v>533930</v>
      </c>
      <c r="G67" s="21">
        <f>IF(Tabela14[[#This Row],[Saldo Crédito Total]]="",#N/A,((Tabela14[[#This Row],[Saldo Crédito Total]]*1)/F66)-1)</f>
        <v>7.4150943396227298E-3</v>
      </c>
      <c r="H67" s="21">
        <f>IF(Tabela14[[#This Row],[Saldo Crédito Total]]="",#N/A,((Tabela14[[#This Row],[Saldo Crédito Total]]*1)/F55)-1)</f>
        <v>0.19751762869395151</v>
      </c>
      <c r="I67" s="43"/>
      <c r="J67" s="43"/>
      <c r="K67" s="12"/>
      <c r="L67" s="12"/>
      <c r="M67" s="12"/>
      <c r="N67" s="12"/>
      <c r="O67" s="12"/>
      <c r="P67" s="12"/>
      <c r="Q67" s="12"/>
      <c r="S67" s="39">
        <v>505887925</v>
      </c>
      <c r="T67" s="21">
        <f>IF(Tabela14[[#This Row],[M2]]="",#N/A,((Tabela14[[#This Row],[M2]]*1)/S55)-1)</f>
        <v>0.17726935738066518</v>
      </c>
      <c r="U67" s="12">
        <v>19.61</v>
      </c>
      <c r="V67" s="39">
        <v>79731164</v>
      </c>
      <c r="W67" s="21">
        <f>IF(Tabela14[[#This Row],[Base Monetária]]="",#N/A,((Tabela14[[#This Row],[Base Monetária]]*1)/V66)-1)</f>
        <v>2.4927892946899677E-2</v>
      </c>
      <c r="X67" s="21">
        <f>IF(Tabela14[[#This Row],[Base Monetária]]="",#N/A,((Tabela14[[#This Row],[Base Monetária]]*1)/V55)-1)</f>
        <v>0.19318460151979844</v>
      </c>
    </row>
    <row r="68" spans="1:24" ht="12.75">
      <c r="A68" s="19">
        <v>38504</v>
      </c>
      <c r="B68" s="41"/>
      <c r="C68" s="19"/>
      <c r="D68" s="41"/>
      <c r="E68" s="19"/>
      <c r="F68" s="40">
        <v>541320</v>
      </c>
      <c r="G68" s="21">
        <f>IF(Tabela14[[#This Row],[Saldo Crédito Total]]="",#N/A,((Tabela14[[#This Row],[Saldo Crédito Total]]*1)/F67)-1)</f>
        <v>1.3840765643436503E-2</v>
      </c>
      <c r="H68" s="21">
        <f>IF(Tabela14[[#This Row],[Saldo Crédito Total]]="",#N/A,((Tabela14[[#This Row],[Saldo Crédito Total]]*1)/F56)-1)</f>
        <v>0.19514365259320909</v>
      </c>
      <c r="I68" s="43"/>
      <c r="J68" s="43"/>
      <c r="K68" s="12"/>
      <c r="L68" s="12"/>
      <c r="M68" s="12"/>
      <c r="N68" s="12"/>
      <c r="O68" s="12"/>
      <c r="P68" s="12"/>
      <c r="Q68" s="12"/>
      <c r="S68" s="39">
        <v>513644026</v>
      </c>
      <c r="T68" s="21">
        <f>IF(Tabela14[[#This Row],[M2]]="",#N/A,((Tabela14[[#This Row],[M2]]*1)/S56)-1)</f>
        <v>0.17305507313600987</v>
      </c>
      <c r="U68" s="12">
        <v>19.75</v>
      </c>
      <c r="V68" s="39">
        <v>78494175</v>
      </c>
      <c r="W68" s="21">
        <f>IF(Tabela14[[#This Row],[Base Monetária]]="",#N/A,((Tabela14[[#This Row],[Base Monetária]]*1)/V67)-1)</f>
        <v>-1.5514498195460913E-2</v>
      </c>
      <c r="X68" s="21">
        <f>IF(Tabela14[[#This Row],[Base Monetária]]="",#N/A,((Tabela14[[#This Row],[Base Monetária]]*1)/V56)-1)</f>
        <v>0.15445733757675684</v>
      </c>
    </row>
    <row r="69" spans="1:24" ht="12.75">
      <c r="A69" s="19">
        <v>38534</v>
      </c>
      <c r="B69" s="41"/>
      <c r="C69" s="19"/>
      <c r="D69" s="41"/>
      <c r="E69" s="19"/>
      <c r="F69" s="40">
        <v>548819</v>
      </c>
      <c r="G69" s="21">
        <f>IF(Tabela14[[#This Row],[Saldo Crédito Total]]="",#N/A,((Tabela14[[#This Row],[Saldo Crédito Total]]*1)/F68)-1)</f>
        <v>1.3853173723490819E-2</v>
      </c>
      <c r="H69" s="21">
        <f>IF(Tabela14[[#This Row],[Saldo Crédito Total]]="",#N/A,((Tabela14[[#This Row],[Saldo Crédito Total]]*1)/F57)-1)</f>
        <v>0.2001237694127731</v>
      </c>
      <c r="I69" s="43"/>
      <c r="J69" s="43"/>
      <c r="K69" s="12"/>
      <c r="L69" s="12"/>
      <c r="M69" s="12"/>
      <c r="N69" s="12"/>
      <c r="O69" s="12"/>
      <c r="P69" s="12"/>
      <c r="Q69" s="12"/>
      <c r="S69" s="39">
        <v>518947452</v>
      </c>
      <c r="T69" s="21">
        <f>IF(Tabela14[[#This Row],[M2]]="",#N/A,((Tabela14[[#This Row],[M2]]*1)/S57)-1)</f>
        <v>0.17058317856066485</v>
      </c>
      <c r="U69" s="12">
        <v>19.72</v>
      </c>
      <c r="V69" s="39">
        <v>80283576</v>
      </c>
      <c r="W69" s="21">
        <f>IF(Tabela14[[#This Row],[Base Monetária]]="",#N/A,((Tabela14[[#This Row],[Base Monetária]]*1)/V68)-1)</f>
        <v>2.2796608792945428E-2</v>
      </c>
      <c r="X69" s="21">
        <f>IF(Tabela14[[#This Row],[Base Monetária]]="",#N/A,((Tabela14[[#This Row],[Base Monetária]]*1)/V57)-1)</f>
        <v>9.8113883288988513E-2</v>
      </c>
    </row>
    <row r="70" spans="1:24" ht="12.75">
      <c r="A70" s="19">
        <v>38565</v>
      </c>
      <c r="B70" s="41"/>
      <c r="C70" s="19"/>
      <c r="D70" s="41"/>
      <c r="E70" s="19"/>
      <c r="F70" s="40">
        <v>557835</v>
      </c>
      <c r="G70" s="21">
        <f>IF(Tabela14[[#This Row],[Saldo Crédito Total]]="",#N/A,((Tabela14[[#This Row],[Saldo Crédito Total]]*1)/F69)-1)</f>
        <v>1.6428002674834463E-2</v>
      </c>
      <c r="H70" s="21">
        <f>IF(Tabela14[[#This Row],[Saldo Crédito Total]]="",#N/A,((Tabela14[[#This Row],[Saldo Crédito Total]]*1)/F58)-1)</f>
        <v>0.20104767502696697</v>
      </c>
      <c r="I70" s="43"/>
      <c r="J70" s="43"/>
      <c r="K70" s="12"/>
      <c r="L70" s="12"/>
      <c r="M70" s="12"/>
      <c r="N70" s="12"/>
      <c r="O70" s="12"/>
      <c r="P70" s="12"/>
      <c r="Q70" s="12"/>
      <c r="S70" s="39">
        <v>527379554</v>
      </c>
      <c r="T70" s="21">
        <f>IF(Tabela14[[#This Row],[M2]]="",#N/A,((Tabela14[[#This Row],[M2]]*1)/S58)-1)</f>
        <v>0.16728877115149943</v>
      </c>
      <c r="U70" s="12">
        <v>19.75</v>
      </c>
      <c r="V70" s="39">
        <v>79820054</v>
      </c>
      <c r="W70" s="21">
        <f>IF(Tabela14[[#This Row],[Base Monetária]]="",#N/A,((Tabela14[[#This Row],[Base Monetária]]*1)/V69)-1)</f>
        <v>-5.7735594637687848E-3</v>
      </c>
      <c r="X70" s="21">
        <f>IF(Tabela14[[#This Row],[Base Monetária]]="",#N/A,((Tabela14[[#This Row],[Base Monetária]]*1)/V58)-1)</f>
        <v>0.10552125361094689</v>
      </c>
    </row>
    <row r="71" spans="1:24" ht="12.75">
      <c r="A71" s="19">
        <v>38596</v>
      </c>
      <c r="B71" s="41"/>
      <c r="C71" s="19"/>
      <c r="D71" s="41"/>
      <c r="E71" s="19"/>
      <c r="F71" s="40">
        <v>564357</v>
      </c>
      <c r="G71" s="21">
        <f>IF(Tabela14[[#This Row],[Saldo Crédito Total]]="",#N/A,((Tabela14[[#This Row],[Saldo Crédito Total]]*1)/F70)-1)</f>
        <v>1.1691629245206947E-2</v>
      </c>
      <c r="H71" s="21">
        <f>IF(Tabela14[[#This Row],[Saldo Crédito Total]]="",#N/A,((Tabela14[[#This Row],[Saldo Crédito Total]]*1)/F59)-1)</f>
        <v>0.1913630155349193</v>
      </c>
      <c r="I71" s="43"/>
      <c r="J71" s="43"/>
      <c r="K71" s="12"/>
      <c r="L71" s="12"/>
      <c r="M71" s="12"/>
      <c r="N71" s="12"/>
      <c r="O71" s="12"/>
      <c r="P71" s="12"/>
      <c r="Q71" s="12"/>
      <c r="S71" s="39">
        <v>537869645</v>
      </c>
      <c r="T71" s="21">
        <f>IF(Tabela14[[#This Row],[M2]]="",#N/A,((Tabela14[[#This Row],[M2]]*1)/S59)-1)</f>
        <v>0.17265539573022992</v>
      </c>
      <c r="U71" s="12">
        <v>19.61</v>
      </c>
      <c r="V71" s="39">
        <v>80105571</v>
      </c>
      <c r="W71" s="21">
        <f>IF(Tabela14[[#This Row],[Base Monetária]]="",#N/A,((Tabela14[[#This Row],[Base Monetária]]*1)/V70)-1)</f>
        <v>3.5770083543165132E-3</v>
      </c>
      <c r="X71" s="21">
        <f>IF(Tabela14[[#This Row],[Base Monetária]]="",#N/A,((Tabela14[[#This Row],[Base Monetária]]*1)/V59)-1)</f>
        <v>0.12895886606632301</v>
      </c>
    </row>
    <row r="72" spans="1:24" ht="12.75">
      <c r="A72" s="19">
        <v>38626</v>
      </c>
      <c r="B72" s="41"/>
      <c r="C72" s="19"/>
      <c r="D72" s="41"/>
      <c r="E72" s="19"/>
      <c r="F72" s="40">
        <v>575972</v>
      </c>
      <c r="G72" s="21">
        <f>IF(Tabela14[[#This Row],[Saldo Crédito Total]]="",#N/A,((Tabela14[[#This Row],[Saldo Crédito Total]]*1)/F71)-1)</f>
        <v>2.0580944331336282E-2</v>
      </c>
      <c r="H72" s="21">
        <f>IF(Tabela14[[#This Row],[Saldo Crédito Total]]="",#N/A,((Tabela14[[#This Row],[Saldo Crédito Total]]*1)/F60)-1)</f>
        <v>0.18209935453416648</v>
      </c>
      <c r="I72" s="43"/>
      <c r="J72" s="43"/>
      <c r="K72" s="12"/>
      <c r="L72" s="12"/>
      <c r="M72" s="12"/>
      <c r="N72" s="12"/>
      <c r="O72" s="12"/>
      <c r="P72" s="12"/>
      <c r="Q72" s="12"/>
      <c r="S72" s="39">
        <v>538102576</v>
      </c>
      <c r="T72" s="21">
        <f>IF(Tabela14[[#This Row],[M2]]="",#N/A,((Tabela14[[#This Row],[M2]]*1)/S60)-1)</f>
        <v>0.15815099171579261</v>
      </c>
      <c r="U72" s="12">
        <v>19.25</v>
      </c>
      <c r="V72" s="39">
        <v>79886962</v>
      </c>
      <c r="W72" s="21">
        <f>IF(Tabela14[[#This Row],[Base Monetária]]="",#N/A,((Tabela14[[#This Row],[Base Monetária]]*1)/V71)-1)</f>
        <v>-2.7290111944898721E-3</v>
      </c>
      <c r="X72" s="21">
        <f>IF(Tabela14[[#This Row],[Base Monetária]]="",#N/A,((Tabela14[[#This Row],[Base Monetária]]*1)/V60)-1)</f>
        <v>0.11461135111799248</v>
      </c>
    </row>
    <row r="73" spans="1:24" ht="12.75">
      <c r="A73" s="19">
        <v>38657</v>
      </c>
      <c r="B73" s="41"/>
      <c r="C73" s="19"/>
      <c r="D73" s="41"/>
      <c r="E73" s="19"/>
      <c r="F73" s="40">
        <v>590126</v>
      </c>
      <c r="G73" s="21">
        <f>IF(Tabela14[[#This Row],[Saldo Crédito Total]]="",#N/A,((Tabela14[[#This Row],[Saldo Crédito Total]]*1)/F72)-1)</f>
        <v>2.4574111241518759E-2</v>
      </c>
      <c r="H73" s="21">
        <f>IF(Tabela14[[#This Row],[Saldo Crédito Total]]="",#N/A,((Tabela14[[#This Row],[Saldo Crédito Total]]*1)/F61)-1)</f>
        <v>0.1963209834496964</v>
      </c>
      <c r="I73" s="43"/>
      <c r="J73" s="43"/>
      <c r="K73" s="12"/>
      <c r="L73" s="12"/>
      <c r="M73" s="12"/>
      <c r="N73" s="12"/>
      <c r="O73" s="12"/>
      <c r="P73" s="12"/>
      <c r="Q73" s="12"/>
      <c r="S73" s="39">
        <v>548097119</v>
      </c>
      <c r="T73" s="21">
        <f>IF(Tabela14[[#This Row],[M2]]="",#N/A,((Tabela14[[#This Row],[M2]]*1)/S61)-1)</f>
        <v>0.16031241515660422</v>
      </c>
      <c r="U73" s="12">
        <v>18.87</v>
      </c>
      <c r="V73" s="39">
        <v>85515270</v>
      </c>
      <c r="W73" s="21">
        <f>IF(Tabela14[[#This Row],[Base Monetária]]="",#N/A,((Tabela14[[#This Row],[Base Monetária]]*1)/V72)-1)</f>
        <v>7.0453398891298535E-2</v>
      </c>
      <c r="X73" s="21">
        <f>IF(Tabela14[[#This Row],[Base Monetária]]="",#N/A,((Tabela14[[#This Row],[Base Monetária]]*1)/V61)-1)</f>
        <v>0.1387217282746489</v>
      </c>
    </row>
    <row r="74" spans="1:24" ht="12.75">
      <c r="A74" s="19">
        <v>38687</v>
      </c>
      <c r="B74" s="41"/>
      <c r="C74" s="19"/>
      <c r="D74" s="41"/>
      <c r="E74" s="19"/>
      <c r="F74" s="40">
        <v>607023</v>
      </c>
      <c r="G74" s="21">
        <f>IF(Tabela14[[#This Row],[Saldo Crédito Total]]="",#N/A,((Tabela14[[#This Row],[Saldo Crédito Total]]*1)/F73)-1)</f>
        <v>2.8632868234919284E-2</v>
      </c>
      <c r="H74" s="21">
        <f>IF(Tabela14[[#This Row],[Saldo Crédito Total]]="",#N/A,((Tabela14[[#This Row],[Saldo Crédito Total]]*1)/F62)-1)</f>
        <v>0.2171570534285634</v>
      </c>
      <c r="I74" s="43"/>
      <c r="J74" s="43"/>
      <c r="K74" s="12"/>
      <c r="L74" s="12"/>
      <c r="M74" s="12"/>
      <c r="N74" s="12"/>
      <c r="O74" s="12"/>
      <c r="P74" s="12"/>
      <c r="Q74" s="12"/>
      <c r="S74" s="39">
        <v>580696410</v>
      </c>
      <c r="T74" s="21">
        <f>IF(Tabela14[[#This Row],[M2]]="",#N/A,((Tabela14[[#This Row],[M2]]*1)/S62)-1)</f>
        <v>0.17302289389825565</v>
      </c>
      <c r="U74" s="12">
        <v>18.239999999999998</v>
      </c>
      <c r="V74" s="39">
        <v>101247235</v>
      </c>
      <c r="W74" s="21">
        <f>IF(Tabela14[[#This Row],[Base Monetária]]="",#N/A,((Tabela14[[#This Row],[Base Monetária]]*1)/V73)-1)</f>
        <v>0.18396673482993164</v>
      </c>
      <c r="X74" s="21">
        <f>IF(Tabela14[[#This Row],[Base Monetária]]="",#N/A,((Tabela14[[#This Row],[Base Monetária]]*1)/V62)-1)</f>
        <v>0.14103663298696612</v>
      </c>
    </row>
    <row r="75" spans="1:24" ht="12.75">
      <c r="A75" s="19">
        <v>38718</v>
      </c>
      <c r="B75" s="41"/>
      <c r="C75" s="19"/>
      <c r="D75" s="41"/>
      <c r="E75" s="19"/>
      <c r="F75" s="40">
        <v>608729</v>
      </c>
      <c r="G75" s="21">
        <f>IF(Tabela14[[#This Row],[Saldo Crédito Total]]="",#N/A,((Tabela14[[#This Row],[Saldo Crédito Total]]*1)/F74)-1)</f>
        <v>2.8104371663018046E-3</v>
      </c>
      <c r="H75" s="21">
        <f>IF(Tabela14[[#This Row],[Saldo Crédito Total]]="",#N/A,((Tabela14[[#This Row],[Saldo Crédito Total]]*1)/F63)-1)</f>
        <v>0.20373303592439007</v>
      </c>
      <c r="I75" s="43"/>
      <c r="J75" s="43"/>
      <c r="K75" s="12"/>
      <c r="L75" s="12"/>
      <c r="M75" s="12"/>
      <c r="N75" s="12"/>
      <c r="O75" s="12"/>
      <c r="P75" s="12"/>
      <c r="Q75" s="12"/>
      <c r="S75" s="39">
        <v>565857853</v>
      </c>
      <c r="T75" s="21">
        <f>IF(Tabela14[[#This Row],[M2]]="",#N/A,((Tabela14[[#This Row],[M2]]*1)/S63)-1)</f>
        <v>0.15425740901551244</v>
      </c>
      <c r="U75" s="12">
        <v>17.649999999999999</v>
      </c>
      <c r="V75" s="39">
        <v>92843062</v>
      </c>
      <c r="W75" s="21">
        <f>IF(Tabela14[[#This Row],[Base Monetária]]="",#N/A,((Tabela14[[#This Row],[Base Monetária]]*1)/V74)-1)</f>
        <v>-8.3006444571054216E-2</v>
      </c>
      <c r="X75" s="21">
        <f>IF(Tabela14[[#This Row],[Base Monetária]]="",#N/A,((Tabela14[[#This Row],[Base Monetária]]*1)/V63)-1)</f>
        <v>0.11227479469448998</v>
      </c>
    </row>
    <row r="76" spans="1:24" ht="12.75">
      <c r="A76" s="19">
        <v>38749</v>
      </c>
      <c r="B76" s="41"/>
      <c r="C76" s="19"/>
      <c r="D76" s="41"/>
      <c r="E76" s="19"/>
      <c r="F76" s="40">
        <v>615673</v>
      </c>
      <c r="G76" s="21">
        <f>IF(Tabela14[[#This Row],[Saldo Crédito Total]]="",#N/A,((Tabela14[[#This Row],[Saldo Crédito Total]]*1)/F75)-1)</f>
        <v>1.1407375038810397E-2</v>
      </c>
      <c r="H76" s="21">
        <f>IF(Tabela14[[#This Row],[Saldo Crédito Total]]="",#N/A,((Tabela14[[#This Row],[Saldo Crédito Total]]*1)/F64)-1)</f>
        <v>0.20333712507671442</v>
      </c>
      <c r="I76" s="43"/>
      <c r="J76" s="43"/>
      <c r="K76" s="12"/>
      <c r="L76" s="12"/>
      <c r="M76" s="12"/>
      <c r="N76" s="12"/>
      <c r="O76" s="12"/>
      <c r="P76" s="12"/>
      <c r="Q76" s="12"/>
      <c r="S76" s="39">
        <v>573618535</v>
      </c>
      <c r="T76" s="21">
        <f>IF(Tabela14[[#This Row],[M2]]="",#N/A,((Tabela14[[#This Row],[M2]]*1)/S64)-1)</f>
        <v>0.16209699721144433</v>
      </c>
      <c r="U76" s="12">
        <v>17.28</v>
      </c>
      <c r="V76" s="39">
        <v>94627238</v>
      </c>
      <c r="W76" s="21">
        <f>IF(Tabela14[[#This Row],[Base Monetária]]="",#N/A,((Tabela14[[#This Row],[Base Monetária]]*1)/V75)-1)</f>
        <v>1.9217117160569286E-2</v>
      </c>
      <c r="X76" s="21">
        <f>IF(Tabela14[[#This Row],[Base Monetária]]="",#N/A,((Tabela14[[#This Row],[Base Monetária]]*1)/V64)-1)</f>
        <v>0.19605870280329696</v>
      </c>
    </row>
    <row r="77" spans="1:24" ht="12.75">
      <c r="A77" s="19">
        <v>38777</v>
      </c>
      <c r="B77" s="41"/>
      <c r="C77" s="19"/>
      <c r="D77" s="41"/>
      <c r="E77" s="19"/>
      <c r="F77" s="40">
        <v>625790</v>
      </c>
      <c r="G77" s="21">
        <f>IF(Tabela14[[#This Row],[Saldo Crédito Total]]="",#N/A,((Tabela14[[#This Row],[Saldo Crédito Total]]*1)/F76)-1)</f>
        <v>1.6432424355136588E-2</v>
      </c>
      <c r="H77" s="21">
        <f>IF(Tabela14[[#This Row],[Saldo Crédito Total]]="",#N/A,((Tabela14[[#This Row],[Saldo Crédito Total]]*1)/F65)-1)</f>
        <v>0.20278309003719119</v>
      </c>
      <c r="I77" s="43"/>
      <c r="J77" s="43"/>
      <c r="K77" s="12"/>
      <c r="L77" s="12"/>
      <c r="M77" s="12"/>
      <c r="N77" s="12"/>
      <c r="O77" s="12"/>
      <c r="P77" s="12"/>
      <c r="Q77" s="12"/>
      <c r="S77" s="39">
        <v>577567486</v>
      </c>
      <c r="T77" s="21">
        <f>IF(Tabela14[[#This Row],[M2]]="",#N/A,((Tabela14[[#This Row],[M2]]*1)/S65)-1)</f>
        <v>0.14767126864573776</v>
      </c>
      <c r="U77" s="12">
        <v>16.739999999999998</v>
      </c>
      <c r="V77" s="39">
        <v>88735299</v>
      </c>
      <c r="W77" s="21">
        <f>IF(Tabela14[[#This Row],[Base Monetária]]="",#N/A,((Tabela14[[#This Row],[Base Monetária]]*1)/V76)-1)</f>
        <v>-6.2264725511696706E-2</v>
      </c>
      <c r="X77" s="21">
        <f>IF(Tabela14[[#This Row],[Base Monetária]]="",#N/A,((Tabela14[[#This Row],[Base Monetária]]*1)/V65)-1)</f>
        <v>0.13361437830317291</v>
      </c>
    </row>
    <row r="78" spans="1:24" ht="12.75">
      <c r="A78" s="19">
        <v>38808</v>
      </c>
      <c r="B78" s="41"/>
      <c r="C78" s="19"/>
      <c r="D78" s="41"/>
      <c r="E78" s="19"/>
      <c r="F78" s="40">
        <v>637440</v>
      </c>
      <c r="G78" s="21">
        <f>IF(Tabela14[[#This Row],[Saldo Crédito Total]]="",#N/A,((Tabela14[[#This Row],[Saldo Crédito Total]]*1)/F77)-1)</f>
        <v>1.8616468783457796E-2</v>
      </c>
      <c r="H78" s="21">
        <f>IF(Tabela14[[#This Row],[Saldo Crédito Total]]="",#N/A,((Tabela14[[#This Row],[Saldo Crédito Total]]*1)/F66)-1)</f>
        <v>0.20271698113207548</v>
      </c>
      <c r="I78" s="43"/>
      <c r="J78" s="43"/>
      <c r="K78" s="12"/>
      <c r="L78" s="12"/>
      <c r="M78" s="12"/>
      <c r="N78" s="12"/>
      <c r="O78" s="12"/>
      <c r="P78" s="12"/>
      <c r="Q78" s="12"/>
      <c r="S78" s="39">
        <v>578426578</v>
      </c>
      <c r="T78" s="21">
        <f>IF(Tabela14[[#This Row],[M2]]="",#N/A,((Tabela14[[#This Row],[M2]]*1)/S66)-1)</f>
        <v>0.14878373602251727</v>
      </c>
      <c r="U78" s="12">
        <v>16.190000000000001</v>
      </c>
      <c r="V78" s="39">
        <v>88912726</v>
      </c>
      <c r="W78" s="21">
        <f>IF(Tabela14[[#This Row],[Base Monetária]]="",#N/A,((Tabela14[[#This Row],[Base Monetária]]*1)/V77)-1)</f>
        <v>1.999508673543815E-3</v>
      </c>
      <c r="X78" s="21">
        <f>IF(Tabela14[[#This Row],[Base Monetária]]="",#N/A,((Tabela14[[#This Row],[Base Monetária]]*1)/V66)-1)</f>
        <v>0.14295500458697696</v>
      </c>
    </row>
    <row r="79" spans="1:24" ht="12.75">
      <c r="A79" s="19">
        <v>38838</v>
      </c>
      <c r="B79" s="41"/>
      <c r="C79" s="19"/>
      <c r="D79" s="41"/>
      <c r="E79" s="19"/>
      <c r="F79" s="40">
        <v>654129</v>
      </c>
      <c r="G79" s="21">
        <f>IF(Tabela14[[#This Row],[Saldo Crédito Total]]="",#N/A,((Tabela14[[#This Row],[Saldo Crédito Total]]*1)/F78)-1)</f>
        <v>2.6181287650602458E-2</v>
      </c>
      <c r="H79" s="21">
        <f>IF(Tabela14[[#This Row],[Saldo Crédito Total]]="",#N/A,((Tabela14[[#This Row],[Saldo Crédito Total]]*1)/F67)-1)</f>
        <v>0.22512127057854037</v>
      </c>
      <c r="I79" s="43"/>
      <c r="J79" s="43"/>
      <c r="K79" s="12"/>
      <c r="L79" s="12"/>
      <c r="M79" s="12"/>
      <c r="N79" s="12"/>
      <c r="O79" s="12"/>
      <c r="P79" s="12"/>
      <c r="Q79" s="12"/>
      <c r="S79" s="39">
        <v>592703839</v>
      </c>
      <c r="T79" s="21">
        <f>IF(Tabela14[[#This Row],[M2]]="",#N/A,((Tabela14[[#This Row],[M2]]*1)/S67)-1)</f>
        <v>0.17161096304087509</v>
      </c>
      <c r="U79" s="12">
        <v>15.7</v>
      </c>
      <c r="V79" s="39">
        <v>86158927</v>
      </c>
      <c r="W79" s="21">
        <f>IF(Tabela14[[#This Row],[Base Monetária]]="",#N/A,((Tabela14[[#This Row],[Base Monetária]]*1)/V78)-1)</f>
        <v>-3.0971933084134706E-2</v>
      </c>
      <c r="X79" s="21">
        <f>IF(Tabela14[[#This Row],[Base Monetária]]="",#N/A,((Tabela14[[#This Row],[Base Monetária]]*1)/V67)-1)</f>
        <v>8.0617950090381196E-2</v>
      </c>
    </row>
    <row r="80" spans="1:24" ht="12.75">
      <c r="A80" s="19">
        <v>38869</v>
      </c>
      <c r="B80" s="41"/>
      <c r="C80" s="19"/>
      <c r="D80" s="41"/>
      <c r="E80" s="19"/>
      <c r="F80" s="40">
        <v>658510</v>
      </c>
      <c r="G80" s="21">
        <f>IF(Tabela14[[#This Row],[Saldo Crédito Total]]="",#N/A,((Tabela14[[#This Row],[Saldo Crédito Total]]*1)/F79)-1)</f>
        <v>6.6974557006340696E-3</v>
      </c>
      <c r="H80" s="21">
        <f>IF(Tabela14[[#This Row],[Saldo Crédito Total]]="",#N/A,((Tabela14[[#This Row],[Saldo Crédito Total]]*1)/F68)-1)</f>
        <v>0.21648932239710339</v>
      </c>
      <c r="I80" s="43"/>
      <c r="J80" s="43"/>
      <c r="K80" s="12"/>
      <c r="L80" s="12"/>
      <c r="M80" s="12"/>
      <c r="N80" s="12"/>
      <c r="O80" s="12"/>
      <c r="P80" s="12"/>
      <c r="Q80" s="12"/>
      <c r="S80" s="39">
        <v>599137480</v>
      </c>
      <c r="T80" s="21">
        <f>IF(Tabela14[[#This Row],[M2]]="",#N/A,((Tabela14[[#This Row],[M2]]*1)/S68)-1)</f>
        <v>0.16644494956123568</v>
      </c>
      <c r="U80" s="12">
        <v>15.18</v>
      </c>
      <c r="V80" s="39">
        <v>94634877</v>
      </c>
      <c r="W80" s="21">
        <f>IF(Tabela14[[#This Row],[Base Monetária]]="",#N/A,((Tabela14[[#This Row],[Base Monetária]]*1)/V79)-1)</f>
        <v>9.8375760877337681E-2</v>
      </c>
      <c r="X80" s="21">
        <f>IF(Tabela14[[#This Row],[Base Monetária]]="",#N/A,((Tabela14[[#This Row],[Base Monetária]]*1)/V68)-1)</f>
        <v>0.20562929669621988</v>
      </c>
    </row>
    <row r="81" spans="1:24" ht="12.75">
      <c r="A81" s="19">
        <v>38899</v>
      </c>
      <c r="B81" s="41"/>
      <c r="C81" s="19"/>
      <c r="D81" s="41"/>
      <c r="E81" s="19"/>
      <c r="F81" s="40">
        <v>669514</v>
      </c>
      <c r="G81" s="21">
        <f>IF(Tabela14[[#This Row],[Saldo Crédito Total]]="",#N/A,((Tabela14[[#This Row],[Saldo Crédito Total]]*1)/F80)-1)</f>
        <v>1.6710452384929519E-2</v>
      </c>
      <c r="H81" s="21">
        <f>IF(Tabela14[[#This Row],[Saldo Crédito Total]]="",#N/A,((Tabela14[[#This Row],[Saldo Crédito Total]]*1)/F69)-1)</f>
        <v>0.21991767777719073</v>
      </c>
      <c r="I81" s="43"/>
      <c r="J81" s="43"/>
      <c r="K81" s="12"/>
      <c r="L81" s="12"/>
      <c r="M81" s="12"/>
      <c r="N81" s="12"/>
      <c r="O81" s="12"/>
      <c r="P81" s="12"/>
      <c r="Q81" s="12"/>
      <c r="S81" s="39">
        <v>603661585</v>
      </c>
      <c r="T81" s="21">
        <f>IF(Tabela14[[#This Row],[M2]]="",#N/A,((Tabela14[[#This Row],[M2]]*1)/S69)-1)</f>
        <v>0.16324221782670967</v>
      </c>
      <c r="U81" s="12">
        <v>14.98</v>
      </c>
      <c r="V81" s="39">
        <v>94592008</v>
      </c>
      <c r="W81" s="21">
        <f>IF(Tabela14[[#This Row],[Base Monetária]]="",#N/A,((Tabela14[[#This Row],[Base Monetária]]*1)/V80)-1)</f>
        <v>-4.5299366744033787E-4</v>
      </c>
      <c r="X81" s="21">
        <f>IF(Tabela14[[#This Row],[Base Monetária]]="",#N/A,((Tabela14[[#This Row],[Base Monetária]]*1)/V69)-1)</f>
        <v>0.17822365062562739</v>
      </c>
    </row>
    <row r="82" spans="1:24" ht="12.75">
      <c r="A82" s="19">
        <v>38930</v>
      </c>
      <c r="B82" s="41"/>
      <c r="C82" s="19"/>
      <c r="D82" s="41"/>
      <c r="E82" s="19"/>
      <c r="F82" s="40">
        <v>674302</v>
      </c>
      <c r="G82" s="21">
        <f>IF(Tabela14[[#This Row],[Saldo Crédito Total]]="",#N/A,((Tabela14[[#This Row],[Saldo Crédito Total]]*1)/F81)-1)</f>
        <v>7.151456130864986E-3</v>
      </c>
      <c r="H82" s="21">
        <f>IF(Tabela14[[#This Row],[Saldo Crédito Total]]="",#N/A,((Tabela14[[#This Row],[Saldo Crédito Total]]*1)/F70)-1)</f>
        <v>0.20878395941452221</v>
      </c>
      <c r="I82" s="43"/>
      <c r="J82" s="43"/>
      <c r="K82" s="12"/>
      <c r="L82" s="12"/>
      <c r="M82" s="12"/>
      <c r="N82" s="12"/>
      <c r="O82" s="12"/>
      <c r="P82" s="12"/>
      <c r="Q82" s="12"/>
      <c r="S82" s="39">
        <v>605988723</v>
      </c>
      <c r="T82" s="21">
        <f>IF(Tabela14[[#This Row],[M2]]="",#N/A,((Tabela14[[#This Row],[M2]]*1)/S70)-1)</f>
        <v>0.14905615586303145</v>
      </c>
      <c r="U82" s="12">
        <v>14.66</v>
      </c>
      <c r="V82" s="39">
        <v>99860904</v>
      </c>
      <c r="W82" s="21">
        <f>IF(Tabela14[[#This Row],[Base Monetária]]="",#N/A,((Tabela14[[#This Row],[Base Monetária]]*1)/V81)-1)</f>
        <v>5.5701280810108278E-2</v>
      </c>
      <c r="X82" s="21">
        <f>IF(Tabela14[[#This Row],[Base Monetária]]="",#N/A,((Tabela14[[#This Row],[Base Monetária]]*1)/V70)-1)</f>
        <v>0.2510753751181376</v>
      </c>
    </row>
    <row r="83" spans="1:24" ht="12.75">
      <c r="A83" s="19">
        <v>38961</v>
      </c>
      <c r="B83" s="41"/>
      <c r="C83" s="19"/>
      <c r="D83" s="41"/>
      <c r="E83" s="19"/>
      <c r="F83" s="40">
        <v>684392</v>
      </c>
      <c r="G83" s="21">
        <f>IF(Tabela14[[#This Row],[Saldo Crédito Total]]="",#N/A,((Tabela14[[#This Row],[Saldo Crédito Total]]*1)/F82)-1)</f>
        <v>1.4963621641341796E-2</v>
      </c>
      <c r="H83" s="21">
        <f>IF(Tabela14[[#This Row],[Saldo Crédito Total]]="",#N/A,((Tabela14[[#This Row],[Saldo Crédito Total]]*1)/F71)-1)</f>
        <v>0.21269338379784419</v>
      </c>
      <c r="I83" s="43"/>
      <c r="J83" s="43"/>
      <c r="K83" s="12"/>
      <c r="L83" s="12"/>
      <c r="M83" s="12"/>
      <c r="N83" s="12"/>
      <c r="O83" s="12"/>
      <c r="P83" s="12"/>
      <c r="Q83" s="12"/>
      <c r="S83" s="39">
        <v>610457741</v>
      </c>
      <c r="T83" s="21">
        <f>IF(Tabela14[[#This Row],[M2]]="",#N/A,((Tabela14[[#This Row],[M2]]*1)/S71)-1)</f>
        <v>0.13495481047271229</v>
      </c>
      <c r="U83" s="12">
        <v>14.17</v>
      </c>
      <c r="V83" s="39">
        <v>100371553</v>
      </c>
      <c r="W83" s="21">
        <f>IF(Tabela14[[#This Row],[Base Monetária]]="",#N/A,((Tabela14[[#This Row],[Base Monetária]]*1)/V82)-1)</f>
        <v>5.1136028169742609E-3</v>
      </c>
      <c r="X83" s="21">
        <f>IF(Tabela14[[#This Row],[Base Monetária]]="",#N/A,((Tabela14[[#This Row],[Base Monetária]]*1)/V71)-1)</f>
        <v>0.25299091869652868</v>
      </c>
    </row>
    <row r="84" spans="1:24" ht="12.75">
      <c r="A84" s="19">
        <v>38991</v>
      </c>
      <c r="B84" s="41"/>
      <c r="C84" s="19"/>
      <c r="D84" s="41"/>
      <c r="E84" s="19"/>
      <c r="F84" s="40">
        <v>697581</v>
      </c>
      <c r="G84" s="21">
        <f>IF(Tabela14[[#This Row],[Saldo Crédito Total]]="",#N/A,((Tabela14[[#This Row],[Saldo Crédito Total]]*1)/F83)-1)</f>
        <v>1.9271119475388288E-2</v>
      </c>
      <c r="H84" s="21">
        <f>IF(Tabela14[[#This Row],[Saldo Crédito Total]]="",#N/A,((Tabela14[[#This Row],[Saldo Crédito Total]]*1)/F72)-1)</f>
        <v>0.2111369997152639</v>
      </c>
      <c r="I84" s="43"/>
      <c r="J84" s="43"/>
      <c r="K84" s="12"/>
      <c r="L84" s="12"/>
      <c r="M84" s="12"/>
      <c r="N84" s="12"/>
      <c r="O84" s="12"/>
      <c r="P84" s="12"/>
      <c r="Q84" s="12"/>
      <c r="S84" s="39">
        <v>620241096</v>
      </c>
      <c r="T84" s="21">
        <f>IF(Tabela14[[#This Row],[M2]]="",#N/A,((Tabela14[[#This Row],[M2]]*1)/S72)-1)</f>
        <v>0.15264472549189212</v>
      </c>
      <c r="U84" s="12">
        <v>13.95</v>
      </c>
      <c r="V84" s="39">
        <v>99861933</v>
      </c>
      <c r="W84" s="21">
        <f>IF(Tabela14[[#This Row],[Base Monetária]]="",#N/A,((Tabela14[[#This Row],[Base Monetária]]*1)/V83)-1)</f>
        <v>-5.0773350094522884E-3</v>
      </c>
      <c r="X84" s="21">
        <f>IF(Tabela14[[#This Row],[Base Monetária]]="",#N/A,((Tabela14[[#This Row],[Base Monetária]]*1)/V72)-1)</f>
        <v>0.25004043838843182</v>
      </c>
    </row>
    <row r="85" spans="1:24" ht="12.75">
      <c r="A85" s="19">
        <v>39022</v>
      </c>
      <c r="B85" s="41"/>
      <c r="C85" s="19"/>
      <c r="D85" s="41"/>
      <c r="E85" s="19"/>
      <c r="F85" s="40">
        <v>717045</v>
      </c>
      <c r="G85" s="21">
        <f>IF(Tabela14[[#This Row],[Saldo Crédito Total]]="",#N/A,((Tabela14[[#This Row],[Saldo Crédito Total]]*1)/F84)-1)</f>
        <v>2.7902136096023211E-2</v>
      </c>
      <c r="H85" s="21">
        <f>IF(Tabela14[[#This Row],[Saldo Crédito Total]]="",#N/A,((Tabela14[[#This Row],[Saldo Crédito Total]]*1)/F73)-1)</f>
        <v>0.21507101873159296</v>
      </c>
      <c r="I85" s="43"/>
      <c r="J85" s="43"/>
      <c r="K85" s="12"/>
      <c r="L85" s="12"/>
      <c r="M85" s="12"/>
      <c r="N85" s="12"/>
      <c r="O85" s="12"/>
      <c r="P85" s="12"/>
      <c r="Q85" s="12"/>
      <c r="S85" s="39">
        <v>634750381</v>
      </c>
      <c r="T85" s="21">
        <f>IF(Tabela14[[#This Row],[M2]]="",#N/A,((Tabela14[[#This Row],[M2]]*1)/S73)-1)</f>
        <v>0.15809837161358997</v>
      </c>
      <c r="U85" s="12">
        <v>13.65</v>
      </c>
      <c r="V85" s="39">
        <v>105335008</v>
      </c>
      <c r="W85" s="21">
        <f>IF(Tabela14[[#This Row],[Base Monetária]]="",#N/A,((Tabela14[[#This Row],[Base Monetária]]*1)/V84)-1)</f>
        <v>5.4806419579320531E-2</v>
      </c>
      <c r="X85" s="21">
        <f>IF(Tabela14[[#This Row],[Base Monetária]]="",#N/A,((Tabela14[[#This Row],[Base Monetária]]*1)/V73)-1)</f>
        <v>0.23176840814511834</v>
      </c>
    </row>
    <row r="86" spans="1:24" ht="12.75">
      <c r="A86" s="19">
        <v>39052</v>
      </c>
      <c r="B86" s="41"/>
      <c r="C86" s="19"/>
      <c r="D86" s="41"/>
      <c r="E86" s="19"/>
      <c r="F86" s="40">
        <v>732590</v>
      </c>
      <c r="G86" s="21">
        <f>IF(Tabela14[[#This Row],[Saldo Crédito Total]]="",#N/A,((Tabela14[[#This Row],[Saldo Crédito Total]]*1)/F85)-1)</f>
        <v>2.1679253045485236E-2</v>
      </c>
      <c r="H86" s="21">
        <f>IF(Tabela14[[#This Row],[Saldo Crédito Total]]="",#N/A,((Tabela14[[#This Row],[Saldo Crédito Total]]*1)/F74)-1)</f>
        <v>0.20685707131360753</v>
      </c>
      <c r="I86" s="43"/>
      <c r="J86" s="43"/>
      <c r="K86" s="12"/>
      <c r="L86" s="12"/>
      <c r="M86" s="12"/>
      <c r="N86" s="12"/>
      <c r="O86" s="12"/>
      <c r="P86" s="12"/>
      <c r="Q86" s="12"/>
      <c r="S86" s="39">
        <v>657427293</v>
      </c>
      <c r="T86" s="21">
        <f>IF(Tabela14[[#This Row],[M2]]="",#N/A,((Tabela14[[#This Row],[M2]]*1)/S74)-1)</f>
        <v>0.13213596929245686</v>
      </c>
      <c r="U86" s="12">
        <v>13.19</v>
      </c>
      <c r="V86" s="39">
        <v>121102001</v>
      </c>
      <c r="W86" s="21">
        <f>IF(Tabela14[[#This Row],[Base Monetária]]="",#N/A,((Tabela14[[#This Row],[Base Monetária]]*1)/V85)-1)</f>
        <v>0.14968426261476142</v>
      </c>
      <c r="X86" s="21">
        <f>IF(Tabela14[[#This Row],[Base Monetária]]="",#N/A,((Tabela14[[#This Row],[Base Monetária]]*1)/V74)-1)</f>
        <v>0.1961018095950966</v>
      </c>
    </row>
    <row r="87" spans="1:24" ht="12.75">
      <c r="A87" s="19">
        <v>39083</v>
      </c>
      <c r="B87" s="41"/>
      <c r="C87" s="19"/>
      <c r="D87" s="41"/>
      <c r="E87" s="19"/>
      <c r="F87" s="40">
        <v>738456</v>
      </c>
      <c r="G87" s="21">
        <f>IF(Tabela14[[#This Row],[Saldo Crédito Total]]="",#N/A,((Tabela14[[#This Row],[Saldo Crédito Total]]*1)/F86)-1)</f>
        <v>8.0072073055870163E-3</v>
      </c>
      <c r="H87" s="21">
        <f>IF(Tabela14[[#This Row],[Saldo Crédito Total]]="",#N/A,((Tabela14[[#This Row],[Saldo Crédito Total]]*1)/F75)-1)</f>
        <v>0.21311125311920409</v>
      </c>
      <c r="I87" s="43"/>
      <c r="J87" s="43"/>
      <c r="K87" s="12"/>
      <c r="L87" s="12"/>
      <c r="M87" s="12"/>
      <c r="N87" s="12"/>
      <c r="O87" s="12"/>
      <c r="P87" s="12"/>
      <c r="Q87" s="12"/>
      <c r="S87" s="39">
        <v>641559137</v>
      </c>
      <c r="T87" s="21">
        <f>IF(Tabela14[[#This Row],[M2]]="",#N/A,((Tabela14[[#This Row],[M2]]*1)/S75)-1)</f>
        <v>0.13378144987942764</v>
      </c>
      <c r="U87" s="12">
        <v>13.13</v>
      </c>
      <c r="V87" s="39">
        <v>109695597</v>
      </c>
      <c r="W87" s="21">
        <f>IF(Tabela14[[#This Row],[Base Monetária]]="",#N/A,((Tabela14[[#This Row],[Base Monetária]]*1)/V86)-1)</f>
        <v>-9.4188402386513825E-2</v>
      </c>
      <c r="X87" s="21">
        <f>IF(Tabela14[[#This Row],[Base Monetária]]="",#N/A,((Tabela14[[#This Row],[Base Monetária]]*1)/V75)-1)</f>
        <v>0.18151636360291512</v>
      </c>
    </row>
    <row r="88" spans="1:24" ht="12.75">
      <c r="A88" s="19">
        <v>39114</v>
      </c>
      <c r="B88" s="41"/>
      <c r="C88" s="19"/>
      <c r="D88" s="41"/>
      <c r="E88" s="19"/>
      <c r="F88" s="40">
        <v>748518</v>
      </c>
      <c r="G88" s="21">
        <f>IF(Tabela14[[#This Row],[Saldo Crédito Total]]="",#N/A,((Tabela14[[#This Row],[Saldo Crédito Total]]*1)/F87)-1)</f>
        <v>1.3625727192953851E-2</v>
      </c>
      <c r="H88" s="21">
        <f>IF(Tabela14[[#This Row],[Saldo Crédito Total]]="",#N/A,((Tabela14[[#This Row],[Saldo Crédito Total]]*1)/F76)-1)</f>
        <v>0.21577200884235626</v>
      </c>
      <c r="I88" s="43"/>
      <c r="J88" s="43"/>
      <c r="K88" s="12"/>
      <c r="L88" s="12"/>
      <c r="M88" s="12"/>
      <c r="N88" s="12"/>
      <c r="O88" s="12"/>
      <c r="P88" s="12"/>
      <c r="Q88" s="12"/>
      <c r="S88" s="39">
        <v>642580488</v>
      </c>
      <c r="T88" s="21">
        <f>IF(Tabela14[[#This Row],[M2]]="",#N/A,((Tabela14[[#This Row],[M2]]*1)/S76)-1)</f>
        <v>0.12022267202366455</v>
      </c>
      <c r="U88" s="12">
        <v>12.93</v>
      </c>
      <c r="V88" s="39">
        <v>105136740</v>
      </c>
      <c r="W88" s="21">
        <f>IF(Tabela14[[#This Row],[Base Monetária]]="",#N/A,((Tabela14[[#This Row],[Base Monetária]]*1)/V87)-1)</f>
        <v>-4.1559161212277318E-2</v>
      </c>
      <c r="X88" s="21">
        <f>IF(Tabela14[[#This Row],[Base Monetária]]="",#N/A,((Tabela14[[#This Row],[Base Monetária]]*1)/V76)-1)</f>
        <v>0.11106212357165068</v>
      </c>
    </row>
    <row r="89" spans="1:24" ht="12.75">
      <c r="A89" s="19">
        <v>39142</v>
      </c>
      <c r="B89" s="41">
        <v>413952</v>
      </c>
      <c r="C89" s="21"/>
      <c r="D89" s="40">
        <v>348401</v>
      </c>
      <c r="E89" s="17"/>
      <c r="F89" s="40">
        <v>762353</v>
      </c>
      <c r="G89" s="21">
        <f>IF(Tabela14[[#This Row],[Saldo Crédito Total]]="",#N/A,((Tabela14[[#This Row],[Saldo Crédito Total]]*1)/F88)-1)</f>
        <v>1.8483189449017834E-2</v>
      </c>
      <c r="H89" s="21">
        <f>IF(Tabela14[[#This Row],[Saldo Crédito Total]]="",#N/A,((Tabela14[[#This Row],[Saldo Crédito Total]]*1)/F77)-1)</f>
        <v>0.21822496364595145</v>
      </c>
      <c r="I89" s="43"/>
      <c r="J89" s="43"/>
      <c r="K89" s="12"/>
      <c r="L89" s="12"/>
      <c r="M89" s="12"/>
      <c r="N89" s="12"/>
      <c r="O89" s="12"/>
      <c r="P89" s="12"/>
      <c r="Q89" s="12"/>
      <c r="S89" s="39">
        <v>646115709</v>
      </c>
      <c r="T89" s="21">
        <f>IF(Tabela14[[#This Row],[M2]]="",#N/A,((Tabela14[[#This Row],[M2]]*1)/S77)-1)</f>
        <v>0.11868435232519303</v>
      </c>
      <c r="U89" s="12">
        <v>12.74</v>
      </c>
      <c r="V89" s="39">
        <v>107235704</v>
      </c>
      <c r="W89" s="21">
        <f>IF(Tabela14[[#This Row],[Base Monetária]]="",#N/A,((Tabela14[[#This Row],[Base Monetária]]*1)/V88)-1)</f>
        <v>1.9964134326401872E-2</v>
      </c>
      <c r="X89" s="21">
        <f>IF(Tabela14[[#This Row],[Base Monetária]]="",#N/A,((Tabela14[[#This Row],[Base Monetária]]*1)/V77)-1)</f>
        <v>0.20848980291371988</v>
      </c>
    </row>
    <row r="90" spans="1:24" ht="12.75">
      <c r="A90" s="19">
        <v>39173</v>
      </c>
      <c r="B90" s="41">
        <v>424836</v>
      </c>
      <c r="C90" s="17"/>
      <c r="D90" s="40">
        <v>357052</v>
      </c>
      <c r="E90" s="17"/>
      <c r="F90" s="40">
        <v>781888</v>
      </c>
      <c r="G90" s="21">
        <f>IF(Tabela14[[#This Row],[Saldo Crédito Total]]="",#N/A,((Tabela14[[#This Row],[Saldo Crédito Total]]*1)/F89)-1)</f>
        <v>2.5624612220323195E-2</v>
      </c>
      <c r="H90" s="21">
        <f>IF(Tabela14[[#This Row],[Saldo Crédito Total]]="",#N/A,((Tabela14[[#This Row],[Saldo Crédito Total]]*1)/F78)-1)</f>
        <v>0.22660642570281131</v>
      </c>
      <c r="I90" s="43"/>
      <c r="J90" s="43"/>
      <c r="K90" s="12"/>
      <c r="L90" s="12"/>
      <c r="M90" s="12"/>
      <c r="N90" s="12"/>
      <c r="O90" s="12"/>
      <c r="P90" s="12"/>
      <c r="Q90" s="12"/>
      <c r="S90" s="39">
        <v>652641668</v>
      </c>
      <c r="T90" s="21">
        <f>IF(Tabela14[[#This Row],[M2]]="",#N/A,((Tabela14[[#This Row],[M2]]*1)/S78)-1)</f>
        <v>0.1283051174042007</v>
      </c>
      <c r="U90" s="12">
        <v>12.58</v>
      </c>
      <c r="V90" s="39">
        <v>114406238</v>
      </c>
      <c r="W90" s="21">
        <f>IF(Tabela14[[#This Row],[Base Monetária]]="",#N/A,((Tabela14[[#This Row],[Base Monetária]]*1)/V89)-1)</f>
        <v>6.6867038985448435E-2</v>
      </c>
      <c r="X90" s="21">
        <f>IF(Tabela14[[#This Row],[Base Monetária]]="",#N/A,((Tabela14[[#This Row],[Base Monetária]]*1)/V78)-1)</f>
        <v>0.28672511964147862</v>
      </c>
    </row>
    <row r="91" spans="1:24" ht="12.75">
      <c r="A91" s="19">
        <v>39203</v>
      </c>
      <c r="B91" s="41">
        <v>425838</v>
      </c>
      <c r="C91" s="17"/>
      <c r="D91" s="40">
        <v>367295</v>
      </c>
      <c r="E91" s="17"/>
      <c r="F91" s="40">
        <v>793133</v>
      </c>
      <c r="G91" s="21">
        <f>IF(Tabela14[[#This Row],[Saldo Crédito Total]]="",#N/A,((Tabela14[[#This Row],[Saldo Crédito Total]]*1)/F90)-1)</f>
        <v>1.4381855201768046E-2</v>
      </c>
      <c r="H91" s="21">
        <f>IF(Tabela14[[#This Row],[Saldo Crédito Total]]="",#N/A,((Tabela14[[#This Row],[Saldo Crédito Total]]*1)/F79)-1)</f>
        <v>0.21250242689133181</v>
      </c>
      <c r="I91" s="43"/>
      <c r="J91" s="43"/>
      <c r="K91" s="12"/>
      <c r="L91" s="12"/>
      <c r="M91" s="12"/>
      <c r="N91" s="12"/>
      <c r="O91" s="12"/>
      <c r="P91" s="12"/>
      <c r="Q91" s="12"/>
      <c r="S91" s="39">
        <v>659908686</v>
      </c>
      <c r="T91" s="21">
        <f>IF(Tabela14[[#This Row],[M2]]="",#N/A,((Tabela14[[#This Row],[M2]]*1)/S79)-1)</f>
        <v>0.11338689338234564</v>
      </c>
      <c r="U91" s="12">
        <v>12.43</v>
      </c>
      <c r="V91" s="39">
        <v>108250652</v>
      </c>
      <c r="W91" s="21">
        <f>IF(Tabela14[[#This Row],[Base Monetária]]="",#N/A,((Tabela14[[#This Row],[Base Monetária]]*1)/V90)-1)</f>
        <v>-5.3804636072379175E-2</v>
      </c>
      <c r="X91" s="21">
        <f>IF(Tabela14[[#This Row],[Base Monetária]]="",#N/A,((Tabela14[[#This Row],[Base Monetária]]*1)/V79)-1)</f>
        <v>0.25640668668030187</v>
      </c>
    </row>
    <row r="92" spans="1:24" ht="12.75">
      <c r="A92" s="19">
        <v>39234</v>
      </c>
      <c r="B92" s="41">
        <v>430511</v>
      </c>
      <c r="C92" s="17"/>
      <c r="D92" s="40">
        <v>374977</v>
      </c>
      <c r="E92" s="17"/>
      <c r="F92" s="40">
        <v>805488</v>
      </c>
      <c r="G92" s="21">
        <f>IF(Tabela14[[#This Row],[Saldo Crédito Total]]="",#N/A,((Tabela14[[#This Row],[Saldo Crédito Total]]*1)/F91)-1)</f>
        <v>1.5577463048441986E-2</v>
      </c>
      <c r="H92" s="21">
        <f>IF(Tabela14[[#This Row],[Saldo Crédito Total]]="",#N/A,((Tabela14[[#This Row],[Saldo Crédito Total]]*1)/F80)-1)</f>
        <v>0.22319782539369193</v>
      </c>
      <c r="I92" s="43"/>
      <c r="J92" s="43"/>
      <c r="K92" s="12"/>
      <c r="L92" s="12"/>
      <c r="M92" s="12"/>
      <c r="N92" s="12"/>
      <c r="O92" s="12"/>
      <c r="P92" s="12"/>
      <c r="Q92" s="12"/>
      <c r="S92" s="39">
        <v>673213592</v>
      </c>
      <c r="T92" s="21">
        <f>IF(Tabela14[[#This Row],[M2]]="",#N/A,((Tabela14[[#This Row],[M2]]*1)/S80)-1)</f>
        <v>0.12363792029835952</v>
      </c>
      <c r="U92" s="12">
        <v>12.03</v>
      </c>
      <c r="V92" s="39">
        <v>115604131</v>
      </c>
      <c r="W92" s="21">
        <f>IF(Tabela14[[#This Row],[Base Monetária]]="",#N/A,((Tabela14[[#This Row],[Base Monetária]]*1)/V91)-1)</f>
        <v>6.7930112790452357E-2</v>
      </c>
      <c r="X92" s="21">
        <f>IF(Tabela14[[#This Row],[Base Monetária]]="",#N/A,((Tabela14[[#This Row],[Base Monetária]]*1)/V80)-1)</f>
        <v>0.22158061239937998</v>
      </c>
    </row>
    <row r="93" spans="1:24" ht="12.75">
      <c r="A93" s="19">
        <v>39264</v>
      </c>
      <c r="B93" s="41">
        <v>439052</v>
      </c>
      <c r="C93" s="17"/>
      <c r="D93" s="40">
        <v>385390</v>
      </c>
      <c r="E93" s="17"/>
      <c r="F93" s="40">
        <v>824442</v>
      </c>
      <c r="G93" s="21">
        <f>IF(Tabela14[[#This Row],[Saldo Crédito Total]]="",#N/A,((Tabela14[[#This Row],[Saldo Crédito Total]]*1)/F92)-1)</f>
        <v>2.3531076813062324E-2</v>
      </c>
      <c r="H93" s="21">
        <f>IF(Tabela14[[#This Row],[Saldo Crédito Total]]="",#N/A,((Tabela14[[#This Row],[Saldo Crédito Total]]*1)/F81)-1)</f>
        <v>0.23140367490448299</v>
      </c>
      <c r="I93" s="43"/>
      <c r="J93" s="43"/>
      <c r="K93" s="12"/>
      <c r="L93" s="12"/>
      <c r="M93" s="12"/>
      <c r="N93" s="12"/>
      <c r="O93" s="12"/>
      <c r="P93" s="12"/>
      <c r="Q93" s="12"/>
      <c r="S93" s="39">
        <v>679342235</v>
      </c>
      <c r="T93" s="21">
        <f>IF(Tabela14[[#This Row],[M2]]="",#N/A,((Tabela14[[#This Row],[M2]]*1)/S81)-1)</f>
        <v>0.12536933255409988</v>
      </c>
      <c r="U93" s="12">
        <v>11.73</v>
      </c>
      <c r="V93" s="39">
        <v>115812081</v>
      </c>
      <c r="W93" s="21">
        <f>IF(Tabela14[[#This Row],[Base Monetária]]="",#N/A,((Tabela14[[#This Row],[Base Monetária]]*1)/V92)-1)</f>
        <v>1.7988111514803951E-3</v>
      </c>
      <c r="X93" s="21">
        <f>IF(Tabela14[[#This Row],[Base Monetária]]="",#N/A,((Tabela14[[#This Row],[Base Monetária]]*1)/V81)-1)</f>
        <v>0.22433262015116551</v>
      </c>
    </row>
    <row r="94" spans="1:24" ht="12.75">
      <c r="A94" s="19">
        <v>39295</v>
      </c>
      <c r="B94" s="41">
        <v>456966</v>
      </c>
      <c r="C94" s="17"/>
      <c r="D94" s="40">
        <v>392862</v>
      </c>
      <c r="E94" s="17"/>
      <c r="F94" s="40">
        <v>849829</v>
      </c>
      <c r="G94" s="21">
        <f>IF(Tabela14[[#This Row],[Saldo Crédito Total]]="",#N/A,((Tabela14[[#This Row],[Saldo Crédito Total]]*1)/F93)-1)</f>
        <v>3.0792948442704304E-2</v>
      </c>
      <c r="H94" s="21">
        <f>IF(Tabela14[[#This Row],[Saldo Crédito Total]]="",#N/A,((Tabela14[[#This Row],[Saldo Crédito Total]]*1)/F82)-1)</f>
        <v>0.2603091789732197</v>
      </c>
      <c r="I94" s="43"/>
      <c r="J94" s="43"/>
      <c r="K94" s="12"/>
      <c r="L94" s="12"/>
      <c r="M94" s="12"/>
      <c r="N94" s="12"/>
      <c r="O94" s="12"/>
      <c r="P94" s="12"/>
      <c r="Q94" s="12"/>
      <c r="S94" s="39">
        <v>695368107</v>
      </c>
      <c r="T94" s="21">
        <f>IF(Tabela14[[#This Row],[M2]]="",#N/A,((Tabela14[[#This Row],[M2]]*1)/S82)-1)</f>
        <v>0.14749347736624463</v>
      </c>
      <c r="U94" s="12">
        <v>11.43</v>
      </c>
      <c r="V94" s="39">
        <v>114488378</v>
      </c>
      <c r="W94" s="21">
        <f>IF(Tabela14[[#This Row],[Base Monetária]]="",#N/A,((Tabela14[[#This Row],[Base Monetária]]*1)/V93)-1)</f>
        <v>-1.1429748853230559E-2</v>
      </c>
      <c r="X94" s="21">
        <f>IF(Tabela14[[#This Row],[Base Monetária]]="",#N/A,((Tabela14[[#This Row],[Base Monetária]]*1)/V82)-1)</f>
        <v>0.1464784857144894</v>
      </c>
    </row>
    <row r="95" spans="1:24" ht="12.75">
      <c r="A95" s="19">
        <v>39326</v>
      </c>
      <c r="B95" s="41">
        <v>464106</v>
      </c>
      <c r="C95" s="17"/>
      <c r="D95" s="40">
        <v>401403</v>
      </c>
      <c r="E95" s="17"/>
      <c r="F95" s="40">
        <v>865511</v>
      </c>
      <c r="G95" s="21">
        <f>IF(Tabela14[[#This Row],[Saldo Crédito Total]]="",#N/A,((Tabela14[[#This Row],[Saldo Crédito Total]]*1)/F94)-1)</f>
        <v>1.8453124099083507E-2</v>
      </c>
      <c r="H95" s="21">
        <f>IF(Tabela14[[#This Row],[Saldo Crédito Total]]="",#N/A,((Tabela14[[#This Row],[Saldo Crédito Total]]*1)/F83)-1)</f>
        <v>0.26464219336286798</v>
      </c>
      <c r="I95" s="43"/>
      <c r="J95" s="43"/>
      <c r="K95" s="12"/>
      <c r="L95" s="12"/>
      <c r="M95" s="12"/>
      <c r="N95" s="12"/>
      <c r="O95" s="12"/>
      <c r="P95" s="12"/>
      <c r="Q95" s="12"/>
      <c r="S95" s="39">
        <v>709585174</v>
      </c>
      <c r="T95" s="21">
        <f>IF(Tabela14[[#This Row],[M2]]="",#N/A,((Tabela14[[#This Row],[M2]]*1)/S83)-1)</f>
        <v>0.16238213776701049</v>
      </c>
      <c r="U95" s="12">
        <v>11.22</v>
      </c>
      <c r="V95" s="39">
        <v>120340059</v>
      </c>
      <c r="W95" s="21">
        <f>IF(Tabela14[[#This Row],[Base Monetária]]="",#N/A,((Tabela14[[#This Row],[Base Monetária]]*1)/V94)-1)</f>
        <v>5.1111572215653212E-2</v>
      </c>
      <c r="X95" s="21">
        <f>IF(Tabela14[[#This Row],[Base Monetária]]="",#N/A,((Tabela14[[#This Row],[Base Monetária]]*1)/V83)-1)</f>
        <v>0.19894587064922664</v>
      </c>
    </row>
    <row r="96" spans="1:24" ht="12.75">
      <c r="A96" s="19">
        <v>39356</v>
      </c>
      <c r="B96" s="41">
        <v>475254</v>
      </c>
      <c r="C96" s="17"/>
      <c r="D96" s="40">
        <v>413781</v>
      </c>
      <c r="E96" s="17"/>
      <c r="F96" s="40">
        <v>889035</v>
      </c>
      <c r="G96" s="21">
        <f>IF(Tabela14[[#This Row],[Saldo Crédito Total]]="",#N/A,((Tabela14[[#This Row],[Saldo Crédito Total]]*1)/F95)-1)</f>
        <v>2.7179319500272081E-2</v>
      </c>
      <c r="H96" s="21">
        <f>IF(Tabela14[[#This Row],[Saldo Crédito Total]]="",#N/A,((Tabela14[[#This Row],[Saldo Crédito Total]]*1)/F84)-1)</f>
        <v>0.27445414941060609</v>
      </c>
      <c r="I96" s="43"/>
      <c r="J96" s="43"/>
      <c r="K96" s="12"/>
      <c r="L96" s="12"/>
      <c r="M96" s="12"/>
      <c r="N96" s="12"/>
      <c r="O96" s="12"/>
      <c r="P96" s="12"/>
      <c r="Q96" s="12"/>
      <c r="S96" s="39">
        <v>720078486</v>
      </c>
      <c r="T96" s="21">
        <f>IF(Tabela14[[#This Row],[M2]]="",#N/A,((Tabela14[[#This Row],[M2]]*1)/S84)-1)</f>
        <v>0.16096545463346734</v>
      </c>
      <c r="U96" s="12">
        <v>11.18</v>
      </c>
      <c r="V96" s="39">
        <v>122966586</v>
      </c>
      <c r="W96" s="21">
        <f>IF(Tabela14[[#This Row],[Base Monetária]]="",#N/A,((Tabela14[[#This Row],[Base Monetária]]*1)/V95)-1)</f>
        <v>2.1825874291785174E-2</v>
      </c>
      <c r="X96" s="21">
        <f>IF(Tabela14[[#This Row],[Base Monetária]]="",#N/A,((Tabela14[[#This Row],[Base Monetária]]*1)/V84)-1)</f>
        <v>0.23136597005387438</v>
      </c>
    </row>
    <row r="97" spans="1:24" ht="12.75">
      <c r="A97" s="19">
        <v>39387</v>
      </c>
      <c r="B97" s="41">
        <v>494849</v>
      </c>
      <c r="C97" s="17"/>
      <c r="D97" s="40">
        <v>423966</v>
      </c>
      <c r="E97" s="17"/>
      <c r="F97" s="40">
        <v>918815</v>
      </c>
      <c r="G97" s="21">
        <f>IF(Tabela14[[#This Row],[Saldo Crédito Total]]="",#N/A,((Tabela14[[#This Row],[Saldo Crédito Total]]*1)/F96)-1)</f>
        <v>3.3496993931622532E-2</v>
      </c>
      <c r="H97" s="21">
        <f>IF(Tabela14[[#This Row],[Saldo Crédito Total]]="",#N/A,((Tabela14[[#This Row],[Saldo Crédito Total]]*1)/F85)-1)</f>
        <v>0.28139098661869189</v>
      </c>
      <c r="I97" s="43"/>
      <c r="J97" s="43"/>
      <c r="K97" s="12"/>
      <c r="L97" s="12"/>
      <c r="M97" s="12"/>
      <c r="N97" s="12"/>
      <c r="O97" s="12"/>
      <c r="P97" s="12"/>
      <c r="Q97" s="12"/>
      <c r="S97" s="39">
        <v>732920543</v>
      </c>
      <c r="T97" s="21">
        <f>IF(Tabela14[[#This Row],[M2]]="",#N/A,((Tabela14[[#This Row],[M2]]*1)/S85)-1)</f>
        <v>0.15465947707717875</v>
      </c>
      <c r="U97" s="12">
        <v>11.18</v>
      </c>
      <c r="V97" s="39">
        <v>130847477</v>
      </c>
      <c r="W97" s="21">
        <f>IF(Tabela14[[#This Row],[Base Monetária]]="",#N/A,((Tabela14[[#This Row],[Base Monetária]]*1)/V96)-1)</f>
        <v>6.4089695065617347E-2</v>
      </c>
      <c r="X97" s="21">
        <f>IF(Tabela14[[#This Row],[Base Monetária]]="",#N/A,((Tabela14[[#This Row],[Base Monetária]]*1)/V85)-1)</f>
        <v>0.24220313345397959</v>
      </c>
    </row>
    <row r="98" spans="1:24" ht="12.75">
      <c r="A98" s="19">
        <v>39417</v>
      </c>
      <c r="B98" s="41">
        <v>512056</v>
      </c>
      <c r="C98" s="17"/>
      <c r="D98" s="40">
        <v>431865</v>
      </c>
      <c r="E98" s="17"/>
      <c r="F98" s="40">
        <v>943922</v>
      </c>
      <c r="G98" s="21">
        <f>IF(Tabela14[[#This Row],[Saldo Crédito Total]]="",#N/A,((Tabela14[[#This Row],[Saldo Crédito Total]]*1)/F97)-1)</f>
        <v>2.7325413712227187E-2</v>
      </c>
      <c r="H98" s="21">
        <f>IF(Tabela14[[#This Row],[Saldo Crédito Total]]="",#N/A,((Tabela14[[#This Row],[Saldo Crédito Total]]*1)/F86)-1)</f>
        <v>0.28847240612074976</v>
      </c>
      <c r="I98" s="43"/>
      <c r="J98" s="43"/>
      <c r="K98" s="12"/>
      <c r="L98" s="12"/>
      <c r="M98" s="12"/>
      <c r="N98" s="12"/>
      <c r="O98" s="12"/>
      <c r="P98" s="12"/>
      <c r="Q98" s="12"/>
      <c r="S98" s="39">
        <v>779565807</v>
      </c>
      <c r="T98" s="21">
        <f>IF(Tabela14[[#This Row],[M2]]="",#N/A,((Tabela14[[#This Row],[M2]]*1)/S86)-1)</f>
        <v>0.1857825424963</v>
      </c>
      <c r="U98" s="12">
        <v>11.18</v>
      </c>
      <c r="V98" s="39">
        <v>146616867</v>
      </c>
      <c r="W98" s="21">
        <f>IF(Tabela14[[#This Row],[Base Monetária]]="",#N/A,((Tabela14[[#This Row],[Base Monetária]]*1)/V97)-1)</f>
        <v>0.12051734096485478</v>
      </c>
      <c r="X98" s="21">
        <f>IF(Tabela14[[#This Row],[Base Monetária]]="",#N/A,((Tabela14[[#This Row],[Base Monetária]]*1)/V86)-1)</f>
        <v>0.21068905376716285</v>
      </c>
    </row>
    <row r="99" spans="1:24" ht="12.75">
      <c r="A99" s="19">
        <v>39448</v>
      </c>
      <c r="B99" s="41">
        <v>513560</v>
      </c>
      <c r="C99" s="17"/>
      <c r="D99" s="40">
        <v>439854</v>
      </c>
      <c r="E99" s="17"/>
      <c r="F99" s="40">
        <v>953413</v>
      </c>
      <c r="G99" s="21">
        <f>IF(Tabela14[[#This Row],[Saldo Crédito Total]]="",#N/A,((Tabela14[[#This Row],[Saldo Crédito Total]]*1)/F98)-1)</f>
        <v>1.0054856227527331E-2</v>
      </c>
      <c r="H99" s="21">
        <f>IF(Tabela14[[#This Row],[Saldo Crédito Total]]="",#N/A,((Tabela14[[#This Row],[Saldo Crédito Total]]*1)/F87)-1)</f>
        <v>0.29108978734007174</v>
      </c>
      <c r="I99" s="43"/>
      <c r="J99" s="43"/>
      <c r="K99" s="12"/>
      <c r="L99" s="12"/>
      <c r="M99" s="12"/>
      <c r="N99" s="12"/>
      <c r="O99" s="12"/>
      <c r="P99" s="12"/>
      <c r="Q99" s="12"/>
      <c r="S99" s="39">
        <v>755191254</v>
      </c>
      <c r="T99" s="21">
        <f>IF(Tabela14[[#This Row],[M2]]="",#N/A,((Tabela14[[#This Row],[M2]]*1)/S87)-1)</f>
        <v>0.17711869482734843</v>
      </c>
      <c r="U99" s="12">
        <v>11.18</v>
      </c>
      <c r="V99" s="39">
        <v>130588119</v>
      </c>
      <c r="W99" s="21">
        <f>IF(Tabela14[[#This Row],[Base Monetária]]="",#N/A,((Tabela14[[#This Row],[Base Monetária]]*1)/V98)-1)</f>
        <v>-0.10932403841367033</v>
      </c>
      <c r="X99" s="21">
        <f>IF(Tabela14[[#This Row],[Base Monetária]]="",#N/A,((Tabela14[[#This Row],[Base Monetária]]*1)/V87)-1)</f>
        <v>0.1904590755816753</v>
      </c>
    </row>
    <row r="100" spans="1:24" ht="12.75">
      <c r="A100" s="19">
        <v>39479</v>
      </c>
      <c r="B100" s="41">
        <v>522260</v>
      </c>
      <c r="C100" s="17"/>
      <c r="D100" s="40">
        <v>445183</v>
      </c>
      <c r="E100" s="17"/>
      <c r="F100" s="40">
        <v>967443</v>
      </c>
      <c r="G100" s="21">
        <f>IF(Tabela14[[#This Row],[Saldo Crédito Total]]="",#N/A,((Tabela14[[#This Row],[Saldo Crédito Total]]*1)/F99)-1)</f>
        <v>1.4715553490460165E-2</v>
      </c>
      <c r="H100" s="21">
        <f>IF(Tabela14[[#This Row],[Saldo Crédito Total]]="",#N/A,((Tabela14[[#This Row],[Saldo Crédito Total]]*1)/F88)-1)</f>
        <v>0.29247793640233111</v>
      </c>
      <c r="I100" s="43"/>
      <c r="J100" s="43"/>
      <c r="K100" s="12"/>
      <c r="L100" s="12"/>
      <c r="M100" s="12"/>
      <c r="N100" s="12"/>
      <c r="O100" s="12"/>
      <c r="P100" s="12"/>
      <c r="Q100" s="12"/>
      <c r="S100" s="39">
        <v>758572363</v>
      </c>
      <c r="T100" s="21">
        <f>IF(Tabela14[[#This Row],[M2]]="",#N/A,((Tabela14[[#This Row],[M2]]*1)/S88)-1)</f>
        <v>0.18050948817481061</v>
      </c>
      <c r="U100" s="12">
        <v>11.18</v>
      </c>
      <c r="V100" s="39">
        <v>126329185</v>
      </c>
      <c r="W100" s="21">
        <f>IF(Tabela14[[#This Row],[Base Monetária]]="",#N/A,((Tabela14[[#This Row],[Base Monetária]]*1)/V99)-1)</f>
        <v>-3.2613487602191404E-2</v>
      </c>
      <c r="X100" s="21">
        <f>IF(Tabela14[[#This Row],[Base Monetária]]="",#N/A,((Tabela14[[#This Row],[Base Monetária]]*1)/V88)-1)</f>
        <v>0.20157030739206871</v>
      </c>
    </row>
    <row r="101" spans="1:24" ht="12.75">
      <c r="A101" s="19">
        <v>39508</v>
      </c>
      <c r="B101" s="41">
        <v>544862</v>
      </c>
      <c r="C101" s="21">
        <f>IF(Tabela14[[#This Row],[Saldo Crédito PJ]]="",#N/A,((Tabela14[[#This Row],[Saldo Crédito PJ]]*1)/B89)-1)</f>
        <v>0.31624439548546701</v>
      </c>
      <c r="D101" s="40">
        <v>456737</v>
      </c>
      <c r="E101" s="21">
        <f>IF(Tabela14[[#This Row],[Saldo Crédito PF]]="",#N/A,((Tabela14[[#This Row],[Saldo Crédito PF]]*1)/D89)-1)</f>
        <v>0.31095203515489334</v>
      </c>
      <c r="F101" s="40">
        <v>1001598</v>
      </c>
      <c r="G101" s="21">
        <f>IF(Tabela14[[#This Row],[Saldo Crédito Total]]="",#N/A,((Tabela14[[#This Row],[Saldo Crédito Total]]*1)/F100)-1)</f>
        <v>3.5304405530868443E-2</v>
      </c>
      <c r="H101" s="21">
        <f>IF(Tabela14[[#This Row],[Saldo Crédito Total]]="",#N/A,((Tabela14[[#This Row],[Saldo Crédito Total]]*1)/F89)-1)</f>
        <v>0.31382443566169482</v>
      </c>
      <c r="I101" s="43"/>
      <c r="J101" s="43"/>
      <c r="K101" s="12"/>
      <c r="L101" s="12"/>
      <c r="M101" s="12"/>
      <c r="N101" s="12"/>
      <c r="O101" s="12"/>
      <c r="P101" s="12"/>
      <c r="Q101" s="12"/>
      <c r="S101" s="39">
        <v>780089115</v>
      </c>
      <c r="T101" s="21">
        <f>IF(Tabela14[[#This Row],[M2]]="",#N/A,((Tabela14[[#This Row],[M2]]*1)/S89)-1)</f>
        <v>0.20735203328727603</v>
      </c>
      <c r="U101" s="12">
        <v>11.18</v>
      </c>
      <c r="V101" s="39">
        <v>128876813</v>
      </c>
      <c r="W101" s="21">
        <f>IF(Tabela14[[#This Row],[Base Monetária]]="",#N/A,((Tabela14[[#This Row],[Base Monetária]]*1)/V100)-1)</f>
        <v>2.0166583042548814E-2</v>
      </c>
      <c r="X101" s="21">
        <f>IF(Tabela14[[#This Row],[Base Monetária]]="",#N/A,((Tabela14[[#This Row],[Base Monetária]]*1)/V89)-1)</f>
        <v>0.20180880241155497</v>
      </c>
    </row>
    <row r="102" spans="1:24" ht="12.75">
      <c r="A102" s="19">
        <v>39539</v>
      </c>
      <c r="B102" s="41">
        <v>557409</v>
      </c>
      <c r="C102" s="21">
        <f>IF(Tabela14[[#This Row],[Saldo Crédito PJ]]="",#N/A,((Tabela14[[#This Row],[Saldo Crédito PJ]]*1)/B90)-1)</f>
        <v>0.31205688783436436</v>
      </c>
      <c r="D102" s="40">
        <v>469437</v>
      </c>
      <c r="E102" s="21">
        <f>IF(Tabela14[[#This Row],[Saldo Crédito PF]]="",#N/A,((Tabela14[[#This Row],[Saldo Crédito PF]]*1)/D90)-1)</f>
        <v>0.31475807445414117</v>
      </c>
      <c r="F102" s="40">
        <v>1026847</v>
      </c>
      <c r="G102" s="21">
        <f>IF(Tabela14[[#This Row],[Saldo Crédito Total]]="",#N/A,((Tabela14[[#This Row],[Saldo Crédito Total]]*1)/F101)-1)</f>
        <v>2.5208716471079251E-2</v>
      </c>
      <c r="H102" s="21">
        <f>IF(Tabela14[[#This Row],[Saldo Crédito Total]]="",#N/A,((Tabela14[[#This Row],[Saldo Crédito Total]]*1)/F90)-1)</f>
        <v>0.31329167348776288</v>
      </c>
      <c r="I102" s="43"/>
      <c r="J102" s="43"/>
      <c r="K102" s="12"/>
      <c r="L102" s="12"/>
      <c r="M102" s="12"/>
      <c r="N102" s="12"/>
      <c r="O102" s="12"/>
      <c r="P102" s="12"/>
      <c r="Q102" s="12"/>
      <c r="S102" s="39">
        <v>815392374</v>
      </c>
      <c r="T102" s="21">
        <f>IF(Tabela14[[#This Row],[M2]]="",#N/A,((Tabela14[[#This Row],[M2]]*1)/S90)-1)</f>
        <v>0.24937222672089643</v>
      </c>
      <c r="U102" s="12">
        <v>11.37</v>
      </c>
      <c r="V102" s="39">
        <v>124683915</v>
      </c>
      <c r="W102" s="21">
        <f>IF(Tabela14[[#This Row],[Base Monetária]]="",#N/A,((Tabela14[[#This Row],[Base Monetária]]*1)/V101)-1)</f>
        <v>-3.2534153370164409E-2</v>
      </c>
      <c r="X102" s="21">
        <f>IF(Tabela14[[#This Row],[Base Monetária]]="",#N/A,((Tabela14[[#This Row],[Base Monetária]]*1)/V90)-1)</f>
        <v>8.9834935399239368E-2</v>
      </c>
    </row>
    <row r="103" spans="1:24" ht="12.75">
      <c r="A103" s="19">
        <v>39569</v>
      </c>
      <c r="B103" s="41">
        <v>572822</v>
      </c>
      <c r="C103" s="21">
        <f>IF(Tabela14[[#This Row],[Saldo Crédito PJ]]="",#N/A,((Tabela14[[#This Row],[Saldo Crédito PJ]]*1)/B91)-1)</f>
        <v>0.34516412344600522</v>
      </c>
      <c r="D103" s="40">
        <v>481067</v>
      </c>
      <c r="E103" s="21">
        <f>IF(Tabela14[[#This Row],[Saldo Crédito PF]]="",#N/A,((Tabela14[[#This Row],[Saldo Crédito PF]]*1)/D91)-1)</f>
        <v>0.30975646278876656</v>
      </c>
      <c r="F103" s="40">
        <v>1053889</v>
      </c>
      <c r="G103" s="21">
        <f>IF(Tabela14[[#This Row],[Saldo Crédito Total]]="",#N/A,((Tabela14[[#This Row],[Saldo Crédito Total]]*1)/F102)-1)</f>
        <v>2.6334984666654293E-2</v>
      </c>
      <c r="H103" s="21">
        <f>IF(Tabela14[[#This Row],[Saldo Crédito Total]]="",#N/A,((Tabela14[[#This Row],[Saldo Crédito Total]]*1)/F91)-1)</f>
        <v>0.32876705420150221</v>
      </c>
      <c r="I103" s="43"/>
      <c r="J103" s="43"/>
      <c r="K103" s="12"/>
      <c r="L103" s="12"/>
      <c r="M103" s="12"/>
      <c r="N103" s="12"/>
      <c r="O103" s="12"/>
      <c r="P103" s="12"/>
      <c r="Q103" s="12"/>
      <c r="S103" s="39">
        <v>846322011</v>
      </c>
      <c r="T103" s="21">
        <f>IF(Tabela14[[#This Row],[M2]]="",#N/A,((Tabela14[[#This Row],[M2]]*1)/S91)-1)</f>
        <v>0.28248351469645594</v>
      </c>
      <c r="U103" s="12">
        <v>11.63</v>
      </c>
      <c r="V103" s="39">
        <v>133158742</v>
      </c>
      <c r="W103" s="21">
        <f>IF(Tabela14[[#This Row],[Base Monetária]]="",#N/A,((Tabela14[[#This Row],[Base Monetária]]*1)/V102)-1)</f>
        <v>6.797049162275659E-2</v>
      </c>
      <c r="X103" s="21">
        <f>IF(Tabela14[[#This Row],[Base Monetária]]="",#N/A,((Tabela14[[#This Row],[Base Monetária]]*1)/V91)-1)</f>
        <v>0.23009644320664235</v>
      </c>
    </row>
    <row r="104" spans="1:24" ht="12.75">
      <c r="A104" s="19">
        <v>39600</v>
      </c>
      <c r="B104" s="41">
        <v>587334</v>
      </c>
      <c r="C104" s="21">
        <f>IF(Tabela14[[#This Row],[Saldo Crédito PJ]]="",#N/A,((Tabela14[[#This Row],[Saldo Crédito PJ]]*1)/B92)-1)</f>
        <v>0.36427176076801748</v>
      </c>
      <c r="D104" s="40">
        <v>489499</v>
      </c>
      <c r="E104" s="21">
        <f>IF(Tabela14[[#This Row],[Saldo Crédito PF]]="",#N/A,((Tabela14[[#This Row],[Saldo Crédito PF]]*1)/D92)-1)</f>
        <v>0.30541073185822065</v>
      </c>
      <c r="F104" s="40">
        <v>1076833</v>
      </c>
      <c r="G104" s="21">
        <f>IF(Tabela14[[#This Row],[Saldo Crédito Total]]="",#N/A,((Tabela14[[#This Row],[Saldo Crédito Total]]*1)/F103)-1)</f>
        <v>2.1770793698387525E-2</v>
      </c>
      <c r="H104" s="21">
        <f>IF(Tabela14[[#This Row],[Saldo Crédito Total]]="",#N/A,((Tabela14[[#This Row],[Saldo Crédito Total]]*1)/F92)-1)</f>
        <v>0.3368703196074927</v>
      </c>
      <c r="I104" s="43"/>
      <c r="J104" s="43"/>
      <c r="K104" s="12"/>
      <c r="L104" s="12"/>
      <c r="M104" s="12"/>
      <c r="N104" s="12"/>
      <c r="O104" s="12"/>
      <c r="P104" s="12"/>
      <c r="Q104" s="12"/>
      <c r="S104" s="39">
        <v>870906826</v>
      </c>
      <c r="T104" s="21">
        <f>IF(Tabela14[[#This Row],[M2]]="",#N/A,((Tabela14[[#This Row],[M2]]*1)/S92)-1)</f>
        <v>0.29365603479972524</v>
      </c>
      <c r="U104" s="12">
        <v>12.09</v>
      </c>
      <c r="V104" s="39">
        <v>132793112</v>
      </c>
      <c r="W104" s="21">
        <f>IF(Tabela14[[#This Row],[Base Monetária]]="",#N/A,((Tabela14[[#This Row],[Base Monetária]]*1)/V103)-1)</f>
        <v>-2.7458204734316372E-3</v>
      </c>
      <c r="X104" s="21">
        <f>IF(Tabela14[[#This Row],[Base Monetária]]="",#N/A,((Tabela14[[#This Row],[Base Monetária]]*1)/V92)-1)</f>
        <v>0.14868829384652349</v>
      </c>
    </row>
    <row r="105" spans="1:24" ht="12.75">
      <c r="A105" s="19">
        <v>39630</v>
      </c>
      <c r="B105" s="41">
        <v>598386</v>
      </c>
      <c r="C105" s="21">
        <f>IF(Tabela14[[#This Row],[Saldo Crédito PJ]]="",#N/A,((Tabela14[[#This Row],[Saldo Crédito PJ]]*1)/B93)-1)</f>
        <v>0.36290462177600835</v>
      </c>
      <c r="D105" s="40">
        <v>495983</v>
      </c>
      <c r="E105" s="21">
        <f>IF(Tabela14[[#This Row],[Saldo Crédito PF]]="",#N/A,((Tabela14[[#This Row],[Saldo Crédito PF]]*1)/D93)-1)</f>
        <v>0.28696385479643993</v>
      </c>
      <c r="F105" s="40">
        <v>1094368</v>
      </c>
      <c r="G105" s="21">
        <f>IF(Tabela14[[#This Row],[Saldo Crédito Total]]="",#N/A,((Tabela14[[#This Row],[Saldo Crédito Total]]*1)/F104)-1)</f>
        <v>1.6283862028745322E-2</v>
      </c>
      <c r="H105" s="21">
        <f>IF(Tabela14[[#This Row],[Saldo Crédito Total]]="",#N/A,((Tabela14[[#This Row],[Saldo Crédito Total]]*1)/F93)-1)</f>
        <v>0.32740447478415713</v>
      </c>
      <c r="I105" s="43"/>
      <c r="J105" s="43"/>
      <c r="K105" s="12"/>
      <c r="L105" s="12"/>
      <c r="M105" s="12"/>
      <c r="N105" s="12"/>
      <c r="O105" s="12"/>
      <c r="P105" s="12"/>
      <c r="Q105" s="12"/>
      <c r="S105" s="39">
        <v>919095072</v>
      </c>
      <c r="T105" s="21">
        <f>IF(Tabela14[[#This Row],[M2]]="",#N/A,((Tabela14[[#This Row],[M2]]*1)/S93)-1)</f>
        <v>0.35291908061626698</v>
      </c>
      <c r="U105" s="12">
        <v>12.36</v>
      </c>
      <c r="V105" s="39">
        <v>129092191</v>
      </c>
      <c r="W105" s="21">
        <f>IF(Tabela14[[#This Row],[Base Monetária]]="",#N/A,((Tabela14[[#This Row],[Base Monetária]]*1)/V104)-1)</f>
        <v>-2.7869826561486066E-2</v>
      </c>
      <c r="X105" s="21">
        <f>IF(Tabela14[[#This Row],[Base Monetária]]="",#N/A,((Tabela14[[#This Row],[Base Monetária]]*1)/V93)-1)</f>
        <v>0.11466947045015097</v>
      </c>
    </row>
    <row r="106" spans="1:24" ht="12.75">
      <c r="A106" s="19">
        <v>39661</v>
      </c>
      <c r="B106" s="41">
        <v>615495</v>
      </c>
      <c r="C106" s="21">
        <f>IF(Tabela14[[#This Row],[Saldo Crédito PJ]]="",#N/A,((Tabela14[[#This Row],[Saldo Crédito PJ]]*1)/B94)-1)</f>
        <v>0.3469164007825527</v>
      </c>
      <c r="D106" s="40">
        <v>503962</v>
      </c>
      <c r="E106" s="21">
        <f>IF(Tabela14[[#This Row],[Saldo Crédito PF]]="",#N/A,((Tabela14[[#This Row],[Saldo Crédito PF]]*1)/D94)-1)</f>
        <v>0.28279650360686448</v>
      </c>
      <c r="F106" s="40">
        <v>1119457</v>
      </c>
      <c r="G106" s="21">
        <f>IF(Tabela14[[#This Row],[Saldo Crédito Total]]="",#N/A,((Tabela14[[#This Row],[Saldo Crédito Total]]*1)/F105)-1)</f>
        <v>2.2925560688908941E-2</v>
      </c>
      <c r="H106" s="21">
        <f>IF(Tabela14[[#This Row],[Saldo Crédito Total]]="",#N/A,((Tabela14[[#This Row],[Saldo Crédito Total]]*1)/F94)-1)</f>
        <v>0.31727323967527576</v>
      </c>
      <c r="I106" s="43"/>
      <c r="J106" s="43"/>
      <c r="K106" s="12"/>
      <c r="L106" s="12"/>
      <c r="M106" s="12"/>
      <c r="N106" s="12"/>
      <c r="O106" s="12"/>
      <c r="P106" s="12"/>
      <c r="Q106" s="12"/>
      <c r="S106" s="39">
        <v>964017755</v>
      </c>
      <c r="T106" s="21">
        <f>IF(Tabela14[[#This Row],[M2]]="",#N/A,((Tabela14[[#This Row],[M2]]*1)/S94)-1)</f>
        <v>0.38634163013173684</v>
      </c>
      <c r="U106" s="12">
        <v>12.92</v>
      </c>
      <c r="V106" s="39">
        <v>132071158</v>
      </c>
      <c r="W106" s="21">
        <f>IF(Tabela14[[#This Row],[Base Monetária]]="",#N/A,((Tabela14[[#This Row],[Base Monetária]]*1)/V105)-1)</f>
        <v>2.3076275775658628E-2</v>
      </c>
      <c r="X106" s="21">
        <f>IF(Tabela14[[#This Row],[Base Monetária]]="",#N/A,((Tabela14[[#This Row],[Base Monetária]]*1)/V94)-1)</f>
        <v>0.15357698577929013</v>
      </c>
    </row>
    <row r="107" spans="1:24" ht="12.75">
      <c r="A107" s="19">
        <v>39692</v>
      </c>
      <c r="B107" s="41">
        <v>646485</v>
      </c>
      <c r="C107" s="21">
        <f>IF(Tabela14[[#This Row],[Saldo Crédito PJ]]="",#N/A,((Tabela14[[#This Row],[Saldo Crédito PJ]]*1)/B95)-1)</f>
        <v>0.3929684166979095</v>
      </c>
      <c r="D107" s="40">
        <v>514202</v>
      </c>
      <c r="E107" s="21">
        <f>IF(Tabela14[[#This Row],[Saldo Crédito PF]]="",#N/A,((Tabela14[[#This Row],[Saldo Crédito PF]]*1)/D95)-1)</f>
        <v>0.28101185093285297</v>
      </c>
      <c r="F107" s="40">
        <v>1160687</v>
      </c>
      <c r="G107" s="21">
        <f>IF(Tabela14[[#This Row],[Saldo Crédito Total]]="",#N/A,((Tabela14[[#This Row],[Saldo Crédito Total]]*1)/F106)-1)</f>
        <v>3.6830356145881371E-2</v>
      </c>
      <c r="H107" s="21">
        <f>IF(Tabela14[[#This Row],[Saldo Crédito Total]]="",#N/A,((Tabela14[[#This Row],[Saldo Crédito Total]]*1)/F95)-1)</f>
        <v>0.34104245931016464</v>
      </c>
      <c r="I107" s="43"/>
      <c r="J107" s="43"/>
      <c r="K107" s="12"/>
      <c r="L107" s="12"/>
      <c r="M107" s="12"/>
      <c r="N107" s="12"/>
      <c r="O107" s="12"/>
      <c r="P107" s="12"/>
      <c r="Q107" s="12"/>
      <c r="S107" s="39">
        <v>1003158652</v>
      </c>
      <c r="T107" s="21">
        <f>IF(Tabela14[[#This Row],[M2]]="",#N/A,((Tabela14[[#This Row],[M2]]*1)/S95)-1)</f>
        <v>0.41372549590502006</v>
      </c>
      <c r="U107" s="12">
        <v>13.39</v>
      </c>
      <c r="V107" s="39">
        <v>136936175</v>
      </c>
      <c r="W107" s="21">
        <f>IF(Tabela14[[#This Row],[Base Monetária]]="",#N/A,((Tabela14[[#This Row],[Base Monetária]]*1)/V106)-1)</f>
        <v>3.683633182045698E-2</v>
      </c>
      <c r="X107" s="21">
        <f>IF(Tabela14[[#This Row],[Base Monetária]]="",#N/A,((Tabela14[[#This Row],[Base Monetária]]*1)/V95)-1)</f>
        <v>0.13791015342613377</v>
      </c>
    </row>
    <row r="108" spans="1:24" ht="12.75">
      <c r="A108" s="19">
        <v>39722</v>
      </c>
      <c r="B108" s="41">
        <v>668184</v>
      </c>
      <c r="C108" s="21">
        <f>IF(Tabela14[[#This Row],[Saldo Crédito PJ]]="",#N/A,((Tabela14[[#This Row],[Saldo Crédito PJ]]*1)/B96)-1)</f>
        <v>0.40595134391293919</v>
      </c>
      <c r="D108" s="40">
        <v>524889</v>
      </c>
      <c r="E108" s="21">
        <f>IF(Tabela14[[#This Row],[Saldo Crédito PF]]="",#N/A,((Tabela14[[#This Row],[Saldo Crédito PF]]*1)/D96)-1)</f>
        <v>0.26851885417648469</v>
      </c>
      <c r="F108" s="40">
        <v>1193073</v>
      </c>
      <c r="G108" s="21">
        <f>IF(Tabela14[[#This Row],[Saldo Crédito Total]]="",#N/A,((Tabela14[[#This Row],[Saldo Crédito Total]]*1)/F107)-1)</f>
        <v>2.7902440537371342E-2</v>
      </c>
      <c r="H108" s="21">
        <f>IF(Tabela14[[#This Row],[Saldo Crédito Total]]="",#N/A,((Tabela14[[#This Row],[Saldo Crédito Total]]*1)/F96)-1)</f>
        <v>0.34198653596315109</v>
      </c>
      <c r="I108" s="43"/>
      <c r="J108" s="43"/>
      <c r="K108" s="12"/>
      <c r="L108" s="12"/>
      <c r="M108" s="12"/>
      <c r="N108" s="12"/>
      <c r="O108" s="12"/>
      <c r="P108" s="12"/>
      <c r="Q108" s="12"/>
      <c r="S108" s="39">
        <v>1027541803</v>
      </c>
      <c r="T108" s="21">
        <f>IF(Tabela14[[#This Row],[M2]]="",#N/A,((Tabela14[[#This Row],[M2]]*1)/S96)-1)</f>
        <v>0.42698583970747883</v>
      </c>
      <c r="U108" s="12">
        <v>13.66</v>
      </c>
      <c r="V108" s="39">
        <v>132774206</v>
      </c>
      <c r="W108" s="21">
        <f>IF(Tabela14[[#This Row],[Base Monetária]]="",#N/A,((Tabela14[[#This Row],[Base Monetária]]*1)/V107)-1)</f>
        <v>-3.039349536380731E-2</v>
      </c>
      <c r="X108" s="21">
        <f>IF(Tabela14[[#This Row],[Base Monetária]]="",#N/A,((Tabela14[[#This Row],[Base Monetária]]*1)/V96)-1)</f>
        <v>7.9758415021784934E-2</v>
      </c>
    </row>
    <row r="109" spans="1:24" ht="12.75">
      <c r="A109" s="19">
        <v>39753</v>
      </c>
      <c r="B109" s="41">
        <v>688358</v>
      </c>
      <c r="C109" s="21">
        <f>IF(Tabela14[[#This Row],[Saldo Crédito PJ]]="",#N/A,((Tabela14[[#This Row],[Saldo Crédito PJ]]*1)/B97)-1)</f>
        <v>0.3910465616784109</v>
      </c>
      <c r="D109" s="40">
        <v>527421</v>
      </c>
      <c r="E109" s="21">
        <f>IF(Tabela14[[#This Row],[Saldo Crédito PF]]="",#N/A,((Tabela14[[#This Row],[Saldo Crédito PF]]*1)/D97)-1)</f>
        <v>0.24401720892713086</v>
      </c>
      <c r="F109" s="40">
        <v>1215779</v>
      </c>
      <c r="G109" s="21">
        <f>IF(Tabela14[[#This Row],[Saldo Crédito Total]]="",#N/A,((Tabela14[[#This Row],[Saldo Crédito Total]]*1)/F108)-1)</f>
        <v>1.9031526151375378E-2</v>
      </c>
      <c r="H109" s="21">
        <f>IF(Tabela14[[#This Row],[Saldo Crédito Total]]="",#N/A,((Tabela14[[#This Row],[Saldo Crédito Total]]*1)/F97)-1)</f>
        <v>0.32320325636825697</v>
      </c>
      <c r="I109" s="43"/>
      <c r="J109" s="43"/>
      <c r="K109" s="12"/>
      <c r="L109" s="12"/>
      <c r="M109" s="12"/>
      <c r="N109" s="12"/>
      <c r="O109" s="12"/>
      <c r="P109" s="12"/>
      <c r="Q109" s="12"/>
      <c r="S109" s="39">
        <v>1048357196</v>
      </c>
      <c r="T109" s="21">
        <f>IF(Tabela14[[#This Row],[M2]]="",#N/A,((Tabela14[[#This Row],[M2]]*1)/S97)-1)</f>
        <v>0.4303831513697931</v>
      </c>
      <c r="U109" s="12">
        <v>13.64</v>
      </c>
      <c r="V109" s="39">
        <v>132318760</v>
      </c>
      <c r="W109" s="21">
        <f>IF(Tabela14[[#This Row],[Base Monetária]]="",#N/A,((Tabela14[[#This Row],[Base Monetária]]*1)/V108)-1)</f>
        <v>-3.4302295131029004E-3</v>
      </c>
      <c r="X109" s="21">
        <f>IF(Tabela14[[#This Row],[Base Monetária]]="",#N/A,((Tabela14[[#This Row],[Base Monetária]]*1)/V97)-1)</f>
        <v>1.1244259604638707E-2</v>
      </c>
    </row>
    <row r="110" spans="1:24" ht="12.75">
      <c r="A110" s="19">
        <v>39783</v>
      </c>
      <c r="B110" s="41">
        <v>699775</v>
      </c>
      <c r="C110" s="21">
        <f>IF(Tabela14[[#This Row],[Saldo Crédito PJ]]="",#N/A,((Tabela14[[#This Row],[Saldo Crédito PJ]]*1)/B98)-1)</f>
        <v>0.36659857515584227</v>
      </c>
      <c r="D110" s="40">
        <v>534213</v>
      </c>
      <c r="E110" s="21">
        <f>IF(Tabela14[[#This Row],[Saldo Crédito PF]]="",#N/A,((Tabela14[[#This Row],[Saldo Crédito PF]]*1)/D98)-1)</f>
        <v>0.23699072626862572</v>
      </c>
      <c r="F110" s="40">
        <v>1233987</v>
      </c>
      <c r="G110" s="21">
        <f>IF(Tabela14[[#This Row],[Saldo Crédito Total]]="",#N/A,((Tabela14[[#This Row],[Saldo Crédito Total]]*1)/F109)-1)</f>
        <v>1.4976406073801352E-2</v>
      </c>
      <c r="H110" s="21">
        <f>IF(Tabela14[[#This Row],[Saldo Crédito Total]]="",#N/A,((Tabela14[[#This Row],[Saldo Crédito Total]]*1)/F98)-1)</f>
        <v>0.30729763688101341</v>
      </c>
      <c r="I110" s="43"/>
      <c r="J110" s="43"/>
      <c r="K110" s="12"/>
      <c r="L110" s="12"/>
      <c r="M110" s="12"/>
      <c r="N110" s="12"/>
      <c r="O110" s="12"/>
      <c r="P110" s="12"/>
      <c r="Q110" s="12"/>
      <c r="S110" s="39">
        <v>1086785083</v>
      </c>
      <c r="T110" s="21">
        <f>IF(Tabela14[[#This Row],[M2]]="",#N/A,((Tabela14[[#This Row],[M2]]*1)/S98)-1)</f>
        <v>0.39409024003024284</v>
      </c>
      <c r="U110" s="12">
        <v>13.66</v>
      </c>
      <c r="V110" s="39">
        <v>147549705</v>
      </c>
      <c r="W110" s="21">
        <f>IF(Tabela14[[#This Row],[Base Monetária]]="",#N/A,((Tabela14[[#This Row],[Base Monetária]]*1)/V109)-1)</f>
        <v>0.1151079786418796</v>
      </c>
      <c r="X110" s="21">
        <f>IF(Tabela14[[#This Row],[Base Monetária]]="",#N/A,((Tabela14[[#This Row],[Base Monetária]]*1)/V98)-1)</f>
        <v>6.3624194070386331E-3</v>
      </c>
    </row>
    <row r="111" spans="1:24" ht="12.75">
      <c r="A111" s="19">
        <v>39814</v>
      </c>
      <c r="B111" s="41">
        <v>698197</v>
      </c>
      <c r="C111" s="21">
        <f>IF(Tabela14[[#This Row],[Saldo Crédito PJ]]="",#N/A,((Tabela14[[#This Row],[Saldo Crédito PJ]]*1)/B99)-1)</f>
        <v>0.35952371680037376</v>
      </c>
      <c r="D111" s="40">
        <v>537046</v>
      </c>
      <c r="E111" s="21">
        <f>IF(Tabela14[[#This Row],[Saldo Crédito PF]]="",#N/A,((Tabela14[[#This Row],[Saldo Crédito PF]]*1)/D99)-1)</f>
        <v>0.22096422903963586</v>
      </c>
      <c r="F111" s="40">
        <v>1235244</v>
      </c>
      <c r="G111" s="21">
        <f>IF(Tabela14[[#This Row],[Saldo Crédito Total]]="",#N/A,((Tabela14[[#This Row],[Saldo Crédito Total]]*1)/F110)-1)</f>
        <v>1.0186493050574619E-3</v>
      </c>
      <c r="H111" s="21">
        <f>IF(Tabela14[[#This Row],[Saldo Crédito Total]]="",#N/A,((Tabela14[[#This Row],[Saldo Crédito Total]]*1)/F99)-1)</f>
        <v>0.29560222065358865</v>
      </c>
      <c r="I111" s="43"/>
      <c r="J111" s="43"/>
      <c r="K111" s="12"/>
      <c r="L111" s="12"/>
      <c r="M111" s="12"/>
      <c r="N111" s="12"/>
      <c r="O111" s="12"/>
      <c r="P111" s="12"/>
      <c r="Q111" s="12"/>
      <c r="S111" s="39">
        <v>1068177739</v>
      </c>
      <c r="T111" s="21">
        <f>IF(Tabela14[[#This Row],[M2]]="",#N/A,((Tabela14[[#This Row],[M2]]*1)/S99)-1)</f>
        <v>0.41444664956355548</v>
      </c>
      <c r="U111" s="12">
        <v>13.32</v>
      </c>
      <c r="V111" s="39">
        <v>137537875</v>
      </c>
      <c r="W111" s="21">
        <f>IF(Tabela14[[#This Row],[Base Monetária]]="",#N/A,((Tabela14[[#This Row],[Base Monetária]]*1)/V110)-1)</f>
        <v>-6.7853947928936842E-2</v>
      </c>
      <c r="X111" s="21">
        <f>IF(Tabela14[[#This Row],[Base Monetária]]="",#N/A,((Tabela14[[#This Row],[Base Monetária]]*1)/V99)-1)</f>
        <v>5.3218899645839812E-2</v>
      </c>
    </row>
    <row r="112" spans="1:24" ht="12.75">
      <c r="A112" s="19">
        <v>39845</v>
      </c>
      <c r="B112" s="41">
        <v>698600</v>
      </c>
      <c r="C112" s="21">
        <f>IF(Tabela14[[#This Row],[Saldo Crédito PJ]]="",#N/A,((Tabela14[[#This Row],[Saldo Crédito PJ]]*1)/B100)-1)</f>
        <v>0.3376479148316931</v>
      </c>
      <c r="D112" s="40">
        <v>536225</v>
      </c>
      <c r="E112" s="21">
        <f>IF(Tabela14[[#This Row],[Saldo Crédito PF]]="",#N/A,((Tabela14[[#This Row],[Saldo Crédito PF]]*1)/D100)-1)</f>
        <v>0.20450466437397652</v>
      </c>
      <c r="F112" s="40">
        <v>1234825</v>
      </c>
      <c r="G112" s="21">
        <f>IF(Tabela14[[#This Row],[Saldo Crédito Total]]="",#N/A,((Tabela14[[#This Row],[Saldo Crédito Total]]*1)/F111)-1)</f>
        <v>-3.3920423819100431E-4</v>
      </c>
      <c r="H112" s="21">
        <f>IF(Tabela14[[#This Row],[Saldo Crédito Total]]="",#N/A,((Tabela14[[#This Row],[Saldo Crédito Total]]*1)/F100)-1)</f>
        <v>0.27638010714843153</v>
      </c>
      <c r="I112" s="43"/>
      <c r="J112" s="43"/>
      <c r="K112" s="12"/>
      <c r="L112" s="12"/>
      <c r="M112" s="12"/>
      <c r="N112" s="12"/>
      <c r="O112" s="12"/>
      <c r="P112" s="12"/>
      <c r="Q112" s="12"/>
      <c r="S112" s="39">
        <v>1074117820</v>
      </c>
      <c r="T112" s="21">
        <f>IF(Tabela14[[#This Row],[M2]]="",#N/A,((Tabela14[[#This Row],[M2]]*1)/S100)-1)</f>
        <v>0.41597278307382779</v>
      </c>
      <c r="U112" s="12">
        <v>12.66</v>
      </c>
      <c r="V112" s="39">
        <v>136267906</v>
      </c>
      <c r="W112" s="21">
        <f>IF(Tabela14[[#This Row],[Base Monetária]]="",#N/A,((Tabela14[[#This Row],[Base Monetária]]*1)/V111)-1)</f>
        <v>-9.2335947461744672E-3</v>
      </c>
      <c r="X112" s="21">
        <f>IF(Tabela14[[#This Row],[Base Monetária]]="",#N/A,((Tabela14[[#This Row],[Base Monetária]]*1)/V100)-1)</f>
        <v>7.8673198121241628E-2</v>
      </c>
    </row>
    <row r="113" spans="1:24" ht="12.75">
      <c r="A113" s="19">
        <v>39873</v>
      </c>
      <c r="B113" s="41">
        <v>705416</v>
      </c>
      <c r="C113" s="21">
        <f>IF(Tabela14[[#This Row],[Saldo Crédito PJ]]="",#N/A,((Tabela14[[#This Row],[Saldo Crédito PJ]]*1)/B101)-1)</f>
        <v>0.29466910887527487</v>
      </c>
      <c r="D113" s="40">
        <v>542887</v>
      </c>
      <c r="E113" s="21">
        <f>IF(Tabela14[[#This Row],[Saldo Crédito PF]]="",#N/A,((Tabela14[[#This Row],[Saldo Crédito PF]]*1)/D101)-1)</f>
        <v>0.18862058471286547</v>
      </c>
      <c r="F113" s="40">
        <v>1248303</v>
      </c>
      <c r="G113" s="21">
        <f>IF(Tabela14[[#This Row],[Saldo Crédito Total]]="",#N/A,((Tabela14[[#This Row],[Saldo Crédito Total]]*1)/F112)-1)</f>
        <v>1.0914906970623361E-2</v>
      </c>
      <c r="H113" s="21">
        <f>IF(Tabela14[[#This Row],[Saldo Crédito Total]]="",#N/A,((Tabela14[[#This Row],[Saldo Crédito Total]]*1)/F101)-1)</f>
        <v>0.24631139439176186</v>
      </c>
      <c r="I113" s="43"/>
      <c r="J113" s="43"/>
      <c r="K113" s="12"/>
      <c r="L113" s="12"/>
      <c r="M113" s="12"/>
      <c r="N113" s="12"/>
      <c r="O113" s="12"/>
      <c r="P113" s="12"/>
      <c r="Q113" s="12"/>
      <c r="S113" s="39">
        <v>1073712242</v>
      </c>
      <c r="T113" s="21">
        <f>IF(Tabela14[[#This Row],[M2]]="",#N/A,((Tabela14[[#This Row],[M2]]*1)/S101)-1)</f>
        <v>0.37639690306408125</v>
      </c>
      <c r="U113" s="12">
        <v>11.7</v>
      </c>
      <c r="V113" s="39">
        <v>135056365</v>
      </c>
      <c r="W113" s="21">
        <f>IF(Tabela14[[#This Row],[Base Monetária]]="",#N/A,((Tabela14[[#This Row],[Base Monetária]]*1)/V112)-1)</f>
        <v>-8.8908755961950581E-3</v>
      </c>
      <c r="X113" s="21">
        <f>IF(Tabela14[[#This Row],[Base Monetária]]="",#N/A,((Tabela14[[#This Row],[Base Monetária]]*1)/V101)-1)</f>
        <v>4.7949292476684668E-2</v>
      </c>
    </row>
    <row r="114" spans="1:24" ht="12.75">
      <c r="A114" s="19">
        <v>39904</v>
      </c>
      <c r="B114" s="41">
        <v>703231</v>
      </c>
      <c r="C114" s="21">
        <f>IF(Tabela14[[#This Row],[Saldo Crédito PJ]]="",#N/A,((Tabela14[[#This Row],[Saldo Crédito PJ]]*1)/B102)-1)</f>
        <v>0.26160682730275253</v>
      </c>
      <c r="D114" s="40">
        <v>551333</v>
      </c>
      <c r="E114" s="21">
        <f>IF(Tabela14[[#This Row],[Saldo Crédito PF]]="",#N/A,((Tabela14[[#This Row],[Saldo Crédito PF]]*1)/D102)-1)</f>
        <v>0.17445578426924158</v>
      </c>
      <c r="F114" s="40">
        <v>1254564</v>
      </c>
      <c r="G114" s="21">
        <f>IF(Tabela14[[#This Row],[Saldo Crédito Total]]="",#N/A,((Tabela14[[#This Row],[Saldo Crédito Total]]*1)/F113)-1)</f>
        <v>5.0156091910378287E-3</v>
      </c>
      <c r="H114" s="21">
        <f>IF(Tabela14[[#This Row],[Saldo Crédito Total]]="",#N/A,((Tabela14[[#This Row],[Saldo Crédito Total]]*1)/F102)-1)</f>
        <v>0.22176332014409161</v>
      </c>
      <c r="I114" s="43"/>
      <c r="J114" s="43"/>
      <c r="K114" s="12"/>
      <c r="L114" s="12"/>
      <c r="M114" s="12"/>
      <c r="N114" s="12"/>
      <c r="O114" s="12"/>
      <c r="P114" s="12"/>
      <c r="Q114" s="12"/>
      <c r="S114" s="39">
        <v>1077756632</v>
      </c>
      <c r="T114" s="21">
        <f>IF(Tabela14[[#This Row],[M2]]="",#N/A,((Tabela14[[#This Row],[M2]]*1)/S102)-1)</f>
        <v>0.32176442454685006</v>
      </c>
      <c r="U114" s="12">
        <v>11.11</v>
      </c>
      <c r="V114" s="39">
        <v>144762552</v>
      </c>
      <c r="W114" s="21">
        <f>IF(Tabela14[[#This Row],[Base Monetária]]="",#N/A,((Tabela14[[#This Row],[Base Monetária]]*1)/V113)-1)</f>
        <v>7.1867675396120712E-2</v>
      </c>
      <c r="X114" s="21">
        <f>IF(Tabela14[[#This Row],[Base Monetária]]="",#N/A,((Tabela14[[#This Row],[Base Monetária]]*1)/V102)-1)</f>
        <v>0.16103630528444657</v>
      </c>
    </row>
    <row r="115" spans="1:24" ht="12.75">
      <c r="A115" s="19">
        <v>39934</v>
      </c>
      <c r="B115" s="41">
        <v>703135</v>
      </c>
      <c r="C115" s="21">
        <f>IF(Tabela14[[#This Row],[Saldo Crédito PJ]]="",#N/A,((Tabela14[[#This Row],[Saldo Crédito PJ]]*1)/B103)-1)</f>
        <v>0.22749300829926233</v>
      </c>
      <c r="D115" s="40">
        <v>563782</v>
      </c>
      <c r="E115" s="21">
        <f>IF(Tabela14[[#This Row],[Saldo Crédito PF]]="",#N/A,((Tabela14[[#This Row],[Saldo Crédito PF]]*1)/D103)-1)</f>
        <v>0.17194070680383389</v>
      </c>
      <c r="F115" s="40">
        <v>1266918</v>
      </c>
      <c r="G115" s="21">
        <f>IF(Tabela14[[#This Row],[Saldo Crédito Total]]="",#N/A,((Tabela14[[#This Row],[Saldo Crédito Total]]*1)/F114)-1)</f>
        <v>9.847245736367416E-3</v>
      </c>
      <c r="H115" s="21">
        <f>IF(Tabela14[[#This Row],[Saldo Crédito Total]]="",#N/A,((Tabela14[[#This Row],[Saldo Crédito Total]]*1)/F103)-1)</f>
        <v>0.20213608833567864</v>
      </c>
      <c r="I115" s="43"/>
      <c r="J115" s="43"/>
      <c r="K115" s="12"/>
      <c r="L115" s="12"/>
      <c r="M115" s="12"/>
      <c r="N115" s="12"/>
      <c r="O115" s="12"/>
      <c r="P115" s="12"/>
      <c r="Q115" s="12"/>
      <c r="S115" s="39">
        <v>1091164504</v>
      </c>
      <c r="T115" s="21">
        <f>IF(Tabela14[[#This Row],[M2]]="",#N/A,((Tabela14[[#This Row],[M2]]*1)/S103)-1)</f>
        <v>0.2893018139876784</v>
      </c>
      <c r="U115" s="12">
        <v>10.16</v>
      </c>
      <c r="V115" s="39">
        <v>133322920</v>
      </c>
      <c r="W115" s="21">
        <f>IF(Tabela14[[#This Row],[Base Monetária]]="",#N/A,((Tabela14[[#This Row],[Base Monetária]]*1)/V114)-1)</f>
        <v>-7.9023420366338915E-2</v>
      </c>
      <c r="X115" s="21">
        <f>IF(Tabela14[[#This Row],[Base Monetária]]="",#N/A,((Tabela14[[#This Row],[Base Monetária]]*1)/V103)-1)</f>
        <v>1.2329494671856622E-3</v>
      </c>
    </row>
    <row r="116" spans="1:24" ht="12.75">
      <c r="A116" s="19">
        <v>39965</v>
      </c>
      <c r="B116" s="41">
        <v>709695</v>
      </c>
      <c r="C116" s="21">
        <f>IF(Tabela14[[#This Row],[Saldo Crédito PJ]]="",#N/A,((Tabela14[[#This Row],[Saldo Crédito PJ]]*1)/B104)-1)</f>
        <v>0.20833290768114909</v>
      </c>
      <c r="D116" s="40">
        <v>573227</v>
      </c>
      <c r="E116" s="21">
        <f>IF(Tabela14[[#This Row],[Saldo Crédito PF]]="",#N/A,((Tabela14[[#This Row],[Saldo Crédito PF]]*1)/D104)-1)</f>
        <v>0.17104835760645076</v>
      </c>
      <c r="F116" s="40">
        <v>1282923</v>
      </c>
      <c r="G116" s="21">
        <f>IF(Tabela14[[#This Row],[Saldo Crédito Total]]="",#N/A,((Tabela14[[#This Row],[Saldo Crédito Total]]*1)/F115)-1)</f>
        <v>1.2633019658730982E-2</v>
      </c>
      <c r="H116" s="21">
        <f>IF(Tabela14[[#This Row],[Saldo Crédito Total]]="",#N/A,((Tabela14[[#This Row],[Saldo Crédito Total]]*1)/F104)-1)</f>
        <v>0.19138529372706814</v>
      </c>
      <c r="I116" s="43"/>
      <c r="J116" s="43"/>
      <c r="K116" s="12"/>
      <c r="L116" s="12"/>
      <c r="M116" s="12"/>
      <c r="N116" s="12"/>
      <c r="O116" s="12"/>
      <c r="P116" s="12"/>
      <c r="Q116" s="12"/>
      <c r="S116" s="39">
        <v>1112294167</v>
      </c>
      <c r="T116" s="21">
        <f>IF(Tabela14[[#This Row],[M2]]="",#N/A,((Tabela14[[#This Row],[M2]]*1)/S104)-1)</f>
        <v>0.27716781381617039</v>
      </c>
      <c r="U116" s="12">
        <v>9.5399999999999991</v>
      </c>
      <c r="V116" s="39">
        <v>139185835</v>
      </c>
      <c r="W116" s="21">
        <f>IF(Tabela14[[#This Row],[Base Monetária]]="",#N/A,((Tabela14[[#This Row],[Base Monetária]]*1)/V115)-1)</f>
        <v>4.3975296970693467E-2</v>
      </c>
      <c r="X116" s="21">
        <f>IF(Tabela14[[#This Row],[Base Monetária]]="",#N/A,((Tabela14[[#This Row],[Base Monetária]]*1)/V104)-1)</f>
        <v>4.8140471322036582E-2</v>
      </c>
    </row>
    <row r="117" spans="1:24" ht="12.75">
      <c r="A117" s="19">
        <v>39995</v>
      </c>
      <c r="B117" s="41">
        <v>734148</v>
      </c>
      <c r="C117" s="21">
        <f>IF(Tabela14[[#This Row],[Saldo Crédito PJ]]="",#N/A,((Tabela14[[#This Row],[Saldo Crédito PJ]]*1)/B105)-1)</f>
        <v>0.22688030802859682</v>
      </c>
      <c r="D117" s="40">
        <v>579386</v>
      </c>
      <c r="E117" s="21">
        <f>IF(Tabela14[[#This Row],[Saldo Crédito PF]]="",#N/A,((Tabela14[[#This Row],[Saldo Crédito PF]]*1)/D105)-1)</f>
        <v>0.16815697312206268</v>
      </c>
      <c r="F117" s="40">
        <v>1313534</v>
      </c>
      <c r="G117" s="21">
        <f>IF(Tabela14[[#This Row],[Saldo Crédito Total]]="",#N/A,((Tabela14[[#This Row],[Saldo Crédito Total]]*1)/F116)-1)</f>
        <v>2.3860356389276749E-2</v>
      </c>
      <c r="H117" s="21">
        <f>IF(Tabela14[[#This Row],[Saldo Crédito Total]]="",#N/A,((Tabela14[[#This Row],[Saldo Crédito Total]]*1)/F105)-1)</f>
        <v>0.20026718617503425</v>
      </c>
      <c r="I117" s="43"/>
      <c r="J117" s="43"/>
      <c r="K117" s="12"/>
      <c r="L117" s="12"/>
      <c r="M117" s="12"/>
      <c r="N117" s="12"/>
      <c r="O117" s="12"/>
      <c r="P117" s="12"/>
      <c r="Q117" s="12"/>
      <c r="S117" s="39">
        <v>1115662312</v>
      </c>
      <c r="T117" s="21">
        <f>IF(Tabela14[[#This Row],[M2]]="",#N/A,((Tabela14[[#This Row],[M2]]*1)/S105)-1)</f>
        <v>0.21387041013315322</v>
      </c>
      <c r="U117" s="12">
        <v>9.01</v>
      </c>
      <c r="V117" s="39">
        <v>135545843</v>
      </c>
      <c r="W117" s="21">
        <f>IF(Tabela14[[#This Row],[Base Monetária]]="",#N/A,((Tabela14[[#This Row],[Base Monetária]]*1)/V116)-1)</f>
        <v>-2.6152029048070902E-2</v>
      </c>
      <c r="X117" s="21">
        <f>IF(Tabela14[[#This Row],[Base Monetária]]="",#N/A,((Tabela14[[#This Row],[Base Monetária]]*1)/V105)-1)</f>
        <v>4.999258243281357E-2</v>
      </c>
    </row>
    <row r="118" spans="1:24" ht="12.75">
      <c r="A118" s="19">
        <v>40026</v>
      </c>
      <c r="B118" s="41">
        <v>744780</v>
      </c>
      <c r="C118" s="21">
        <f>IF(Tabela14[[#This Row],[Saldo Crédito PJ]]="",#N/A,((Tabela14[[#This Row],[Saldo Crédito PJ]]*1)/B106)-1)</f>
        <v>0.21005044720103339</v>
      </c>
      <c r="D118" s="40">
        <v>588539</v>
      </c>
      <c r="E118" s="21">
        <f>IF(Tabela14[[#This Row],[Saldo Crédito PF]]="",#N/A,((Tabela14[[#This Row],[Saldo Crédito PF]]*1)/D106)-1)</f>
        <v>0.16782416134549827</v>
      </c>
      <c r="F118" s="40">
        <v>1333320</v>
      </c>
      <c r="G118" s="21">
        <f>IF(Tabela14[[#This Row],[Saldo Crédito Total]]="",#N/A,((Tabela14[[#This Row],[Saldo Crédito Total]]*1)/F117)-1)</f>
        <v>1.5063180701831769E-2</v>
      </c>
      <c r="H118" s="21">
        <f>IF(Tabela14[[#This Row],[Saldo Crédito Total]]="",#N/A,((Tabela14[[#This Row],[Saldo Crédito Total]]*1)/F106)-1)</f>
        <v>0.19104172826647203</v>
      </c>
      <c r="I118" s="43"/>
      <c r="J118" s="43"/>
      <c r="K118" s="12"/>
      <c r="L118" s="12"/>
      <c r="M118" s="12"/>
      <c r="N118" s="12"/>
      <c r="O118" s="12"/>
      <c r="P118" s="12"/>
      <c r="Q118" s="12"/>
      <c r="S118" s="39">
        <v>1121786452</v>
      </c>
      <c r="T118" s="21">
        <f>IF(Tabela14[[#This Row],[M2]]="",#N/A,((Tabela14[[#This Row],[M2]]*1)/S106)-1)</f>
        <v>0.16365745981514634</v>
      </c>
      <c r="U118" s="12">
        <v>8.65</v>
      </c>
      <c r="V118" s="39">
        <v>137018961</v>
      </c>
      <c r="W118" s="21">
        <f>IF(Tabela14[[#This Row],[Base Monetária]]="",#N/A,((Tabela14[[#This Row],[Base Monetária]]*1)/V117)-1)</f>
        <v>1.0868042629680552E-2</v>
      </c>
      <c r="X118" s="21">
        <f>IF(Tabela14[[#This Row],[Base Monetária]]="",#N/A,((Tabela14[[#This Row],[Base Monetária]]*1)/V106)-1)</f>
        <v>3.7463160578935728E-2</v>
      </c>
    </row>
    <row r="119" spans="1:24" ht="12.75">
      <c r="A119" s="19">
        <v>40057</v>
      </c>
      <c r="B119" s="41">
        <v>753080</v>
      </c>
      <c r="C119" s="21">
        <f>IF(Tabela14[[#This Row],[Saldo Crédito PJ]]="",#N/A,((Tabela14[[#This Row],[Saldo Crédito PJ]]*1)/B107)-1)</f>
        <v>0.16488394935690698</v>
      </c>
      <c r="D119" s="40">
        <v>600032</v>
      </c>
      <c r="E119" s="21">
        <f>IF(Tabela14[[#This Row],[Saldo Crédito PF]]="",#N/A,((Tabela14[[#This Row],[Saldo Crédito PF]]*1)/D107)-1)</f>
        <v>0.16691883734407886</v>
      </c>
      <c r="F119" s="40">
        <v>1353111</v>
      </c>
      <c r="G119" s="21">
        <f>IF(Tabela14[[#This Row],[Saldo Crédito Total]]="",#N/A,((Tabela14[[#This Row],[Saldo Crédito Total]]*1)/F118)-1)</f>
        <v>1.4843398433984412E-2</v>
      </c>
      <c r="H119" s="21">
        <f>IF(Tabela14[[#This Row],[Saldo Crédito Total]]="",#N/A,((Tabela14[[#This Row],[Saldo Crédito Total]]*1)/F107)-1)</f>
        <v>0.16578457413583503</v>
      </c>
      <c r="I119" s="43"/>
      <c r="J119" s="43"/>
      <c r="K119" s="12"/>
      <c r="L119" s="12"/>
      <c r="M119" s="12"/>
      <c r="N119" s="12"/>
      <c r="O119" s="12"/>
      <c r="P119" s="12"/>
      <c r="Q119" s="12"/>
      <c r="S119" s="39">
        <v>1139974843</v>
      </c>
      <c r="T119" s="21">
        <f>IF(Tabela14[[#This Row],[M2]]="",#N/A,((Tabela14[[#This Row],[M2]]*1)/S107)-1)</f>
        <v>0.13638539699301711</v>
      </c>
      <c r="U119" s="12">
        <v>8.65</v>
      </c>
      <c r="V119" s="39">
        <v>145698459</v>
      </c>
      <c r="W119" s="21">
        <f>IF(Tabela14[[#This Row],[Base Monetária]]="",#N/A,((Tabela14[[#This Row],[Base Monetária]]*1)/V118)-1)</f>
        <v>6.3345232927288109E-2</v>
      </c>
      <c r="X119" s="21">
        <f>IF(Tabela14[[#This Row],[Base Monetária]]="",#N/A,((Tabela14[[#This Row],[Base Monetária]]*1)/V107)-1)</f>
        <v>6.3988087881087674E-2</v>
      </c>
    </row>
    <row r="120" spans="1:24" ht="12.75">
      <c r="A120" s="19">
        <v>40087</v>
      </c>
      <c r="B120" s="41">
        <v>763694</v>
      </c>
      <c r="C120" s="21">
        <f>IF(Tabela14[[#This Row],[Saldo Crédito PJ]]="",#N/A,((Tabela14[[#This Row],[Saldo Crédito PJ]]*1)/B108)-1)</f>
        <v>0.14293966931264435</v>
      </c>
      <c r="D120" s="40">
        <v>608549</v>
      </c>
      <c r="E120" s="21">
        <f>IF(Tabela14[[#This Row],[Saldo Crédito PF]]="",#N/A,((Tabela14[[#This Row],[Saldo Crédito PF]]*1)/D108)-1)</f>
        <v>0.15938607972352248</v>
      </c>
      <c r="F120" s="40">
        <v>1372244</v>
      </c>
      <c r="G120" s="21">
        <f>IF(Tabela14[[#This Row],[Saldo Crédito Total]]="",#N/A,((Tabela14[[#This Row],[Saldo Crédito Total]]*1)/F119)-1)</f>
        <v>1.414000773033397E-2</v>
      </c>
      <c r="H120" s="21">
        <f>IF(Tabela14[[#This Row],[Saldo Crédito Total]]="",#N/A,((Tabela14[[#This Row],[Saldo Crédito Total]]*1)/F108)-1)</f>
        <v>0.15017605796124789</v>
      </c>
      <c r="I120" s="43"/>
      <c r="J120" s="43"/>
      <c r="K120" s="12"/>
      <c r="L120" s="12"/>
      <c r="M120" s="12"/>
      <c r="N120" s="12"/>
      <c r="O120" s="12"/>
      <c r="P120" s="12"/>
      <c r="Q120" s="12"/>
      <c r="S120" s="39">
        <v>1135682421</v>
      </c>
      <c r="T120" s="21">
        <f>IF(Tabela14[[#This Row],[M2]]="",#N/A,((Tabela14[[#This Row],[M2]]*1)/S108)-1)</f>
        <v>0.10524206186480578</v>
      </c>
      <c r="U120" s="12">
        <v>8.65</v>
      </c>
      <c r="V120" s="39">
        <v>147453941</v>
      </c>
      <c r="W120" s="21">
        <f>IF(Tabela14[[#This Row],[Base Monetária]]="",#N/A,((Tabela14[[#This Row],[Base Monetária]]*1)/V119)-1)</f>
        <v>1.2048734159913144E-2</v>
      </c>
      <c r="X120" s="21">
        <f>IF(Tabela14[[#This Row],[Base Monetária]]="",#N/A,((Tabela14[[#This Row],[Base Monetária]]*1)/V108)-1)</f>
        <v>0.11056164779475308</v>
      </c>
    </row>
    <row r="121" spans="1:24" ht="12.75">
      <c r="A121" s="19">
        <v>40118</v>
      </c>
      <c r="B121" s="41">
        <v>777239</v>
      </c>
      <c r="C121" s="21">
        <f>IF(Tabela14[[#This Row],[Saldo Crédito PJ]]="",#N/A,((Tabela14[[#This Row],[Saldo Crédito PJ]]*1)/B109)-1)</f>
        <v>0.12912031239558486</v>
      </c>
      <c r="D121" s="40">
        <v>615678</v>
      </c>
      <c r="E121" s="21">
        <f>IF(Tabela14[[#This Row],[Saldo Crédito PF]]="",#N/A,((Tabela14[[#This Row],[Saldo Crédito PF]]*1)/D109)-1)</f>
        <v>0.16733690922431976</v>
      </c>
      <c r="F121" s="40">
        <v>1392918</v>
      </c>
      <c r="G121" s="21">
        <f>IF(Tabela14[[#This Row],[Saldo Crédito Total]]="",#N/A,((Tabela14[[#This Row],[Saldo Crédito Total]]*1)/F120)-1)</f>
        <v>1.5065833773002524E-2</v>
      </c>
      <c r="H121" s="21">
        <f>IF(Tabela14[[#This Row],[Saldo Crédito Total]]="",#N/A,((Tabela14[[#This Row],[Saldo Crédito Total]]*1)/F109)-1)</f>
        <v>0.14569999975324466</v>
      </c>
      <c r="I121" s="43"/>
      <c r="J121" s="43"/>
      <c r="K121" s="12"/>
      <c r="L121" s="12"/>
      <c r="M121" s="12"/>
      <c r="N121" s="12"/>
      <c r="O121" s="12"/>
      <c r="P121" s="12"/>
      <c r="Q121" s="12"/>
      <c r="S121" s="39">
        <v>1150559910</v>
      </c>
      <c r="T121" s="21">
        <f>IF(Tabela14[[#This Row],[M2]]="",#N/A,((Tabela14[[#This Row],[M2]]*1)/S109)-1)</f>
        <v>9.748844610401286E-2</v>
      </c>
      <c r="U121" s="12">
        <v>8.65</v>
      </c>
      <c r="V121" s="39">
        <v>156868063</v>
      </c>
      <c r="W121" s="21">
        <f>IF(Tabela14[[#This Row],[Base Monetária]]="",#N/A,((Tabela14[[#This Row],[Base Monetária]]*1)/V120)-1)</f>
        <v>6.3844492294715893E-2</v>
      </c>
      <c r="X121" s="21">
        <f>IF(Tabela14[[#This Row],[Base Monetária]]="",#N/A,((Tabela14[[#This Row],[Base Monetária]]*1)/V109)-1)</f>
        <v>0.18553153762928254</v>
      </c>
    </row>
    <row r="122" spans="1:24" ht="12.75">
      <c r="A122" s="19">
        <v>40148</v>
      </c>
      <c r="B122" s="41">
        <v>793960</v>
      </c>
      <c r="C122" s="21">
        <f>IF(Tabela14[[#This Row],[Saldo Crédito PJ]]="",#N/A,((Tabela14[[#This Row],[Saldo Crédito PJ]]*1)/B110)-1)</f>
        <v>0.13459326211996703</v>
      </c>
      <c r="D122" s="40">
        <v>626556</v>
      </c>
      <c r="E122" s="21">
        <f>IF(Tabela14[[#This Row],[Saldo Crédito PF]]="",#N/A,((Tabela14[[#This Row],[Saldo Crédito PF]]*1)/D110)-1)</f>
        <v>0.172858017307703</v>
      </c>
      <c r="F122" s="40">
        <v>1420515</v>
      </c>
      <c r="G122" s="21">
        <f>IF(Tabela14[[#This Row],[Saldo Crédito Total]]="",#N/A,((Tabela14[[#This Row],[Saldo Crédito Total]]*1)/F121)-1)</f>
        <v>1.981236512127782E-2</v>
      </c>
      <c r="H122" s="21">
        <f>IF(Tabela14[[#This Row],[Saldo Crédito Total]]="",#N/A,((Tabela14[[#This Row],[Saldo Crédito Total]]*1)/F110)-1)</f>
        <v>0.15115880475240018</v>
      </c>
      <c r="I122" s="43"/>
      <c r="J122" s="43"/>
      <c r="K122" s="12"/>
      <c r="L122" s="12"/>
      <c r="M122" s="12"/>
      <c r="N122" s="12"/>
      <c r="O122" s="12"/>
      <c r="P122" s="12"/>
      <c r="Q122" s="12"/>
      <c r="S122" s="39">
        <v>1185866143</v>
      </c>
      <c r="T122" s="21">
        <f>IF(Tabela14[[#This Row],[M2]]="",#N/A,((Tabela14[[#This Row],[M2]]*1)/S110)-1)</f>
        <v>9.1168954699390126E-2</v>
      </c>
      <c r="U122" s="12">
        <v>8.65</v>
      </c>
      <c r="V122" s="39">
        <v>166072835</v>
      </c>
      <c r="W122" s="21">
        <f>IF(Tabela14[[#This Row],[Base Monetária]]="",#N/A,((Tabela14[[#This Row],[Base Monetária]]*1)/V121)-1)</f>
        <v>5.8678432205795827E-2</v>
      </c>
      <c r="X122" s="21">
        <f>IF(Tabela14[[#This Row],[Base Monetária]]="",#N/A,((Tabela14[[#This Row],[Base Monetária]]*1)/V110)-1)</f>
        <v>0.12553823811440346</v>
      </c>
    </row>
    <row r="123" spans="1:24" ht="12.75">
      <c r="A123" s="19">
        <v>40179</v>
      </c>
      <c r="B123" s="41">
        <v>794589</v>
      </c>
      <c r="C123" s="21">
        <f>IF(Tabela14[[#This Row],[Saldo Crédito PJ]]="",#N/A,((Tabela14[[#This Row],[Saldo Crédito PJ]]*1)/B111)-1)</f>
        <v>0.13805845628096369</v>
      </c>
      <c r="D123" s="40">
        <v>635960</v>
      </c>
      <c r="E123" s="21">
        <f>IF(Tabela14[[#This Row],[Saldo Crédito PF]]="",#N/A,((Tabela14[[#This Row],[Saldo Crédito PF]]*1)/D111)-1)</f>
        <v>0.1841816157275169</v>
      </c>
      <c r="F123" s="40">
        <v>1430550</v>
      </c>
      <c r="G123" s="21">
        <f>IF(Tabela14[[#This Row],[Saldo Crédito Total]]="",#N/A,((Tabela14[[#This Row],[Saldo Crédito Total]]*1)/F122)-1)</f>
        <v>7.0643393417175737E-3</v>
      </c>
      <c r="H123" s="21">
        <f>IF(Tabela14[[#This Row],[Saldo Crédito Total]]="",#N/A,((Tabela14[[#This Row],[Saldo Crédito Total]]*1)/F111)-1)</f>
        <v>0.15811127194303309</v>
      </c>
      <c r="I123" s="43"/>
      <c r="J123" s="43"/>
      <c r="K123" s="12"/>
      <c r="L123" s="12"/>
      <c r="M123" s="12"/>
      <c r="N123" s="12"/>
      <c r="O123" s="12"/>
      <c r="P123" s="12"/>
      <c r="Q123" s="12"/>
      <c r="S123" s="39">
        <v>1164959304</v>
      </c>
      <c r="T123" s="21">
        <f>IF(Tabela14[[#This Row],[M2]]="",#N/A,((Tabela14[[#This Row],[M2]]*1)/S111)-1)</f>
        <v>9.0604364298589868E-2</v>
      </c>
      <c r="U123" s="12">
        <v>8.65</v>
      </c>
      <c r="V123" s="39">
        <v>155650325</v>
      </c>
      <c r="W123" s="21">
        <f>IF(Tabela14[[#This Row],[Base Monetária]]="",#N/A,((Tabela14[[#This Row],[Base Monetária]]*1)/V122)-1)</f>
        <v>-6.2758668508308468E-2</v>
      </c>
      <c r="X123" s="21">
        <f>IF(Tabela14[[#This Row],[Base Monetária]]="",#N/A,((Tabela14[[#This Row],[Base Monetária]]*1)/V111)-1)</f>
        <v>0.13169063430709538</v>
      </c>
    </row>
    <row r="124" spans="1:24" ht="12.75">
      <c r="A124" s="19">
        <v>40210</v>
      </c>
      <c r="B124" s="41">
        <v>799320</v>
      </c>
      <c r="C124" s="21">
        <f>IF(Tabela14[[#This Row],[Saldo Crédito PJ]]="",#N/A,((Tabela14[[#This Row],[Saldo Crédito PJ]]*1)/B112)-1)</f>
        <v>0.14417406241053543</v>
      </c>
      <c r="D124" s="40">
        <v>642199</v>
      </c>
      <c r="E124" s="21">
        <f>IF(Tabela14[[#This Row],[Saldo Crédito PF]]="",#N/A,((Tabela14[[#This Row],[Saldo Crédito PF]]*1)/D112)-1)</f>
        <v>0.1976297263275677</v>
      </c>
      <c r="F124" s="40">
        <v>1441519</v>
      </c>
      <c r="G124" s="21">
        <f>IF(Tabela14[[#This Row],[Saldo Crédito Total]]="",#N/A,((Tabela14[[#This Row],[Saldo Crédito Total]]*1)/F123)-1)</f>
        <v>7.6676802628359297E-3</v>
      </c>
      <c r="H124" s="21">
        <f>IF(Tabela14[[#This Row],[Saldo Crédito Total]]="",#N/A,((Tabela14[[#This Row],[Saldo Crédito Total]]*1)/F112)-1)</f>
        <v>0.16738728159860705</v>
      </c>
      <c r="I124" s="43"/>
      <c r="J124" s="43"/>
      <c r="K124" s="12"/>
      <c r="L124" s="12"/>
      <c r="M124" s="12"/>
      <c r="N124" s="12"/>
      <c r="O124" s="12"/>
      <c r="P124" s="12"/>
      <c r="Q124" s="12"/>
      <c r="S124" s="39">
        <v>1168268490</v>
      </c>
      <c r="T124" s="21">
        <f>IF(Tabela14[[#This Row],[M2]]="",#N/A,((Tabela14[[#This Row],[M2]]*1)/S112)-1)</f>
        <v>8.7653950290108806E-2</v>
      </c>
      <c r="U124" s="12">
        <v>8.65</v>
      </c>
      <c r="V124" s="39">
        <v>154334418</v>
      </c>
      <c r="W124" s="21">
        <f>IF(Tabela14[[#This Row],[Base Monetária]]="",#N/A,((Tabela14[[#This Row],[Base Monetária]]*1)/V123)-1)</f>
        <v>-8.4542515410744867E-3</v>
      </c>
      <c r="X124" s="21">
        <f>IF(Tabela14[[#This Row],[Base Monetária]]="",#N/A,((Tabela14[[#This Row],[Base Monetária]]*1)/V112)-1)</f>
        <v>0.13258082941408089</v>
      </c>
    </row>
    <row r="125" spans="1:24" ht="12.75">
      <c r="A125" s="19">
        <v>40238</v>
      </c>
      <c r="B125" s="41">
        <v>803921</v>
      </c>
      <c r="C125" s="21">
        <f>IF(Tabela14[[#This Row],[Saldo Crédito PJ]]="",#N/A,((Tabela14[[#This Row],[Saldo Crédito PJ]]*1)/B113)-1)</f>
        <v>0.1396410061580684</v>
      </c>
      <c r="D125" s="40">
        <v>654170</v>
      </c>
      <c r="E125" s="21">
        <f>IF(Tabela14[[#This Row],[Saldo Crédito PF]]="",#N/A,((Tabela14[[#This Row],[Saldo Crédito PF]]*1)/D113)-1)</f>
        <v>0.20498372589507574</v>
      </c>
      <c r="F125" s="40">
        <v>1458091</v>
      </c>
      <c r="G125" s="21">
        <f>IF(Tabela14[[#This Row],[Saldo Crédito Total]]="",#N/A,((Tabela14[[#This Row],[Saldo Crédito Total]]*1)/F124)-1)</f>
        <v>1.1496206432242584E-2</v>
      </c>
      <c r="H125" s="21">
        <f>IF(Tabela14[[#This Row],[Saldo Crédito Total]]="",#N/A,((Tabela14[[#This Row],[Saldo Crédito Total]]*1)/F113)-1)</f>
        <v>0.16805855629602751</v>
      </c>
      <c r="I125" s="43"/>
      <c r="J125" s="43"/>
      <c r="K125" s="12"/>
      <c r="L125" s="12"/>
      <c r="M125" s="12"/>
      <c r="N125" s="12"/>
      <c r="O125" s="12"/>
      <c r="P125" s="12"/>
      <c r="Q125" s="12"/>
      <c r="S125" s="39">
        <v>1183495173</v>
      </c>
      <c r="T125" s="21">
        <f>IF(Tabela14[[#This Row],[M2]]="",#N/A,((Tabela14[[#This Row],[M2]]*1)/S113)-1)</f>
        <v>0.10224613886818279</v>
      </c>
      <c r="U125" s="12">
        <v>8.65</v>
      </c>
      <c r="V125" s="39">
        <v>156710266</v>
      </c>
      <c r="W125" s="21">
        <f>IF(Tabela14[[#This Row],[Base Monetária]]="",#N/A,((Tabela14[[#This Row],[Base Monetária]]*1)/V124)-1)</f>
        <v>1.5394155307599577E-2</v>
      </c>
      <c r="X125" s="21">
        <f>IF(Tabela14[[#This Row],[Base Monetária]]="",#N/A,((Tabela14[[#This Row],[Base Monetária]]*1)/V113)-1)</f>
        <v>0.16033232495188221</v>
      </c>
    </row>
    <row r="126" spans="1:24" ht="12.75">
      <c r="A126" s="19">
        <v>40269</v>
      </c>
      <c r="B126" s="41">
        <v>810261</v>
      </c>
      <c r="C126" s="21">
        <f>IF(Tabela14[[#This Row],[Saldo Crédito PJ]]="",#N/A,((Tabela14[[#This Row],[Saldo Crédito PJ]]*1)/B114)-1)</f>
        <v>0.15219749982580399</v>
      </c>
      <c r="D126" s="40">
        <v>664048</v>
      </c>
      <c r="E126" s="21">
        <f>IF(Tabela14[[#This Row],[Saldo Crédito PF]]="",#N/A,((Tabela14[[#This Row],[Saldo Crédito PF]]*1)/D114)-1)</f>
        <v>0.20444087330161631</v>
      </c>
      <c r="F126" s="40">
        <v>1474310</v>
      </c>
      <c r="G126" s="21">
        <f>IF(Tabela14[[#This Row],[Saldo Crédito Total]]="",#N/A,((Tabela14[[#This Row],[Saldo Crédito Total]]*1)/F125)-1)</f>
        <v>1.1123448399311231E-2</v>
      </c>
      <c r="H126" s="21">
        <f>IF(Tabela14[[#This Row],[Saldo Crédito Total]]="",#N/A,((Tabela14[[#This Row],[Saldo Crédito Total]]*1)/F114)-1)</f>
        <v>0.17515726579114332</v>
      </c>
      <c r="I126" s="43"/>
      <c r="J126" s="43"/>
      <c r="K126" s="12"/>
      <c r="L126" s="12"/>
      <c r="M126" s="12"/>
      <c r="N126" s="12"/>
      <c r="O126" s="12"/>
      <c r="P126" s="12"/>
      <c r="Q126" s="12"/>
      <c r="S126" s="39">
        <v>1179396787</v>
      </c>
      <c r="T126" s="21">
        <f>IF(Tabela14[[#This Row],[M2]]="",#N/A,((Tabela14[[#This Row],[M2]]*1)/S114)-1)</f>
        <v>9.4307148740421676E-2</v>
      </c>
      <c r="U126" s="12">
        <v>8.7200000000000006</v>
      </c>
      <c r="V126" s="39">
        <v>154627326</v>
      </c>
      <c r="W126" s="21">
        <f>IF(Tabela14[[#This Row],[Base Monetária]]="",#N/A,((Tabela14[[#This Row],[Base Monetária]]*1)/V125)-1)</f>
        <v>-1.329166271723381E-2</v>
      </c>
      <c r="X126" s="21">
        <f>IF(Tabela14[[#This Row],[Base Monetária]]="",#N/A,((Tabela14[[#This Row],[Base Monetária]]*1)/V114)-1)</f>
        <v>6.8144515717020626E-2</v>
      </c>
    </row>
    <row r="127" spans="1:24" ht="12.75">
      <c r="A127" s="19">
        <v>40299</v>
      </c>
      <c r="B127" s="41">
        <v>827703</v>
      </c>
      <c r="C127" s="21">
        <f>IF(Tabela14[[#This Row],[Saldo Crédito PJ]]="",#N/A,((Tabela14[[#This Row],[Saldo Crédito PJ]]*1)/B115)-1)</f>
        <v>0.17716085815668392</v>
      </c>
      <c r="D127" s="40">
        <v>677815</v>
      </c>
      <c r="E127" s="21">
        <f>IF(Tabela14[[#This Row],[Saldo Crédito PF]]="",#N/A,((Tabela14[[#This Row],[Saldo Crédito PF]]*1)/D115)-1)</f>
        <v>0.20226435040494373</v>
      </c>
      <c r="F127" s="40">
        <v>1505517</v>
      </c>
      <c r="G127" s="21">
        <f>IF(Tabela14[[#This Row],[Saldo Crédito Total]]="",#N/A,((Tabela14[[#This Row],[Saldo Crédito Total]]*1)/F126)-1)</f>
        <v>2.1167190075357389E-2</v>
      </c>
      <c r="H127" s="21">
        <f>IF(Tabela14[[#This Row],[Saldo Crédito Total]]="",#N/A,((Tabela14[[#This Row],[Saldo Crédito Total]]*1)/F115)-1)</f>
        <v>0.18833026288994237</v>
      </c>
      <c r="I127" s="43"/>
      <c r="J127" s="43"/>
      <c r="K127" s="12"/>
      <c r="L127" s="12"/>
      <c r="M127" s="12"/>
      <c r="N127" s="12"/>
      <c r="O127" s="12"/>
      <c r="P127" s="12"/>
      <c r="Q127" s="12"/>
      <c r="S127" s="39">
        <v>1193103293</v>
      </c>
      <c r="T127" s="21">
        <f>IF(Tabela14[[#This Row],[M2]]="",#N/A,((Tabela14[[#This Row],[M2]]*1)/S115)-1)</f>
        <v>9.3422017144355385E-2</v>
      </c>
      <c r="U127" s="12">
        <v>9.4</v>
      </c>
      <c r="V127" s="39">
        <v>158687309</v>
      </c>
      <c r="W127" s="21">
        <f>IF(Tabela14[[#This Row],[Base Monetária]]="",#N/A,((Tabela14[[#This Row],[Base Monetária]]*1)/V126)-1)</f>
        <v>2.6256568648157286E-2</v>
      </c>
      <c r="X127" s="21">
        <f>IF(Tabela14[[#This Row],[Base Monetária]]="",#N/A,((Tabela14[[#This Row],[Base Monetária]]*1)/V115)-1)</f>
        <v>0.19024777585129393</v>
      </c>
    </row>
    <row r="128" spans="1:24" ht="12.75">
      <c r="A128" s="19">
        <v>40330</v>
      </c>
      <c r="B128" s="41">
        <v>850742</v>
      </c>
      <c r="C128" s="21">
        <f>IF(Tabela14[[#This Row],[Saldo Crédito PJ]]="",#N/A,((Tabela14[[#This Row],[Saldo Crédito PJ]]*1)/B116)-1)</f>
        <v>0.19874312204538569</v>
      </c>
      <c r="D128" s="40">
        <v>685682</v>
      </c>
      <c r="E128" s="21">
        <f>IF(Tabela14[[#This Row],[Saldo Crédito PF]]="",#N/A,((Tabela14[[#This Row],[Saldo Crédito PF]]*1)/D116)-1)</f>
        <v>0.19617882618927585</v>
      </c>
      <c r="F128" s="40">
        <v>1536422</v>
      </c>
      <c r="G128" s="21">
        <f>IF(Tabela14[[#This Row],[Saldo Crédito Total]]="",#N/A,((Tabela14[[#This Row],[Saldo Crédito Total]]*1)/F127)-1)</f>
        <v>2.0527831967357413E-2</v>
      </c>
      <c r="H128" s="21">
        <f>IF(Tabela14[[#This Row],[Saldo Crédito Total]]="",#N/A,((Tabela14[[#This Row],[Saldo Crédito Total]]*1)/F116)-1)</f>
        <v>0.19759486734589693</v>
      </c>
      <c r="I128" s="43"/>
      <c r="J128" s="43"/>
      <c r="K128" s="12"/>
      <c r="L128" s="12"/>
      <c r="M128" s="12"/>
      <c r="N128" s="12"/>
      <c r="O128" s="12"/>
      <c r="P128" s="12"/>
      <c r="Q128" s="12"/>
      <c r="S128" s="39">
        <v>1213647686</v>
      </c>
      <c r="T128" s="21">
        <f>IF(Tabela14[[#This Row],[M2]]="",#N/A,((Tabela14[[#This Row],[M2]]*1)/S116)-1)</f>
        <v>9.1121145832638417E-2</v>
      </c>
      <c r="U128" s="12">
        <v>9.94</v>
      </c>
      <c r="V128" s="39">
        <v>159627969</v>
      </c>
      <c r="W128" s="21">
        <f>IF(Tabela14[[#This Row],[Base Monetária]]="",#N/A,((Tabela14[[#This Row],[Base Monetária]]*1)/V127)-1)</f>
        <v>5.927758217892487E-3</v>
      </c>
      <c r="X128" s="21">
        <f>IF(Tabela14[[#This Row],[Base Monetária]]="",#N/A,((Tabela14[[#This Row],[Base Monetária]]*1)/V116)-1)</f>
        <v>0.14686935635368359</v>
      </c>
    </row>
    <row r="129" spans="1:24" ht="12.75">
      <c r="A129" s="19">
        <v>40360</v>
      </c>
      <c r="B129" s="41">
        <v>856268</v>
      </c>
      <c r="C129" s="21">
        <f>IF(Tabela14[[#This Row],[Saldo Crédito PJ]]="",#N/A,((Tabela14[[#This Row],[Saldo Crédito PJ]]*1)/B117)-1)</f>
        <v>0.16634248135253382</v>
      </c>
      <c r="D129" s="40">
        <v>700012</v>
      </c>
      <c r="E129" s="21">
        <f>IF(Tabela14[[#This Row],[Saldo Crédito PF]]="",#N/A,((Tabela14[[#This Row],[Saldo Crédito PF]]*1)/D117)-1)</f>
        <v>0.20819626294042304</v>
      </c>
      <c r="F129" s="40">
        <v>1556280</v>
      </c>
      <c r="G129" s="21">
        <f>IF(Tabela14[[#This Row],[Saldo Crédito Total]]="",#N/A,((Tabela14[[#This Row],[Saldo Crédito Total]]*1)/F128)-1)</f>
        <v>1.2924834453034384E-2</v>
      </c>
      <c r="H129" s="21">
        <f>IF(Tabela14[[#This Row],[Saldo Crédito Total]]="",#N/A,((Tabela14[[#This Row],[Saldo Crédito Total]]*1)/F117)-1)</f>
        <v>0.18480374318441695</v>
      </c>
      <c r="I129" s="43"/>
      <c r="J129" s="43"/>
      <c r="K129" s="12"/>
      <c r="L129" s="12"/>
      <c r="M129" s="12"/>
      <c r="N129" s="12"/>
      <c r="O129" s="12"/>
      <c r="P129" s="12"/>
      <c r="Q129" s="12"/>
      <c r="S129" s="39">
        <v>1224429731</v>
      </c>
      <c r="T129" s="21">
        <f>IF(Tabela14[[#This Row],[M2]]="",#N/A,((Tabela14[[#This Row],[M2]]*1)/S117)-1)</f>
        <v>9.7491344674910829E-2</v>
      </c>
      <c r="U129" s="12">
        <v>10.32</v>
      </c>
      <c r="V129" s="39">
        <v>162528341</v>
      </c>
      <c r="W129" s="21">
        <f>IF(Tabela14[[#This Row],[Base Monetária]]="",#N/A,((Tabela14[[#This Row],[Base Monetária]]*1)/V128)-1)</f>
        <v>1.8169572777061438E-2</v>
      </c>
      <c r="X129" s="21">
        <f>IF(Tabela14[[#This Row],[Base Monetária]]="",#N/A,((Tabela14[[#This Row],[Base Monetária]]*1)/V117)-1)</f>
        <v>0.19906547779558248</v>
      </c>
    </row>
    <row r="130" spans="1:24" ht="12.75">
      <c r="A130" s="19">
        <v>40391</v>
      </c>
      <c r="B130" s="41">
        <v>876241</v>
      </c>
      <c r="C130" s="21">
        <f>IF(Tabela14[[#This Row],[Saldo Crédito PJ]]="",#N/A,((Tabela14[[#This Row],[Saldo Crédito PJ]]*1)/B118)-1)</f>
        <v>0.17650984183248752</v>
      </c>
      <c r="D130" s="40">
        <v>713615</v>
      </c>
      <c r="E130" s="21">
        <f>IF(Tabela14[[#This Row],[Saldo Crédito PF]]="",#N/A,((Tabela14[[#This Row],[Saldo Crédito PF]]*1)/D118)-1)</f>
        <v>0.21251947619444089</v>
      </c>
      <c r="F130" s="40">
        <v>1589856</v>
      </c>
      <c r="G130" s="21">
        <f>IF(Tabela14[[#This Row],[Saldo Crédito Total]]="",#N/A,((Tabela14[[#This Row],[Saldo Crédito Total]]*1)/F129)-1)</f>
        <v>2.1574523864600126E-2</v>
      </c>
      <c r="H130" s="21">
        <f>IF(Tabela14[[#This Row],[Saldo Crédito Total]]="",#N/A,((Tabela14[[#This Row],[Saldo Crédito Total]]*1)/F118)-1)</f>
        <v>0.19240392403924034</v>
      </c>
      <c r="I130" s="43"/>
      <c r="J130" s="43"/>
      <c r="K130" s="12"/>
      <c r="L130" s="12"/>
      <c r="M130" s="12"/>
      <c r="N130" s="12"/>
      <c r="O130" s="12"/>
      <c r="P130" s="12"/>
      <c r="Q130" s="12"/>
      <c r="S130" s="39">
        <v>1248586797</v>
      </c>
      <c r="T130" s="21">
        <f>IF(Tabela14[[#This Row],[M2]]="",#N/A,((Tabela14[[#This Row],[M2]]*1)/S118)-1)</f>
        <v>0.11303429879540028</v>
      </c>
      <c r="U130" s="12">
        <v>10.66</v>
      </c>
      <c r="V130" s="39">
        <v>173242650</v>
      </c>
      <c r="W130" s="21">
        <f>IF(Tabela14[[#This Row],[Base Monetária]]="",#N/A,((Tabela14[[#This Row],[Base Monetária]]*1)/V129)-1)</f>
        <v>6.5922711904135012E-2</v>
      </c>
      <c r="X130" s="21">
        <f>IF(Tabela14[[#This Row],[Base Monetária]]="",#N/A,((Tabela14[[#This Row],[Base Monetária]]*1)/V118)-1)</f>
        <v>0.26436989987101134</v>
      </c>
    </row>
    <row r="131" spans="1:24" ht="12.75">
      <c r="A131" s="19">
        <v>40422</v>
      </c>
      <c r="B131" s="41">
        <v>894120</v>
      </c>
      <c r="C131" s="21">
        <f>IF(Tabela14[[#This Row],[Saldo Crédito PJ]]="",#N/A,((Tabela14[[#This Row],[Saldo Crédito PJ]]*1)/B119)-1)</f>
        <v>0.18728421947203477</v>
      </c>
      <c r="D131" s="40">
        <v>727421</v>
      </c>
      <c r="E131" s="21">
        <f>IF(Tabela14[[#This Row],[Saldo Crédito PF]]="",#N/A,((Tabela14[[#This Row],[Saldo Crédito PF]]*1)/D119)-1)</f>
        <v>0.21230367713721932</v>
      </c>
      <c r="F131" s="40">
        <v>1621541</v>
      </c>
      <c r="G131" s="21">
        <f>IF(Tabela14[[#This Row],[Saldo Crédito Total]]="",#N/A,((Tabela14[[#This Row],[Saldo Crédito Total]]*1)/F130)-1)</f>
        <v>1.9929477889821579E-2</v>
      </c>
      <c r="H131" s="21">
        <f>IF(Tabela14[[#This Row],[Saldo Crédito Total]]="",#N/A,((Tabela14[[#This Row],[Saldo Crédito Total]]*1)/F119)-1)</f>
        <v>0.19837988162094611</v>
      </c>
      <c r="I131" s="43"/>
      <c r="J131" s="43"/>
      <c r="K131" s="12"/>
      <c r="L131" s="12"/>
      <c r="M131" s="12"/>
      <c r="N131" s="12"/>
      <c r="O131" s="12"/>
      <c r="P131" s="12"/>
      <c r="Q131" s="12"/>
      <c r="S131" s="39">
        <v>1280552635</v>
      </c>
      <c r="T131" s="21">
        <f>IF(Tabela14[[#This Row],[M2]]="",#N/A,((Tabela14[[#This Row],[M2]]*1)/S119)-1)</f>
        <v>0.12331657392548268</v>
      </c>
      <c r="U131" s="12">
        <v>10.66</v>
      </c>
      <c r="V131" s="39">
        <v>176001728</v>
      </c>
      <c r="W131" s="21">
        <f>IF(Tabela14[[#This Row],[Base Monetária]]="",#N/A,((Tabela14[[#This Row],[Base Monetária]]*1)/V130)-1)</f>
        <v>1.5926089793708353E-2</v>
      </c>
      <c r="X131" s="21">
        <f>IF(Tabela14[[#This Row],[Base Monetária]]="",#N/A,((Tabela14[[#This Row],[Base Monetária]]*1)/V119)-1)</f>
        <v>0.20798620114437871</v>
      </c>
    </row>
    <row r="132" spans="1:24" ht="12.75">
      <c r="A132" s="19">
        <v>40452</v>
      </c>
      <c r="B132" s="41">
        <v>910493</v>
      </c>
      <c r="C132" s="21">
        <f>IF(Tabela14[[#This Row],[Saldo Crédito PJ]]="",#N/A,((Tabela14[[#This Row],[Saldo Crédito PJ]]*1)/B120)-1)</f>
        <v>0.19222227750905474</v>
      </c>
      <c r="D132" s="40">
        <v>741319</v>
      </c>
      <c r="E132" s="21">
        <f>IF(Tabela14[[#This Row],[Saldo Crédito PF]]="",#N/A,((Tabela14[[#This Row],[Saldo Crédito PF]]*1)/D120)-1)</f>
        <v>0.21817470737771316</v>
      </c>
      <c r="F132" s="40">
        <v>1651813</v>
      </c>
      <c r="G132" s="21">
        <f>IF(Tabela14[[#This Row],[Saldo Crédito Total]]="",#N/A,((Tabela14[[#This Row],[Saldo Crédito Total]]*1)/F131)-1)</f>
        <v>1.8668661476953119E-2</v>
      </c>
      <c r="H132" s="21">
        <f>IF(Tabela14[[#This Row],[Saldo Crédito Total]]="",#N/A,((Tabela14[[#This Row],[Saldo Crédito Total]]*1)/F120)-1)</f>
        <v>0.20373126062128888</v>
      </c>
      <c r="I132" s="43"/>
      <c r="J132" s="43"/>
      <c r="K132" s="12"/>
      <c r="L132" s="12"/>
      <c r="M132" s="12"/>
      <c r="N132" s="12"/>
      <c r="O132" s="12"/>
      <c r="P132" s="12"/>
      <c r="Q132" s="12"/>
      <c r="S132" s="39">
        <v>1292953330</v>
      </c>
      <c r="T132" s="21">
        <f>IF(Tabela14[[#This Row],[M2]]="",#N/A,((Tabela14[[#This Row],[M2]]*1)/S120)-1)</f>
        <v>0.1384814153075633</v>
      </c>
      <c r="U132" s="12">
        <v>10.66</v>
      </c>
      <c r="V132" s="39">
        <v>177434730</v>
      </c>
      <c r="W132" s="21">
        <f>IF(Tabela14[[#This Row],[Base Monetária]]="",#N/A,((Tabela14[[#This Row],[Base Monetária]]*1)/V131)-1)</f>
        <v>8.1419768787724944E-3</v>
      </c>
      <c r="X132" s="21">
        <f>IF(Tabela14[[#This Row],[Base Monetária]]="",#N/A,((Tabela14[[#This Row],[Base Monetária]]*1)/V120)-1)</f>
        <v>0.20332307700070218</v>
      </c>
    </row>
    <row r="133" spans="1:24" ht="12.75">
      <c r="A133" s="19">
        <v>40483</v>
      </c>
      <c r="B133" s="41">
        <v>927066</v>
      </c>
      <c r="C133" s="21">
        <f>IF(Tabela14[[#This Row],[Saldo Crédito PJ]]="",#N/A,((Tabela14[[#This Row],[Saldo Crédito PJ]]*1)/B121)-1)</f>
        <v>0.19276824760466216</v>
      </c>
      <c r="D133" s="40">
        <v>758646</v>
      </c>
      <c r="E133" s="21">
        <f>IF(Tabela14[[#This Row],[Saldo Crédito PF]]="",#N/A,((Tabela14[[#This Row],[Saldo Crédito PF]]*1)/D121)-1)</f>
        <v>0.23221229278941258</v>
      </c>
      <c r="F133" s="40">
        <v>1685712</v>
      </c>
      <c r="G133" s="21">
        <f>IF(Tabela14[[#This Row],[Saldo Crédito Total]]="",#N/A,((Tabela14[[#This Row],[Saldo Crédito Total]]*1)/F132)-1)</f>
        <v>2.0522298831647356E-2</v>
      </c>
      <c r="H133" s="21">
        <f>IF(Tabela14[[#This Row],[Saldo Crédito Total]]="",#N/A,((Tabela14[[#This Row],[Saldo Crédito Total]]*1)/F121)-1)</f>
        <v>0.21020189271730283</v>
      </c>
      <c r="I133" s="43"/>
      <c r="J133" s="43"/>
      <c r="K133" s="12"/>
      <c r="L133" s="12"/>
      <c r="M133" s="12"/>
      <c r="N133" s="12"/>
      <c r="O133" s="12"/>
      <c r="P133" s="12"/>
      <c r="Q133" s="12"/>
      <c r="S133" s="39">
        <v>1324903932</v>
      </c>
      <c r="T133" s="21">
        <f>IF(Tabela14[[#This Row],[M2]]="",#N/A,((Tabela14[[#This Row],[M2]]*1)/S121)-1)</f>
        <v>0.1515297208643398</v>
      </c>
      <c r="U133" s="12">
        <v>10.66</v>
      </c>
      <c r="V133" s="39">
        <v>178485518</v>
      </c>
      <c r="W133" s="21">
        <f>IF(Tabela14[[#This Row],[Base Monetária]]="",#N/A,((Tabela14[[#This Row],[Base Monetária]]*1)/V132)-1)</f>
        <v>5.9221100626691836E-3</v>
      </c>
      <c r="X133" s="21">
        <f>IF(Tabela14[[#This Row],[Base Monetária]]="",#N/A,((Tabela14[[#This Row],[Base Monetária]]*1)/V121)-1)</f>
        <v>0.137806603757197</v>
      </c>
    </row>
    <row r="134" spans="1:24" ht="12.75">
      <c r="A134" s="19">
        <v>40513</v>
      </c>
      <c r="B134" s="41">
        <v>936912</v>
      </c>
      <c r="C134" s="21">
        <f>IF(Tabela14[[#This Row],[Saldo Crédito PJ]]="",#N/A,((Tabela14[[#This Row],[Saldo Crédito PJ]]*1)/B122)-1)</f>
        <v>0.18004937276437105</v>
      </c>
      <c r="D134" s="40">
        <v>775797</v>
      </c>
      <c r="E134" s="21">
        <f>IF(Tabela14[[#This Row],[Saldo Crédito PF]]="",#N/A,((Tabela14[[#This Row],[Saldo Crédito PF]]*1)/D122)-1)</f>
        <v>0.23819259571371121</v>
      </c>
      <c r="F134" s="40">
        <v>1712708</v>
      </c>
      <c r="G134" s="21">
        <f>IF(Tabela14[[#This Row],[Saldo Crédito Total]]="",#N/A,((Tabela14[[#This Row],[Saldo Crédito Total]]*1)/F133)-1)</f>
        <v>1.6014597985895662E-2</v>
      </c>
      <c r="H134" s="21">
        <f>IF(Tabela14[[#This Row],[Saldo Crédito Total]]="",#N/A,((Tabela14[[#This Row],[Saldo Crédito Total]]*1)/F122)-1)</f>
        <v>0.20569511761579418</v>
      </c>
      <c r="I134" s="43"/>
      <c r="J134" s="43"/>
      <c r="K134" s="12"/>
      <c r="L134" s="12"/>
      <c r="M134" s="12"/>
      <c r="N134" s="12"/>
      <c r="O134" s="12"/>
      <c r="P134" s="12"/>
      <c r="Q134" s="12"/>
      <c r="S134" s="39">
        <v>1387911551</v>
      </c>
      <c r="T134" s="21">
        <f>IF(Tabela14[[#This Row],[M2]]="",#N/A,((Tabela14[[#This Row],[M2]]*1)/S122)-1)</f>
        <v>0.17037792097585847</v>
      </c>
      <c r="U134" s="12">
        <v>10.66</v>
      </c>
      <c r="V134" s="39">
        <v>206853322</v>
      </c>
      <c r="W134" s="21">
        <f>IF(Tabela14[[#This Row],[Base Monetária]]="",#N/A,((Tabela14[[#This Row],[Base Monetária]]*1)/V133)-1)</f>
        <v>0.15893616646253617</v>
      </c>
      <c r="X134" s="21">
        <f>IF(Tabela14[[#This Row],[Base Monetária]]="",#N/A,((Tabela14[[#This Row],[Base Monetária]]*1)/V122)-1)</f>
        <v>0.24555784213595189</v>
      </c>
    </row>
    <row r="135" spans="1:24" ht="12.75">
      <c r="A135" s="19">
        <v>40544</v>
      </c>
      <c r="B135" s="41">
        <v>933467</v>
      </c>
      <c r="C135" s="21">
        <f>IF(Tabela14[[#This Row],[Saldo Crédito PJ]]="",#N/A,((Tabela14[[#This Row],[Saldo Crédito PJ]]*1)/B123)-1)</f>
        <v>0.17477966596567529</v>
      </c>
      <c r="D135" s="40">
        <v>785244</v>
      </c>
      <c r="E135" s="21">
        <f>IF(Tabela14[[#This Row],[Saldo Crédito PF]]="",#N/A,((Tabela14[[#This Row],[Saldo Crédito PF]]*1)/D123)-1)</f>
        <v>0.23473803383860625</v>
      </c>
      <c r="F135" s="40">
        <v>1718711</v>
      </c>
      <c r="G135" s="21">
        <f>IF(Tabela14[[#This Row],[Saldo Crédito Total]]="",#N/A,((Tabela14[[#This Row],[Saldo Crédito Total]]*1)/F134)-1)</f>
        <v>3.5049757460114961E-3</v>
      </c>
      <c r="H135" s="21">
        <f>IF(Tabela14[[#This Row],[Saldo Crédito Total]]="",#N/A,((Tabela14[[#This Row],[Saldo Crédito Total]]*1)/F123)-1)</f>
        <v>0.20143371430568657</v>
      </c>
      <c r="I135" s="43"/>
      <c r="J135" s="43"/>
      <c r="K135" s="12"/>
      <c r="L135" s="12"/>
      <c r="M135" s="12"/>
      <c r="N135" s="12"/>
      <c r="O135" s="12"/>
      <c r="P135" s="12"/>
      <c r="Q135" s="12"/>
      <c r="S135" s="39">
        <v>1373573507</v>
      </c>
      <c r="T135" s="21">
        <f>IF(Tabela14[[#This Row],[M2]]="",#N/A,((Tabela14[[#This Row],[M2]]*1)/S123)-1)</f>
        <v>0.17907424086292378</v>
      </c>
      <c r="U135" s="12">
        <v>10.85</v>
      </c>
      <c r="V135" s="39">
        <v>193547227</v>
      </c>
      <c r="W135" s="21">
        <f>IF(Tabela14[[#This Row],[Base Monetária]]="",#N/A,((Tabela14[[#This Row],[Base Monetária]]*1)/V134)-1)</f>
        <v>-6.4326233058998206E-2</v>
      </c>
      <c r="X135" s="21">
        <f>IF(Tabela14[[#This Row],[Base Monetária]]="",#N/A,((Tabela14[[#This Row],[Base Monetária]]*1)/V123)-1)</f>
        <v>0.24347460887087768</v>
      </c>
    </row>
    <row r="136" spans="1:24" ht="12.75">
      <c r="A136" s="19">
        <v>40575</v>
      </c>
      <c r="B136" s="41">
        <v>947964</v>
      </c>
      <c r="C136" s="21">
        <f>IF(Tabela14[[#This Row],[Saldo Crédito PJ]]="",#N/A,((Tabela14[[#This Row],[Saldo Crédito PJ]]*1)/B124)-1)</f>
        <v>0.18596306860831713</v>
      </c>
      <c r="D136" s="40">
        <v>793544</v>
      </c>
      <c r="E136" s="21">
        <f>IF(Tabela14[[#This Row],[Saldo Crédito PF]]="",#N/A,((Tabela14[[#This Row],[Saldo Crédito PF]]*1)/D124)-1)</f>
        <v>0.23566682601498923</v>
      </c>
      <c r="F136" s="40">
        <v>1741509</v>
      </c>
      <c r="G136" s="21">
        <f>IF(Tabela14[[#This Row],[Saldo Crédito Total]]="",#N/A,((Tabela14[[#This Row],[Saldo Crédito Total]]*1)/F135)-1)</f>
        <v>1.326459189473983E-2</v>
      </c>
      <c r="H136" s="21">
        <f>IF(Tabela14[[#This Row],[Saldo Crédito Total]]="",#N/A,((Tabela14[[#This Row],[Saldo Crédito Total]]*1)/F124)-1)</f>
        <v>0.20810686504999243</v>
      </c>
      <c r="I136" s="43"/>
      <c r="J136" s="43"/>
      <c r="K136" s="12"/>
      <c r="L136" s="12"/>
      <c r="M136" s="12"/>
      <c r="N136" s="12"/>
      <c r="O136" s="12"/>
      <c r="P136" s="12"/>
      <c r="Q136" s="12"/>
      <c r="S136" s="39">
        <v>1393166332</v>
      </c>
      <c r="T136" s="21">
        <f>IF(Tabela14[[#This Row],[M2]]="",#N/A,((Tabela14[[#This Row],[M2]]*1)/S124)-1)</f>
        <v>0.19250527077042023</v>
      </c>
      <c r="U136" s="12">
        <v>11.17</v>
      </c>
      <c r="V136" s="39">
        <v>185606930</v>
      </c>
      <c r="W136" s="21">
        <f>IF(Tabela14[[#This Row],[Base Monetária]]="",#N/A,((Tabela14[[#This Row],[Base Monetária]]*1)/V135)-1)</f>
        <v>-4.1025113731027463E-2</v>
      </c>
      <c r="X136" s="21">
        <f>IF(Tabela14[[#This Row],[Base Monetária]]="",#N/A,((Tabela14[[#This Row],[Base Monetária]]*1)/V124)-1)</f>
        <v>0.20262824329956008</v>
      </c>
    </row>
    <row r="137" spans="1:24" ht="12.75">
      <c r="A137" s="19">
        <v>40603</v>
      </c>
      <c r="B137" s="41">
        <v>958884</v>
      </c>
      <c r="C137" s="21">
        <f>IF(Tabela14[[#This Row],[Saldo Crédito PJ]]="",#N/A,((Tabela14[[#This Row],[Saldo Crédito PJ]]*1)/B125)-1)</f>
        <v>0.19275899000026131</v>
      </c>
      <c r="D137" s="40">
        <v>800794</v>
      </c>
      <c r="E137" s="21">
        <f>IF(Tabela14[[#This Row],[Saldo Crédito PF]]="",#N/A,((Tabela14[[#This Row],[Saldo Crédito PF]]*1)/D125)-1)</f>
        <v>0.22413745662442475</v>
      </c>
      <c r="F137" s="40">
        <v>1759678</v>
      </c>
      <c r="G137" s="21">
        <f>IF(Tabela14[[#This Row],[Saldo Crédito Total]]="",#N/A,((Tabela14[[#This Row],[Saldo Crédito Total]]*1)/F136)-1)</f>
        <v>1.0432906175046996E-2</v>
      </c>
      <c r="H137" s="21">
        <f>IF(Tabela14[[#This Row],[Saldo Crédito Total]]="",#N/A,((Tabela14[[#This Row],[Saldo Crédito Total]]*1)/F125)-1)</f>
        <v>0.20683688466632044</v>
      </c>
      <c r="I137" s="43">
        <v>215654</v>
      </c>
      <c r="J137" s="21"/>
      <c r="K137" s="12"/>
      <c r="L137" s="12">
        <v>3.17</v>
      </c>
      <c r="M137" s="12">
        <v>1.96</v>
      </c>
      <c r="N137" s="12">
        <v>4.62</v>
      </c>
      <c r="O137" s="12">
        <v>34.86</v>
      </c>
      <c r="P137" s="12"/>
      <c r="Q137" s="12">
        <v>23.98</v>
      </c>
      <c r="S137" s="39">
        <v>1421898024</v>
      </c>
      <c r="T137" s="21">
        <f>IF(Tabela14[[#This Row],[M2]]="",#N/A,((Tabela14[[#This Row],[M2]]*1)/S125)-1)</f>
        <v>0.20143964795030045</v>
      </c>
      <c r="U137" s="12">
        <v>11.62</v>
      </c>
      <c r="V137" s="39">
        <v>179918782</v>
      </c>
      <c r="W137" s="21">
        <f>IF(Tabela14[[#This Row],[Base Monetária]]="",#N/A,((Tabela14[[#This Row],[Base Monetária]]*1)/V136)-1)</f>
        <v>-3.0646204858837955E-2</v>
      </c>
      <c r="X137" s="21">
        <f>IF(Tabela14[[#This Row],[Base Monetária]]="",#N/A,((Tabela14[[#This Row],[Base Monetária]]*1)/V125)-1)</f>
        <v>0.14809824903238944</v>
      </c>
    </row>
    <row r="138" spans="1:24" ht="12.75">
      <c r="A138" s="19">
        <v>40634</v>
      </c>
      <c r="B138" s="41">
        <v>971825</v>
      </c>
      <c r="C138" s="21">
        <f>IF(Tabela14[[#This Row],[Saldo Crédito PJ]]="",#N/A,((Tabela14[[#This Row],[Saldo Crédito PJ]]*1)/B126)-1)</f>
        <v>0.19939747809656394</v>
      </c>
      <c r="D138" s="40">
        <v>811662</v>
      </c>
      <c r="E138" s="21">
        <f>IF(Tabela14[[#This Row],[Saldo Crédito PF]]="",#N/A,((Tabela14[[#This Row],[Saldo Crédito PF]]*1)/D126)-1)</f>
        <v>0.22229417150567432</v>
      </c>
      <c r="F138" s="40">
        <v>1783487</v>
      </c>
      <c r="G138" s="21">
        <f>IF(Tabela14[[#This Row],[Saldo Crédito Total]]="",#N/A,((Tabela14[[#This Row],[Saldo Crédito Total]]*1)/F137)-1)</f>
        <v>1.3530316341967108E-2</v>
      </c>
      <c r="H138" s="21">
        <f>IF(Tabela14[[#This Row],[Saldo Crédito Total]]="",#N/A,((Tabela14[[#This Row],[Saldo Crédito Total]]*1)/F126)-1)</f>
        <v>0.20970962687630146</v>
      </c>
      <c r="I138" s="43">
        <v>203722</v>
      </c>
      <c r="J138" s="21"/>
      <c r="K138" s="12"/>
      <c r="L138" s="12">
        <v>3.24</v>
      </c>
      <c r="M138" s="12">
        <v>2.04</v>
      </c>
      <c r="N138" s="12">
        <v>4.67</v>
      </c>
      <c r="O138" s="12">
        <v>34.9</v>
      </c>
      <c r="P138" s="12"/>
      <c r="Q138" s="12">
        <v>23.89</v>
      </c>
      <c r="S138" s="39">
        <v>1429732032</v>
      </c>
      <c r="T138" s="21">
        <f>IF(Tabela14[[#This Row],[M2]]="",#N/A,((Tabela14[[#This Row],[M2]]*1)/S126)-1)</f>
        <v>0.21225701795980889</v>
      </c>
      <c r="U138" s="12">
        <v>11.74</v>
      </c>
      <c r="V138" s="39">
        <v>172725439</v>
      </c>
      <c r="W138" s="21">
        <f>IF(Tabela14[[#This Row],[Base Monetária]]="",#N/A,((Tabela14[[#This Row],[Base Monetária]]*1)/V137)-1)</f>
        <v>-3.9981056563622164E-2</v>
      </c>
      <c r="X138" s="21">
        <f>IF(Tabela14[[#This Row],[Base Monetária]]="",#N/A,((Tabela14[[#This Row],[Base Monetária]]*1)/V126)-1)</f>
        <v>0.11704343254309402</v>
      </c>
    </row>
    <row r="139" spans="1:24" ht="12.75">
      <c r="A139" s="19">
        <v>40664</v>
      </c>
      <c r="B139" s="41">
        <v>986470</v>
      </c>
      <c r="C139" s="21">
        <f>IF(Tabela14[[#This Row],[Saldo Crédito PJ]]="",#N/A,((Tabela14[[#This Row],[Saldo Crédito PJ]]*1)/B127)-1)</f>
        <v>0.19181638824554215</v>
      </c>
      <c r="D139" s="40">
        <v>825658</v>
      </c>
      <c r="E139" s="21">
        <f>IF(Tabela14[[#This Row],[Saldo Crédito PF]]="",#N/A,((Tabela14[[#This Row],[Saldo Crédito PF]]*1)/D127)-1)</f>
        <v>0.2181170378348074</v>
      </c>
      <c r="F139" s="40">
        <v>1812128</v>
      </c>
      <c r="G139" s="21">
        <f>IF(Tabela14[[#This Row],[Saldo Crédito Total]]="",#N/A,((Tabela14[[#This Row],[Saldo Crédito Total]]*1)/F138)-1)</f>
        <v>1.6058990057118416E-2</v>
      </c>
      <c r="H139" s="21">
        <f>IF(Tabela14[[#This Row],[Saldo Crédito Total]]="",#N/A,((Tabela14[[#This Row],[Saldo Crédito Total]]*1)/F127)-1)</f>
        <v>0.20365827818616467</v>
      </c>
      <c r="I139" s="43">
        <v>227829</v>
      </c>
      <c r="J139" s="21"/>
      <c r="K139" s="12"/>
      <c r="L139" s="12">
        <v>3.37</v>
      </c>
      <c r="M139" s="12">
        <v>2.15</v>
      </c>
      <c r="N139" s="12">
        <v>4.82</v>
      </c>
      <c r="O139" s="12">
        <v>35.119999999999997</v>
      </c>
      <c r="P139" s="12"/>
      <c r="Q139" s="12">
        <v>23.75</v>
      </c>
      <c r="S139" s="39">
        <v>1455032495</v>
      </c>
      <c r="T139" s="21">
        <f>IF(Tabela14[[#This Row],[M2]]="",#N/A,((Tabela14[[#This Row],[M2]]*1)/S127)-1)</f>
        <v>0.21953606492979483</v>
      </c>
      <c r="U139" s="12">
        <v>11.92</v>
      </c>
      <c r="V139" s="39">
        <v>178297658</v>
      </c>
      <c r="W139" s="21">
        <f>IF(Tabela14[[#This Row],[Base Monetária]]="",#N/A,((Tabela14[[#This Row],[Base Monetária]]*1)/V138)-1)</f>
        <v>3.2260557751426555E-2</v>
      </c>
      <c r="X139" s="21">
        <f>IF(Tabela14[[#This Row],[Base Monetária]]="",#N/A,((Tabela14[[#This Row],[Base Monetária]]*1)/V127)-1)</f>
        <v>0.12357855913984905</v>
      </c>
    </row>
    <row r="140" spans="1:24" ht="12.75">
      <c r="A140" s="19">
        <v>40695</v>
      </c>
      <c r="B140" s="41">
        <v>1002021</v>
      </c>
      <c r="C140" s="21">
        <f>IF(Tabela14[[#This Row],[Saldo Crédito PJ]]="",#N/A,((Tabela14[[#This Row],[Saldo Crédito PJ]]*1)/B128)-1)</f>
        <v>0.17782006765858505</v>
      </c>
      <c r="D140" s="40">
        <v>838136</v>
      </c>
      <c r="E140" s="21">
        <f>IF(Tabela14[[#This Row],[Saldo Crédito PF]]="",#N/A,((Tabela14[[#This Row],[Saldo Crédito PF]]*1)/D128)-1)</f>
        <v>0.22233921847153626</v>
      </c>
      <c r="F140" s="40">
        <v>1840157</v>
      </c>
      <c r="G140" s="21">
        <f>IF(Tabela14[[#This Row],[Saldo Crédito Total]]="",#N/A,((Tabela14[[#This Row],[Saldo Crédito Total]]*1)/F139)-1)</f>
        <v>1.5467450422928186E-2</v>
      </c>
      <c r="H140" s="21">
        <f>IF(Tabela14[[#This Row],[Saldo Crédito Total]]="",#N/A,((Tabela14[[#This Row],[Saldo Crédito Total]]*1)/F128)-1)</f>
        <v>0.19768982740418983</v>
      </c>
      <c r="I140" s="43">
        <v>229876</v>
      </c>
      <c r="J140" s="21"/>
      <c r="K140" s="12"/>
      <c r="L140" s="12">
        <v>3.32</v>
      </c>
      <c r="M140" s="12">
        <v>2.09</v>
      </c>
      <c r="N140" s="12">
        <v>4.79</v>
      </c>
      <c r="O140" s="12">
        <v>35.29</v>
      </c>
      <c r="P140" s="12"/>
      <c r="Q140" s="12">
        <v>23.52</v>
      </c>
      <c r="S140" s="39">
        <v>1483845139</v>
      </c>
      <c r="T140" s="21">
        <f>IF(Tabela14[[#This Row],[M2]]="",#N/A,((Tabela14[[#This Row],[M2]]*1)/S128)-1)</f>
        <v>0.22263252846510184</v>
      </c>
      <c r="U140" s="12">
        <v>12.1</v>
      </c>
      <c r="V140" s="39">
        <v>190510862</v>
      </c>
      <c r="W140" s="21">
        <f>IF(Tabela14[[#This Row],[Base Monetária]]="",#N/A,((Tabela14[[#This Row],[Base Monetária]]*1)/V139)-1)</f>
        <v>6.8498959195526732E-2</v>
      </c>
      <c r="X140" s="21">
        <f>IF(Tabela14[[#This Row],[Base Monetária]]="",#N/A,((Tabela14[[#This Row],[Base Monetária]]*1)/V128)-1)</f>
        <v>0.19346793167555743</v>
      </c>
    </row>
    <row r="141" spans="1:24" ht="12.75">
      <c r="A141" s="19">
        <v>40725</v>
      </c>
      <c r="B141" s="41">
        <v>1012580</v>
      </c>
      <c r="C141" s="21">
        <f>IF(Tabela14[[#This Row],[Saldo Crédito PJ]]="",#N/A,((Tabela14[[#This Row],[Saldo Crédito PJ]]*1)/B129)-1)</f>
        <v>0.18255032302970564</v>
      </c>
      <c r="D141" s="40">
        <v>849018</v>
      </c>
      <c r="E141" s="21">
        <f>IF(Tabela14[[#This Row],[Saldo Crédito PF]]="",#N/A,((Tabela14[[#This Row],[Saldo Crédito PF]]*1)/D129)-1)</f>
        <v>0.21286206522173901</v>
      </c>
      <c r="F141" s="40">
        <v>1861598</v>
      </c>
      <c r="G141" s="21">
        <f>IF(Tabela14[[#This Row],[Saldo Crédito Total]]="",#N/A,((Tabela14[[#This Row],[Saldo Crédito Total]]*1)/F140)-1)</f>
        <v>1.1651723195357677E-2</v>
      </c>
      <c r="H141" s="21">
        <f>IF(Tabela14[[#This Row],[Saldo Crédito Total]]="",#N/A,((Tabela14[[#This Row],[Saldo Crédito Total]]*1)/F129)-1)</f>
        <v>0.19618449122265913</v>
      </c>
      <c r="I141" s="43">
        <v>222347</v>
      </c>
      <c r="J141" s="21"/>
      <c r="K141" s="12"/>
      <c r="L141" s="12">
        <v>3.42</v>
      </c>
      <c r="M141" s="12">
        <v>2.1800000000000002</v>
      </c>
      <c r="N141" s="12">
        <v>4.9000000000000004</v>
      </c>
      <c r="O141" s="12">
        <v>35.36</v>
      </c>
      <c r="P141" s="12"/>
      <c r="Q141" s="12">
        <v>23.38</v>
      </c>
      <c r="S141" s="39">
        <v>1504654844</v>
      </c>
      <c r="T141" s="21">
        <f>IF(Tabela14[[#This Row],[M2]]="",#N/A,((Tabela14[[#This Row],[M2]]*1)/S129)-1)</f>
        <v>0.2288617353085165</v>
      </c>
      <c r="U141" s="12">
        <v>12.25</v>
      </c>
      <c r="V141" s="39">
        <v>182099198</v>
      </c>
      <c r="W141" s="21">
        <f>IF(Tabela14[[#This Row],[Base Monetária]]="",#N/A,((Tabela14[[#This Row],[Base Monetária]]*1)/V140)-1)</f>
        <v>-4.4153198991876863E-2</v>
      </c>
      <c r="X141" s="21">
        <f>IF(Tabela14[[#This Row],[Base Monetária]]="",#N/A,((Tabela14[[#This Row],[Base Monetária]]*1)/V129)-1)</f>
        <v>0.1204150419525909</v>
      </c>
    </row>
    <row r="142" spans="1:24" ht="12.75">
      <c r="A142" s="19">
        <v>40756</v>
      </c>
      <c r="B142" s="41">
        <v>1025674</v>
      </c>
      <c r="C142" s="21">
        <f>IF(Tabela14[[#This Row],[Saldo Crédito PJ]]="",#N/A,((Tabela14[[#This Row],[Saldo Crédito PJ]]*1)/B130)-1)</f>
        <v>0.17053869882829042</v>
      </c>
      <c r="D142" s="40">
        <v>869039</v>
      </c>
      <c r="E142" s="21">
        <f>IF(Tabela14[[#This Row],[Saldo Crédito PF]]="",#N/A,((Tabela14[[#This Row],[Saldo Crédito PF]]*1)/D130)-1)</f>
        <v>0.21779811242756941</v>
      </c>
      <c r="F142" s="40">
        <v>1894713</v>
      </c>
      <c r="G142" s="21">
        <f>IF(Tabela14[[#This Row],[Saldo Crédito Total]]="",#N/A,((Tabela14[[#This Row],[Saldo Crédito Total]]*1)/F141)-1)</f>
        <v>1.7788480649420624E-2</v>
      </c>
      <c r="H142" s="21">
        <f>IF(Tabela14[[#This Row],[Saldo Crédito Total]]="",#N/A,((Tabela14[[#This Row],[Saldo Crédito Total]]*1)/F130)-1)</f>
        <v>0.19175132842219678</v>
      </c>
      <c r="I142" s="43">
        <v>249440</v>
      </c>
      <c r="J142" s="21"/>
      <c r="K142" s="12"/>
      <c r="L142" s="12">
        <v>3.45</v>
      </c>
      <c r="M142" s="12">
        <v>2.15</v>
      </c>
      <c r="N142" s="12">
        <v>4.97</v>
      </c>
      <c r="O142" s="12">
        <v>35.97</v>
      </c>
      <c r="P142" s="12"/>
      <c r="Q142" s="12">
        <v>23.58</v>
      </c>
      <c r="S142" s="39">
        <v>1530671978</v>
      </c>
      <c r="T142" s="21">
        <f>IF(Tabela14[[#This Row],[M2]]="",#N/A,((Tabela14[[#This Row],[M2]]*1)/S130)-1)</f>
        <v>0.22592356548841508</v>
      </c>
      <c r="U142" s="12">
        <v>12.42</v>
      </c>
      <c r="V142" s="39">
        <v>179285432</v>
      </c>
      <c r="W142" s="21">
        <f>IF(Tabela14[[#This Row],[Base Monetária]]="",#N/A,((Tabela14[[#This Row],[Base Monetária]]*1)/V141)-1)</f>
        <v>-1.5451830820254364E-2</v>
      </c>
      <c r="X142" s="21">
        <f>IF(Tabela14[[#This Row],[Base Monetária]]="",#N/A,((Tabela14[[#This Row],[Base Monetária]]*1)/V130)-1)</f>
        <v>3.4880452359739467E-2</v>
      </c>
    </row>
    <row r="143" spans="1:24" ht="12.75">
      <c r="A143" s="19">
        <v>40787</v>
      </c>
      <c r="B143" s="41">
        <v>1053850</v>
      </c>
      <c r="C143" s="21">
        <f>IF(Tabela14[[#This Row],[Saldo Crédito PJ]]="",#N/A,((Tabela14[[#This Row],[Saldo Crédito PJ]]*1)/B131)-1)</f>
        <v>0.17864492461861947</v>
      </c>
      <c r="D143" s="40">
        <v>881931</v>
      </c>
      <c r="E143" s="21">
        <f>IF(Tabela14[[#This Row],[Saldo Crédito PF]]="",#N/A,((Tabela14[[#This Row],[Saldo Crédito PF]]*1)/D131)-1)</f>
        <v>0.21240794533014573</v>
      </c>
      <c r="F143" s="40">
        <v>1935781</v>
      </c>
      <c r="G143" s="21">
        <f>IF(Tabela14[[#This Row],[Saldo Crédito Total]]="",#N/A,((Tabela14[[#This Row],[Saldo Crédito Total]]*1)/F142)-1)</f>
        <v>2.1675050522163453E-2</v>
      </c>
      <c r="H143" s="21">
        <f>IF(Tabela14[[#This Row],[Saldo Crédito Total]]="",#N/A,((Tabela14[[#This Row],[Saldo Crédito Total]]*1)/F131)-1)</f>
        <v>0.19379096797429107</v>
      </c>
      <c r="I143" s="43">
        <v>233041</v>
      </c>
      <c r="J143" s="21"/>
      <c r="K143" s="12"/>
      <c r="L143" s="12">
        <v>3.46</v>
      </c>
      <c r="M143" s="12">
        <v>2.14</v>
      </c>
      <c r="N143" s="12">
        <v>5.03</v>
      </c>
      <c r="O143" s="12">
        <v>36.270000000000003</v>
      </c>
      <c r="P143" s="12"/>
      <c r="Q143" s="12">
        <v>24.05</v>
      </c>
      <c r="S143" s="39">
        <v>1564422897</v>
      </c>
      <c r="T143" s="21">
        <f>IF(Tabela14[[#This Row],[M2]]="",#N/A,((Tabela14[[#This Row],[M2]]*1)/S131)-1)</f>
        <v>0.22167793360559518</v>
      </c>
      <c r="U143" s="12">
        <v>11.91</v>
      </c>
      <c r="V143" s="39">
        <v>188504749</v>
      </c>
      <c r="W143" s="21">
        <f>IF(Tabela14[[#This Row],[Base Monetária]]="",#N/A,((Tabela14[[#This Row],[Base Monetária]]*1)/V142)-1)</f>
        <v>5.1422566223897181E-2</v>
      </c>
      <c r="X143" s="21">
        <f>IF(Tabela14[[#This Row],[Base Monetária]]="",#N/A,((Tabela14[[#This Row],[Base Monetária]]*1)/V131)-1)</f>
        <v>7.1039194569725961E-2</v>
      </c>
    </row>
    <row r="144" spans="1:24" ht="12.75">
      <c r="A144" s="19">
        <v>40817</v>
      </c>
      <c r="B144" s="41">
        <v>1056671</v>
      </c>
      <c r="C144" s="21">
        <f>IF(Tabela14[[#This Row],[Saldo Crédito PJ]]="",#N/A,((Tabela14[[#This Row],[Saldo Crédito PJ]]*1)/B132)-1)</f>
        <v>0.16054818653191183</v>
      </c>
      <c r="D144" s="40">
        <v>893987</v>
      </c>
      <c r="E144" s="21">
        <f>IF(Tabela14[[#This Row],[Saldo Crédito PF]]="",#N/A,((Tabela14[[#This Row],[Saldo Crédito PF]]*1)/D132)-1)</f>
        <v>0.20594103213326509</v>
      </c>
      <c r="F144" s="40">
        <v>1950658</v>
      </c>
      <c r="G144" s="21">
        <f>IF(Tabela14[[#This Row],[Saldo Crédito Total]]="",#N/A,((Tabela14[[#This Row],[Saldo Crédito Total]]*1)/F143)-1)</f>
        <v>7.6852701829390746E-3</v>
      </c>
      <c r="H144" s="21">
        <f>IF(Tabela14[[#This Row],[Saldo Crédito Total]]="",#N/A,((Tabela14[[#This Row],[Saldo Crédito Total]]*1)/F132)-1)</f>
        <v>0.18091938978564759</v>
      </c>
      <c r="I144" s="43">
        <v>222498</v>
      </c>
      <c r="J144" s="21"/>
      <c r="K144" s="12"/>
      <c r="L144" s="12">
        <v>3.58</v>
      </c>
      <c r="M144" s="12">
        <v>2.23</v>
      </c>
      <c r="N144" s="12">
        <v>5.17</v>
      </c>
      <c r="O144" s="12">
        <v>36.43</v>
      </c>
      <c r="P144" s="12"/>
      <c r="Q144" s="12">
        <v>24.55</v>
      </c>
      <c r="S144" s="39">
        <v>1571741588</v>
      </c>
      <c r="T144" s="21">
        <f>IF(Tabela14[[#This Row],[M2]]="",#N/A,((Tabela14[[#This Row],[M2]]*1)/S132)-1)</f>
        <v>0.21562128464451225</v>
      </c>
      <c r="U144" s="12">
        <v>11.7</v>
      </c>
      <c r="V144" s="39">
        <v>188069133</v>
      </c>
      <c r="W144" s="21">
        <f>IF(Tabela14[[#This Row],[Base Monetária]]="",#N/A,((Tabela14[[#This Row],[Base Monetária]]*1)/V143)-1)</f>
        <v>-2.3109019921826457E-3</v>
      </c>
      <c r="X144" s="21">
        <f>IF(Tabela14[[#This Row],[Base Monetária]]="",#N/A,((Tabela14[[#This Row],[Base Monetária]]*1)/V132)-1)</f>
        <v>5.9934168468596782E-2</v>
      </c>
    </row>
    <row r="145" spans="1:24" ht="12.75">
      <c r="A145" s="19">
        <v>40848</v>
      </c>
      <c r="B145" s="41">
        <v>1080026</v>
      </c>
      <c r="C145" s="21">
        <f>IF(Tabela14[[#This Row],[Saldo Crédito PJ]]="",#N/A,((Tabela14[[#This Row],[Saldo Crédito PJ]]*1)/B133)-1)</f>
        <v>0.16499364662278637</v>
      </c>
      <c r="D145" s="40">
        <v>908586</v>
      </c>
      <c r="E145" s="21">
        <f>IF(Tabela14[[#This Row],[Saldo Crédito PF]]="",#N/A,((Tabela14[[#This Row],[Saldo Crédito PF]]*1)/D133)-1)</f>
        <v>0.19764158777611684</v>
      </c>
      <c r="F145" s="40">
        <v>1988613</v>
      </c>
      <c r="G145" s="21">
        <f>IF(Tabela14[[#This Row],[Saldo Crédito Total]]="",#N/A,((Tabela14[[#This Row],[Saldo Crédito Total]]*1)/F144)-1)</f>
        <v>1.9457536892679261E-2</v>
      </c>
      <c r="H145" s="21">
        <f>IF(Tabela14[[#This Row],[Saldo Crédito Total]]="",#N/A,((Tabela14[[#This Row],[Saldo Crédito Total]]*1)/F133)-1)</f>
        <v>0.17968727754207126</v>
      </c>
      <c r="I145" s="43">
        <v>241472</v>
      </c>
      <c r="J145" s="21"/>
      <c r="K145" s="12"/>
      <c r="L145" s="12">
        <v>3.58</v>
      </c>
      <c r="M145" s="12">
        <v>2.2000000000000002</v>
      </c>
      <c r="N145" s="12">
        <v>5.22</v>
      </c>
      <c r="O145" s="12">
        <v>36.46</v>
      </c>
      <c r="P145" s="12"/>
      <c r="Q145" s="12">
        <v>24.54</v>
      </c>
      <c r="S145" s="39">
        <v>1602533597</v>
      </c>
      <c r="T145" s="21">
        <f>IF(Tabela14[[#This Row],[M2]]="",#N/A,((Tabela14[[#This Row],[M2]]*1)/S133)-1)</f>
        <v>0.20954701566996325</v>
      </c>
      <c r="U145" s="12">
        <v>11.4</v>
      </c>
      <c r="V145" s="39">
        <v>182670915</v>
      </c>
      <c r="W145" s="21">
        <f>IF(Tabela14[[#This Row],[Base Monetária]]="",#N/A,((Tabela14[[#This Row],[Base Monetária]]*1)/V144)-1)</f>
        <v>-2.870337047813154E-2</v>
      </c>
      <c r="X145" s="21">
        <f>IF(Tabela14[[#This Row],[Base Monetária]]="",#N/A,((Tabela14[[#This Row],[Base Monetária]]*1)/V133)-1)</f>
        <v>2.3449504737969917E-2</v>
      </c>
    </row>
    <row r="146" spans="1:24" ht="12.75">
      <c r="A146" s="19">
        <v>40878</v>
      </c>
      <c r="B146" s="41">
        <v>1112355</v>
      </c>
      <c r="C146" s="21">
        <f>IF(Tabela14[[#This Row],[Saldo Crédito PJ]]="",#N/A,((Tabela14[[#This Row],[Saldo Crédito PJ]]*1)/B134)-1)</f>
        <v>0.18725664736923009</v>
      </c>
      <c r="D146" s="40">
        <v>921598</v>
      </c>
      <c r="E146" s="21">
        <f>IF(Tabela14[[#This Row],[Saldo Crédito PF]]="",#N/A,((Tabela14[[#This Row],[Saldo Crédito PF]]*1)/D134)-1)</f>
        <v>0.18793705054286103</v>
      </c>
      <c r="F146" s="40">
        <v>2033954</v>
      </c>
      <c r="G146" s="21">
        <f>IF(Tabela14[[#This Row],[Saldo Crédito Total]]="",#N/A,((Tabela14[[#This Row],[Saldo Crédito Total]]*1)/F145)-1)</f>
        <v>2.2800313585398468E-2</v>
      </c>
      <c r="H146" s="21">
        <f>IF(Tabela14[[#This Row],[Saldo Crédito Total]]="",#N/A,((Tabela14[[#This Row],[Saldo Crédito Total]]*1)/F134)-1)</f>
        <v>0.18756612335552814</v>
      </c>
      <c r="I146" s="43">
        <v>269534</v>
      </c>
      <c r="J146" s="21"/>
      <c r="K146" s="12"/>
      <c r="L146" s="12">
        <v>3.54</v>
      </c>
      <c r="M146" s="12">
        <v>2.15</v>
      </c>
      <c r="N146" s="12">
        <v>5.22</v>
      </c>
      <c r="O146" s="12">
        <v>36.53</v>
      </c>
      <c r="P146" s="12"/>
      <c r="Q146" s="12">
        <v>24.56</v>
      </c>
      <c r="S146" s="39">
        <v>1649901271</v>
      </c>
      <c r="T146" s="21">
        <f>IF(Tabela14[[#This Row],[M2]]="",#N/A,((Tabela14[[#This Row],[M2]]*1)/S134)-1)</f>
        <v>0.18876542947656461</v>
      </c>
      <c r="U146" s="12">
        <v>10.9</v>
      </c>
      <c r="V146" s="39">
        <v>214235311</v>
      </c>
      <c r="W146" s="21">
        <f>IF(Tabela14[[#This Row],[Base Monetária]]="",#N/A,((Tabela14[[#This Row],[Base Monetária]]*1)/V145)-1)</f>
        <v>0.17279376960475612</v>
      </c>
      <c r="X146" s="21">
        <f>IF(Tabela14[[#This Row],[Base Monetária]]="",#N/A,((Tabela14[[#This Row],[Base Monetária]]*1)/V134)-1)</f>
        <v>3.5687070087276673E-2</v>
      </c>
    </row>
    <row r="147" spans="1:24" ht="12.75">
      <c r="A147" s="19">
        <v>40909</v>
      </c>
      <c r="B147" s="41">
        <v>1099064</v>
      </c>
      <c r="C147" s="21">
        <f>IF(Tabela14[[#This Row],[Saldo Crédito PJ]]="",#N/A,((Tabela14[[#This Row],[Saldo Crédito PJ]]*1)/B135)-1)</f>
        <v>0.17739995093559813</v>
      </c>
      <c r="D147" s="40">
        <v>934121</v>
      </c>
      <c r="E147" s="21">
        <f>IF(Tabela14[[#This Row],[Saldo Crédito PF]]="",#N/A,((Tabela14[[#This Row],[Saldo Crédito PF]]*1)/D135)-1)</f>
        <v>0.18959329838878114</v>
      </c>
      <c r="F147" s="40">
        <v>2033185</v>
      </c>
      <c r="G147" s="21">
        <f>IF(Tabela14[[#This Row],[Saldo Crédito Total]]="",#N/A,((Tabela14[[#This Row],[Saldo Crédito Total]]*1)/F146)-1)</f>
        <v>-3.7808131354000185E-4</v>
      </c>
      <c r="H147" s="21">
        <f>IF(Tabela14[[#This Row],[Saldo Crédito Total]]="",#N/A,((Tabela14[[#This Row],[Saldo Crédito Total]]*1)/F135)-1)</f>
        <v>0.18297084268384856</v>
      </c>
      <c r="I147" s="43">
        <v>214365</v>
      </c>
      <c r="J147" s="21"/>
      <c r="K147" s="12"/>
      <c r="L147" s="12">
        <v>3.66</v>
      </c>
      <c r="M147" s="12">
        <v>2.2200000000000002</v>
      </c>
      <c r="N147" s="12">
        <v>5.36</v>
      </c>
      <c r="O147" s="12">
        <v>36.799999999999997</v>
      </c>
      <c r="P147" s="12"/>
      <c r="Q147" s="12">
        <v>24.51</v>
      </c>
      <c r="S147" s="39">
        <v>1624306909</v>
      </c>
      <c r="T147" s="21">
        <f>IF(Tabela14[[#This Row],[M2]]="",#N/A,((Tabela14[[#This Row],[M2]]*1)/S135)-1)</f>
        <v>0.18254094209171434</v>
      </c>
      <c r="U147" s="12">
        <v>10.7</v>
      </c>
      <c r="V147" s="39">
        <v>212136241</v>
      </c>
      <c r="W147" s="21">
        <f>IF(Tabela14[[#This Row],[Base Monetária]]="",#N/A,((Tabela14[[#This Row],[Base Monetária]]*1)/V146)-1)</f>
        <v>-9.7979646315168312E-3</v>
      </c>
      <c r="X147" s="21">
        <f>IF(Tabela14[[#This Row],[Base Monetária]]="",#N/A,((Tabela14[[#This Row],[Base Monetária]]*1)/V135)-1)</f>
        <v>9.6043814670617733E-2</v>
      </c>
    </row>
    <row r="148" spans="1:24" ht="12.75">
      <c r="A148" s="19">
        <v>40940</v>
      </c>
      <c r="B148" s="41">
        <v>1099920</v>
      </c>
      <c r="C148" s="21">
        <f>IF(Tabela14[[#This Row],[Saldo Crédito PJ]]="",#N/A,((Tabela14[[#This Row],[Saldo Crédito PJ]]*1)/B136)-1)</f>
        <v>0.16029722647695488</v>
      </c>
      <c r="D148" s="40">
        <v>941121</v>
      </c>
      <c r="E148" s="21">
        <f>IF(Tabela14[[#This Row],[Saldo Crédito PF]]="",#N/A,((Tabela14[[#This Row],[Saldo Crédito PF]]*1)/D136)-1)</f>
        <v>0.18597204439829418</v>
      </c>
      <c r="F148" s="40">
        <v>2041040</v>
      </c>
      <c r="G148" s="21">
        <f>IF(Tabela14[[#This Row],[Saldo Crédito Total]]="",#N/A,((Tabela14[[#This Row],[Saldo Crédito Total]]*1)/F147)-1)</f>
        <v>3.8633965920464863E-3</v>
      </c>
      <c r="H148" s="21">
        <f>IF(Tabela14[[#This Row],[Saldo Crédito Total]]="",#N/A,((Tabela14[[#This Row],[Saldo Crédito Total]]*1)/F136)-1)</f>
        <v>0.17199509161307813</v>
      </c>
      <c r="I148" s="43">
        <v>204149</v>
      </c>
      <c r="J148" s="21"/>
      <c r="K148" s="12"/>
      <c r="L148" s="12">
        <v>3.71</v>
      </c>
      <c r="M148" s="12">
        <v>2.27</v>
      </c>
      <c r="N148" s="12">
        <v>5.4</v>
      </c>
      <c r="O148" s="12">
        <v>36.82</v>
      </c>
      <c r="P148" s="12"/>
      <c r="Q148" s="12">
        <v>24.64</v>
      </c>
      <c r="S148" s="39">
        <v>1630953144</v>
      </c>
      <c r="T148" s="21">
        <f>IF(Tabela14[[#This Row],[M2]]="",#N/A,((Tabela14[[#This Row],[M2]]*1)/S136)-1)</f>
        <v>0.17068084875309775</v>
      </c>
      <c r="U148" s="12">
        <v>10.4</v>
      </c>
      <c r="V148" s="39">
        <v>191488769</v>
      </c>
      <c r="W148" s="21">
        <f>IF(Tabela14[[#This Row],[Base Monetária]]="",#N/A,((Tabela14[[#This Row],[Base Monetária]]*1)/V147)-1)</f>
        <v>-9.7331186329449482E-2</v>
      </c>
      <c r="X148" s="21">
        <f>IF(Tabela14[[#This Row],[Base Monetária]]="",#N/A,((Tabela14[[#This Row],[Base Monetária]]*1)/V136)-1)</f>
        <v>3.1689759644211613E-2</v>
      </c>
    </row>
    <row r="149" spans="1:24" ht="12.75">
      <c r="A149" s="19">
        <v>40969</v>
      </c>
      <c r="B149" s="41">
        <v>1125741</v>
      </c>
      <c r="C149" s="21">
        <f>IF(Tabela14[[#This Row],[Saldo Crédito PJ]]="",#N/A,((Tabela14[[#This Row],[Saldo Crédito PJ]]*1)/B137)-1)</f>
        <v>0.17401166355888731</v>
      </c>
      <c r="D149" s="40">
        <v>953171</v>
      </c>
      <c r="E149" s="21">
        <f>IF(Tabela14[[#This Row],[Saldo Crédito PF]]="",#N/A,((Tabela14[[#This Row],[Saldo Crédito PF]]*1)/D137)-1)</f>
        <v>0.19028239472323727</v>
      </c>
      <c r="F149" s="40">
        <v>2078912</v>
      </c>
      <c r="G149" s="21">
        <f>IF(Tabela14[[#This Row],[Saldo Crédito Total]]="",#N/A,((Tabela14[[#This Row],[Saldo Crédito Total]]*1)/F148)-1)</f>
        <v>1.8555246345000498E-2</v>
      </c>
      <c r="H149" s="21">
        <f>IF(Tabela14[[#This Row],[Saldo Crédito Total]]="",#N/A,((Tabela14[[#This Row],[Saldo Crédito Total]]*1)/F137)-1)</f>
        <v>0.18141614545388407</v>
      </c>
      <c r="I149" s="43">
        <v>241689</v>
      </c>
      <c r="J149" s="21">
        <f>IF(Tabela14[[#This Row],[Concessão Crédito ]]="",#N/A,((Tabela14[[#This Row],[Concessão Crédito ]]*1)/I137)-1)</f>
        <v>0.12072579224127544</v>
      </c>
      <c r="K149" s="12"/>
      <c r="L149" s="12">
        <v>3.67</v>
      </c>
      <c r="M149" s="12">
        <v>2.2400000000000002</v>
      </c>
      <c r="N149" s="12">
        <v>5.36</v>
      </c>
      <c r="O149" s="12">
        <v>36.909999999999997</v>
      </c>
      <c r="P149" s="21">
        <f>IF(Tabela14[[#This Row],[Endividamento Famíliar Total]]="",#N/A,((Tabela14[[#This Row],[Endividamento Famíliar Total]]*1)/O137)-1)</f>
        <v>5.8806655192197299E-2</v>
      </c>
      <c r="Q149" s="12">
        <v>24.75</v>
      </c>
      <c r="R149" s="21">
        <f>IF(Tabela14[[#This Row],[Comprometimento de Renda]]="",#N/A,((Tabela14[[#This Row],[Comprometimento de Renda]]*1)/Q137)-1)</f>
        <v>3.2110091743119185E-2</v>
      </c>
      <c r="S149" s="39">
        <v>1648106102</v>
      </c>
      <c r="T149" s="21">
        <f>IF(Tabela14[[#This Row],[M2]]="",#N/A,((Tabela14[[#This Row],[M2]]*1)/S137)-1)</f>
        <v>0.15908881943843256</v>
      </c>
      <c r="U149" s="12">
        <v>9.82</v>
      </c>
      <c r="V149" s="39">
        <v>201956126</v>
      </c>
      <c r="W149" s="21">
        <f>IF(Tabela14[[#This Row],[Base Monetária]]="",#N/A,((Tabela14[[#This Row],[Base Monetária]]*1)/V148)-1)</f>
        <v>5.4663033527569516E-2</v>
      </c>
      <c r="X149" s="21">
        <f>IF(Tabela14[[#This Row],[Base Monetária]]="",#N/A,((Tabela14[[#This Row],[Base Monetária]]*1)/V137)-1)</f>
        <v>0.1224849554617371</v>
      </c>
    </row>
    <row r="150" spans="1:24" ht="12.75">
      <c r="A150" s="19">
        <v>41000</v>
      </c>
      <c r="B150" s="41">
        <v>1141731</v>
      </c>
      <c r="C150" s="21">
        <f>IF(Tabela14[[#This Row],[Saldo Crédito PJ]]="",#N/A,((Tabela14[[#This Row],[Saldo Crédito PJ]]*1)/B138)-1)</f>
        <v>0.17483188845728392</v>
      </c>
      <c r="D150" s="40">
        <v>964854</v>
      </c>
      <c r="E150" s="21">
        <f>IF(Tabela14[[#This Row],[Saldo Crédito PF]]="",#N/A,((Tabela14[[#This Row],[Saldo Crédito PF]]*1)/D138)-1)</f>
        <v>0.18873866215247226</v>
      </c>
      <c r="F150" s="40">
        <v>2106585</v>
      </c>
      <c r="G150" s="21">
        <f>IF(Tabela14[[#This Row],[Saldo Crédito Total]]="",#N/A,((Tabela14[[#This Row],[Saldo Crédito Total]]*1)/F149)-1)</f>
        <v>1.3311289751562372E-2</v>
      </c>
      <c r="H150" s="21">
        <f>IF(Tabela14[[#This Row],[Saldo Crédito Total]]="",#N/A,((Tabela14[[#This Row],[Saldo Crédito Total]]*1)/F138)-1)</f>
        <v>0.18116083829038288</v>
      </c>
      <c r="I150" s="43">
        <v>232678</v>
      </c>
      <c r="J150" s="21">
        <f>IF(Tabela14[[#This Row],[Concessão Crédito ]]="",#N/A,((Tabela14[[#This Row],[Concessão Crédito ]]*1)/I138)-1)</f>
        <v>0.14213487006803383</v>
      </c>
      <c r="K150" s="12"/>
      <c r="L150" s="12">
        <v>3.76</v>
      </c>
      <c r="M150" s="12">
        <v>2.37</v>
      </c>
      <c r="N150" s="12">
        <v>5.41</v>
      </c>
      <c r="O150" s="12">
        <v>37.01</v>
      </c>
      <c r="P150" s="21">
        <f>IF(Tabela14[[#This Row],[Endividamento Famíliar Total]]="",#N/A,((Tabela14[[#This Row],[Endividamento Famíliar Total]]*1)/O138)-1)</f>
        <v>6.0458452722063072E-2</v>
      </c>
      <c r="Q150" s="12">
        <v>24.62</v>
      </c>
      <c r="R150" s="21">
        <f>IF(Tabela14[[#This Row],[Comprometimento de Renda]]="",#N/A,((Tabela14[[#This Row],[Comprometimento de Renda]]*1)/Q138)-1)</f>
        <v>3.0556718292172436E-2</v>
      </c>
      <c r="S150" s="39">
        <v>1643620310</v>
      </c>
      <c r="T150" s="21">
        <f>IF(Tabela14[[#This Row],[M2]]="",#N/A,((Tabela14[[#This Row],[M2]]*1)/S138)-1)</f>
        <v>0.14960025600097904</v>
      </c>
      <c r="U150" s="12">
        <v>9.35</v>
      </c>
      <c r="V150" s="39">
        <v>193183934</v>
      </c>
      <c r="W150" s="21">
        <f>IF(Tabela14[[#This Row],[Base Monetária]]="",#N/A,((Tabela14[[#This Row],[Base Monetária]]*1)/V149)-1)</f>
        <v>-4.3436127310146566E-2</v>
      </c>
      <c r="X150" s="21">
        <f>IF(Tabela14[[#This Row],[Base Monetária]]="",#N/A,((Tabela14[[#This Row],[Base Monetária]]*1)/V138)-1)</f>
        <v>0.11844517587244341</v>
      </c>
    </row>
    <row r="151" spans="1:24" ht="12.75">
      <c r="A151" s="19">
        <v>41030</v>
      </c>
      <c r="B151" s="41">
        <v>1161233</v>
      </c>
      <c r="C151" s="21">
        <f>IF(Tabela14[[#This Row],[Saldo Crédito PJ]]="",#N/A,((Tabela14[[#This Row],[Saldo Crédito PJ]]*1)/B139)-1)</f>
        <v>0.17715997445436749</v>
      </c>
      <c r="D151" s="40">
        <v>980828</v>
      </c>
      <c r="E151" s="21">
        <f>IF(Tabela14[[#This Row],[Saldo Crédito PF]]="",#N/A,((Tabela14[[#This Row],[Saldo Crédito PF]]*1)/D139)-1)</f>
        <v>0.18793495611984623</v>
      </c>
      <c r="F151" s="40">
        <v>2142061</v>
      </c>
      <c r="G151" s="21">
        <f>IF(Tabela14[[#This Row],[Saldo Crédito Total]]="",#N/A,((Tabela14[[#This Row],[Saldo Crédito Total]]*1)/F150)-1)</f>
        <v>1.6840526254577881E-2</v>
      </c>
      <c r="H151" s="21">
        <f>IF(Tabela14[[#This Row],[Saldo Crédito Total]]="",#N/A,((Tabela14[[#This Row],[Saldo Crédito Total]]*1)/F139)-1)</f>
        <v>0.18206936816825303</v>
      </c>
      <c r="I151" s="43">
        <v>255850</v>
      </c>
      <c r="J151" s="21">
        <f>IF(Tabela14[[#This Row],[Concessão Crédito ]]="",#N/A,((Tabela14[[#This Row],[Concessão Crédito ]]*1)/I139)-1)</f>
        <v>0.12299136633176633</v>
      </c>
      <c r="K151" s="12"/>
      <c r="L151" s="12">
        <v>3.76</v>
      </c>
      <c r="M151" s="12">
        <v>2.29</v>
      </c>
      <c r="N151" s="12">
        <v>5.51</v>
      </c>
      <c r="O151" s="12">
        <v>37.200000000000003</v>
      </c>
      <c r="P151" s="21">
        <f>IF(Tabela14[[#This Row],[Endividamento Famíliar Total]]="",#N/A,((Tabela14[[#This Row],[Endividamento Famíliar Total]]*1)/O139)-1)</f>
        <v>5.9225512528473967E-2</v>
      </c>
      <c r="Q151" s="12">
        <v>24.59</v>
      </c>
      <c r="R151" s="21">
        <f>IF(Tabela14[[#This Row],[Comprometimento de Renda]]="",#N/A,((Tabela14[[#This Row],[Comprometimento de Renda]]*1)/Q139)-1)</f>
        <v>3.5368421052631493E-2</v>
      </c>
      <c r="S151" s="39">
        <v>1668158595</v>
      </c>
      <c r="T151" s="21">
        <f>IF(Tabela14[[#This Row],[M2]]="",#N/A,((Tabela14[[#This Row],[M2]]*1)/S139)-1)</f>
        <v>0.14647514796568162</v>
      </c>
      <c r="U151" s="12">
        <v>8.8699999999999992</v>
      </c>
      <c r="V151" s="39">
        <v>191663053</v>
      </c>
      <c r="W151" s="21">
        <f>IF(Tabela14[[#This Row],[Base Monetária]]="",#N/A,((Tabela14[[#This Row],[Base Monetária]]*1)/V150)-1)</f>
        <v>-7.8727095390862534E-3</v>
      </c>
      <c r="X151" s="21">
        <f>IF(Tabela14[[#This Row],[Base Monetária]]="",#N/A,((Tabela14[[#This Row],[Base Monetária]]*1)/V139)-1)</f>
        <v>7.496113605709831E-2</v>
      </c>
    </row>
    <row r="152" spans="1:24" ht="12.75">
      <c r="A152" s="19">
        <v>41061</v>
      </c>
      <c r="B152" s="41">
        <v>1180998</v>
      </c>
      <c r="C152" s="21">
        <f>IF(Tabela14[[#This Row],[Saldo Crédito PJ]]="",#N/A,((Tabela14[[#This Row],[Saldo Crédito PJ]]*1)/B140)-1)</f>
        <v>0.17861601702958319</v>
      </c>
      <c r="D152" s="40">
        <v>994137</v>
      </c>
      <c r="E152" s="21">
        <f>IF(Tabela14[[#This Row],[Saldo Crédito PF]]="",#N/A,((Tabela14[[#This Row],[Saldo Crédito PF]]*1)/D140)-1)</f>
        <v>0.18612850420456817</v>
      </c>
      <c r="F152" s="40">
        <v>2175135</v>
      </c>
      <c r="G152" s="21">
        <f>IF(Tabela14[[#This Row],[Saldo Crédito Total]]="",#N/A,((Tabela14[[#This Row],[Saldo Crédito Total]]*1)/F151)-1)</f>
        <v>1.5440269908279847E-2</v>
      </c>
      <c r="H152" s="21">
        <f>IF(Tabela14[[#This Row],[Saldo Crédito Total]]="",#N/A,((Tabela14[[#This Row],[Saldo Crédito Total]]*1)/F140)-1)</f>
        <v>0.18203772830253073</v>
      </c>
      <c r="I152" s="43">
        <v>244247</v>
      </c>
      <c r="J152" s="21">
        <f>IF(Tabela14[[#This Row],[Concessão Crédito ]]="",#N/A,((Tabela14[[#This Row],[Concessão Crédito ]]*1)/I140)-1)</f>
        <v>6.2516313142737756E-2</v>
      </c>
      <c r="K152" s="12"/>
      <c r="L152" s="12">
        <v>3.71</v>
      </c>
      <c r="M152" s="12">
        <v>2.27</v>
      </c>
      <c r="N152" s="12">
        <v>5.43</v>
      </c>
      <c r="O152" s="12">
        <v>37.4</v>
      </c>
      <c r="P152" s="21">
        <f>IF(Tabela14[[#This Row],[Endividamento Famíliar Total]]="",#N/A,((Tabela14[[#This Row],[Endividamento Famíliar Total]]*1)/O140)-1)</f>
        <v>5.9790308869368092E-2</v>
      </c>
      <c r="Q152" s="12">
        <v>24.4</v>
      </c>
      <c r="R152" s="21">
        <f>IF(Tabela14[[#This Row],[Comprometimento de Renda]]="",#N/A,((Tabela14[[#This Row],[Comprometimento de Renda]]*1)/Q140)-1)</f>
        <v>3.7414965986394488E-2</v>
      </c>
      <c r="S152" s="39">
        <v>1691859070</v>
      </c>
      <c r="T152" s="21">
        <f>IF(Tabela14[[#This Row],[M2]]="",#N/A,((Tabela14[[#This Row],[M2]]*1)/S140)-1)</f>
        <v>0.14018574144481533</v>
      </c>
      <c r="U152" s="12">
        <v>8.39</v>
      </c>
      <c r="V152" s="39">
        <v>198858463</v>
      </c>
      <c r="W152" s="21">
        <f>IF(Tabela14[[#This Row],[Base Monetária]]="",#N/A,((Tabela14[[#This Row],[Base Monetária]]*1)/V151)-1)</f>
        <v>3.7541977378394265E-2</v>
      </c>
      <c r="X152" s="21">
        <f>IF(Tabela14[[#This Row],[Base Monetária]]="",#N/A,((Tabela14[[#This Row],[Base Monetária]]*1)/V140)-1)</f>
        <v>4.3816929451508058E-2</v>
      </c>
    </row>
    <row r="153" spans="1:24" ht="12.75">
      <c r="A153" s="19">
        <v>41091</v>
      </c>
      <c r="B153" s="41">
        <v>1188704</v>
      </c>
      <c r="C153" s="21">
        <f>IF(Tabela14[[#This Row],[Saldo Crédito PJ]]="",#N/A,((Tabela14[[#This Row],[Saldo Crédito PJ]]*1)/B141)-1)</f>
        <v>0.1739358865472358</v>
      </c>
      <c r="D153" s="40">
        <v>1004184</v>
      </c>
      <c r="E153" s="21">
        <f>IF(Tabela14[[#This Row],[Saldo Crédito PF]]="",#N/A,((Tabela14[[#This Row],[Saldo Crédito PF]]*1)/D141)-1)</f>
        <v>0.18275937612630111</v>
      </c>
      <c r="F153" s="40">
        <v>2192888</v>
      </c>
      <c r="G153" s="21">
        <f>IF(Tabela14[[#This Row],[Saldo Crédito Total]]="",#N/A,((Tabela14[[#This Row],[Saldo Crédito Total]]*1)/F152)-1)</f>
        <v>8.1617922565726531E-3</v>
      </c>
      <c r="H153" s="21">
        <f>IF(Tabela14[[#This Row],[Saldo Crédito Total]]="",#N/A,((Tabela14[[#This Row],[Saldo Crédito Total]]*1)/F141)-1)</f>
        <v>0.17796001070048417</v>
      </c>
      <c r="I153" s="43">
        <v>242241</v>
      </c>
      <c r="J153" s="21">
        <f>IF(Tabela14[[#This Row],[Concessão Crédito ]]="",#N/A,((Tabela14[[#This Row],[Concessão Crédito ]]*1)/I141)-1)</f>
        <v>8.9472761044673499E-2</v>
      </c>
      <c r="K153" s="12"/>
      <c r="L153" s="12">
        <v>3.72</v>
      </c>
      <c r="M153" s="12">
        <v>2.2799999999999998</v>
      </c>
      <c r="N153" s="12">
        <v>5.42</v>
      </c>
      <c r="O153" s="12">
        <v>37.53</v>
      </c>
      <c r="P153" s="21">
        <f>IF(Tabela14[[#This Row],[Endividamento Famíliar Total]]="",#N/A,((Tabela14[[#This Row],[Endividamento Famíliar Total]]*1)/O141)-1)</f>
        <v>6.136877828054299E-2</v>
      </c>
      <c r="Q153" s="12">
        <v>24.04</v>
      </c>
      <c r="R153" s="21">
        <f>IF(Tabela14[[#This Row],[Comprometimento de Renda]]="",#N/A,((Tabela14[[#This Row],[Comprometimento de Renda]]*1)/Q141)-1)</f>
        <v>2.8229255774165907E-2</v>
      </c>
      <c r="S153" s="39">
        <v>1701379607</v>
      </c>
      <c r="T153" s="21">
        <f>IF(Tabela14[[#This Row],[M2]]="",#N/A,((Tabela14[[#This Row],[M2]]*1)/S141)-1)</f>
        <v>0.13074411303327449</v>
      </c>
      <c r="U153" s="12">
        <v>8.07</v>
      </c>
      <c r="V153" s="39">
        <v>203627550</v>
      </c>
      <c r="W153" s="21">
        <f>IF(Tabela14[[#This Row],[Base Monetária]]="",#N/A,((Tabela14[[#This Row],[Base Monetária]]*1)/V152)-1)</f>
        <v>2.3982318519679913E-2</v>
      </c>
      <c r="X153" s="21">
        <f>IF(Tabela14[[#This Row],[Base Monetária]]="",#N/A,((Tabela14[[#This Row],[Base Monetária]]*1)/V141)-1)</f>
        <v>0.11822321150475368</v>
      </c>
    </row>
    <row r="154" spans="1:24" ht="12.75">
      <c r="A154" s="19">
        <v>41122</v>
      </c>
      <c r="B154" s="41">
        <v>1197310</v>
      </c>
      <c r="C154" s="21">
        <f>IF(Tabela14[[#This Row],[Saldo Crédito PJ]]="",#N/A,((Tabela14[[#This Row],[Saldo Crédito PJ]]*1)/B142)-1)</f>
        <v>0.16733972002800113</v>
      </c>
      <c r="D154" s="40">
        <v>1022556</v>
      </c>
      <c r="E154" s="21">
        <f>IF(Tabela14[[#This Row],[Saldo Crédito PF]]="",#N/A,((Tabela14[[#This Row],[Saldo Crédito PF]]*1)/D142)-1)</f>
        <v>0.17665145062534582</v>
      </c>
      <c r="F154" s="40">
        <v>2219866</v>
      </c>
      <c r="G154" s="21">
        <f>IF(Tabela14[[#This Row],[Saldo Crédito Total]]="",#N/A,((Tabela14[[#This Row],[Saldo Crédito Total]]*1)/F153)-1)</f>
        <v>1.2302497893189157E-2</v>
      </c>
      <c r="H154" s="21">
        <f>IF(Tabela14[[#This Row],[Saldo Crédito Total]]="",#N/A,((Tabela14[[#This Row],[Saldo Crédito Total]]*1)/F142)-1)</f>
        <v>0.17161068721225847</v>
      </c>
      <c r="I154" s="43">
        <v>254479</v>
      </c>
      <c r="J154" s="21">
        <f>IF(Tabela14[[#This Row],[Concessão Crédito ]]="",#N/A,((Tabela14[[#This Row],[Concessão Crédito ]]*1)/I142)-1)</f>
        <v>2.0201250801796133E-2</v>
      </c>
      <c r="K154" s="12"/>
      <c r="L154" s="12">
        <v>3.75</v>
      </c>
      <c r="M154" s="12">
        <v>2.35</v>
      </c>
      <c r="N154" s="12">
        <v>5.4</v>
      </c>
      <c r="O154" s="12">
        <v>37.700000000000003</v>
      </c>
      <c r="P154" s="21">
        <f>IF(Tabela14[[#This Row],[Endividamento Famíliar Total]]="",#N/A,((Tabela14[[#This Row],[Endividamento Famíliar Total]]*1)/O142)-1)</f>
        <v>4.8095635251598656E-2</v>
      </c>
      <c r="Q154" s="12">
        <v>23.78</v>
      </c>
      <c r="R154" s="21">
        <f>IF(Tabela14[[#This Row],[Comprometimento de Renda]]="",#N/A,((Tabela14[[#This Row],[Comprometimento de Renda]]*1)/Q142)-1)</f>
        <v>8.4817642069552335E-3</v>
      </c>
      <c r="S154" s="39">
        <v>1717369610</v>
      </c>
      <c r="T154" s="21">
        <f>IF(Tabela14[[#This Row],[M2]]="",#N/A,((Tabela14[[#This Row],[M2]]*1)/S142)-1)</f>
        <v>0.1219710262442657</v>
      </c>
      <c r="U154" s="12">
        <v>7.85</v>
      </c>
      <c r="V154" s="39">
        <v>203575297</v>
      </c>
      <c r="W154" s="21">
        <f>IF(Tabela14[[#This Row],[Base Monetária]]="",#N/A,((Tabela14[[#This Row],[Base Monetária]]*1)/V153)-1)</f>
        <v>-2.5661066000159938E-4</v>
      </c>
      <c r="X154" s="21">
        <f>IF(Tabela14[[#This Row],[Base Monetária]]="",#N/A,((Tabela14[[#This Row],[Base Monetária]]*1)/V142)-1)</f>
        <v>0.13548153204104163</v>
      </c>
    </row>
    <row r="155" spans="1:24" ht="12.75">
      <c r="A155" s="19">
        <v>41153</v>
      </c>
      <c r="B155" s="41">
        <v>1218829</v>
      </c>
      <c r="C155" s="21">
        <f>IF(Tabela14[[#This Row],[Saldo Crédito PJ]]="",#N/A,((Tabela14[[#This Row],[Saldo Crédito PJ]]*1)/B143)-1)</f>
        <v>0.15654884471224562</v>
      </c>
      <c r="D155" s="40">
        <v>1025645</v>
      </c>
      <c r="E155" s="21">
        <f>IF(Tabela14[[#This Row],[Saldo Crédito PF]]="",#N/A,((Tabela14[[#This Row],[Saldo Crédito PF]]*1)/D143)-1)</f>
        <v>0.16295379116960396</v>
      </c>
      <c r="F155" s="40">
        <v>2244474</v>
      </c>
      <c r="G155" s="21">
        <f>IF(Tabela14[[#This Row],[Saldo Crédito Total]]="",#N/A,((Tabela14[[#This Row],[Saldo Crédito Total]]*1)/F154)-1)</f>
        <v>1.1085353800634801E-2</v>
      </c>
      <c r="H155" s="21">
        <f>IF(Tabela14[[#This Row],[Saldo Crédito Total]]="",#N/A,((Tabela14[[#This Row],[Saldo Crédito Total]]*1)/F143)-1)</f>
        <v>0.15946690250601692</v>
      </c>
      <c r="I155" s="43">
        <v>235073</v>
      </c>
      <c r="J155" s="21">
        <f>IF(Tabela14[[#This Row],[Concessão Crédito ]]="",#N/A,((Tabela14[[#This Row],[Concessão Crédito ]]*1)/I143)-1)</f>
        <v>8.7194957110552362E-3</v>
      </c>
      <c r="K155" s="12"/>
      <c r="L155" s="12">
        <v>3.72</v>
      </c>
      <c r="M155" s="12">
        <v>2.31</v>
      </c>
      <c r="N155" s="12">
        <v>5.41</v>
      </c>
      <c r="O155" s="12">
        <v>37.49</v>
      </c>
      <c r="P155" s="21">
        <f>IF(Tabela14[[#This Row],[Endividamento Famíliar Total]]="",#N/A,((Tabela14[[#This Row],[Endividamento Famíliar Total]]*1)/O143)-1)</f>
        <v>3.3636614281775445E-2</v>
      </c>
      <c r="Q155" s="12">
        <v>23.56</v>
      </c>
      <c r="R155" s="21">
        <f>IF(Tabela14[[#This Row],[Comprometimento de Renda]]="",#N/A,((Tabela14[[#This Row],[Comprometimento de Renda]]*1)/Q143)-1)</f>
        <v>-2.0374220374220431E-2</v>
      </c>
      <c r="S155" s="39">
        <v>1737700016</v>
      </c>
      <c r="T155" s="21">
        <f>IF(Tabela14[[#This Row],[M2]]="",#N/A,((Tabela14[[#This Row],[M2]]*1)/S143)-1)</f>
        <v>0.11076104762483552</v>
      </c>
      <c r="U155" s="12">
        <v>7.39</v>
      </c>
      <c r="V155" s="39">
        <v>202200005</v>
      </c>
      <c r="W155" s="21">
        <f>IF(Tabela14[[#This Row],[Base Monetária]]="",#N/A,((Tabela14[[#This Row],[Base Monetária]]*1)/V154)-1)</f>
        <v>-6.7556919737663534E-3</v>
      </c>
      <c r="X155" s="21">
        <f>IF(Tabela14[[#This Row],[Base Monetária]]="",#N/A,((Tabela14[[#This Row],[Base Monetária]]*1)/V143)-1)</f>
        <v>7.2652047614991444E-2</v>
      </c>
    </row>
    <row r="156" spans="1:24" ht="12.75">
      <c r="A156" s="19">
        <v>41183</v>
      </c>
      <c r="B156" s="41">
        <v>1234774</v>
      </c>
      <c r="C156" s="21">
        <f>IF(Tabela14[[#This Row],[Saldo Crédito PJ]]="",#N/A,((Tabela14[[#This Row],[Saldo Crédito PJ]]*1)/B144)-1)</f>
        <v>0.16855104379698127</v>
      </c>
      <c r="D156" s="40">
        <v>1041511</v>
      </c>
      <c r="E156" s="21">
        <f>IF(Tabela14[[#This Row],[Saldo Crédito PF]]="",#N/A,((Tabela14[[#This Row],[Saldo Crédito PF]]*1)/D144)-1)</f>
        <v>0.16501805954672721</v>
      </c>
      <c r="F156" s="40">
        <v>2276286</v>
      </c>
      <c r="G156" s="21">
        <f>IF(Tabela14[[#This Row],[Saldo Crédito Total]]="",#N/A,((Tabela14[[#This Row],[Saldo Crédito Total]]*1)/F155)-1)</f>
        <v>1.4173476725504397E-2</v>
      </c>
      <c r="H156" s="21">
        <f>IF(Tabela14[[#This Row],[Saldo Crédito Total]]="",#N/A,((Tabela14[[#This Row],[Saldo Crédito Total]]*1)/F144)-1)</f>
        <v>0.16693238896823526</v>
      </c>
      <c r="I156" s="43">
        <v>272112</v>
      </c>
      <c r="J156" s="21">
        <f>IF(Tabela14[[#This Row],[Concessão Crédito ]]="",#N/A,((Tabela14[[#This Row],[Concessão Crédito ]]*1)/I144)-1)</f>
        <v>0.2229862740339239</v>
      </c>
      <c r="K156" s="12"/>
      <c r="L156" s="12">
        <v>3.76</v>
      </c>
      <c r="M156" s="12">
        <v>2.4300000000000002</v>
      </c>
      <c r="N156" s="12">
        <v>5.34</v>
      </c>
      <c r="O156" s="12">
        <v>37.67</v>
      </c>
      <c r="P156" s="21">
        <f>IF(Tabela14[[#This Row],[Endividamento Famíliar Total]]="",#N/A,((Tabela14[[#This Row],[Endividamento Famíliar Total]]*1)/O144)-1)</f>
        <v>3.4037880867417103E-2</v>
      </c>
      <c r="Q156" s="12">
        <v>23.48</v>
      </c>
      <c r="R156" s="21">
        <f>IF(Tabela14[[#This Row],[Comprometimento de Renda]]="",#N/A,((Tabela14[[#This Row],[Comprometimento de Renda]]*1)/Q144)-1)</f>
        <v>-4.3584521384928743E-2</v>
      </c>
      <c r="S156" s="39">
        <v>1742734111</v>
      </c>
      <c r="T156" s="21">
        <f>IF(Tabela14[[#This Row],[M2]]="",#N/A,((Tabela14[[#This Row],[M2]]*1)/S144)-1)</f>
        <v>0.10879175324080048</v>
      </c>
      <c r="U156" s="12">
        <v>7.23</v>
      </c>
      <c r="V156" s="39">
        <v>204756960</v>
      </c>
      <c r="W156" s="21">
        <f>IF(Tabela14[[#This Row],[Base Monetária]]="",#N/A,((Tabela14[[#This Row],[Base Monetária]]*1)/V155)-1)</f>
        <v>1.2645672288682741E-2</v>
      </c>
      <c r="X156" s="21">
        <f>IF(Tabela14[[#This Row],[Base Monetária]]="",#N/A,((Tabela14[[#This Row],[Base Monetária]]*1)/V144)-1)</f>
        <v>8.8732407779005484E-2</v>
      </c>
    </row>
    <row r="157" spans="1:24" ht="12.75">
      <c r="A157" s="19">
        <v>41214</v>
      </c>
      <c r="B157" s="41">
        <v>1254604</v>
      </c>
      <c r="C157" s="21">
        <f>IF(Tabela14[[#This Row],[Saldo Crédito PJ]]="",#N/A,((Tabela14[[#This Row],[Saldo Crédito PJ]]*1)/B145)-1)</f>
        <v>0.16164240490506709</v>
      </c>
      <c r="D157" s="40">
        <v>1056237</v>
      </c>
      <c r="E157" s="21">
        <f>IF(Tabela14[[#This Row],[Saldo Crédito PF]]="",#N/A,((Tabela14[[#This Row],[Saldo Crédito PF]]*1)/D145)-1)</f>
        <v>0.16250635603013919</v>
      </c>
      <c r="F157" s="40">
        <v>2310841</v>
      </c>
      <c r="G157" s="21">
        <f>IF(Tabela14[[#This Row],[Saldo Crédito Total]]="",#N/A,((Tabela14[[#This Row],[Saldo Crédito Total]]*1)/F156)-1)</f>
        <v>1.5180429875683465E-2</v>
      </c>
      <c r="H157" s="21">
        <f>IF(Tabela14[[#This Row],[Saldo Crédito Total]]="",#N/A,((Tabela14[[#This Row],[Saldo Crédito Total]]*1)/F145)-1)</f>
        <v>0.16203655512661341</v>
      </c>
      <c r="I157" s="43">
        <v>255426</v>
      </c>
      <c r="J157" s="21">
        <f>IF(Tabela14[[#This Row],[Concessão Crédito ]]="",#N/A,((Tabela14[[#This Row],[Concessão Crédito ]]*1)/I145)-1)</f>
        <v>5.7787238271932218E-2</v>
      </c>
      <c r="K157" s="12"/>
      <c r="L157" s="12">
        <v>3.67</v>
      </c>
      <c r="M157" s="12">
        <v>2.38</v>
      </c>
      <c r="N157" s="12">
        <v>5.21</v>
      </c>
      <c r="O157" s="12">
        <v>37.840000000000003</v>
      </c>
      <c r="P157" s="21">
        <f>IF(Tabela14[[#This Row],[Endividamento Famíliar Total]]="",#N/A,((Tabela14[[#This Row],[Endividamento Famíliar Total]]*1)/O145)-1)</f>
        <v>3.7849698299506462E-2</v>
      </c>
      <c r="Q157" s="12">
        <v>23.55</v>
      </c>
      <c r="R157" s="21">
        <f>IF(Tabela14[[#This Row],[Comprometimento de Renda]]="",#N/A,((Tabela14[[#This Row],[Comprometimento de Renda]]*1)/Q145)-1)</f>
        <v>-4.0342298288508549E-2</v>
      </c>
      <c r="S157" s="39">
        <v>1759318172</v>
      </c>
      <c r="T157" s="21">
        <f>IF(Tabela14[[#This Row],[M2]]="",#N/A,((Tabela14[[#This Row],[M2]]*1)/S145)-1)</f>
        <v>9.7835437143724446E-2</v>
      </c>
      <c r="U157" s="12">
        <v>7.14</v>
      </c>
      <c r="V157" s="39">
        <v>209024611</v>
      </c>
      <c r="W157" s="21">
        <f>IF(Tabela14[[#This Row],[Base Monetária]]="",#N/A,((Tabela14[[#This Row],[Base Monetária]]*1)/V156)-1)</f>
        <v>2.0842519834246342E-2</v>
      </c>
      <c r="X157" s="21">
        <f>IF(Tabela14[[#This Row],[Base Monetária]]="",#N/A,((Tabela14[[#This Row],[Base Monetária]]*1)/V145)-1)</f>
        <v>0.1442687030937575</v>
      </c>
    </row>
    <row r="158" spans="1:24" ht="12.75">
      <c r="A158" s="19">
        <v>41244</v>
      </c>
      <c r="B158" s="41">
        <v>1291867</v>
      </c>
      <c r="C158" s="21">
        <f>IF(Tabela14[[#This Row],[Saldo Crédito PJ]]="",#N/A,((Tabela14[[#This Row],[Saldo Crédito PJ]]*1)/B146)-1)</f>
        <v>0.16138013493893588</v>
      </c>
      <c r="D158" s="40">
        <v>1076471</v>
      </c>
      <c r="E158" s="21">
        <f>IF(Tabela14[[#This Row],[Saldo Crédito PF]]="",#N/A,((Tabela14[[#This Row],[Saldo Crédito PF]]*1)/D146)-1)</f>
        <v>0.16804832475764919</v>
      </c>
      <c r="F158" s="40">
        <v>2368338</v>
      </c>
      <c r="G158" s="21">
        <f>IF(Tabela14[[#This Row],[Saldo Crédito Total]]="",#N/A,((Tabela14[[#This Row],[Saldo Crédito Total]]*1)/F157)-1)</f>
        <v>2.4881417631070324E-2</v>
      </c>
      <c r="H158" s="21">
        <f>IF(Tabela14[[#This Row],[Saldo Crédito Total]]="",#N/A,((Tabela14[[#This Row],[Saldo Crédito Total]]*1)/F146)-1)</f>
        <v>0.16440096482024669</v>
      </c>
      <c r="I158" s="43">
        <v>291095</v>
      </c>
      <c r="J158" s="21">
        <f>IF(Tabela14[[#This Row],[Concessão Crédito ]]="",#N/A,((Tabela14[[#This Row],[Concessão Crédito ]]*1)/I146)-1)</f>
        <v>7.9993618615833206E-2</v>
      </c>
      <c r="K158" s="12"/>
      <c r="L158" s="12">
        <v>3.55</v>
      </c>
      <c r="M158" s="12">
        <v>2.2599999999999998</v>
      </c>
      <c r="N158" s="12">
        <v>5.0999999999999996</v>
      </c>
      <c r="O158" s="12">
        <v>38</v>
      </c>
      <c r="P158" s="21">
        <f>IF(Tabela14[[#This Row],[Endividamento Famíliar Total]]="",#N/A,((Tabela14[[#This Row],[Endividamento Famíliar Total]]*1)/O146)-1)</f>
        <v>4.0240897892143357E-2</v>
      </c>
      <c r="Q158" s="12">
        <v>23.6</v>
      </c>
      <c r="R158" s="21">
        <f>IF(Tabela14[[#This Row],[Comprometimento de Renda]]="",#N/A,((Tabela14[[#This Row],[Comprometimento de Renda]]*1)/Q146)-1)</f>
        <v>-3.9087947882736063E-2</v>
      </c>
      <c r="S158" s="39">
        <v>1792891488</v>
      </c>
      <c r="T158" s="21">
        <f>IF(Tabela14[[#This Row],[M2]]="",#N/A,((Tabela14[[#This Row],[M2]]*1)/S146)-1)</f>
        <v>8.6665923296934011E-2</v>
      </c>
      <c r="U158" s="12">
        <v>7.16</v>
      </c>
      <c r="V158" s="39">
        <v>233371452</v>
      </c>
      <c r="W158" s="21">
        <f>IF(Tabela14[[#This Row],[Base Monetária]]="",#N/A,((Tabela14[[#This Row],[Base Monetária]]*1)/V157)-1)</f>
        <v>0.1164783461790535</v>
      </c>
      <c r="X158" s="21">
        <f>IF(Tabela14[[#This Row],[Base Monetária]]="",#N/A,((Tabela14[[#This Row],[Base Monetária]]*1)/V146)-1)</f>
        <v>8.9323001472899177E-2</v>
      </c>
    </row>
    <row r="159" spans="1:24" ht="12.75">
      <c r="A159" s="19">
        <v>41275</v>
      </c>
      <c r="B159" s="41">
        <v>1277890</v>
      </c>
      <c r="C159" s="21">
        <f>IF(Tabela14[[#This Row],[Saldo Crédito PJ]]="",#N/A,((Tabela14[[#This Row],[Saldo Crédito PJ]]*1)/B147)-1)</f>
        <v>0.16270754023423573</v>
      </c>
      <c r="D159" s="40">
        <v>1088275</v>
      </c>
      <c r="E159" s="21">
        <f>IF(Tabela14[[#This Row],[Saldo Crédito PF]]="",#N/A,((Tabela14[[#This Row],[Saldo Crédito PF]]*1)/D147)-1)</f>
        <v>0.165025730071372</v>
      </c>
      <c r="F159" s="40">
        <v>2366165</v>
      </c>
      <c r="G159" s="21">
        <f>IF(Tabela14[[#This Row],[Saldo Crédito Total]]="",#N/A,((Tabela14[[#This Row],[Saldo Crédito Total]]*1)/F158)-1)</f>
        <v>-9.1752106329412442E-4</v>
      </c>
      <c r="H159" s="21">
        <f>IF(Tabela14[[#This Row],[Saldo Crédito Total]]="",#N/A,((Tabela14[[#This Row],[Saldo Crédito Total]]*1)/F147)-1)</f>
        <v>0.16377260308333974</v>
      </c>
      <c r="I159" s="43">
        <v>239834</v>
      </c>
      <c r="J159" s="21">
        <f>IF(Tabela14[[#This Row],[Concessão Crédito ]]="",#N/A,((Tabela14[[#This Row],[Concessão Crédito ]]*1)/I147)-1)</f>
        <v>0.1188113731252769</v>
      </c>
      <c r="K159" s="12">
        <v>19.940000000000001</v>
      </c>
      <c r="L159" s="12">
        <v>3.54</v>
      </c>
      <c r="M159" s="12">
        <v>2.27</v>
      </c>
      <c r="N159" s="12">
        <v>5.03</v>
      </c>
      <c r="O159" s="12">
        <v>38.19</v>
      </c>
      <c r="P159" s="21">
        <f>IF(Tabela14[[#This Row],[Endividamento Famíliar Total]]="",#N/A,((Tabela14[[#This Row],[Endividamento Famíliar Total]]*1)/O147)-1)</f>
        <v>3.7771739130434856E-2</v>
      </c>
      <c r="Q159" s="12">
        <v>23.62</v>
      </c>
      <c r="R159" s="21">
        <f>IF(Tabela14[[#This Row],[Comprometimento de Renda]]="",#N/A,((Tabela14[[#This Row],[Comprometimento de Renda]]*1)/Q147)-1)</f>
        <v>-3.6311709506324008E-2</v>
      </c>
      <c r="S159" s="39">
        <v>1750647756</v>
      </c>
      <c r="T159" s="21">
        <f>IF(Tabela14[[#This Row],[M2]]="",#N/A,((Tabela14[[#This Row],[M2]]*1)/S147)-1)</f>
        <v>7.7781388664893036E-2</v>
      </c>
      <c r="U159" s="12">
        <v>7.11</v>
      </c>
      <c r="V159" s="39">
        <v>216463907</v>
      </c>
      <c r="W159" s="21">
        <f>IF(Tabela14[[#This Row],[Base Monetária]]="",#N/A,((Tabela14[[#This Row],[Base Monetária]]*1)/V158)-1)</f>
        <v>-7.2449071448550617E-2</v>
      </c>
      <c r="X159" s="21">
        <f>IF(Tabela14[[#This Row],[Base Monetária]]="",#N/A,((Tabela14[[#This Row],[Base Monetária]]*1)/V147)-1)</f>
        <v>2.0400408622306188E-2</v>
      </c>
    </row>
    <row r="160" spans="1:24" ht="12.75">
      <c r="A160" s="19">
        <v>41306</v>
      </c>
      <c r="B160" s="41">
        <v>1288822</v>
      </c>
      <c r="C160" s="21">
        <f>IF(Tabela14[[#This Row],[Saldo Crédito PJ]]="",#N/A,((Tabela14[[#This Row],[Saldo Crédito PJ]]*1)/B148)-1)</f>
        <v>0.17174158120590599</v>
      </c>
      <c r="D160" s="40">
        <v>1094775</v>
      </c>
      <c r="E160" s="21">
        <f>IF(Tabela14[[#This Row],[Saldo Crédito PF]]="",#N/A,((Tabela14[[#This Row],[Saldo Crédito PF]]*1)/D148)-1)</f>
        <v>0.16326699754866802</v>
      </c>
      <c r="F160" s="40">
        <v>2383597</v>
      </c>
      <c r="G160" s="21">
        <f>IF(Tabela14[[#This Row],[Saldo Crédito Total]]="",#N/A,((Tabela14[[#This Row],[Saldo Crédito Total]]*1)/F159)-1)</f>
        <v>7.3671954407237283E-3</v>
      </c>
      <c r="H160" s="21">
        <f>IF(Tabela14[[#This Row],[Saldo Crédito Total]]="",#N/A,((Tabela14[[#This Row],[Saldo Crédito Total]]*1)/F148)-1)</f>
        <v>0.16783453533492732</v>
      </c>
      <c r="I160" s="43">
        <v>226768</v>
      </c>
      <c r="J160" s="21">
        <f>IF(Tabela14[[#This Row],[Concessão Crédito ]]="",#N/A,((Tabela14[[#This Row],[Concessão Crédito ]]*1)/I148)-1)</f>
        <v>0.11079652606674539</v>
      </c>
      <c r="K160" s="12">
        <v>19.98</v>
      </c>
      <c r="L160" s="12">
        <v>3.51</v>
      </c>
      <c r="M160" s="12">
        <v>2.27</v>
      </c>
      <c r="N160" s="12">
        <v>4.9800000000000004</v>
      </c>
      <c r="O160" s="12">
        <v>38.270000000000003</v>
      </c>
      <c r="P160" s="21">
        <f>IF(Tabela14[[#This Row],[Endividamento Famíliar Total]]="",#N/A,((Tabela14[[#This Row],[Endividamento Famíliar Total]]*1)/O148)-1)</f>
        <v>3.9380771319935004E-2</v>
      </c>
      <c r="Q160" s="12">
        <v>23.58</v>
      </c>
      <c r="R160" s="21">
        <f>IF(Tabela14[[#This Row],[Comprometimento de Renda]]="",#N/A,((Tabela14[[#This Row],[Comprometimento de Renda]]*1)/Q148)-1)</f>
        <v>-4.3019480519480569E-2</v>
      </c>
      <c r="S160" s="39">
        <v>1749820224</v>
      </c>
      <c r="T160" s="21">
        <f>IF(Tabela14[[#This Row],[M2]]="",#N/A,((Tabela14[[#This Row],[M2]]*1)/S148)-1)</f>
        <v>7.2881971157351622E-2</v>
      </c>
      <c r="U160" s="12">
        <v>7.12</v>
      </c>
      <c r="V160" s="39">
        <v>205022593</v>
      </c>
      <c r="W160" s="21">
        <f>IF(Tabela14[[#This Row],[Base Monetária]]="",#N/A,((Tabela14[[#This Row],[Base Monetária]]*1)/V159)-1)</f>
        <v>-5.2855527549911629E-2</v>
      </c>
      <c r="X160" s="21">
        <f>IF(Tabela14[[#This Row],[Base Monetária]]="",#N/A,((Tabela14[[#This Row],[Base Monetária]]*1)/V148)-1)</f>
        <v>7.0676855205017208E-2</v>
      </c>
    </row>
    <row r="161" spans="1:24" ht="12.75">
      <c r="A161" s="19">
        <v>41334</v>
      </c>
      <c r="B161" s="41">
        <v>1319047</v>
      </c>
      <c r="C161" s="21">
        <f>IF(Tabela14[[#This Row],[Saldo Crédito PJ]]="",#N/A,((Tabela14[[#This Row],[Saldo Crédito PJ]]*1)/B149)-1)</f>
        <v>0.17171445296919985</v>
      </c>
      <c r="D161" s="40">
        <v>1108015</v>
      </c>
      <c r="E161" s="21">
        <f>IF(Tabela14[[#This Row],[Saldo Crédito PF]]="",#N/A,((Tabela14[[#This Row],[Saldo Crédito PF]]*1)/D149)-1)</f>
        <v>0.16245143840926768</v>
      </c>
      <c r="F161" s="40">
        <v>2427062</v>
      </c>
      <c r="G161" s="21">
        <f>IF(Tabela14[[#This Row],[Saldo Crédito Total]]="",#N/A,((Tabela14[[#This Row],[Saldo Crédito Total]]*1)/F160)-1)</f>
        <v>1.8235045605444311E-2</v>
      </c>
      <c r="H161" s="21">
        <f>IF(Tabela14[[#This Row],[Saldo Crédito Total]]="",#N/A,((Tabela14[[#This Row],[Saldo Crédito Total]]*1)/F149)-1)</f>
        <v>0.16746740602776833</v>
      </c>
      <c r="I161" s="43">
        <v>253830</v>
      </c>
      <c r="J161" s="21">
        <f>IF(Tabela14[[#This Row],[Concessão Crédito ]]="",#N/A,((Tabela14[[#This Row],[Concessão Crédito ]]*1)/I149)-1)</f>
        <v>5.0233978377170585E-2</v>
      </c>
      <c r="K161" s="12">
        <v>19.73</v>
      </c>
      <c r="L161" s="12">
        <v>3.45</v>
      </c>
      <c r="M161" s="12">
        <v>2.2000000000000002</v>
      </c>
      <c r="N161" s="12">
        <v>4.9400000000000004</v>
      </c>
      <c r="O161" s="12">
        <v>38.15</v>
      </c>
      <c r="P161" s="21">
        <f>IF(Tabela14[[#This Row],[Endividamento Famíliar Total]]="",#N/A,((Tabela14[[#This Row],[Endividamento Famíliar Total]]*1)/O149)-1)</f>
        <v>3.3595231644540924E-2</v>
      </c>
      <c r="Q161" s="12">
        <v>23.39</v>
      </c>
      <c r="R161" s="21">
        <f>IF(Tabela14[[#This Row],[Comprometimento de Renda]]="",#N/A,((Tabela14[[#This Row],[Comprometimento de Renda]]*1)/Q149)-1)</f>
        <v>-5.494949494949497E-2</v>
      </c>
      <c r="S161" s="39">
        <v>1784054636</v>
      </c>
      <c r="T161" s="21">
        <f>IF(Tabela14[[#This Row],[M2]]="",#N/A,((Tabela14[[#This Row],[M2]]*1)/S149)-1)</f>
        <v>8.2487731727359348E-2</v>
      </c>
      <c r="U161" s="12">
        <v>7.15</v>
      </c>
      <c r="V161" s="39">
        <v>207717486</v>
      </c>
      <c r="W161" s="21">
        <f>IF(Tabela14[[#This Row],[Base Monetária]]="",#N/A,((Tabela14[[#This Row],[Base Monetária]]*1)/V160)-1)</f>
        <v>1.3144370874287103E-2</v>
      </c>
      <c r="X161" s="21">
        <f>IF(Tabela14[[#This Row],[Base Monetária]]="",#N/A,((Tabela14[[#This Row],[Base Monetária]]*1)/V149)-1)</f>
        <v>2.8527780335814157E-2</v>
      </c>
    </row>
    <row r="162" spans="1:24" ht="12.75">
      <c r="A162" s="19">
        <v>41365</v>
      </c>
      <c r="B162" s="41">
        <v>1324301</v>
      </c>
      <c r="C162" s="21">
        <f>IF(Tabela14[[#This Row],[Saldo Crédito PJ]]="",#N/A,((Tabela14[[#This Row],[Saldo Crédito PJ]]*1)/B150)-1)</f>
        <v>0.15990631768779151</v>
      </c>
      <c r="D162" s="40">
        <v>1124846</v>
      </c>
      <c r="E162" s="21">
        <f>IF(Tabela14[[#This Row],[Saldo Crédito PF]]="",#N/A,((Tabela14[[#This Row],[Saldo Crédito PF]]*1)/D150)-1)</f>
        <v>0.1658199064314394</v>
      </c>
      <c r="F162" s="40">
        <v>2449147</v>
      </c>
      <c r="G162" s="21">
        <f>IF(Tabela14[[#This Row],[Saldo Crédito Total]]="",#N/A,((Tabela14[[#This Row],[Saldo Crédito Total]]*1)/F161)-1)</f>
        <v>9.0994791233185435E-3</v>
      </c>
      <c r="H162" s="21">
        <f>IF(Tabela14[[#This Row],[Saldo Crédito Total]]="",#N/A,((Tabela14[[#This Row],[Saldo Crédito Total]]*1)/F150)-1)</f>
        <v>0.16261484820218497</v>
      </c>
      <c r="I162" s="43">
        <v>269990</v>
      </c>
      <c r="J162" s="21">
        <f>IF(Tabela14[[#This Row],[Concessão Crédito ]]="",#N/A,((Tabela14[[#This Row],[Concessão Crédito ]]*1)/I150)-1)</f>
        <v>0.16035895099665631</v>
      </c>
      <c r="K162" s="12">
        <v>19.559999999999999</v>
      </c>
      <c r="L162" s="12">
        <v>3.47</v>
      </c>
      <c r="M162" s="12">
        <v>2.2999999999999998</v>
      </c>
      <c r="N162" s="12">
        <v>4.8499999999999996</v>
      </c>
      <c r="O162" s="12">
        <v>38.270000000000003</v>
      </c>
      <c r="P162" s="21">
        <f>IF(Tabela14[[#This Row],[Endividamento Famíliar Total]]="",#N/A,((Tabela14[[#This Row],[Endividamento Famíliar Total]]*1)/O150)-1)</f>
        <v>3.404485274250213E-2</v>
      </c>
      <c r="Q162" s="12">
        <v>23.2</v>
      </c>
      <c r="R162" s="21">
        <f>IF(Tabela14[[#This Row],[Comprometimento de Renda]]="",#N/A,((Tabela14[[#This Row],[Comprometimento de Renda]]*1)/Q150)-1)</f>
        <v>-5.7676685621446011E-2</v>
      </c>
      <c r="S162" s="39">
        <v>1781381964</v>
      </c>
      <c r="T162" s="21">
        <f>IF(Tabela14[[#This Row],[M2]]="",#N/A,((Tabela14[[#This Row],[M2]]*1)/S150)-1)</f>
        <v>8.38159842403019E-2</v>
      </c>
      <c r="U162" s="12">
        <v>7.26</v>
      </c>
      <c r="V162" s="39">
        <v>209621828</v>
      </c>
      <c r="W162" s="21">
        <f>IF(Tabela14[[#This Row],[Base Monetária]]="",#N/A,((Tabela14[[#This Row],[Base Monetária]]*1)/V161)-1)</f>
        <v>9.1679426545727694E-3</v>
      </c>
      <c r="X162" s="21">
        <f>IF(Tabela14[[#This Row],[Base Monetária]]="",#N/A,((Tabela14[[#This Row],[Base Monetária]]*1)/V150)-1)</f>
        <v>8.5089342885004138E-2</v>
      </c>
    </row>
    <row r="163" spans="1:24" ht="12.75">
      <c r="A163" s="19">
        <v>41395</v>
      </c>
      <c r="B163" s="41">
        <v>1343310</v>
      </c>
      <c r="C163" s="21">
        <f>IF(Tabela14[[#This Row],[Saldo Crédito PJ]]="",#N/A,((Tabela14[[#This Row],[Saldo Crédito PJ]]*1)/B151)-1)</f>
        <v>0.15679626741575547</v>
      </c>
      <c r="D163" s="40">
        <v>1143984</v>
      </c>
      <c r="E163" s="21">
        <f>IF(Tabela14[[#This Row],[Saldo Crédito PF]]="",#N/A,((Tabela14[[#This Row],[Saldo Crédito PF]]*1)/D151)-1)</f>
        <v>0.16634516959140644</v>
      </c>
      <c r="F163" s="40">
        <v>2487294</v>
      </c>
      <c r="G163" s="21">
        <f>IF(Tabela14[[#This Row],[Saldo Crédito Total]]="",#N/A,((Tabela14[[#This Row],[Saldo Crédito Total]]*1)/F162)-1)</f>
        <v>1.5575626942768261E-2</v>
      </c>
      <c r="H163" s="21">
        <f>IF(Tabela14[[#This Row],[Saldo Crédito Total]]="",#N/A,((Tabela14[[#This Row],[Saldo Crédito Total]]*1)/F151)-1)</f>
        <v>0.16116861284529249</v>
      </c>
      <c r="I163" s="43">
        <v>285961</v>
      </c>
      <c r="J163" s="21">
        <f>IF(Tabela14[[#This Row],[Concessão Crédito ]]="",#N/A,((Tabela14[[#This Row],[Concessão Crédito ]]*1)/I151)-1)</f>
        <v>0.11769005276529221</v>
      </c>
      <c r="K163" s="12">
        <v>19.29</v>
      </c>
      <c r="L163" s="12">
        <v>3.47</v>
      </c>
      <c r="M163" s="12">
        <v>2.27</v>
      </c>
      <c r="N163" s="12">
        <v>4.88</v>
      </c>
      <c r="O163" s="12">
        <v>38.36</v>
      </c>
      <c r="P163" s="21">
        <f>IF(Tabela14[[#This Row],[Endividamento Famíliar Total]]="",#N/A,((Tabela14[[#This Row],[Endividamento Famíliar Total]]*1)/O151)-1)</f>
        <v>3.118279569892457E-2</v>
      </c>
      <c r="Q163" s="12">
        <v>22.69</v>
      </c>
      <c r="R163" s="21">
        <f>IF(Tabela14[[#This Row],[Comprometimento de Renda]]="",#N/A,((Tabela14[[#This Row],[Comprometimento de Renda]]*1)/Q151)-1)</f>
        <v>-7.7267181781211836E-2</v>
      </c>
      <c r="S163" s="39">
        <v>1808987072</v>
      </c>
      <c r="T163" s="21">
        <f>IF(Tabela14[[#This Row],[M2]]="",#N/A,((Tabela14[[#This Row],[M2]]*1)/S151)-1)</f>
        <v>8.4421515689280024E-2</v>
      </c>
      <c r="U163" s="12">
        <v>7.42</v>
      </c>
      <c r="V163" s="39">
        <v>201046331</v>
      </c>
      <c r="W163" s="21">
        <f>IF(Tabela14[[#This Row],[Base Monetária]]="",#N/A,((Tabela14[[#This Row],[Base Monetária]]*1)/V162)-1)</f>
        <v>-4.0909370373394482E-2</v>
      </c>
      <c r="X163" s="21">
        <f>IF(Tabela14[[#This Row],[Base Monetária]]="",#N/A,((Tabela14[[#This Row],[Base Monetária]]*1)/V151)-1)</f>
        <v>4.8957156077441777E-2</v>
      </c>
    </row>
    <row r="164" spans="1:24" ht="12.75">
      <c r="A164" s="19">
        <v>41426</v>
      </c>
      <c r="B164" s="41">
        <v>1371462</v>
      </c>
      <c r="C164" s="21">
        <f>IF(Tabela14[[#This Row],[Saldo Crédito PJ]]="",#N/A,((Tabela14[[#This Row],[Saldo Crédito PJ]]*1)/B152)-1)</f>
        <v>0.1612737701503304</v>
      </c>
      <c r="D164" s="40">
        <v>1160114</v>
      </c>
      <c r="E164" s="21">
        <f>IF(Tabela14[[#This Row],[Saldo Crédito PF]]="",#N/A,((Tabela14[[#This Row],[Saldo Crédito PF]]*1)/D152)-1)</f>
        <v>0.16695586222019698</v>
      </c>
      <c r="F164" s="40">
        <v>2531576</v>
      </c>
      <c r="G164" s="21">
        <f>IF(Tabela14[[#This Row],[Saldo Crédito Total]]="",#N/A,((Tabela14[[#This Row],[Saldo Crédito Total]]*1)/F163)-1)</f>
        <v>1.7803283407590742E-2</v>
      </c>
      <c r="H164" s="21">
        <f>IF(Tabela14[[#This Row],[Saldo Crédito Total]]="",#N/A,((Tabela14[[#This Row],[Saldo Crédito Total]]*1)/F152)-1)</f>
        <v>0.16387074825240733</v>
      </c>
      <c r="I164" s="43">
        <v>278819</v>
      </c>
      <c r="J164" s="21">
        <f>IF(Tabela14[[#This Row],[Concessão Crédito ]]="",#N/A,((Tabela14[[#This Row],[Concessão Crédito ]]*1)/I152)-1)</f>
        <v>0.14154523904080696</v>
      </c>
      <c r="K164" s="12">
        <v>19.149999999999999</v>
      </c>
      <c r="L164" s="12">
        <v>3.25</v>
      </c>
      <c r="M164" s="12">
        <v>2.1</v>
      </c>
      <c r="N164" s="12">
        <v>4.6100000000000003</v>
      </c>
      <c r="O164" s="12">
        <v>38.35</v>
      </c>
      <c r="P164" s="21">
        <f>IF(Tabela14[[#This Row],[Endividamento Famíliar Total]]="",#N/A,((Tabela14[[#This Row],[Endividamento Famíliar Total]]*1)/O152)-1)</f>
        <v>2.5401069518716568E-2</v>
      </c>
      <c r="Q164" s="12">
        <v>22.45</v>
      </c>
      <c r="R164" s="21">
        <f>IF(Tabela14[[#This Row],[Comprometimento de Renda]]="",#N/A,((Tabela14[[#This Row],[Comprometimento de Renda]]*1)/Q152)-1)</f>
        <v>-7.9918032786885251E-2</v>
      </c>
      <c r="S164" s="39">
        <v>1847726382</v>
      </c>
      <c r="T164" s="21">
        <f>IF(Tabela14[[#This Row],[M2]]="",#N/A,((Tabela14[[#This Row],[M2]]*1)/S152)-1)</f>
        <v>9.2127834264587927E-2</v>
      </c>
      <c r="U164" s="12">
        <v>7.9</v>
      </c>
      <c r="V164" s="39">
        <v>214567507</v>
      </c>
      <c r="W164" s="21">
        <f>IF(Tabela14[[#This Row],[Base Monetária]]="",#N/A,((Tabela14[[#This Row],[Base Monetária]]*1)/V163)-1)</f>
        <v>6.7254030117067876E-2</v>
      </c>
      <c r="X164" s="21">
        <f>IF(Tabela14[[#This Row],[Base Monetária]]="",#N/A,((Tabela14[[#This Row],[Base Monetária]]*1)/V152)-1)</f>
        <v>7.8996104882898655E-2</v>
      </c>
    </row>
    <row r="165" spans="1:24" ht="12.75">
      <c r="A165" s="19">
        <v>41456</v>
      </c>
      <c r="B165" s="41">
        <v>1371133</v>
      </c>
      <c r="C165" s="21">
        <f>IF(Tabela14[[#This Row],[Saldo Crédito PJ]]="",#N/A,((Tabela14[[#This Row],[Saldo Crédito PJ]]*1)/B153)-1)</f>
        <v>0.15346881982394267</v>
      </c>
      <c r="D165" s="40">
        <v>1173994</v>
      </c>
      <c r="E165" s="21">
        <f>IF(Tabela14[[#This Row],[Saldo Crédito PF]]="",#N/A,((Tabela14[[#This Row],[Saldo Crédito PF]]*1)/D153)-1)</f>
        <v>0.1691024752435808</v>
      </c>
      <c r="F165" s="40">
        <v>2545127</v>
      </c>
      <c r="G165" s="21">
        <f>IF(Tabela14[[#This Row],[Saldo Crédito Total]]="",#N/A,((Tabela14[[#This Row],[Saldo Crédito Total]]*1)/F164)-1)</f>
        <v>5.3527920947267216E-3</v>
      </c>
      <c r="H165" s="21">
        <f>IF(Tabela14[[#This Row],[Saldo Crédito Total]]="",#N/A,((Tabela14[[#This Row],[Saldo Crédito Total]]*1)/F153)-1)</f>
        <v>0.16062790256501924</v>
      </c>
      <c r="I165" s="43">
        <v>266075</v>
      </c>
      <c r="J165" s="21">
        <f>IF(Tabela14[[#This Row],[Concessão Crédito ]]="",#N/A,((Tabela14[[#This Row],[Concessão Crédito ]]*1)/I153)-1)</f>
        <v>9.8389620254209609E-2</v>
      </c>
      <c r="K165" s="12">
        <v>19.04</v>
      </c>
      <c r="L165" s="12">
        <v>3.21</v>
      </c>
      <c r="M165" s="12">
        <v>2.06</v>
      </c>
      <c r="N165" s="12">
        <v>4.5599999999999996</v>
      </c>
      <c r="O165" s="12">
        <v>38.520000000000003</v>
      </c>
      <c r="P165" s="21">
        <f>IF(Tabela14[[#This Row],[Endividamento Famíliar Total]]="",#N/A,((Tabela14[[#This Row],[Endividamento Famíliar Total]]*1)/O153)-1)</f>
        <v>2.6378896882494063E-2</v>
      </c>
      <c r="Q165" s="12">
        <v>22.37</v>
      </c>
      <c r="R165" s="21">
        <f>IF(Tabela14[[#This Row],[Comprometimento de Renda]]="",#N/A,((Tabela14[[#This Row],[Comprometimento de Renda]]*1)/Q153)-1)</f>
        <v>-6.946755407653904E-2</v>
      </c>
      <c r="S165" s="39">
        <v>1854519202</v>
      </c>
      <c r="T165" s="21">
        <f>IF(Tabela14[[#This Row],[M2]]="",#N/A,((Tabela14[[#This Row],[M2]]*1)/S153)-1)</f>
        <v>9.0009069328171432E-2</v>
      </c>
      <c r="U165" s="12">
        <v>8.23</v>
      </c>
      <c r="V165" s="39">
        <v>210471469</v>
      </c>
      <c r="W165" s="21">
        <f>IF(Tabela14[[#This Row],[Base Monetária]]="",#N/A,((Tabela14[[#This Row],[Base Monetária]]*1)/V164)-1)</f>
        <v>-1.9089740367818187E-2</v>
      </c>
      <c r="X165" s="21">
        <f>IF(Tabela14[[#This Row],[Base Monetária]]="",#N/A,((Tabela14[[#This Row],[Base Monetária]]*1)/V153)-1)</f>
        <v>3.3609985485755667E-2</v>
      </c>
    </row>
    <row r="166" spans="1:24" ht="12.75">
      <c r="A166" s="19">
        <v>41487</v>
      </c>
      <c r="B166" s="41">
        <v>1387379</v>
      </c>
      <c r="C166" s="21">
        <f>IF(Tabela14[[#This Row],[Saldo Crédito PJ]]="",#N/A,((Tabela14[[#This Row],[Saldo Crédito PJ]]*1)/B154)-1)</f>
        <v>0.15874669049786605</v>
      </c>
      <c r="D166" s="40">
        <v>1190495</v>
      </c>
      <c r="E166" s="21">
        <f>IF(Tabela14[[#This Row],[Saldo Crédito PF]]="",#N/A,((Tabela14[[#This Row],[Saldo Crédito PF]]*1)/D154)-1)</f>
        <v>0.1642345260308482</v>
      </c>
      <c r="F166" s="40">
        <v>2577874</v>
      </c>
      <c r="G166" s="21">
        <f>IF(Tabela14[[#This Row],[Saldo Crédito Total]]="",#N/A,((Tabela14[[#This Row],[Saldo Crédito Total]]*1)/F165)-1)</f>
        <v>1.2866548506223818E-2</v>
      </c>
      <c r="H166" s="21">
        <f>IF(Tabela14[[#This Row],[Saldo Crédito Total]]="",#N/A,((Tabela14[[#This Row],[Saldo Crédito Total]]*1)/F154)-1)</f>
        <v>0.16127459945780509</v>
      </c>
      <c r="I166" s="43">
        <v>272139</v>
      </c>
      <c r="J166" s="21">
        <f>IF(Tabela14[[#This Row],[Concessão Crédito ]]="",#N/A,((Tabela14[[#This Row],[Concessão Crédito ]]*1)/I154)-1)</f>
        <v>6.9396688921286254E-2</v>
      </c>
      <c r="K166" s="12">
        <v>18.97</v>
      </c>
      <c r="L166" s="12">
        <v>3.13</v>
      </c>
      <c r="M166" s="12">
        <v>2.0099999999999998</v>
      </c>
      <c r="N166" s="12">
        <v>4.45</v>
      </c>
      <c r="O166" s="12">
        <v>38.65</v>
      </c>
      <c r="P166" s="21">
        <f>IF(Tabela14[[#This Row],[Endividamento Famíliar Total]]="",#N/A,((Tabela14[[#This Row],[Endividamento Famíliar Total]]*1)/O154)-1)</f>
        <v>2.5198938992042397E-2</v>
      </c>
      <c r="Q166" s="12">
        <v>22.49</v>
      </c>
      <c r="R166" s="21">
        <f>IF(Tabela14[[#This Row],[Comprometimento de Renda]]="",#N/A,((Tabela14[[#This Row],[Comprometimento de Renda]]*1)/Q154)-1)</f>
        <v>-5.42472666105972E-2</v>
      </c>
      <c r="S166" s="39">
        <v>1874736680</v>
      </c>
      <c r="T166" s="21">
        <f>IF(Tabela14[[#This Row],[M2]]="",#N/A,((Tabela14[[#This Row],[M2]]*1)/S154)-1)</f>
        <v>9.1632615998136879E-2</v>
      </c>
      <c r="U166" s="12">
        <v>8.4499999999999993</v>
      </c>
      <c r="V166" s="39">
        <v>209608119</v>
      </c>
      <c r="W166" s="21">
        <f>IF(Tabela14[[#This Row],[Base Monetária]]="",#N/A,((Tabela14[[#This Row],[Base Monetária]]*1)/V165)-1)</f>
        <v>-4.1019811573606013E-3</v>
      </c>
      <c r="X166" s="21">
        <f>IF(Tabela14[[#This Row],[Base Monetária]]="",#N/A,((Tabela14[[#This Row],[Base Monetária]]*1)/V154)-1)</f>
        <v>2.9634351951848048E-2</v>
      </c>
    </row>
    <row r="167" spans="1:24" ht="12.75">
      <c r="A167" s="19">
        <v>41518</v>
      </c>
      <c r="B167" s="41">
        <v>1394720</v>
      </c>
      <c r="C167" s="21">
        <f>IF(Tabela14[[#This Row],[Saldo Crédito PJ]]="",#N/A,((Tabela14[[#This Row],[Saldo Crédito PJ]]*1)/B155)-1)</f>
        <v>0.14431146616957746</v>
      </c>
      <c r="D167" s="40">
        <v>1202447</v>
      </c>
      <c r="E167" s="21">
        <f>IF(Tabela14[[#This Row],[Saldo Crédito PF]]="",#N/A,((Tabela14[[#This Row],[Saldo Crédito PF]]*1)/D155)-1)</f>
        <v>0.17238128202253211</v>
      </c>
      <c r="F167" s="40">
        <v>2597168</v>
      </c>
      <c r="G167" s="21">
        <f>IF(Tabela14[[#This Row],[Saldo Crédito Total]]="",#N/A,((Tabela14[[#This Row],[Saldo Crédito Total]]*1)/F166)-1)</f>
        <v>7.4844620024097086E-3</v>
      </c>
      <c r="H167" s="21">
        <f>IF(Tabela14[[#This Row],[Saldo Crédito Total]]="",#N/A,((Tabela14[[#This Row],[Saldo Crédito Total]]*1)/F155)-1)</f>
        <v>0.15713882183531647</v>
      </c>
      <c r="I167" s="43">
        <v>268855</v>
      </c>
      <c r="J167" s="21">
        <f>IF(Tabela14[[#This Row],[Concessão Crédito ]]="",#N/A,((Tabela14[[#This Row],[Concessão Crédito ]]*1)/I155)-1)</f>
        <v>0.14370855010996575</v>
      </c>
      <c r="K167" s="12">
        <v>19.07</v>
      </c>
      <c r="L167" s="12">
        <v>3.14</v>
      </c>
      <c r="M167" s="12">
        <v>2.02</v>
      </c>
      <c r="N167" s="12">
        <v>4.4400000000000004</v>
      </c>
      <c r="O167" s="12">
        <v>38.46</v>
      </c>
      <c r="P167" s="21">
        <f>IF(Tabela14[[#This Row],[Endividamento Famíliar Total]]="",#N/A,((Tabela14[[#This Row],[Endividamento Famíliar Total]]*1)/O155)-1)</f>
        <v>2.5873566284342564E-2</v>
      </c>
      <c r="Q167" s="12">
        <v>22.58</v>
      </c>
      <c r="R167" s="21">
        <f>IF(Tabela14[[#This Row],[Comprometimento de Renda]]="",#N/A,((Tabela14[[#This Row],[Comprometimento de Renda]]*1)/Q155)-1)</f>
        <v>-4.1595925297113756E-2</v>
      </c>
      <c r="S167" s="39">
        <v>1892308996</v>
      </c>
      <c r="T167" s="21">
        <f>IF(Tabela14[[#This Row],[M2]]="",#N/A,((Tabela14[[#This Row],[M2]]*1)/S155)-1)</f>
        <v>8.8973343256273596E-2</v>
      </c>
      <c r="U167" s="12">
        <v>8.9</v>
      </c>
      <c r="V167" s="39">
        <v>229574843</v>
      </c>
      <c r="W167" s="21">
        <f>IF(Tabela14[[#This Row],[Base Monetária]]="",#N/A,((Tabela14[[#This Row],[Base Monetária]]*1)/V166)-1)</f>
        <v>9.5257397925506915E-2</v>
      </c>
      <c r="X167" s="21">
        <f>IF(Tabela14[[#This Row],[Base Monetária]]="",#N/A,((Tabela14[[#This Row],[Base Monetária]]*1)/V155)-1)</f>
        <v>0.13538495214181623</v>
      </c>
    </row>
    <row r="168" spans="1:24" ht="12.75">
      <c r="A168" s="19">
        <v>41548</v>
      </c>
      <c r="B168" s="41">
        <v>1391759</v>
      </c>
      <c r="C168" s="21">
        <f>IF(Tabela14[[#This Row],[Saldo Crédito PJ]]="",#N/A,((Tabela14[[#This Row],[Saldo Crédito PJ]]*1)/B156)-1)</f>
        <v>0.12713662581168705</v>
      </c>
      <c r="D168" s="40">
        <v>1212482</v>
      </c>
      <c r="E168" s="21">
        <f>IF(Tabela14[[#This Row],[Saldo Crédito PF]]="",#N/A,((Tabela14[[#This Row],[Saldo Crédito PF]]*1)/D156)-1)</f>
        <v>0.16415669157598911</v>
      </c>
      <c r="F168" s="40">
        <v>2604241</v>
      </c>
      <c r="G168" s="21">
        <f>IF(Tabela14[[#This Row],[Saldo Crédito Total]]="",#N/A,((Tabela14[[#This Row],[Saldo Crédito Total]]*1)/F167)-1)</f>
        <v>2.7233509730599792E-3</v>
      </c>
      <c r="H168" s="21">
        <f>IF(Tabela14[[#This Row],[Saldo Crédito Total]]="",#N/A,((Tabela14[[#This Row],[Saldo Crédito Total]]*1)/F156)-1)</f>
        <v>0.14407460222485224</v>
      </c>
      <c r="I168" s="43">
        <v>283201</v>
      </c>
      <c r="J168" s="21">
        <f>IF(Tabela14[[#This Row],[Concessão Crédito ]]="",#N/A,((Tabela14[[#This Row],[Concessão Crédito ]]*1)/I156)-1)</f>
        <v>4.0751602281413613E-2</v>
      </c>
      <c r="K168" s="12">
        <v>19.02</v>
      </c>
      <c r="L168" s="12">
        <v>3.06</v>
      </c>
      <c r="M168" s="12">
        <v>2.02</v>
      </c>
      <c r="N168" s="12">
        <v>4.25</v>
      </c>
      <c r="O168" s="12">
        <v>38.32</v>
      </c>
      <c r="P168" s="21">
        <f>IF(Tabela14[[#This Row],[Endividamento Famíliar Total]]="",#N/A,((Tabela14[[#This Row],[Endividamento Famíliar Total]]*1)/O156)-1)</f>
        <v>1.7255110167241794E-2</v>
      </c>
      <c r="Q168" s="12">
        <v>22.62</v>
      </c>
      <c r="R168" s="21">
        <f>IF(Tabela14[[#This Row],[Comprometimento de Renda]]="",#N/A,((Tabela14[[#This Row],[Comprometimento de Renda]]*1)/Q156)-1)</f>
        <v>-3.6626916524701847E-2</v>
      </c>
      <c r="S168" s="39">
        <v>1903729843</v>
      </c>
      <c r="T168" s="21">
        <f>IF(Tabela14[[#This Row],[M2]]="",#N/A,((Tabela14[[#This Row],[M2]]*1)/S156)-1)</f>
        <v>9.2381121700555235E-2</v>
      </c>
      <c r="U168" s="12">
        <v>9.25</v>
      </c>
      <c r="V168" s="39">
        <v>211135082</v>
      </c>
      <c r="W168" s="21">
        <f>IF(Tabela14[[#This Row],[Base Monetária]]="",#N/A,((Tabela14[[#This Row],[Base Monetária]]*1)/V167)-1)</f>
        <v>-8.0321348624422195E-2</v>
      </c>
      <c r="X168" s="21">
        <f>IF(Tabela14[[#This Row],[Base Monetária]]="",#N/A,((Tabela14[[#This Row],[Base Monetária]]*1)/V156)-1)</f>
        <v>3.1149720136497416E-2</v>
      </c>
    </row>
    <row r="169" spans="1:24" ht="12.75">
      <c r="A169" s="19">
        <v>41579</v>
      </c>
      <c r="B169" s="41">
        <v>1418888</v>
      </c>
      <c r="C169" s="21">
        <f>IF(Tabela14[[#This Row],[Saldo Crédito PJ]]="",#N/A,((Tabela14[[#This Row],[Saldo Crédito PJ]]*1)/B157)-1)</f>
        <v>0.13094490373057943</v>
      </c>
      <c r="D169" s="40">
        <v>1227984</v>
      </c>
      <c r="E169" s="21">
        <f>IF(Tabela14[[#This Row],[Saldo Crédito PF]]="",#N/A,((Tabela14[[#This Row],[Saldo Crédito PF]]*1)/D157)-1)</f>
        <v>0.16260271132331106</v>
      </c>
      <c r="F169" s="40">
        <v>2646873</v>
      </c>
      <c r="G169" s="21">
        <f>IF(Tabela14[[#This Row],[Saldo Crédito Total]]="",#N/A,((Tabela14[[#This Row],[Saldo Crédito Total]]*1)/F168)-1)</f>
        <v>1.6370220728419538E-2</v>
      </c>
      <c r="H169" s="21">
        <f>IF(Tabela14[[#This Row],[Saldo Crédito Total]]="",#N/A,((Tabela14[[#This Row],[Saldo Crédito Total]]*1)/F157)-1)</f>
        <v>0.14541545696999481</v>
      </c>
      <c r="I169" s="43">
        <v>272926</v>
      </c>
      <c r="J169" s="21">
        <f>IF(Tabela14[[#This Row],[Concessão Crédito ]]="",#N/A,((Tabela14[[#This Row],[Concessão Crédito ]]*1)/I157)-1)</f>
        <v>6.8512993978686598E-2</v>
      </c>
      <c r="K169" s="12">
        <v>19.02</v>
      </c>
      <c r="L169" s="12">
        <v>2.97</v>
      </c>
      <c r="M169" s="12">
        <v>1.94</v>
      </c>
      <c r="N169" s="12">
        <v>4.1500000000000004</v>
      </c>
      <c r="O169" s="12">
        <v>38.31</v>
      </c>
      <c r="P169" s="21">
        <f>IF(Tabela14[[#This Row],[Endividamento Famíliar Total]]="",#N/A,((Tabela14[[#This Row],[Endividamento Famíliar Total]]*1)/O157)-1)</f>
        <v>1.2420718816067655E-2</v>
      </c>
      <c r="Q169" s="12">
        <v>22.77</v>
      </c>
      <c r="R169" s="21">
        <f>IF(Tabela14[[#This Row],[Comprometimento de Renda]]="",#N/A,((Tabela14[[#This Row],[Comprometimento de Renda]]*1)/Q157)-1)</f>
        <v>-3.3121019108280247E-2</v>
      </c>
      <c r="S169" s="39">
        <v>1940434536</v>
      </c>
      <c r="T169" s="21">
        <f>IF(Tabela14[[#This Row],[M2]]="",#N/A,((Tabela14[[#This Row],[M2]]*1)/S157)-1)</f>
        <v>0.10294690686569008</v>
      </c>
      <c r="U169" s="12">
        <v>9.4499999999999993</v>
      </c>
      <c r="V169" s="39">
        <v>215546803</v>
      </c>
      <c r="W169" s="21">
        <f>IF(Tabela14[[#This Row],[Base Monetária]]="",#N/A,((Tabela14[[#This Row],[Base Monetária]]*1)/V168)-1)</f>
        <v>2.0895253210454046E-2</v>
      </c>
      <c r="X169" s="21">
        <f>IF(Tabela14[[#This Row],[Base Monetária]]="",#N/A,((Tabela14[[#This Row],[Base Monetária]]*1)/V157)-1)</f>
        <v>3.120298594886517E-2</v>
      </c>
    </row>
    <row r="170" spans="1:24" ht="12.75">
      <c r="A170" s="19">
        <v>41609</v>
      </c>
      <c r="B170" s="41">
        <v>1461999</v>
      </c>
      <c r="C170" s="21">
        <f>IF(Tabela14[[#This Row],[Saldo Crédito PJ]]="",#N/A,((Tabela14[[#This Row],[Saldo Crédito PJ]]*1)/B158)-1)</f>
        <v>0.13169467135548785</v>
      </c>
      <c r="D170" s="40">
        <v>1249372</v>
      </c>
      <c r="E170" s="21">
        <f>IF(Tabela14[[#This Row],[Saldo Crédito PF]]="",#N/A,((Tabela14[[#This Row],[Saldo Crédito PF]]*1)/D158)-1)</f>
        <v>0.16061835386183176</v>
      </c>
      <c r="F170" s="40">
        <v>2711371</v>
      </c>
      <c r="G170" s="21">
        <f>IF(Tabela14[[#This Row],[Saldo Crédito Total]]="",#N/A,((Tabela14[[#This Row],[Saldo Crédito Total]]*1)/F169)-1)</f>
        <v>2.4367621718155652E-2</v>
      </c>
      <c r="H170" s="21">
        <f>IF(Tabela14[[#This Row],[Saldo Crédito Total]]="",#N/A,((Tabela14[[#This Row],[Saldo Crédito Total]]*1)/F158)-1)</f>
        <v>0.14484123465485088</v>
      </c>
      <c r="I170" s="43">
        <v>324165</v>
      </c>
      <c r="J170" s="21">
        <f>IF(Tabela14[[#This Row],[Concessão Crédito ]]="",#N/A,((Tabela14[[#This Row],[Concessão Crédito ]]*1)/I158)-1)</f>
        <v>0.11360552396983792</v>
      </c>
      <c r="K170" s="12">
        <v>18.72</v>
      </c>
      <c r="L170" s="12">
        <v>2.86</v>
      </c>
      <c r="M170" s="12">
        <v>1.83</v>
      </c>
      <c r="N170" s="12">
        <v>4.0599999999999996</v>
      </c>
      <c r="O170" s="12">
        <v>38.32</v>
      </c>
      <c r="P170" s="21">
        <f>IF(Tabela14[[#This Row],[Endividamento Famíliar Total]]="",#N/A,((Tabela14[[#This Row],[Endividamento Famíliar Total]]*1)/O158)-1)</f>
        <v>8.4210526315788847E-3</v>
      </c>
      <c r="Q170" s="12">
        <v>23.09</v>
      </c>
      <c r="R170" s="21">
        <f>IF(Tabela14[[#This Row],[Comprometimento de Renda]]="",#N/A,((Tabela14[[#This Row],[Comprometimento de Renda]]*1)/Q158)-1)</f>
        <v>-2.1610169491525499E-2</v>
      </c>
      <c r="S170" s="39">
        <v>1985467611</v>
      </c>
      <c r="T170" s="21">
        <f>IF(Tabela14[[#This Row],[M2]]="",#N/A,((Tabela14[[#This Row],[M2]]*1)/S158)-1)</f>
        <v>0.10741091933835989</v>
      </c>
      <c r="U170" s="12">
        <v>9.9</v>
      </c>
      <c r="V170" s="39">
        <v>249509778</v>
      </c>
      <c r="W170" s="21">
        <f>IF(Tabela14[[#This Row],[Base Monetária]]="",#N/A,((Tabela14[[#This Row],[Base Monetária]]*1)/V169)-1)</f>
        <v>0.15756659123355221</v>
      </c>
      <c r="X170" s="21">
        <f>IF(Tabela14[[#This Row],[Base Monetária]]="",#N/A,((Tabela14[[#This Row],[Base Monetária]]*1)/V158)-1)</f>
        <v>6.9152957063488563E-2</v>
      </c>
    </row>
    <row r="171" spans="1:24" ht="12.75">
      <c r="A171" s="19">
        <v>41640</v>
      </c>
      <c r="B171" s="41">
        <v>1450143</v>
      </c>
      <c r="C171" s="21">
        <f>IF(Tabela14[[#This Row],[Saldo Crédito PJ]]="",#N/A,((Tabela14[[#This Row],[Saldo Crédito PJ]]*1)/B159)-1)</f>
        <v>0.13479485714732875</v>
      </c>
      <c r="D171" s="40">
        <v>1263128</v>
      </c>
      <c r="E171" s="21">
        <f>IF(Tabela14[[#This Row],[Saldo Crédito PF]]="",#N/A,((Tabela14[[#This Row],[Saldo Crédito PF]]*1)/D159)-1)</f>
        <v>0.16066986745078227</v>
      </c>
      <c r="F171" s="40">
        <v>2713271</v>
      </c>
      <c r="G171" s="21">
        <f>IF(Tabela14[[#This Row],[Saldo Crédito Total]]="",#N/A,((Tabela14[[#This Row],[Saldo Crédito Total]]*1)/F170)-1)</f>
        <v>7.0075249753731583E-4</v>
      </c>
      <c r="H171" s="21">
        <f>IF(Tabela14[[#This Row],[Saldo Crédito Total]]="",#N/A,((Tabela14[[#This Row],[Saldo Crédito Total]]*1)/F159)-1)</f>
        <v>0.14669560237768708</v>
      </c>
      <c r="I171" s="43">
        <v>258890</v>
      </c>
      <c r="J171" s="21">
        <f>IF(Tabela14[[#This Row],[Concessão Crédito ]]="",#N/A,((Tabela14[[#This Row],[Concessão Crédito ]]*1)/I159)-1)</f>
        <v>7.9454956344805261E-2</v>
      </c>
      <c r="K171" s="12">
        <v>18.87</v>
      </c>
      <c r="L171" s="12">
        <v>2.84</v>
      </c>
      <c r="M171" s="12">
        <v>1.82</v>
      </c>
      <c r="N171" s="12">
        <v>4.03</v>
      </c>
      <c r="O171" s="12">
        <v>38.39</v>
      </c>
      <c r="P171" s="21">
        <f>IF(Tabela14[[#This Row],[Endividamento Famíliar Total]]="",#N/A,((Tabela14[[#This Row],[Endividamento Famíliar Total]]*1)/O159)-1)</f>
        <v>5.2369730295889205E-3</v>
      </c>
      <c r="Q171" s="12">
        <v>23</v>
      </c>
      <c r="R171" s="21">
        <f>IF(Tabela14[[#This Row],[Comprometimento de Renda]]="",#N/A,((Tabela14[[#This Row],[Comprometimento de Renda]]*1)/Q159)-1)</f>
        <v>-2.6248941574936513E-2</v>
      </c>
      <c r="S171" s="39">
        <v>1971127279</v>
      </c>
      <c r="T171" s="21">
        <f>IF(Tabela14[[#This Row],[M2]]="",#N/A,((Tabela14[[#This Row],[M2]]*1)/S159)-1)</f>
        <v>0.12594168201132971</v>
      </c>
      <c r="U171" s="12">
        <v>10.17</v>
      </c>
      <c r="V171" s="39">
        <v>222947119</v>
      </c>
      <c r="W171" s="21">
        <f>IF(Tabela14[[#This Row],[Base Monetária]]="",#N/A,((Tabela14[[#This Row],[Base Monetária]]*1)/V170)-1)</f>
        <v>-0.10645939094218582</v>
      </c>
      <c r="X171" s="21">
        <f>IF(Tabela14[[#This Row],[Base Monetária]]="",#N/A,((Tabela14[[#This Row],[Base Monetária]]*1)/V159)-1)</f>
        <v>2.9950545057841893E-2</v>
      </c>
    </row>
    <row r="172" spans="1:24" ht="12.75">
      <c r="A172" s="19">
        <v>41671</v>
      </c>
      <c r="B172" s="41">
        <v>1455446</v>
      </c>
      <c r="C172" s="21">
        <f>IF(Tabela14[[#This Row],[Saldo Crédito PJ]]="",#N/A,((Tabela14[[#This Row],[Saldo Crédito PJ]]*1)/B160)-1)</f>
        <v>0.12928395077054855</v>
      </c>
      <c r="D172" s="40">
        <v>1270206</v>
      </c>
      <c r="E172" s="21">
        <f>IF(Tabela14[[#This Row],[Saldo Crédito PF]]="",#N/A,((Tabela14[[#This Row],[Saldo Crédito PF]]*1)/D160)-1)</f>
        <v>0.16024388572994441</v>
      </c>
      <c r="F172" s="40">
        <v>2725652</v>
      </c>
      <c r="G172" s="21">
        <f>IF(Tabela14[[#This Row],[Saldo Crédito Total]]="",#N/A,((Tabela14[[#This Row],[Saldo Crédito Total]]*1)/F171)-1)</f>
        <v>4.5631269416139819E-3</v>
      </c>
      <c r="H172" s="21">
        <f>IF(Tabela14[[#This Row],[Saldo Crédito Total]]="",#N/A,((Tabela14[[#This Row],[Saldo Crédito Total]]*1)/F160)-1)</f>
        <v>0.14350370469504692</v>
      </c>
      <c r="I172" s="43">
        <v>261076</v>
      </c>
      <c r="J172" s="21">
        <f>IF(Tabela14[[#This Row],[Concessão Crédito ]]="",#N/A,((Tabela14[[#This Row],[Concessão Crédito ]]*1)/I160)-1)</f>
        <v>0.15129118746913139</v>
      </c>
      <c r="K172" s="12">
        <v>19.18</v>
      </c>
      <c r="L172" s="12">
        <v>2.86</v>
      </c>
      <c r="M172" s="12">
        <v>1.86</v>
      </c>
      <c r="N172" s="12">
        <v>4</v>
      </c>
      <c r="O172" s="12">
        <v>38.36</v>
      </c>
      <c r="P172" s="21">
        <f>IF(Tabela14[[#This Row],[Endividamento Famíliar Total]]="",#N/A,((Tabela14[[#This Row],[Endividamento Famíliar Total]]*1)/O160)-1)</f>
        <v>2.3517115233864239E-3</v>
      </c>
      <c r="Q172" s="12">
        <v>23.09</v>
      </c>
      <c r="R172" s="21">
        <f>IF(Tabela14[[#This Row],[Comprometimento de Renda]]="",#N/A,((Tabela14[[#This Row],[Comprometimento de Renda]]*1)/Q160)-1)</f>
        <v>-2.0780322307039745E-2</v>
      </c>
      <c r="S172" s="39">
        <v>1989751973</v>
      </c>
      <c r="T172" s="21">
        <f>IF(Tabela14[[#This Row],[M2]]="",#N/A,((Tabela14[[#This Row],[M2]]*1)/S160)-1)</f>
        <v>0.1371179425801401</v>
      </c>
      <c r="U172" s="12">
        <v>10.43</v>
      </c>
      <c r="V172" s="39">
        <v>224671134</v>
      </c>
      <c r="W172" s="21">
        <f>IF(Tabela14[[#This Row],[Base Monetária]]="",#N/A,((Tabela14[[#This Row],[Base Monetária]]*1)/V171)-1)</f>
        <v>7.7328426926206451E-3</v>
      </c>
      <c r="X172" s="21">
        <f>IF(Tabela14[[#This Row],[Base Monetária]]="",#N/A,((Tabela14[[#This Row],[Base Monetária]]*1)/V160)-1)</f>
        <v>9.5835979403499305E-2</v>
      </c>
    </row>
    <row r="173" spans="1:24" ht="12.75">
      <c r="A173" s="19">
        <v>41699</v>
      </c>
      <c r="B173" s="41">
        <v>1470686</v>
      </c>
      <c r="C173" s="21">
        <f>IF(Tabela14[[#This Row],[Saldo Crédito PJ]]="",#N/A,((Tabela14[[#This Row],[Saldo Crédito PJ]]*1)/B161)-1)</f>
        <v>0.11496102868207125</v>
      </c>
      <c r="D173" s="40">
        <v>1281603</v>
      </c>
      <c r="E173" s="21">
        <f>IF(Tabela14[[#This Row],[Saldo Crédito PF]]="",#N/A,((Tabela14[[#This Row],[Saldo Crédito PF]]*1)/D161)-1)</f>
        <v>0.15666574910989461</v>
      </c>
      <c r="F173" s="40">
        <v>2752289</v>
      </c>
      <c r="G173" s="21">
        <f>IF(Tabela14[[#This Row],[Saldo Crédito Total]]="",#N/A,((Tabela14[[#This Row],[Saldo Crédito Total]]*1)/F172)-1)</f>
        <v>9.7727075943663255E-3</v>
      </c>
      <c r="H173" s="21">
        <f>IF(Tabela14[[#This Row],[Saldo Crédito Total]]="",#N/A,((Tabela14[[#This Row],[Saldo Crédito Total]]*1)/F161)-1)</f>
        <v>0.13400028511838591</v>
      </c>
      <c r="I173" s="43">
        <v>269914</v>
      </c>
      <c r="J173" s="21">
        <f>IF(Tabela14[[#This Row],[Concessão Crédito ]]="",#N/A,((Tabela14[[#This Row],[Concessão Crédito ]]*1)/I161)-1)</f>
        <v>6.3365244454950176E-2</v>
      </c>
      <c r="K173" s="12">
        <v>19.190000000000001</v>
      </c>
      <c r="L173" s="12">
        <v>2.88</v>
      </c>
      <c r="M173" s="12">
        <v>1.87</v>
      </c>
      <c r="N173" s="12">
        <v>4.05</v>
      </c>
      <c r="O173" s="12">
        <v>38.24</v>
      </c>
      <c r="P173" s="21">
        <f>IF(Tabela14[[#This Row],[Endividamento Famíliar Total]]="",#N/A,((Tabela14[[#This Row],[Endividamento Famíliar Total]]*1)/O161)-1)</f>
        <v>2.3591087811272171E-3</v>
      </c>
      <c r="Q173" s="12">
        <v>23.04</v>
      </c>
      <c r="R173" s="21">
        <f>IF(Tabela14[[#This Row],[Comprometimento de Renda]]="",#N/A,((Tabela14[[#This Row],[Comprometimento de Renda]]*1)/Q161)-1)</f>
        <v>-1.4963659683625563E-2</v>
      </c>
      <c r="S173" s="39">
        <v>2004771520</v>
      </c>
      <c r="T173" s="21">
        <f>IF(Tabela14[[#This Row],[M2]]="",#N/A,((Tabela14[[#This Row],[M2]]*1)/S161)-1)</f>
        <v>0.12371643757215067</v>
      </c>
      <c r="U173" s="12">
        <v>10.65</v>
      </c>
      <c r="V173" s="39">
        <v>228014047</v>
      </c>
      <c r="W173" s="21">
        <f>IF(Tabela14[[#This Row],[Base Monetária]]="",#N/A,((Tabela14[[#This Row],[Base Monetária]]*1)/V172)-1)</f>
        <v>1.4879138857241792E-2</v>
      </c>
      <c r="X173" s="21">
        <f>IF(Tabela14[[#This Row],[Base Monetária]]="",#N/A,((Tabela14[[#This Row],[Base Monetária]]*1)/V161)-1)</f>
        <v>9.7712337034543184E-2</v>
      </c>
    </row>
    <row r="174" spans="1:24" ht="12.75">
      <c r="A174" s="19">
        <v>41730</v>
      </c>
      <c r="B174" s="41">
        <v>1477149</v>
      </c>
      <c r="C174" s="21">
        <f>IF(Tabela14[[#This Row],[Saldo Crédito PJ]]="",#N/A,((Tabela14[[#This Row],[Saldo Crédito PJ]]*1)/B162)-1)</f>
        <v>0.11541786950247723</v>
      </c>
      <c r="D174" s="40">
        <v>1294198</v>
      </c>
      <c r="E174" s="21">
        <f>IF(Tabela14[[#This Row],[Saldo Crédito PF]]="",#N/A,((Tabela14[[#This Row],[Saldo Crédito PF]]*1)/D162)-1)</f>
        <v>0.15055572051640853</v>
      </c>
      <c r="F174" s="40">
        <v>2771347</v>
      </c>
      <c r="G174" s="21">
        <f>IF(Tabela14[[#This Row],[Saldo Crédito Total]]="",#N/A,((Tabela14[[#This Row],[Saldo Crédito Total]]*1)/F173)-1)</f>
        <v>6.9244181842822439E-3</v>
      </c>
      <c r="H174" s="21">
        <f>IF(Tabela14[[#This Row],[Saldo Crédito Total]]="",#N/A,((Tabela14[[#This Row],[Saldo Crédito Total]]*1)/F162)-1)</f>
        <v>0.1315560070506181</v>
      </c>
      <c r="I174" s="43">
        <v>274446</v>
      </c>
      <c r="J174" s="21">
        <f>IF(Tabela14[[#This Row],[Concessão Crédito ]]="",#N/A,((Tabela14[[#This Row],[Concessão Crédito ]]*1)/I162)-1)</f>
        <v>1.6504314974628675E-2</v>
      </c>
      <c r="K174" s="12">
        <v>19.239999999999998</v>
      </c>
      <c r="L174" s="12">
        <v>2.92</v>
      </c>
      <c r="M174" s="12">
        <v>1.89</v>
      </c>
      <c r="N174" s="12">
        <v>4.0999999999999996</v>
      </c>
      <c r="O174" s="12">
        <v>38.22</v>
      </c>
      <c r="P174" s="21">
        <f>IF(Tabela14[[#This Row],[Endividamento Famíliar Total]]="",#N/A,((Tabela14[[#This Row],[Endividamento Famíliar Total]]*1)/O162)-1)</f>
        <v>-1.3065064018814576E-3</v>
      </c>
      <c r="Q174" s="12">
        <v>23.08</v>
      </c>
      <c r="R174" s="21">
        <f>IF(Tabela14[[#This Row],[Comprometimento de Renda]]="",#N/A,((Tabela14[[#This Row],[Comprometimento de Renda]]*1)/Q162)-1)</f>
        <v>-5.1724137931035141E-3</v>
      </c>
      <c r="S174" s="39">
        <v>2018409621</v>
      </c>
      <c r="T174" s="21">
        <f>IF(Tabela14[[#This Row],[M2]]="",#N/A,((Tabela14[[#This Row],[M2]]*1)/S162)-1)</f>
        <v>0.13305830068458024</v>
      </c>
      <c r="U174" s="12">
        <v>10.87</v>
      </c>
      <c r="V174" s="39">
        <v>222462991</v>
      </c>
      <c r="W174" s="21">
        <f>IF(Tabela14[[#This Row],[Base Monetária]]="",#N/A,((Tabela14[[#This Row],[Base Monetária]]*1)/V173)-1)</f>
        <v>-2.4345236940599535E-2</v>
      </c>
      <c r="X174" s="21">
        <f>IF(Tabela14[[#This Row],[Base Monetária]]="",#N/A,((Tabela14[[#This Row],[Base Monetária]]*1)/V162)-1)</f>
        <v>6.1258711091862095E-2</v>
      </c>
    </row>
    <row r="175" spans="1:24" ht="12.75">
      <c r="A175" s="19">
        <v>41760</v>
      </c>
      <c r="B175" s="41">
        <v>1486831</v>
      </c>
      <c r="C175" s="21">
        <f>IF(Tabela14[[#This Row],[Saldo Crédito PJ]]="",#N/A,((Tabela14[[#This Row],[Saldo Crédito PJ]]*1)/B163)-1)</f>
        <v>0.10684130989868312</v>
      </c>
      <c r="D175" s="40">
        <v>1311184</v>
      </c>
      <c r="E175" s="21">
        <f>IF(Tabela14[[#This Row],[Saldo Crédito PF]]="",#N/A,((Tabela14[[#This Row],[Saldo Crédito PF]]*1)/D163)-1)</f>
        <v>0.14615589029217202</v>
      </c>
      <c r="F175" s="40">
        <v>2798015</v>
      </c>
      <c r="G175" s="21">
        <f>IF(Tabela14[[#This Row],[Saldo Crédito Total]]="",#N/A,((Tabela14[[#This Row],[Saldo Crédito Total]]*1)/F174)-1)</f>
        <v>9.6227574533249705E-3</v>
      </c>
      <c r="H175" s="21">
        <f>IF(Tabela14[[#This Row],[Saldo Crédito Total]]="",#N/A,((Tabela14[[#This Row],[Saldo Crédito Total]]*1)/F163)-1)</f>
        <v>0.12492331023192271</v>
      </c>
      <c r="I175" s="43">
        <v>281894</v>
      </c>
      <c r="J175" s="21">
        <f>IF(Tabela14[[#This Row],[Concessão Crédito ]]="",#N/A,((Tabela14[[#This Row],[Concessão Crédito ]]*1)/I163)-1)</f>
        <v>-1.4222219113795287E-2</v>
      </c>
      <c r="K175" s="12">
        <v>19.27</v>
      </c>
      <c r="L175" s="12">
        <v>3</v>
      </c>
      <c r="M175" s="12">
        <v>1.97</v>
      </c>
      <c r="N175" s="12">
        <v>4.16</v>
      </c>
      <c r="O175" s="12">
        <v>38.369999999999997</v>
      </c>
      <c r="P175" s="21">
        <f>IF(Tabela14[[#This Row],[Endividamento Famíliar Total]]="",#N/A,((Tabela14[[#This Row],[Endividamento Famíliar Total]]*1)/O163)-1)</f>
        <v>2.6068821689251287E-4</v>
      </c>
      <c r="Q175" s="12">
        <v>23.05</v>
      </c>
      <c r="R175" s="21">
        <f>IF(Tabela14[[#This Row],[Comprometimento de Renda]]="",#N/A,((Tabela14[[#This Row],[Comprometimento de Renda]]*1)/Q163)-1)</f>
        <v>1.5866020273248127E-2</v>
      </c>
      <c r="S175" s="39">
        <v>2037576287</v>
      </c>
      <c r="T175" s="21">
        <f>IF(Tabela14[[#This Row],[M2]]="",#N/A,((Tabela14[[#This Row],[M2]]*1)/S163)-1)</f>
        <v>0.12636310039920517</v>
      </c>
      <c r="U175" s="12">
        <v>10.9</v>
      </c>
      <c r="V175" s="39">
        <v>214771855</v>
      </c>
      <c r="W175" s="21">
        <f>IF(Tabela14[[#This Row],[Base Monetária]]="",#N/A,((Tabela14[[#This Row],[Base Monetária]]*1)/V174)-1)</f>
        <v>-3.4572653929659691E-2</v>
      </c>
      <c r="X175" s="21">
        <f>IF(Tabela14[[#This Row],[Base Monetária]]="",#N/A,((Tabela14[[#This Row],[Base Monetária]]*1)/V163)-1)</f>
        <v>6.8270452545587723E-2</v>
      </c>
    </row>
    <row r="176" spans="1:24" ht="12.75">
      <c r="A176" s="19">
        <v>41791</v>
      </c>
      <c r="B176" s="41">
        <v>1499849</v>
      </c>
      <c r="C176" s="21">
        <f>IF(Tabela14[[#This Row],[Saldo Crédito PJ]]="",#N/A,((Tabela14[[#This Row],[Saldo Crédito PJ]]*1)/B164)-1)</f>
        <v>9.3613239010632343E-2</v>
      </c>
      <c r="D176" s="40">
        <v>1324777</v>
      </c>
      <c r="E176" s="21">
        <f>IF(Tabela14[[#This Row],[Saldo Crédito PF]]="",#N/A,((Tabela14[[#This Row],[Saldo Crédito PF]]*1)/D164)-1)</f>
        <v>0.14193691309647161</v>
      </c>
      <c r="F176" s="40">
        <v>2824626</v>
      </c>
      <c r="G176" s="21">
        <f>IF(Tabela14[[#This Row],[Saldo Crédito Total]]="",#N/A,((Tabela14[[#This Row],[Saldo Crédito Total]]*1)/F175)-1)</f>
        <v>9.5106709578041126E-3</v>
      </c>
      <c r="H176" s="21">
        <f>IF(Tabela14[[#This Row],[Saldo Crédito Total]]="",#N/A,((Tabela14[[#This Row],[Saldo Crédito Total]]*1)/F164)-1)</f>
        <v>0.11575793102794463</v>
      </c>
      <c r="I176" s="43">
        <v>285440</v>
      </c>
      <c r="J176" s="21">
        <f>IF(Tabela14[[#This Row],[Concessão Crédito ]]="",#N/A,((Tabela14[[#This Row],[Concessão Crédito ]]*1)/I164)-1)</f>
        <v>2.3746588288459547E-2</v>
      </c>
      <c r="K176" s="12">
        <v>19.420000000000002</v>
      </c>
      <c r="L176" s="12">
        <v>2.9</v>
      </c>
      <c r="M176" s="12">
        <v>1.95</v>
      </c>
      <c r="N176" s="12">
        <v>3.98</v>
      </c>
      <c r="O176" s="12">
        <v>38.53</v>
      </c>
      <c r="P176" s="21">
        <f>IF(Tabela14[[#This Row],[Endividamento Famíliar Total]]="",#N/A,((Tabela14[[#This Row],[Endividamento Famíliar Total]]*1)/O164)-1)</f>
        <v>4.6936114732725187E-3</v>
      </c>
      <c r="Q176" s="12">
        <v>23.05</v>
      </c>
      <c r="R176" s="21">
        <f>IF(Tabela14[[#This Row],[Comprometimento de Renda]]="",#N/A,((Tabela14[[#This Row],[Comprometimento de Renda]]*1)/Q164)-1)</f>
        <v>2.6726057906458767E-2</v>
      </c>
      <c r="S176" s="39">
        <v>2061091340</v>
      </c>
      <c r="T176" s="21">
        <f>IF(Tabela14[[#This Row],[M2]]="",#N/A,((Tabela14[[#This Row],[M2]]*1)/S164)-1)</f>
        <v>0.11547432567859506</v>
      </c>
      <c r="U176" s="12">
        <v>10.9</v>
      </c>
      <c r="V176" s="39">
        <v>222858595</v>
      </c>
      <c r="W176" s="21">
        <f>IF(Tabela14[[#This Row],[Base Monetária]]="",#N/A,((Tabela14[[#This Row],[Base Monetária]]*1)/V175)-1)</f>
        <v>3.7652698953501096E-2</v>
      </c>
      <c r="X176" s="21">
        <f>IF(Tabela14[[#This Row],[Base Monetária]]="",#N/A,((Tabela14[[#This Row],[Base Monetária]]*1)/V164)-1)</f>
        <v>3.8640929914891542E-2</v>
      </c>
    </row>
    <row r="177" spans="1:24" ht="12.75">
      <c r="A177" s="19">
        <v>41821</v>
      </c>
      <c r="B177" s="41">
        <v>1497784</v>
      </c>
      <c r="C177" s="21">
        <f>IF(Tabela14[[#This Row],[Saldo Crédito PJ]]="",#N/A,((Tabela14[[#This Row],[Saldo Crédito PJ]]*1)/B165)-1)</f>
        <v>9.2369595072104627E-2</v>
      </c>
      <c r="D177" s="40">
        <v>1333060</v>
      </c>
      <c r="E177" s="21">
        <f>IF(Tabela14[[#This Row],[Saldo Crédito PF]]="",#N/A,((Tabela14[[#This Row],[Saldo Crédito PF]]*1)/D165)-1)</f>
        <v>0.13549132278359166</v>
      </c>
      <c r="F177" s="40">
        <v>2830844</v>
      </c>
      <c r="G177" s="21">
        <f>IF(Tabela14[[#This Row],[Saldo Crédito Total]]="",#N/A,((Tabela14[[#This Row],[Saldo Crédito Total]]*1)/F176)-1)</f>
        <v>2.2013533827132115E-3</v>
      </c>
      <c r="H177" s="21">
        <f>IF(Tabela14[[#This Row],[Saldo Crédito Total]]="",#N/A,((Tabela14[[#This Row],[Saldo Crédito Total]]*1)/F165)-1)</f>
        <v>0.11226040979487473</v>
      </c>
      <c r="I177" s="43">
        <v>273713</v>
      </c>
      <c r="J177" s="21">
        <f>IF(Tabela14[[#This Row],[Concessão Crédito ]]="",#N/A,((Tabela14[[#This Row],[Concessão Crédito ]]*1)/I165)-1)</f>
        <v>2.8706191863196562E-2</v>
      </c>
      <c r="K177" s="12">
        <v>19.29</v>
      </c>
      <c r="L177" s="12">
        <v>2.96</v>
      </c>
      <c r="M177" s="12">
        <v>1.98</v>
      </c>
      <c r="N177" s="12">
        <v>4.05</v>
      </c>
      <c r="O177" s="12">
        <v>38.6</v>
      </c>
      <c r="P177" s="21">
        <f>IF(Tabela14[[#This Row],[Endividamento Famíliar Total]]="",#N/A,((Tabela14[[#This Row],[Endividamento Famíliar Total]]*1)/O165)-1)</f>
        <v>2.0768431983384517E-3</v>
      </c>
      <c r="Q177" s="12">
        <v>23.07</v>
      </c>
      <c r="R177" s="21">
        <f>IF(Tabela14[[#This Row],[Comprometimento de Renda]]="",#N/A,((Tabela14[[#This Row],[Comprometimento de Renda]]*1)/Q165)-1)</f>
        <v>3.1291908806437174E-2</v>
      </c>
      <c r="S177" s="39">
        <v>2068935938</v>
      </c>
      <c r="T177" s="21">
        <f>IF(Tabela14[[#This Row],[M2]]="",#N/A,((Tabela14[[#This Row],[M2]]*1)/S165)-1)</f>
        <v>0.11561850412158736</v>
      </c>
      <c r="U177" s="12">
        <v>10.9</v>
      </c>
      <c r="V177" s="39">
        <v>223594688</v>
      </c>
      <c r="W177" s="21">
        <f>IF(Tabela14[[#This Row],[Base Monetária]]="",#N/A,((Tabela14[[#This Row],[Base Monetária]]*1)/V176)-1)</f>
        <v>3.3029598880851552E-3</v>
      </c>
      <c r="X177" s="21">
        <f>IF(Tabela14[[#This Row],[Base Monetária]]="",#N/A,((Tabela14[[#This Row],[Base Monetária]]*1)/V165)-1)</f>
        <v>6.2351534211983806E-2</v>
      </c>
    </row>
    <row r="178" spans="1:24" ht="12.75">
      <c r="A178" s="19">
        <v>41852</v>
      </c>
      <c r="B178" s="41">
        <v>1509536</v>
      </c>
      <c r="C178" s="21">
        <f>IF(Tabela14[[#This Row],[Saldo Crédito PJ]]="",#N/A,((Tabela14[[#This Row],[Saldo Crédito PJ]]*1)/B166)-1)</f>
        <v>8.8048759567501023E-2</v>
      </c>
      <c r="D178" s="40">
        <v>1348138</v>
      </c>
      <c r="E178" s="21">
        <f>IF(Tabela14[[#This Row],[Saldo Crédito PF]]="",#N/A,((Tabela14[[#This Row],[Saldo Crédito PF]]*1)/D166)-1)</f>
        <v>0.13241802779516076</v>
      </c>
      <c r="F178" s="40">
        <v>2857674</v>
      </c>
      <c r="G178" s="21">
        <f>IF(Tabela14[[#This Row],[Saldo Crédito Total]]="",#N/A,((Tabela14[[#This Row],[Saldo Crédito Total]]*1)/F177)-1)</f>
        <v>9.4777387945079727E-3</v>
      </c>
      <c r="H178" s="21">
        <f>IF(Tabela14[[#This Row],[Saldo Crédito Total]]="",#N/A,((Tabela14[[#This Row],[Saldo Crédito Total]]*1)/F166)-1)</f>
        <v>0.10853905194745739</v>
      </c>
      <c r="I178" s="43">
        <v>271693</v>
      </c>
      <c r="J178" s="21">
        <f>IF(Tabela14[[#This Row],[Concessão Crédito ]]="",#N/A,((Tabela14[[#This Row],[Concessão Crédito ]]*1)/I166)-1)</f>
        <v>-1.6388683724126718E-3</v>
      </c>
      <c r="K178" s="12">
        <v>19.309999999999999</v>
      </c>
      <c r="L178" s="12">
        <v>2.98</v>
      </c>
      <c r="M178" s="12">
        <v>2.0299999999999998</v>
      </c>
      <c r="N178" s="12">
        <v>4.04</v>
      </c>
      <c r="O178" s="12">
        <v>38.659999999999997</v>
      </c>
      <c r="P178" s="21">
        <f>IF(Tabela14[[#This Row],[Endividamento Famíliar Total]]="",#N/A,((Tabela14[[#This Row],[Endividamento Famíliar Total]]*1)/O166)-1)</f>
        <v>2.587322121603286E-4</v>
      </c>
      <c r="Q178" s="12">
        <v>22.95</v>
      </c>
      <c r="R178" s="21">
        <f>IF(Tabela14[[#This Row],[Comprometimento de Renda]]="",#N/A,((Tabela14[[#This Row],[Comprometimento de Renda]]*1)/Q166)-1)</f>
        <v>2.0453534904401938E-2</v>
      </c>
      <c r="S178" s="39">
        <v>2087372837</v>
      </c>
      <c r="T178" s="21">
        <f>IF(Tabela14[[#This Row],[M2]]="",#N/A,((Tabela14[[#This Row],[M2]]*1)/S166)-1)</f>
        <v>0.1134218790662378</v>
      </c>
      <c r="U178" s="12">
        <v>10.9</v>
      </c>
      <c r="V178" s="39">
        <v>231344899</v>
      </c>
      <c r="W178" s="21">
        <f>IF(Tabela14[[#This Row],[Base Monetária]]="",#N/A,((Tabela14[[#This Row],[Base Monetária]]*1)/V177)-1)</f>
        <v>3.4661874435943707E-2</v>
      </c>
      <c r="X178" s="21">
        <f>IF(Tabela14[[#This Row],[Base Monetária]]="",#N/A,((Tabela14[[#This Row],[Base Monetária]]*1)/V166)-1)</f>
        <v>0.10370199448237982</v>
      </c>
    </row>
    <row r="179" spans="1:24" ht="12.75">
      <c r="A179" s="19">
        <v>41883</v>
      </c>
      <c r="B179" s="41">
        <v>1535565</v>
      </c>
      <c r="C179" s="21">
        <f>IF(Tabela14[[#This Row],[Saldo Crédito PJ]]="",#N/A,((Tabela14[[#This Row],[Saldo Crédito PJ]]*1)/B167)-1)</f>
        <v>0.10098442698175969</v>
      </c>
      <c r="D179" s="40">
        <v>1361005</v>
      </c>
      <c r="E179" s="21">
        <f>IF(Tabela14[[#This Row],[Saldo Crédito PF]]="",#N/A,((Tabela14[[#This Row],[Saldo Crédito PF]]*1)/D167)-1)</f>
        <v>0.1318627764882776</v>
      </c>
      <c r="F179" s="40">
        <v>2896570</v>
      </c>
      <c r="G179" s="21">
        <f>IF(Tabela14[[#This Row],[Saldo Crédito Total]]="",#N/A,((Tabela14[[#This Row],[Saldo Crédito Total]]*1)/F178)-1)</f>
        <v>1.361106970214232E-2</v>
      </c>
      <c r="H179" s="21">
        <f>IF(Tabela14[[#This Row],[Saldo Crédito Total]]="",#N/A,((Tabela14[[#This Row],[Saldo Crédito Total]]*1)/F167)-1)</f>
        <v>0.11528018210604785</v>
      </c>
      <c r="I179" s="43">
        <v>295760</v>
      </c>
      <c r="J179" s="21">
        <f>IF(Tabela14[[#This Row],[Concessão Crédito ]]="",#N/A,((Tabela14[[#This Row],[Concessão Crédito ]]*1)/I167)-1)</f>
        <v>0.10007252980230974</v>
      </c>
      <c r="K179" s="12">
        <v>19.29</v>
      </c>
      <c r="L179" s="12">
        <v>2.91</v>
      </c>
      <c r="M179" s="12">
        <v>2</v>
      </c>
      <c r="N179" s="12">
        <v>3.94</v>
      </c>
      <c r="O179" s="12">
        <v>38.76</v>
      </c>
      <c r="P179" s="21">
        <f>IF(Tabela14[[#This Row],[Endividamento Famíliar Total]]="",#N/A,((Tabela14[[#This Row],[Endividamento Famíliar Total]]*1)/O167)-1)</f>
        <v>7.800312012480326E-3</v>
      </c>
      <c r="Q179" s="12">
        <v>22.98</v>
      </c>
      <c r="R179" s="21">
        <f>IF(Tabela14[[#This Row],[Comprometimento de Renda]]="",#N/A,((Tabela14[[#This Row],[Comprometimento de Renda]]*1)/Q167)-1)</f>
        <v>1.7714791851195955E-2</v>
      </c>
      <c r="S179" s="39">
        <v>2110060143</v>
      </c>
      <c r="T179" s="21">
        <f>IF(Tabela14[[#This Row],[M2]]="",#N/A,((Tabela14[[#This Row],[M2]]*1)/S167)-1)</f>
        <v>0.11507166507176514</v>
      </c>
      <c r="U179" s="12">
        <v>10.9</v>
      </c>
      <c r="V179" s="39">
        <v>238409382</v>
      </c>
      <c r="W179" s="21">
        <f>IF(Tabela14[[#This Row],[Base Monetária]]="",#N/A,((Tabela14[[#This Row],[Base Monetária]]*1)/V178)-1)</f>
        <v>3.0536584253798571E-2</v>
      </c>
      <c r="X179" s="21">
        <f>IF(Tabela14[[#This Row],[Base Monetária]]="",#N/A,((Tabela14[[#This Row],[Base Monetária]]*1)/V167)-1)</f>
        <v>3.8482173763263683E-2</v>
      </c>
    </row>
    <row r="180" spans="1:24" ht="12.75">
      <c r="A180" s="19">
        <v>41913</v>
      </c>
      <c r="B180" s="41">
        <v>1541066</v>
      </c>
      <c r="C180" s="21">
        <f>IF(Tabela14[[#This Row],[Saldo Crédito PJ]]="",#N/A,((Tabela14[[#This Row],[Saldo Crédito PJ]]*1)/B168)-1)</f>
        <v>0.10727934937011363</v>
      </c>
      <c r="D180" s="40">
        <v>1378381</v>
      </c>
      <c r="E180" s="21">
        <f>IF(Tabela14[[#This Row],[Saldo Crédito PF]]="",#N/A,((Tabela14[[#This Row],[Saldo Crédito PF]]*1)/D168)-1)</f>
        <v>0.13682594875635257</v>
      </c>
      <c r="F180" s="40">
        <v>2919447</v>
      </c>
      <c r="G180" s="21">
        <f>IF(Tabela14[[#This Row],[Saldo Crédito Total]]="",#N/A,((Tabela14[[#This Row],[Saldo Crédito Total]]*1)/F179)-1)</f>
        <v>7.8979620723822475E-3</v>
      </c>
      <c r="H180" s="21">
        <f>IF(Tabela14[[#This Row],[Saldo Crédito Total]]="",#N/A,((Tabela14[[#This Row],[Saldo Crédito Total]]*1)/F168)-1)</f>
        <v>0.12103564915843035</v>
      </c>
      <c r="I180" s="43">
        <v>295130</v>
      </c>
      <c r="J180" s="21">
        <f>IF(Tabela14[[#This Row],[Concessão Crédito ]]="",#N/A,((Tabela14[[#This Row],[Concessão Crédito ]]*1)/I168)-1)</f>
        <v>4.212202640527396E-2</v>
      </c>
      <c r="K180" s="12">
        <v>19.32</v>
      </c>
      <c r="L180" s="12">
        <v>2.96</v>
      </c>
      <c r="M180" s="12">
        <v>2.0499999999999998</v>
      </c>
      <c r="N180" s="12">
        <v>3.98</v>
      </c>
      <c r="O180" s="12">
        <v>38.96</v>
      </c>
      <c r="P180" s="21">
        <f>IF(Tabela14[[#This Row],[Endividamento Famíliar Total]]="",#N/A,((Tabela14[[#This Row],[Endividamento Famíliar Total]]*1)/O168)-1)</f>
        <v>1.6701461377870652E-2</v>
      </c>
      <c r="Q180" s="12">
        <v>23.07</v>
      </c>
      <c r="R180" s="21">
        <f>IF(Tabela14[[#This Row],[Comprometimento de Renda]]="",#N/A,((Tabela14[[#This Row],[Comprometimento de Renda]]*1)/Q168)-1)</f>
        <v>1.9893899204243892E-2</v>
      </c>
      <c r="S180" s="39">
        <v>2121339527</v>
      </c>
      <c r="T180" s="21">
        <f>IF(Tabela14[[#This Row],[M2]]="",#N/A,((Tabela14[[#This Row],[M2]]*1)/S168)-1)</f>
        <v>0.11430701934948861</v>
      </c>
      <c r="U180" s="12">
        <v>10.92</v>
      </c>
      <c r="V180" s="39">
        <v>231028326</v>
      </c>
      <c r="W180" s="21">
        <f>IF(Tabela14[[#This Row],[Base Monetária]]="",#N/A,((Tabela14[[#This Row],[Base Monetária]]*1)/V179)-1)</f>
        <v>-3.0959586984710241E-2</v>
      </c>
      <c r="X180" s="21">
        <f>IF(Tabela14[[#This Row],[Base Monetária]]="",#N/A,((Tabela14[[#This Row],[Base Monetária]]*1)/V168)-1)</f>
        <v>9.4220457403663582E-2</v>
      </c>
    </row>
    <row r="181" spans="1:24" ht="12.75">
      <c r="A181" s="19">
        <v>41944</v>
      </c>
      <c r="B181" s="41">
        <v>1566044</v>
      </c>
      <c r="C181" s="21">
        <f>IF(Tabela14[[#This Row],[Saldo Crédito PJ]]="",#N/A,((Tabela14[[#This Row],[Saldo Crédito PJ]]*1)/B169)-1)</f>
        <v>0.10371220279542848</v>
      </c>
      <c r="D181" s="40">
        <v>1390556</v>
      </c>
      <c r="E181" s="21">
        <f>IF(Tabela14[[#This Row],[Saldo Crédito PF]]="",#N/A,((Tabela14[[#This Row],[Saldo Crédito PF]]*1)/D169)-1)</f>
        <v>0.13238934709247019</v>
      </c>
      <c r="F181" s="40">
        <v>2956599</v>
      </c>
      <c r="G181" s="21">
        <f>IF(Tabela14[[#This Row],[Saldo Crédito Total]]="",#N/A,((Tabela14[[#This Row],[Saldo Crédito Total]]*1)/F180)-1)</f>
        <v>1.272569770918941E-2</v>
      </c>
      <c r="H181" s="21">
        <f>IF(Tabela14[[#This Row],[Saldo Crédito Total]]="",#N/A,((Tabela14[[#This Row],[Saldo Crédito Total]]*1)/F169)-1)</f>
        <v>0.11701581451017851</v>
      </c>
      <c r="I181" s="43">
        <v>275246</v>
      </c>
      <c r="J181" s="21">
        <f>IF(Tabela14[[#This Row],[Concessão Crédito ]]="",#N/A,((Tabela14[[#This Row],[Concessão Crédito ]]*1)/I169)-1)</f>
        <v>8.5004726555917287E-3</v>
      </c>
      <c r="K181" s="12">
        <v>19.36</v>
      </c>
      <c r="L181" s="12">
        <v>2.85</v>
      </c>
      <c r="M181" s="12">
        <v>1.97</v>
      </c>
      <c r="N181" s="12">
        <v>3.84</v>
      </c>
      <c r="O181" s="12">
        <v>38.950000000000003</v>
      </c>
      <c r="P181" s="21">
        <f>IF(Tabela14[[#This Row],[Endividamento Famíliar Total]]="",#N/A,((Tabela14[[#This Row],[Endividamento Famíliar Total]]*1)/O169)-1)</f>
        <v>1.6705820934481919E-2</v>
      </c>
      <c r="Q181" s="12">
        <v>23.45</v>
      </c>
      <c r="R181" s="21">
        <f>IF(Tabela14[[#This Row],[Comprometimento de Renda]]="",#N/A,((Tabela14[[#This Row],[Comprometimento de Renda]]*1)/Q169)-1)</f>
        <v>2.9863855950812424E-2</v>
      </c>
      <c r="S181" s="39">
        <v>2146852154</v>
      </c>
      <c r="T181" s="21">
        <f>IF(Tabela14[[#This Row],[M2]]="",#N/A,((Tabela14[[#This Row],[M2]]*1)/S169)-1)</f>
        <v>0.10637700688707996</v>
      </c>
      <c r="U181" s="12">
        <v>11.15</v>
      </c>
      <c r="V181" s="39">
        <v>241625564</v>
      </c>
      <c r="W181" s="21">
        <f>IF(Tabela14[[#This Row],[Base Monetária]]="",#N/A,((Tabela14[[#This Row],[Base Monetária]]*1)/V180)-1)</f>
        <v>4.5869864459823884E-2</v>
      </c>
      <c r="X181" s="21">
        <f>IF(Tabela14[[#This Row],[Base Monetária]]="",#N/A,((Tabela14[[#This Row],[Base Monetária]]*1)/V169)-1)</f>
        <v>0.12098885549232663</v>
      </c>
    </row>
    <row r="182" spans="1:24" ht="12.75">
      <c r="A182" s="19">
        <v>41974</v>
      </c>
      <c r="B182" s="41">
        <v>1601391</v>
      </c>
      <c r="C182" s="21">
        <f>IF(Tabela14[[#This Row],[Saldo Crédito PJ]]="",#N/A,((Tabela14[[#This Row],[Saldo Crédito PJ]]*1)/B170)-1)</f>
        <v>9.5343430467462742E-2</v>
      </c>
      <c r="D182" s="40">
        <v>1416065</v>
      </c>
      <c r="E182" s="21">
        <f>IF(Tabela14[[#This Row],[Saldo Crédito PF]]="",#N/A,((Tabela14[[#This Row],[Saldo Crédito PF]]*1)/D170)-1)</f>
        <v>0.13342143092689773</v>
      </c>
      <c r="F182" s="40">
        <v>3017456</v>
      </c>
      <c r="G182" s="21">
        <f>IF(Tabela14[[#This Row],[Saldo Crédito Total]]="",#N/A,((Tabela14[[#This Row],[Saldo Crédito Total]]*1)/F181)-1)</f>
        <v>2.0583447400205346E-2</v>
      </c>
      <c r="H182" s="21">
        <f>IF(Tabela14[[#This Row],[Saldo Crédito Total]]="",#N/A,((Tabela14[[#This Row],[Saldo Crédito Total]]*1)/F170)-1)</f>
        <v>0.11288938326772691</v>
      </c>
      <c r="I182" s="43">
        <v>336989</v>
      </c>
      <c r="J182" s="21">
        <f>IF(Tabela14[[#This Row],[Concessão Crédito ]]="",#N/A,((Tabela14[[#This Row],[Concessão Crédito ]]*1)/I170)-1)</f>
        <v>3.9560100566069734E-2</v>
      </c>
      <c r="K182" s="12">
        <v>19.12</v>
      </c>
      <c r="L182" s="12">
        <v>2.73</v>
      </c>
      <c r="M182" s="12">
        <v>1.89</v>
      </c>
      <c r="N182" s="12">
        <v>3.67</v>
      </c>
      <c r="O182" s="12">
        <v>39.25</v>
      </c>
      <c r="P182" s="21">
        <f>IF(Tabela14[[#This Row],[Endividamento Famíliar Total]]="",#N/A,((Tabela14[[#This Row],[Endividamento Famíliar Total]]*1)/O170)-1)</f>
        <v>2.426931106471808E-2</v>
      </c>
      <c r="Q182" s="12">
        <v>23.88</v>
      </c>
      <c r="R182" s="21">
        <f>IF(Tabela14[[#This Row],[Comprometimento de Renda]]="",#N/A,((Tabela14[[#This Row],[Comprometimento de Renda]]*1)/Q170)-1)</f>
        <v>3.4213945430922488E-2</v>
      </c>
      <c r="S182" s="39">
        <v>2186471965</v>
      </c>
      <c r="T182" s="21">
        <f>IF(Tabela14[[#This Row],[M2]]="",#N/A,((Tabela14[[#This Row],[M2]]*1)/S170)-1)</f>
        <v>0.10123779047635151</v>
      </c>
      <c r="U182" s="12">
        <v>11.58</v>
      </c>
      <c r="V182" s="39">
        <v>263528517</v>
      </c>
      <c r="W182" s="21">
        <f>IF(Tabela14[[#This Row],[Base Monetária]]="",#N/A,((Tabela14[[#This Row],[Base Monetária]]*1)/V181)-1)</f>
        <v>9.0648326432877013E-2</v>
      </c>
      <c r="X182" s="21">
        <f>IF(Tabela14[[#This Row],[Base Monetária]]="",#N/A,((Tabela14[[#This Row],[Base Monetária]]*1)/V170)-1)</f>
        <v>5.6185128744733914E-2</v>
      </c>
    </row>
    <row r="183" spans="1:24" ht="12.75">
      <c r="A183" s="19">
        <v>42005</v>
      </c>
      <c r="B183" s="41">
        <v>1591349</v>
      </c>
      <c r="C183" s="21">
        <f>IF(Tabela14[[#This Row],[Saldo Crédito PJ]]="",#N/A,((Tabela14[[#This Row],[Saldo Crédito PJ]]*1)/B171)-1)</f>
        <v>9.7373845200094067E-2</v>
      </c>
      <c r="D183" s="40">
        <v>1430120</v>
      </c>
      <c r="E183" s="21">
        <f>IF(Tabela14[[#This Row],[Saldo Crédito PF]]="",#N/A,((Tabela14[[#This Row],[Saldo Crédito PF]]*1)/D171)-1)</f>
        <v>0.13220512885471614</v>
      </c>
      <c r="F183" s="40">
        <v>3021469</v>
      </c>
      <c r="G183" s="21">
        <f>IF(Tabela14[[#This Row],[Saldo Crédito Total]]="",#N/A,((Tabela14[[#This Row],[Saldo Crédito Total]]*1)/F182)-1)</f>
        <v>1.3299282574459337E-3</v>
      </c>
      <c r="H183" s="21">
        <f>IF(Tabela14[[#This Row],[Saldo Crédito Total]]="",#N/A,((Tabela14[[#This Row],[Saldo Crédito Total]]*1)/F171)-1)</f>
        <v>0.1135890959657182</v>
      </c>
      <c r="I183" s="43">
        <v>258635</v>
      </c>
      <c r="J183" s="21">
        <f>IF(Tabela14[[#This Row],[Concessão Crédito ]]="",#N/A,((Tabela14[[#This Row],[Concessão Crédito ]]*1)/I171)-1)</f>
        <v>-9.8497431341493247E-4</v>
      </c>
      <c r="K183" s="12">
        <v>19.420000000000002</v>
      </c>
      <c r="L183" s="12">
        <v>2.82</v>
      </c>
      <c r="M183" s="12">
        <v>1.98</v>
      </c>
      <c r="N183" s="12">
        <v>3.75</v>
      </c>
      <c r="O183" s="12">
        <v>39.67</v>
      </c>
      <c r="P183" s="21">
        <f>IF(Tabela14[[#This Row],[Endividamento Famíliar Total]]="",#N/A,((Tabela14[[#This Row],[Endividamento Famíliar Total]]*1)/O171)-1)</f>
        <v>3.3342016150039067E-2</v>
      </c>
      <c r="Q183" s="12">
        <v>24.29</v>
      </c>
      <c r="R183" s="21">
        <f>IF(Tabela14[[#This Row],[Comprometimento de Renda]]="",#N/A,((Tabela14[[#This Row],[Comprometimento de Renda]]*1)/Q171)-1)</f>
        <v>5.6086956521739006E-2</v>
      </c>
      <c r="S183" s="39">
        <v>2164354124</v>
      </c>
      <c r="T183" s="21">
        <f>IF(Tabela14[[#This Row],[M2]]="",#N/A,((Tabela14[[#This Row],[M2]]*1)/S171)-1)</f>
        <v>9.8028598689998692E-2</v>
      </c>
      <c r="U183" s="12">
        <v>11.82</v>
      </c>
      <c r="V183" s="39">
        <v>238524692</v>
      </c>
      <c r="W183" s="21">
        <f>IF(Tabela14[[#This Row],[Base Monetária]]="",#N/A,((Tabela14[[#This Row],[Base Monetária]]*1)/V182)-1)</f>
        <v>-9.4880908087833227E-2</v>
      </c>
      <c r="X183" s="21">
        <f>IF(Tabela14[[#This Row],[Base Monetária]]="",#N/A,((Tabela14[[#This Row],[Base Monetária]]*1)/V171)-1)</f>
        <v>6.9871156307698135E-2</v>
      </c>
    </row>
    <row r="184" spans="1:24" ht="12.75">
      <c r="A184" s="19">
        <v>42036</v>
      </c>
      <c r="B184" s="41">
        <v>1599734</v>
      </c>
      <c r="C184" s="21">
        <f>IF(Tabela14[[#This Row],[Saldo Crédito PJ]]="",#N/A,((Tabela14[[#This Row],[Saldo Crédito PJ]]*1)/B172)-1)</f>
        <v>9.9136622038880073E-2</v>
      </c>
      <c r="D184" s="40">
        <v>1433769</v>
      </c>
      <c r="E184" s="21">
        <f>IF(Tabela14[[#This Row],[Saldo Crédito PF]]="",#N/A,((Tabela14[[#This Row],[Saldo Crédito PF]]*1)/D172)-1)</f>
        <v>0.12876887685934402</v>
      </c>
      <c r="F184" s="40">
        <v>3033503</v>
      </c>
      <c r="G184" s="21">
        <f>IF(Tabela14[[#This Row],[Saldo Crédito Total]]="",#N/A,((Tabela14[[#This Row],[Saldo Crédito Total]]*1)/F183)-1)</f>
        <v>3.9828308680314173E-3</v>
      </c>
      <c r="H184" s="21">
        <f>IF(Tabela14[[#This Row],[Saldo Crédito Total]]="",#N/A,((Tabela14[[#This Row],[Saldo Crédito Total]]*1)/F172)-1)</f>
        <v>0.11294581993592723</v>
      </c>
      <c r="I184" s="43">
        <v>229875</v>
      </c>
      <c r="J184" s="21">
        <f>IF(Tabela14[[#This Row],[Concessão Crédito ]]="",#N/A,((Tabela14[[#This Row],[Concessão Crédito ]]*1)/I172)-1)</f>
        <v>-0.11950926167093112</v>
      </c>
      <c r="K184" s="12">
        <v>19.760000000000002</v>
      </c>
      <c r="L184" s="12">
        <v>2.85</v>
      </c>
      <c r="M184" s="12">
        <v>1.99</v>
      </c>
      <c r="N184" s="12">
        <v>3.81</v>
      </c>
      <c r="O184" s="12">
        <v>39.700000000000003</v>
      </c>
      <c r="P184" s="21">
        <f>IF(Tabela14[[#This Row],[Endividamento Famíliar Total]]="",#N/A,((Tabela14[[#This Row],[Endividamento Famíliar Total]]*1)/O172)-1)</f>
        <v>3.4932221063608049E-2</v>
      </c>
      <c r="Q184" s="12">
        <v>24.52</v>
      </c>
      <c r="R184" s="21">
        <f>IF(Tabela14[[#This Row],[Comprometimento de Renda]]="",#N/A,((Tabela14[[#This Row],[Comprometimento de Renda]]*1)/Q172)-1)</f>
        <v>6.1931572109138244E-2</v>
      </c>
      <c r="S184" s="39">
        <v>2168510301</v>
      </c>
      <c r="T184" s="21">
        <f>IF(Tabela14[[#This Row],[M2]]="",#N/A,((Tabela14[[#This Row],[M2]]*1)/S172)-1)</f>
        <v>8.983950282531028E-2</v>
      </c>
      <c r="U184" s="12">
        <v>12.15</v>
      </c>
      <c r="V184" s="39">
        <v>238815587</v>
      </c>
      <c r="W184" s="21">
        <f>IF(Tabela14[[#This Row],[Base Monetária]]="",#N/A,((Tabela14[[#This Row],[Base Monetária]]*1)/V183)-1)</f>
        <v>1.2195592731338856E-3</v>
      </c>
      <c r="X184" s="21">
        <f>IF(Tabela14[[#This Row],[Base Monetária]]="",#N/A,((Tabela14[[#This Row],[Base Monetária]]*1)/V172)-1)</f>
        <v>6.2956254095374753E-2</v>
      </c>
    </row>
    <row r="185" spans="1:24" ht="12.75">
      <c r="A185" s="19">
        <v>42064</v>
      </c>
      <c r="B185" s="41">
        <v>1625477</v>
      </c>
      <c r="C185" s="21">
        <f>IF(Tabela14[[#This Row],[Saldo Crédito PJ]]="",#N/A,((Tabela14[[#This Row],[Saldo Crédito PJ]]*1)/B173)-1)</f>
        <v>0.10525088292130347</v>
      </c>
      <c r="D185" s="40">
        <v>1445141</v>
      </c>
      <c r="E185" s="21">
        <f>IF(Tabela14[[#This Row],[Saldo Crédito PF]]="",#N/A,((Tabela14[[#This Row],[Saldo Crédito PF]]*1)/D173)-1)</f>
        <v>0.12760425810488885</v>
      </c>
      <c r="F185" s="40">
        <v>3070618</v>
      </c>
      <c r="G185" s="21">
        <f>IF(Tabela14[[#This Row],[Saldo Crédito Total]]="",#N/A,((Tabela14[[#This Row],[Saldo Crédito Total]]*1)/F184)-1)</f>
        <v>1.2235029930743435E-2</v>
      </c>
      <c r="H185" s="21">
        <f>IF(Tabela14[[#This Row],[Saldo Crédito Total]]="",#N/A,((Tabela14[[#This Row],[Saldo Crédito Total]]*1)/F173)-1)</f>
        <v>0.11565972904734934</v>
      </c>
      <c r="I185" s="43">
        <v>291275</v>
      </c>
      <c r="J185" s="21">
        <f>IF(Tabela14[[#This Row],[Concessão Crédito ]]="",#N/A,((Tabela14[[#This Row],[Concessão Crédito ]]*1)/I173)-1)</f>
        <v>7.9140022377498065E-2</v>
      </c>
      <c r="K185" s="12">
        <v>19.8</v>
      </c>
      <c r="L185" s="12">
        <v>2.82</v>
      </c>
      <c r="M185" s="12">
        <v>2.06</v>
      </c>
      <c r="N185" s="12">
        <v>3.67</v>
      </c>
      <c r="O185" s="12">
        <v>39.79</v>
      </c>
      <c r="P185" s="21">
        <f>IF(Tabela14[[#This Row],[Endividamento Famíliar Total]]="",#N/A,((Tabela14[[#This Row],[Endividamento Famíliar Total]]*1)/O173)-1)</f>
        <v>4.0533472803347292E-2</v>
      </c>
      <c r="Q185" s="12">
        <v>24.47</v>
      </c>
      <c r="R185" s="21">
        <f>IF(Tabela14[[#This Row],[Comprometimento de Renda]]="",#N/A,((Tabela14[[#This Row],[Comprometimento de Renda]]*1)/Q173)-1)</f>
        <v>6.2065972222222321E-2</v>
      </c>
      <c r="S185" s="39">
        <v>2183104350</v>
      </c>
      <c r="T185" s="21">
        <f>IF(Tabela14[[#This Row],[M2]]="",#N/A,((Tabela14[[#This Row],[M2]]*1)/S173)-1)</f>
        <v>8.8954191647734548E-2</v>
      </c>
      <c r="U185" s="12">
        <v>12.58</v>
      </c>
      <c r="V185" s="39">
        <v>240656354</v>
      </c>
      <c r="W185" s="21">
        <f>IF(Tabela14[[#This Row],[Base Monetária]]="",#N/A,((Tabela14[[#This Row],[Base Monetária]]*1)/V184)-1)</f>
        <v>7.7079014109744381E-3</v>
      </c>
      <c r="X185" s="21">
        <f>IF(Tabela14[[#This Row],[Base Monetária]]="",#N/A,((Tabela14[[#This Row],[Base Monetária]]*1)/V173)-1)</f>
        <v>5.5445298946867005E-2</v>
      </c>
    </row>
    <row r="186" spans="1:24" ht="12.75">
      <c r="A186" s="19">
        <v>42095</v>
      </c>
      <c r="B186" s="41">
        <v>1617486</v>
      </c>
      <c r="C186" s="21">
        <f>IF(Tabela14[[#This Row],[Saldo Crédito PJ]]="",#N/A,((Tabela14[[#This Row],[Saldo Crédito PJ]]*1)/B174)-1)</f>
        <v>9.500531090634734E-2</v>
      </c>
      <c r="D186" s="40">
        <v>1453221</v>
      </c>
      <c r="E186" s="21">
        <f>IF(Tabela14[[#This Row],[Saldo Crédito PF]]="",#N/A,((Tabela14[[#This Row],[Saldo Crédito PF]]*1)/D174)-1)</f>
        <v>0.12287377974622116</v>
      </c>
      <c r="F186" s="40">
        <v>3070707</v>
      </c>
      <c r="G186" s="21">
        <f>IF(Tabela14[[#This Row],[Saldo Crédito Total]]="",#N/A,((Tabela14[[#This Row],[Saldo Crédito Total]]*1)/F185)-1)</f>
        <v>2.8984393369624328E-5</v>
      </c>
      <c r="H186" s="21">
        <f>IF(Tabela14[[#This Row],[Saldo Crédito Total]]="",#N/A,((Tabela14[[#This Row],[Saldo Crédito Total]]*1)/F174)-1)</f>
        <v>0.10801967418731762</v>
      </c>
      <c r="I186" s="43">
        <v>270008</v>
      </c>
      <c r="J186" s="21">
        <f>IF(Tabela14[[#This Row],[Concessão Crédito ]]="",#N/A,((Tabela14[[#This Row],[Concessão Crédito ]]*1)/I174)-1)</f>
        <v>-1.6170758546307784E-2</v>
      </c>
      <c r="K186" s="12">
        <v>20.04</v>
      </c>
      <c r="L186" s="12">
        <v>2.96</v>
      </c>
      <c r="M186" s="12">
        <v>2.2400000000000002</v>
      </c>
      <c r="N186" s="12">
        <v>3.75</v>
      </c>
      <c r="O186" s="12">
        <v>40.08</v>
      </c>
      <c r="P186" s="21">
        <f>IF(Tabela14[[#This Row],[Endividamento Famíliar Total]]="",#N/A,((Tabela14[[#This Row],[Endividamento Famíliar Total]]*1)/O174)-1)</f>
        <v>4.8665620094191508E-2</v>
      </c>
      <c r="Q186" s="12">
        <v>24.61</v>
      </c>
      <c r="R186" s="21">
        <f>IF(Tabela14[[#This Row],[Comprometimento de Renda]]="",#N/A,((Tabela14[[#This Row],[Comprometimento de Renda]]*1)/Q174)-1)</f>
        <v>6.6291161178509528E-2</v>
      </c>
      <c r="S186" s="39">
        <v>2178077343</v>
      </c>
      <c r="T186" s="21">
        <f>IF(Tabela14[[#This Row],[M2]]="",#N/A,((Tabela14[[#This Row],[M2]]*1)/S174)-1)</f>
        <v>7.9105707948862403E-2</v>
      </c>
      <c r="U186" s="12">
        <v>12.68</v>
      </c>
      <c r="V186" s="39">
        <v>235020109</v>
      </c>
      <c r="W186" s="21">
        <f>IF(Tabela14[[#This Row],[Base Monetária]]="",#N/A,((Tabela14[[#This Row],[Base Monetária]]*1)/V185)-1)</f>
        <v>-2.3420304123779712E-2</v>
      </c>
      <c r="X186" s="21">
        <f>IF(Tabela14[[#This Row],[Base Monetária]]="",#N/A,((Tabela14[[#This Row],[Base Monetária]]*1)/V174)-1)</f>
        <v>5.6445874181382472E-2</v>
      </c>
    </row>
    <row r="187" spans="1:24" ht="12.75">
      <c r="A187" s="19">
        <v>42125</v>
      </c>
      <c r="B187" s="41">
        <v>1630568</v>
      </c>
      <c r="C187" s="21">
        <f>IF(Tabela14[[#This Row],[Saldo Crédito PJ]]="",#N/A,((Tabela14[[#This Row],[Saldo Crédito PJ]]*1)/B175)-1)</f>
        <v>9.6673394622522668E-2</v>
      </c>
      <c r="D187" s="40">
        <v>1461804</v>
      </c>
      <c r="E187" s="21">
        <f>IF(Tabela14[[#This Row],[Saldo Crédito PF]]="",#N/A,((Tabela14[[#This Row],[Saldo Crédito PF]]*1)/D175)-1)</f>
        <v>0.11487327484166987</v>
      </c>
      <c r="F187" s="40">
        <v>3092373</v>
      </c>
      <c r="G187" s="21">
        <f>IF(Tabela14[[#This Row],[Saldo Crédito Total]]="",#N/A,((Tabela14[[#This Row],[Saldo Crédito Total]]*1)/F186)-1)</f>
        <v>7.055704109835359E-3</v>
      </c>
      <c r="H187" s="21">
        <f>IF(Tabela14[[#This Row],[Saldo Crédito Total]]="",#N/A,((Tabela14[[#This Row],[Saldo Crédito Total]]*1)/F175)-1)</f>
        <v>0.10520243815705066</v>
      </c>
      <c r="I187" s="43">
        <v>268569</v>
      </c>
      <c r="J187" s="21">
        <f>IF(Tabela14[[#This Row],[Concessão Crédito ]]="",#N/A,((Tabela14[[#This Row],[Concessão Crédito ]]*1)/I175)-1)</f>
        <v>-4.7269541033154283E-2</v>
      </c>
      <c r="K187" s="12">
        <v>20.18</v>
      </c>
      <c r="L187" s="12">
        <v>3.02</v>
      </c>
      <c r="M187" s="12">
        <v>2.27</v>
      </c>
      <c r="N187" s="12">
        <v>3.86</v>
      </c>
      <c r="O187" s="12">
        <v>40.08</v>
      </c>
      <c r="P187" s="21">
        <f>IF(Tabela14[[#This Row],[Endividamento Famíliar Total]]="",#N/A,((Tabela14[[#This Row],[Endividamento Famíliar Total]]*1)/O175)-1)</f>
        <v>4.4566067240031204E-2</v>
      </c>
      <c r="Q187" s="12">
        <v>24.51</v>
      </c>
      <c r="R187" s="21">
        <f>IF(Tabela14[[#This Row],[Comprometimento de Renda]]="",#N/A,((Tabela14[[#This Row],[Comprometimento de Renda]]*1)/Q175)-1)</f>
        <v>6.3340563991323151E-2</v>
      </c>
      <c r="S187" s="39">
        <v>2193636407</v>
      </c>
      <c r="T187" s="21">
        <f>IF(Tabela14[[#This Row],[M2]]="",#N/A,((Tabela14[[#This Row],[M2]]*1)/S175)-1)</f>
        <v>7.6591056244462496E-2</v>
      </c>
      <c r="U187" s="12">
        <v>13.15</v>
      </c>
      <c r="V187" s="39">
        <v>239513461</v>
      </c>
      <c r="W187" s="21">
        <f>IF(Tabela14[[#This Row],[Base Monetária]]="",#N/A,((Tabela14[[#This Row],[Base Monetária]]*1)/V186)-1)</f>
        <v>1.9119010790689339E-2</v>
      </c>
      <c r="X187" s="21">
        <f>IF(Tabela14[[#This Row],[Base Monetária]]="",#N/A,((Tabela14[[#This Row],[Base Monetária]]*1)/V175)-1)</f>
        <v>0.11519947993185609</v>
      </c>
    </row>
    <row r="188" spans="1:24" ht="12.75">
      <c r="A188" s="19">
        <v>42156</v>
      </c>
      <c r="B188" s="41">
        <v>1640086</v>
      </c>
      <c r="C188" s="21">
        <f>IF(Tabela14[[#This Row],[Saldo Crédito PJ]]="",#N/A,((Tabela14[[#This Row],[Saldo Crédito PJ]]*1)/B176)-1)</f>
        <v>9.3500745741738056E-2</v>
      </c>
      <c r="D188" s="40">
        <v>1469882</v>
      </c>
      <c r="E188" s="21">
        <f>IF(Tabela14[[#This Row],[Saldo Crédito PF]]="",#N/A,((Tabela14[[#This Row],[Saldo Crédito PF]]*1)/D176)-1)</f>
        <v>0.10953164192916987</v>
      </c>
      <c r="F188" s="40">
        <v>3109967</v>
      </c>
      <c r="G188" s="21">
        <f>IF(Tabela14[[#This Row],[Saldo Crédito Total]]="",#N/A,((Tabela14[[#This Row],[Saldo Crédito Total]]*1)/F187)-1)</f>
        <v>5.6894818315902373E-3</v>
      </c>
      <c r="H188" s="21">
        <f>IF(Tabela14[[#This Row],[Saldo Crédito Total]]="",#N/A,((Tabela14[[#This Row],[Saldo Crédito Total]]*1)/F176)-1)</f>
        <v>0.10101903756461916</v>
      </c>
      <c r="I188" s="43">
        <v>288714</v>
      </c>
      <c r="J188" s="21">
        <f>IF(Tabela14[[#This Row],[Concessão Crédito ]]="",#N/A,((Tabela14[[#This Row],[Concessão Crédito ]]*1)/I176)-1)</f>
        <v>1.147001121076241E-2</v>
      </c>
      <c r="K188" s="12">
        <v>20.420000000000002</v>
      </c>
      <c r="L188" s="12">
        <v>2.92</v>
      </c>
      <c r="M188" s="12">
        <v>2.25</v>
      </c>
      <c r="N188" s="12">
        <v>3.66</v>
      </c>
      <c r="O188" s="12">
        <v>40.14</v>
      </c>
      <c r="P188" s="21">
        <f>IF(Tabela14[[#This Row],[Endividamento Famíliar Total]]="",#N/A,((Tabela14[[#This Row],[Endividamento Famíliar Total]]*1)/O176)-1)</f>
        <v>4.1785621593563471E-2</v>
      </c>
      <c r="Q188" s="12">
        <v>24.6</v>
      </c>
      <c r="R188" s="21">
        <f>IF(Tabela14[[#This Row],[Comprometimento de Renda]]="",#N/A,((Tabela14[[#This Row],[Comprometimento de Renda]]*1)/Q176)-1)</f>
        <v>6.7245119305856971E-2</v>
      </c>
      <c r="S188" s="39">
        <v>2200717397</v>
      </c>
      <c r="T188" s="21">
        <f>IF(Tabela14[[#This Row],[M2]]="",#N/A,((Tabela14[[#This Row],[M2]]*1)/S176)-1)</f>
        <v>6.7743750259995794E-2</v>
      </c>
      <c r="U188" s="12">
        <v>13.58</v>
      </c>
      <c r="V188" s="39">
        <v>231958724</v>
      </c>
      <c r="W188" s="21">
        <f>IF(Tabela14[[#This Row],[Base Monetária]]="",#N/A,((Tabela14[[#This Row],[Base Monetária]]*1)/V187)-1)</f>
        <v>-3.1542014250297234E-2</v>
      </c>
      <c r="X188" s="21">
        <f>IF(Tabela14[[#This Row],[Base Monetária]]="",#N/A,((Tabela14[[#This Row],[Base Monetária]]*1)/V176)-1)</f>
        <v>4.0833646106402055E-2</v>
      </c>
    </row>
    <row r="189" spans="1:24" ht="12.75">
      <c r="A189" s="19">
        <v>42186</v>
      </c>
      <c r="B189" s="41">
        <v>1643742</v>
      </c>
      <c r="C189" s="21">
        <f>IF(Tabela14[[#This Row],[Saldo Crédito PJ]]="",#N/A,((Tabela14[[#This Row],[Saldo Crédito PJ]]*1)/B177)-1)</f>
        <v>9.7449298430214215E-2</v>
      </c>
      <c r="D189" s="40">
        <v>1475360</v>
      </c>
      <c r="E189" s="21">
        <f>IF(Tabela14[[#This Row],[Saldo Crédito PF]]="",#N/A,((Tabela14[[#This Row],[Saldo Crédito PF]]*1)/D177)-1)</f>
        <v>0.10674688311103786</v>
      </c>
      <c r="F189" s="40">
        <v>3119102</v>
      </c>
      <c r="G189" s="21">
        <f>IF(Tabela14[[#This Row],[Saldo Crédito Total]]="",#N/A,((Tabela14[[#This Row],[Saldo Crédito Total]]*1)/F188)-1)</f>
        <v>2.9373302031823201E-3</v>
      </c>
      <c r="H189" s="21">
        <f>IF(Tabela14[[#This Row],[Saldo Crédito Total]]="",#N/A,((Tabela14[[#This Row],[Saldo Crédito Total]]*1)/F177)-1)</f>
        <v>0.10182758216277543</v>
      </c>
      <c r="I189" s="43">
        <v>270957</v>
      </c>
      <c r="J189" s="21">
        <f>IF(Tabela14[[#This Row],[Concessão Crédito ]]="",#N/A,((Tabela14[[#This Row],[Concessão Crédito ]]*1)/I177)-1)</f>
        <v>-1.0068940824878636E-2</v>
      </c>
      <c r="K189" s="12">
        <v>20.51</v>
      </c>
      <c r="L189" s="12">
        <v>3.03</v>
      </c>
      <c r="M189" s="12">
        <v>2.37</v>
      </c>
      <c r="N189" s="12">
        <v>3.78</v>
      </c>
      <c r="O189" s="12">
        <v>40.42</v>
      </c>
      <c r="P189" s="21">
        <f>IF(Tabela14[[#This Row],[Endividamento Famíliar Total]]="",#N/A,((Tabela14[[#This Row],[Endividamento Famíliar Total]]*1)/O177)-1)</f>
        <v>4.7150259067357592E-2</v>
      </c>
      <c r="Q189" s="12">
        <v>24.64</v>
      </c>
      <c r="R189" s="21">
        <f>IF(Tabela14[[#This Row],[Comprometimento de Renda]]="",#N/A,((Tabela14[[#This Row],[Comprometimento de Renda]]*1)/Q177)-1)</f>
        <v>6.8053749458170776E-2</v>
      </c>
      <c r="S189" s="39">
        <v>2210374249</v>
      </c>
      <c r="T189" s="21">
        <f>IF(Tabela14[[#This Row],[M2]]="",#N/A,((Tabela14[[#This Row],[M2]]*1)/S177)-1)</f>
        <v>6.8362827674947502E-2</v>
      </c>
      <c r="U189" s="12">
        <v>13.69</v>
      </c>
      <c r="V189" s="39">
        <v>225062844</v>
      </c>
      <c r="W189" s="21">
        <f>IF(Tabela14[[#This Row],[Base Monetária]]="",#N/A,((Tabela14[[#This Row],[Base Monetária]]*1)/V188)-1)</f>
        <v>-2.9728909872775433E-2</v>
      </c>
      <c r="X189" s="21">
        <f>IF(Tabela14[[#This Row],[Base Monetária]]="",#N/A,((Tabela14[[#This Row],[Base Monetária]]*1)/V177)-1)</f>
        <v>6.5661488344481711E-3</v>
      </c>
    </row>
    <row r="190" spans="1:24" ht="12.75">
      <c r="A190" s="19">
        <v>42217</v>
      </c>
      <c r="B190" s="41">
        <v>1657395</v>
      </c>
      <c r="C190" s="21">
        <f>IF(Tabela14[[#This Row],[Saldo Crédito PJ]]="",#N/A,((Tabela14[[#This Row],[Saldo Crédito PJ]]*1)/B178)-1)</f>
        <v>9.7949966082292894E-2</v>
      </c>
      <c r="D190" s="40">
        <v>1486592</v>
      </c>
      <c r="E190" s="21">
        <f>IF(Tabela14[[#This Row],[Saldo Crédito PF]]="",#N/A,((Tabela14[[#This Row],[Saldo Crédito PF]]*1)/D178)-1)</f>
        <v>0.10270016867709386</v>
      </c>
      <c r="F190" s="40">
        <v>3143987</v>
      </c>
      <c r="G190" s="21">
        <f>IF(Tabela14[[#This Row],[Saldo Crédito Total]]="",#N/A,((Tabela14[[#This Row],[Saldo Crédito Total]]*1)/F189)-1)</f>
        <v>7.9782578447258334E-3</v>
      </c>
      <c r="H190" s="21">
        <f>IF(Tabela14[[#This Row],[Saldo Crédito Total]]="",#N/A,((Tabela14[[#This Row],[Saldo Crédito Total]]*1)/F178)-1)</f>
        <v>0.10019092450713418</v>
      </c>
      <c r="I190" s="43">
        <v>260543</v>
      </c>
      <c r="J190" s="21">
        <f>IF(Tabela14[[#This Row],[Concessão Crédito ]]="",#N/A,((Tabela14[[#This Row],[Concessão Crédito ]]*1)/I178)-1)</f>
        <v>-4.1038966774999741E-2</v>
      </c>
      <c r="K190" s="12">
        <v>20.68</v>
      </c>
      <c r="L190" s="12">
        <v>3.12</v>
      </c>
      <c r="M190" s="12">
        <v>2.4300000000000002</v>
      </c>
      <c r="N190" s="12">
        <v>3.89</v>
      </c>
      <c r="O190" s="12">
        <v>40.61</v>
      </c>
      <c r="P190" s="21">
        <f>IF(Tabela14[[#This Row],[Endividamento Famíliar Total]]="",#N/A,((Tabela14[[#This Row],[Endividamento Famíliar Total]]*1)/O178)-1)</f>
        <v>5.0439730988101505E-2</v>
      </c>
      <c r="Q190" s="12">
        <v>24.76</v>
      </c>
      <c r="R190" s="21">
        <f>IF(Tabela14[[#This Row],[Comprometimento de Renda]]="",#N/A,((Tabela14[[#This Row],[Comprometimento de Renda]]*1)/Q178)-1)</f>
        <v>7.8867102396514177E-2</v>
      </c>
      <c r="S190" s="39">
        <v>2212621000</v>
      </c>
      <c r="T190" s="21">
        <f>IF(Tabela14[[#This Row],[M2]]="",#N/A,((Tabela14[[#This Row],[M2]]*1)/S178)-1)</f>
        <v>6.0002775153483512E-2</v>
      </c>
      <c r="U190" s="12">
        <v>14.15</v>
      </c>
      <c r="V190" s="39">
        <v>231716459</v>
      </c>
      <c r="W190" s="21">
        <f>IF(Tabela14[[#This Row],[Base Monetária]]="",#N/A,((Tabela14[[#This Row],[Base Monetária]]*1)/V189)-1)</f>
        <v>2.9563364977295059E-2</v>
      </c>
      <c r="X190" s="21">
        <f>IF(Tabela14[[#This Row],[Base Monetária]]="",#N/A,((Tabela14[[#This Row],[Base Monetária]]*1)/V178)-1)</f>
        <v>1.6060868495744174E-3</v>
      </c>
    </row>
    <row r="191" spans="1:24" ht="12.75">
      <c r="A191" s="19">
        <v>42248</v>
      </c>
      <c r="B191" s="41">
        <v>1681022</v>
      </c>
      <c r="C191" s="21">
        <f>IF(Tabela14[[#This Row],[Saldo Crédito PJ]]="",#N/A,((Tabela14[[#This Row],[Saldo Crédito PJ]]*1)/B179)-1)</f>
        <v>9.4725394235997795E-2</v>
      </c>
      <c r="D191" s="40">
        <v>1493068</v>
      </c>
      <c r="E191" s="21">
        <f>IF(Tabela14[[#This Row],[Saldo Crédito PF]]="",#N/A,((Tabela14[[#This Row],[Saldo Crédito PF]]*1)/D179)-1)</f>
        <v>9.7033442198963371E-2</v>
      </c>
      <c r="F191" s="40">
        <v>3174090</v>
      </c>
      <c r="G191" s="21">
        <f>IF(Tabela14[[#This Row],[Saldo Crédito Total]]="",#N/A,((Tabela14[[#This Row],[Saldo Crédito Total]]*1)/F190)-1)</f>
        <v>9.574785137470343E-3</v>
      </c>
      <c r="H191" s="21">
        <f>IF(Tabela14[[#This Row],[Saldo Crédito Total]]="",#N/A,((Tabela14[[#This Row],[Saldo Crédito Total]]*1)/F179)-1)</f>
        <v>9.5809871675809566E-2</v>
      </c>
      <c r="I191" s="43">
        <v>275332</v>
      </c>
      <c r="J191" s="21">
        <f>IF(Tabela14[[#This Row],[Concessão Crédito ]]="",#N/A,((Tabela14[[#This Row],[Concessão Crédito ]]*1)/I179)-1)</f>
        <v>-6.9069515823640737E-2</v>
      </c>
      <c r="K191" s="12">
        <v>20.92</v>
      </c>
      <c r="L191" s="12">
        <v>3.12</v>
      </c>
      <c r="M191" s="12">
        <v>2.38</v>
      </c>
      <c r="N191" s="12">
        <v>3.95</v>
      </c>
      <c r="O191" s="12">
        <v>40.840000000000003</v>
      </c>
      <c r="P191" s="21">
        <f>IF(Tabela14[[#This Row],[Endividamento Famíliar Total]]="",#N/A,((Tabela14[[#This Row],[Endividamento Famíliar Total]]*1)/O179)-1)</f>
        <v>5.366357069143457E-2</v>
      </c>
      <c r="Q191" s="12">
        <v>25.09</v>
      </c>
      <c r="R191" s="21">
        <f>IF(Tabela14[[#This Row],[Comprometimento de Renda]]="",#N/A,((Tabela14[[#This Row],[Comprometimento de Renda]]*1)/Q179)-1)</f>
        <v>9.1818973020017403E-2</v>
      </c>
      <c r="S191" s="39">
        <v>2233749004</v>
      </c>
      <c r="T191" s="21">
        <f>IF(Tabela14[[#This Row],[M2]]="",#N/A,((Tabela14[[#This Row],[M2]]*1)/S179)-1)</f>
        <v>5.8618642416582434E-2</v>
      </c>
      <c r="U191" s="12">
        <v>14.15</v>
      </c>
      <c r="V191" s="39">
        <v>228447456</v>
      </c>
      <c r="W191" s="21">
        <f>IF(Tabela14[[#This Row],[Base Monetária]]="",#N/A,((Tabela14[[#This Row],[Base Monetária]]*1)/V190)-1)</f>
        <v>-1.4107772119890671E-2</v>
      </c>
      <c r="X191" s="21">
        <f>IF(Tabela14[[#This Row],[Base Monetária]]="",#N/A,((Tabela14[[#This Row],[Base Monetária]]*1)/V179)-1)</f>
        <v>-4.1784957942636702E-2</v>
      </c>
    </row>
    <row r="192" spans="1:24" ht="12.75">
      <c r="A192" s="19">
        <v>42278</v>
      </c>
      <c r="B192" s="41">
        <v>1670159</v>
      </c>
      <c r="C192" s="21">
        <f>IF(Tabela14[[#This Row],[Saldo Crédito PJ]]="",#N/A,((Tabela14[[#This Row],[Saldo Crédito PJ]]*1)/B180)-1)</f>
        <v>8.3768638072606816E-2</v>
      </c>
      <c r="D192" s="40">
        <v>1496614</v>
      </c>
      <c r="E192" s="21">
        <f>IF(Tabela14[[#This Row],[Saldo Crédito PF]]="",#N/A,((Tabela14[[#This Row],[Saldo Crédito PF]]*1)/D180)-1)</f>
        <v>8.5776719208985108E-2</v>
      </c>
      <c r="F192" s="40">
        <v>3166774</v>
      </c>
      <c r="G192" s="21">
        <f>IF(Tabela14[[#This Row],[Saldo Crédito Total]]="",#N/A,((Tabela14[[#This Row],[Saldo Crédito Total]]*1)/F191)-1)</f>
        <v>-2.3049125891200228E-3</v>
      </c>
      <c r="H192" s="21">
        <f>IF(Tabela14[[#This Row],[Saldo Crédito Total]]="",#N/A,((Tabela14[[#This Row],[Saldo Crédito Total]]*1)/F180)-1)</f>
        <v>8.4717071417977463E-2</v>
      </c>
      <c r="I192" s="43">
        <v>261153</v>
      </c>
      <c r="J192" s="21">
        <f>IF(Tabela14[[#This Row],[Concessão Crédito ]]="",#N/A,((Tabela14[[#This Row],[Concessão Crédito ]]*1)/I180)-1)</f>
        <v>-0.11512553789855318</v>
      </c>
      <c r="K192" s="12">
        <v>21.15</v>
      </c>
      <c r="L192" s="12">
        <v>3.24</v>
      </c>
      <c r="M192" s="12">
        <v>2.48</v>
      </c>
      <c r="N192" s="12">
        <v>4.08</v>
      </c>
      <c r="O192" s="12">
        <v>40.85</v>
      </c>
      <c r="P192" s="21">
        <f>IF(Tabela14[[#This Row],[Endividamento Famíliar Total]]="",#N/A,((Tabela14[[#This Row],[Endividamento Famíliar Total]]*1)/O180)-1)</f>
        <v>4.851129363449691E-2</v>
      </c>
      <c r="Q192" s="12">
        <v>24.71</v>
      </c>
      <c r="R192" s="21">
        <f>IF(Tabela14[[#This Row],[Comprometimento de Renda]]="",#N/A,((Tabela14[[#This Row],[Comprometimento de Renda]]*1)/Q180)-1)</f>
        <v>7.1087993064586019E-2</v>
      </c>
      <c r="S192" s="39">
        <v>2252120829</v>
      </c>
      <c r="T192" s="21">
        <f>IF(Tabela14[[#This Row],[M2]]="",#N/A,((Tabela14[[#This Row],[M2]]*1)/S180)-1)</f>
        <v>6.1650339483821925E-2</v>
      </c>
      <c r="U192" s="12">
        <v>14.15</v>
      </c>
      <c r="V192" s="39">
        <v>239621335</v>
      </c>
      <c r="W192" s="21">
        <f>IF(Tabela14[[#This Row],[Base Monetária]]="",#N/A,((Tabela14[[#This Row],[Base Monetária]]*1)/V191)-1)</f>
        <v>4.8912249650965745E-2</v>
      </c>
      <c r="X192" s="21">
        <f>IF(Tabela14[[#This Row],[Base Monetária]]="",#N/A,((Tabela14[[#This Row],[Base Monetária]]*1)/V180)-1)</f>
        <v>3.7194612231229218E-2</v>
      </c>
    </row>
    <row r="193" spans="1:24" ht="12.75">
      <c r="A193" s="19">
        <v>42309</v>
      </c>
      <c r="B193" s="41">
        <v>1678370</v>
      </c>
      <c r="C193" s="21">
        <f>IF(Tabela14[[#This Row],[Saldo Crédito PJ]]="",#N/A,((Tabela14[[#This Row],[Saldo Crédito PJ]]*1)/B181)-1)</f>
        <v>7.1725954060039232E-2</v>
      </c>
      <c r="D193" s="40">
        <v>1508221</v>
      </c>
      <c r="E193" s="21">
        <f>IF(Tabela14[[#This Row],[Saldo Crédito PF]]="",#N/A,((Tabela14[[#This Row],[Saldo Crédito PF]]*1)/D181)-1)</f>
        <v>8.4617232243793028E-2</v>
      </c>
      <c r="F193" s="40">
        <v>3186591</v>
      </c>
      <c r="G193" s="21">
        <f>IF(Tabela14[[#This Row],[Saldo Crédito Total]]="",#N/A,((Tabela14[[#This Row],[Saldo Crédito Total]]*1)/F192)-1)</f>
        <v>6.2577878939260589E-3</v>
      </c>
      <c r="H193" s="21">
        <f>IF(Tabela14[[#This Row],[Saldo Crédito Total]]="",#N/A,((Tabela14[[#This Row],[Saldo Crédito Total]]*1)/F181)-1)</f>
        <v>7.7789378945200216E-2</v>
      </c>
      <c r="I193" s="43">
        <v>267109</v>
      </c>
      <c r="J193" s="21">
        <f>IF(Tabela14[[#This Row],[Concessão Crédito ]]="",#N/A,((Tabela14[[#This Row],[Concessão Crédito ]]*1)/I181)-1)</f>
        <v>-2.9562645778685281E-2</v>
      </c>
      <c r="K193" s="12">
        <v>21.43</v>
      </c>
      <c r="L193" s="12">
        <v>3.38</v>
      </c>
      <c r="M193" s="12">
        <v>2.63</v>
      </c>
      <c r="N193" s="12">
        <v>4.2</v>
      </c>
      <c r="O193" s="12">
        <v>40.57</v>
      </c>
      <c r="P193" s="21">
        <f>IF(Tabela14[[#This Row],[Endividamento Famíliar Total]]="",#N/A,((Tabela14[[#This Row],[Endividamento Famíliar Total]]*1)/O181)-1)</f>
        <v>4.1591784338895987E-2</v>
      </c>
      <c r="Q193" s="12">
        <v>24.19</v>
      </c>
      <c r="R193" s="21">
        <f>IF(Tabela14[[#This Row],[Comprometimento de Renda]]="",#N/A,((Tabela14[[#This Row],[Comprometimento de Renda]]*1)/Q181)-1)</f>
        <v>3.1556503198294283E-2</v>
      </c>
      <c r="S193" s="39">
        <v>2269537065</v>
      </c>
      <c r="T193" s="21">
        <f>IF(Tabela14[[#This Row],[M2]]="",#N/A,((Tabela14[[#This Row],[M2]]*1)/S181)-1)</f>
        <v>5.7146418197179694E-2</v>
      </c>
      <c r="U193" s="12">
        <v>14.15</v>
      </c>
      <c r="V193" s="39">
        <v>242846854</v>
      </c>
      <c r="W193" s="21">
        <f>IF(Tabela14[[#This Row],[Base Monetária]]="",#N/A,((Tabela14[[#This Row],[Base Monetária]]*1)/V192)-1)</f>
        <v>1.3460900716540936E-2</v>
      </c>
      <c r="X193" s="21">
        <f>IF(Tabela14[[#This Row],[Base Monetária]]="",#N/A,((Tabela14[[#This Row],[Base Monetária]]*1)/V181)-1)</f>
        <v>5.0544734579491823E-3</v>
      </c>
    </row>
    <row r="194" spans="1:24" ht="12.75">
      <c r="A194" s="19">
        <v>42339</v>
      </c>
      <c r="B194" s="41">
        <v>1710914</v>
      </c>
      <c r="C194" s="21">
        <f>IF(Tabela14[[#This Row],[Saldo Crédito PJ]]="",#N/A,((Tabela14[[#This Row],[Saldo Crédito PJ]]*1)/B182)-1)</f>
        <v>6.8392416343041829E-2</v>
      </c>
      <c r="D194" s="40">
        <v>1518662</v>
      </c>
      <c r="E194" s="21">
        <f>IF(Tabela14[[#This Row],[Saldo Crédito PF]]="",#N/A,((Tabela14[[#This Row],[Saldo Crédito PF]]*1)/D182)-1)</f>
        <v>7.2452182632859463E-2</v>
      </c>
      <c r="F194" s="40">
        <v>3229576</v>
      </c>
      <c r="G194" s="21">
        <f>IF(Tabela14[[#This Row],[Saldo Crédito Total]]="",#N/A,((Tabela14[[#This Row],[Saldo Crédito Total]]*1)/F193)-1)</f>
        <v>1.3489337037605464E-2</v>
      </c>
      <c r="H194" s="21">
        <f>IF(Tabela14[[#This Row],[Saldo Crédito Total]]="",#N/A,((Tabela14[[#This Row],[Saldo Crédito Total]]*1)/F182)-1)</f>
        <v>7.0297628200709505E-2</v>
      </c>
      <c r="I194" s="43">
        <v>312270</v>
      </c>
      <c r="J194" s="21">
        <f>IF(Tabela14[[#This Row],[Concessão Crédito ]]="",#N/A,((Tabela14[[#This Row],[Concessão Crédito ]]*1)/I182)-1)</f>
        <v>-7.3352542664597342E-2</v>
      </c>
      <c r="K194" s="12">
        <v>21.15</v>
      </c>
      <c r="L194" s="12">
        <v>3.37</v>
      </c>
      <c r="M194" s="12">
        <v>2.61</v>
      </c>
      <c r="N194" s="12">
        <v>4.2300000000000004</v>
      </c>
      <c r="O194" s="12">
        <v>40.07</v>
      </c>
      <c r="P194" s="21">
        <f>IF(Tabela14[[#This Row],[Endividamento Famíliar Total]]="",#N/A,((Tabela14[[#This Row],[Endividamento Famíliar Total]]*1)/O182)-1)</f>
        <v>2.089171974522297E-2</v>
      </c>
      <c r="Q194" s="12">
        <v>23.38</v>
      </c>
      <c r="R194" s="21">
        <f>IF(Tabela14[[#This Row],[Comprometimento de Renda]]="",#N/A,((Tabela14[[#This Row],[Comprometimento de Renda]]*1)/Q182)-1)</f>
        <v>-2.0938023450586263E-2</v>
      </c>
      <c r="S194" s="39">
        <v>2334143094</v>
      </c>
      <c r="T194" s="21">
        <f>IF(Tabela14[[#This Row],[M2]]="",#N/A,((Tabela14[[#This Row],[M2]]*1)/S182)-1)</f>
        <v>6.7538542164660154E-2</v>
      </c>
      <c r="U194" s="12">
        <v>14.15</v>
      </c>
      <c r="V194" s="39">
        <v>255288922</v>
      </c>
      <c r="W194" s="21">
        <f>IF(Tabela14[[#This Row],[Base Monetária]]="",#N/A,((Tabela14[[#This Row],[Base Monetária]]*1)/V193)-1)</f>
        <v>5.1234215288619822E-2</v>
      </c>
      <c r="X194" s="21">
        <f>IF(Tabela14[[#This Row],[Base Monetária]]="",#N/A,((Tabela14[[#This Row],[Base Monetária]]*1)/V182)-1)</f>
        <v>-3.1266426471788678E-2</v>
      </c>
    </row>
    <row r="195" spans="1:24" ht="12.75">
      <c r="A195" s="19">
        <v>42370</v>
      </c>
      <c r="B195" s="41">
        <v>1686224</v>
      </c>
      <c r="C195" s="21">
        <f>IF(Tabela14[[#This Row],[Saldo Crédito PJ]]="",#N/A,((Tabela14[[#This Row],[Saldo Crédito PJ]]*1)/B183)-1)</f>
        <v>5.9619228717270767E-2</v>
      </c>
      <c r="D195" s="40">
        <v>1521900</v>
      </c>
      <c r="E195" s="21">
        <f>IF(Tabela14[[#This Row],[Saldo Crédito PF]]="",#N/A,((Tabela14[[#This Row],[Saldo Crédito PF]]*1)/D183)-1)</f>
        <v>6.4176432746902323E-2</v>
      </c>
      <c r="F195" s="40">
        <v>3208123</v>
      </c>
      <c r="G195" s="21">
        <f>IF(Tabela14[[#This Row],[Saldo Crédito Total]]="",#N/A,((Tabela14[[#This Row],[Saldo Crédito Total]]*1)/F194)-1)</f>
        <v>-6.6426676442975507E-3</v>
      </c>
      <c r="H195" s="21">
        <f>IF(Tabela14[[#This Row],[Saldo Crédito Total]]="",#N/A,((Tabela14[[#This Row],[Saldo Crédito Total]]*1)/F183)-1)</f>
        <v>6.1775910988992377E-2</v>
      </c>
      <c r="I195" s="43">
        <v>221091</v>
      </c>
      <c r="J195" s="21">
        <f>IF(Tabela14[[#This Row],[Concessão Crédito ]]="",#N/A,((Tabela14[[#This Row],[Concessão Crédito ]]*1)/I183)-1)</f>
        <v>-0.14516210103040961</v>
      </c>
      <c r="K195" s="12">
        <v>21.52</v>
      </c>
      <c r="L195" s="12">
        <v>3.47</v>
      </c>
      <c r="M195" s="12">
        <v>2.72</v>
      </c>
      <c r="N195" s="12">
        <v>4.3</v>
      </c>
      <c r="O195" s="12">
        <v>40.090000000000003</v>
      </c>
      <c r="P195" s="21">
        <f>IF(Tabela14[[#This Row],[Endividamento Famíliar Total]]="",#N/A,((Tabela14[[#This Row],[Endividamento Famíliar Total]]*1)/O183)-1)</f>
        <v>1.0587345601209996E-2</v>
      </c>
      <c r="Q195" s="12">
        <v>23.64</v>
      </c>
      <c r="R195" s="21">
        <f>IF(Tabela14[[#This Row],[Comprometimento de Renda]]="",#N/A,((Tabela14[[#This Row],[Comprometimento de Renda]]*1)/Q183)-1)</f>
        <v>-2.6759983532317788E-2</v>
      </c>
      <c r="S195" s="39">
        <v>2300666103</v>
      </c>
      <c r="T195" s="21">
        <f>IF(Tabela14[[#This Row],[M2]]="",#N/A,((Tabela14[[#This Row],[M2]]*1)/S183)-1)</f>
        <v>6.2980441827180433E-2</v>
      </c>
      <c r="U195" s="12">
        <v>14.15</v>
      </c>
      <c r="V195" s="39">
        <v>240328748</v>
      </c>
      <c r="W195" s="21">
        <f>IF(Tabela14[[#This Row],[Base Monetária]]="",#N/A,((Tabela14[[#This Row],[Base Monetária]]*1)/V194)-1)</f>
        <v>-5.8600952531735806E-2</v>
      </c>
      <c r="X195" s="21">
        <f>IF(Tabela14[[#This Row],[Base Monetária]]="",#N/A,((Tabela14[[#This Row],[Base Monetária]]*1)/V183)-1)</f>
        <v>7.563393059532908E-3</v>
      </c>
    </row>
    <row r="196" spans="1:24" ht="12.75">
      <c r="A196" s="19">
        <v>42401</v>
      </c>
      <c r="B196" s="41">
        <v>1669474</v>
      </c>
      <c r="C196" s="21">
        <f>IF(Tabela14[[#This Row],[Saldo Crédito PJ]]="",#N/A,((Tabela14[[#This Row],[Saldo Crédito PJ]]*1)/B184)-1)</f>
        <v>4.3594747626793051E-2</v>
      </c>
      <c r="D196" s="40">
        <v>1522813</v>
      </c>
      <c r="E196" s="21">
        <f>IF(Tabela14[[#This Row],[Saldo Crédito PF]]="",#N/A,((Tabela14[[#This Row],[Saldo Crédito PF]]*1)/D184)-1)</f>
        <v>6.2104843946270361E-2</v>
      </c>
      <c r="F196" s="40">
        <v>3192287</v>
      </c>
      <c r="G196" s="21">
        <f>IF(Tabela14[[#This Row],[Saldo Crédito Total]]="",#N/A,((Tabela14[[#This Row],[Saldo Crédito Total]]*1)/F195)-1)</f>
        <v>-4.9362197147677644E-3</v>
      </c>
      <c r="H196" s="21">
        <f>IF(Tabela14[[#This Row],[Saldo Crédito Total]]="",#N/A,((Tabela14[[#This Row],[Saldo Crédito Total]]*1)/F184)-1)</f>
        <v>5.2343445844622583E-2</v>
      </c>
      <c r="I196" s="43">
        <v>226223</v>
      </c>
      <c r="J196" s="21">
        <f>IF(Tabela14[[#This Row],[Concessão Crédito ]]="",#N/A,((Tabela14[[#This Row],[Concessão Crédito ]]*1)/I184)-1)</f>
        <v>-1.5886895051658523E-2</v>
      </c>
      <c r="K196" s="12">
        <v>21.87</v>
      </c>
      <c r="L196" s="12">
        <v>3.5</v>
      </c>
      <c r="M196" s="12">
        <v>2.78</v>
      </c>
      <c r="N196" s="12">
        <v>4.3</v>
      </c>
      <c r="O196" s="12">
        <v>39.78</v>
      </c>
      <c r="P196" s="21">
        <f>IF(Tabela14[[#This Row],[Endividamento Famíliar Total]]="",#N/A,((Tabela14[[#This Row],[Endividamento Famíliar Total]]*1)/O184)-1)</f>
        <v>2.01511335012583E-3</v>
      </c>
      <c r="Q196" s="12">
        <v>23.69</v>
      </c>
      <c r="R196" s="21">
        <f>IF(Tabela14[[#This Row],[Comprometimento de Renda]]="",#N/A,((Tabela14[[#This Row],[Comprometimento de Renda]]*1)/Q184)-1)</f>
        <v>-3.384991843393137E-2</v>
      </c>
      <c r="S196" s="39">
        <v>2301159340</v>
      </c>
      <c r="T196" s="21">
        <f>IF(Tabela14[[#This Row],[M2]]="",#N/A,((Tabela14[[#This Row],[M2]]*1)/S184)-1)</f>
        <v>6.1170582836904019E-2</v>
      </c>
      <c r="U196" s="12">
        <v>14.15</v>
      </c>
      <c r="V196" s="39">
        <v>252559892</v>
      </c>
      <c r="W196" s="21">
        <f>IF(Tabela14[[#This Row],[Base Monetária]]="",#N/A,((Tabela14[[#This Row],[Base Monetária]]*1)/V195)-1)</f>
        <v>5.0893387086591968E-2</v>
      </c>
      <c r="X196" s="21">
        <f>IF(Tabela14[[#This Row],[Base Monetária]]="",#N/A,((Tabela14[[#This Row],[Base Monetária]]*1)/V184)-1)</f>
        <v>5.7551959537716524E-2</v>
      </c>
    </row>
    <row r="197" spans="1:24" ht="12.75">
      <c r="A197" s="19">
        <v>42430</v>
      </c>
      <c r="B197" s="41">
        <v>1643265</v>
      </c>
      <c r="C197" s="21">
        <f>IF(Tabela14[[#This Row],[Saldo Crédito PJ]]="",#N/A,((Tabela14[[#This Row],[Saldo Crédito PJ]]*1)/B185)-1)</f>
        <v>1.0943249273905442E-2</v>
      </c>
      <c r="D197" s="40">
        <v>1527590</v>
      </c>
      <c r="E197" s="21">
        <f>IF(Tabela14[[#This Row],[Saldo Crédito PF]]="",#N/A,((Tabela14[[#This Row],[Saldo Crédito PF]]*1)/D185)-1)</f>
        <v>5.7052564421049556E-2</v>
      </c>
      <c r="F197" s="40">
        <v>3170854</v>
      </c>
      <c r="G197" s="21">
        <f>IF(Tabela14[[#This Row],[Saldo Crédito Total]]="",#N/A,((Tabela14[[#This Row],[Saldo Crédito Total]]*1)/F196)-1)</f>
        <v>-6.7139953268612329E-3</v>
      </c>
      <c r="H197" s="21">
        <f>IF(Tabela14[[#This Row],[Saldo Crédito Total]]="",#N/A,((Tabela14[[#This Row],[Saldo Crédito Total]]*1)/F185)-1)</f>
        <v>3.2643591615759471E-2</v>
      </c>
      <c r="I197" s="43">
        <v>260281</v>
      </c>
      <c r="J197" s="21">
        <f>IF(Tabela14[[#This Row],[Concessão Crédito ]]="",#N/A,((Tabela14[[#This Row],[Concessão Crédito ]]*1)/I185)-1)</f>
        <v>-0.1064080336451807</v>
      </c>
      <c r="K197" s="12">
        <v>22.01</v>
      </c>
      <c r="L197" s="12">
        <v>3.53</v>
      </c>
      <c r="M197" s="12">
        <v>2.85</v>
      </c>
      <c r="N197" s="12">
        <v>4.25</v>
      </c>
      <c r="O197" s="12">
        <v>39.61</v>
      </c>
      <c r="P197" s="21">
        <f>IF(Tabela14[[#This Row],[Endividamento Famíliar Total]]="",#N/A,((Tabela14[[#This Row],[Endividamento Famíliar Total]]*1)/O185)-1)</f>
        <v>-4.5237496858506754E-3</v>
      </c>
      <c r="Q197" s="12">
        <v>23.98</v>
      </c>
      <c r="R197" s="21">
        <f>IF(Tabela14[[#This Row],[Comprometimento de Renda]]="",#N/A,((Tabela14[[#This Row],[Comprometimento de Renda]]*1)/Q185)-1)</f>
        <v>-2.0024519820187936E-2</v>
      </c>
      <c r="S197" s="39">
        <v>2301406917</v>
      </c>
      <c r="T197" s="21">
        <f>IF(Tabela14[[#This Row],[M2]]="",#N/A,((Tabela14[[#This Row],[M2]]*1)/S185)-1)</f>
        <v>5.419006517027003E-2</v>
      </c>
      <c r="U197" s="12">
        <v>14.15</v>
      </c>
      <c r="V197" s="39">
        <v>242529929</v>
      </c>
      <c r="W197" s="21">
        <f>IF(Tabela14[[#This Row],[Base Monetária]]="",#N/A,((Tabela14[[#This Row],[Base Monetária]]*1)/V196)-1)</f>
        <v>-3.9713205927408346E-2</v>
      </c>
      <c r="X197" s="21">
        <f>IF(Tabela14[[#This Row],[Base Monetária]]="",#N/A,((Tabela14[[#This Row],[Base Monetária]]*1)/V185)-1)</f>
        <v>7.7852712752393138E-3</v>
      </c>
    </row>
    <row r="198" spans="1:24" ht="12.75">
      <c r="A198" s="19">
        <v>42461</v>
      </c>
      <c r="B198" s="41">
        <v>1624448</v>
      </c>
      <c r="C198" s="21">
        <f>IF(Tabela14[[#This Row],[Saldo Crédito PJ]]="",#N/A,((Tabela14[[#This Row],[Saldo Crédito PJ]]*1)/B186)-1)</f>
        <v>4.3042103610171356E-3</v>
      </c>
      <c r="D198" s="40">
        <v>1526375</v>
      </c>
      <c r="E198" s="21">
        <f>IF(Tabela14[[#This Row],[Saldo Crédito PF]]="",#N/A,((Tabela14[[#This Row],[Saldo Crédito PF]]*1)/D186)-1)</f>
        <v>5.0339211998725597E-2</v>
      </c>
      <c r="F198" s="40">
        <v>3150823</v>
      </c>
      <c r="G198" s="21">
        <f>IF(Tabela14[[#This Row],[Saldo Crédito Total]]="",#N/A,((Tabela14[[#This Row],[Saldo Crédito Total]]*1)/F197)-1)</f>
        <v>-6.3172255802379507E-3</v>
      </c>
      <c r="H198" s="21">
        <f>IF(Tabela14[[#This Row],[Saldo Crédito Total]]="",#N/A,((Tabela14[[#This Row],[Saldo Crédito Total]]*1)/F186)-1)</f>
        <v>2.6090408495502926E-2</v>
      </c>
      <c r="I198" s="43">
        <v>239653</v>
      </c>
      <c r="J198" s="21">
        <f>IF(Tabela14[[#This Row],[Concessão Crédito ]]="",#N/A,((Tabela14[[#This Row],[Concessão Crédito ]]*1)/I186)-1)</f>
        <v>-0.11242259488607742</v>
      </c>
      <c r="K198" s="12">
        <v>22.22</v>
      </c>
      <c r="L198" s="12">
        <v>3.65</v>
      </c>
      <c r="M198" s="12">
        <v>3.04</v>
      </c>
      <c r="N198" s="12">
        <v>4.3</v>
      </c>
      <c r="O198" s="12">
        <v>39.31</v>
      </c>
      <c r="P198" s="21">
        <f>IF(Tabela14[[#This Row],[Endividamento Famíliar Total]]="",#N/A,((Tabela14[[#This Row],[Endividamento Famíliar Total]]*1)/O186)-1)</f>
        <v>-1.9211576846307254E-2</v>
      </c>
      <c r="Q198" s="12">
        <v>23.94</v>
      </c>
      <c r="R198" s="21">
        <f>IF(Tabela14[[#This Row],[Comprometimento de Renda]]="",#N/A,((Tabela14[[#This Row],[Comprometimento de Renda]]*1)/Q186)-1)</f>
        <v>-2.7224705404307104E-2</v>
      </c>
      <c r="S198" s="39">
        <v>2298824612</v>
      </c>
      <c r="T198" s="21">
        <f>IF(Tabela14[[#This Row],[M2]]="",#N/A,((Tabela14[[#This Row],[M2]]*1)/S186)-1)</f>
        <v>5.5437548803334735E-2</v>
      </c>
      <c r="U198" s="12">
        <v>14.15</v>
      </c>
      <c r="V198" s="39">
        <v>242142585</v>
      </c>
      <c r="W198" s="21">
        <f>IF(Tabela14[[#This Row],[Base Monetária]]="",#N/A,((Tabela14[[#This Row],[Base Monetária]]*1)/V197)-1)</f>
        <v>-1.5970977338636283E-3</v>
      </c>
      <c r="X198" s="21">
        <f>IF(Tabela14[[#This Row],[Base Monetária]]="",#N/A,((Tabela14[[#This Row],[Base Monetária]]*1)/V186)-1)</f>
        <v>3.0305815235580624E-2</v>
      </c>
    </row>
    <row r="199" spans="1:24" ht="12.75">
      <c r="A199" s="19">
        <v>42491</v>
      </c>
      <c r="B199" s="41">
        <v>1624441</v>
      </c>
      <c r="C199" s="21">
        <f>IF(Tabela14[[#This Row],[Saldo Crédito PJ]]="",#N/A,((Tabela14[[#This Row],[Saldo Crédito PJ]]*1)/B187)-1)</f>
        <v>-3.7575863134809984E-3</v>
      </c>
      <c r="D199" s="40">
        <v>1533354</v>
      </c>
      <c r="E199" s="21">
        <f>IF(Tabela14[[#This Row],[Saldo Crédito PF]]="",#N/A,((Tabela14[[#This Row],[Saldo Crédito PF]]*1)/D187)-1)</f>
        <v>4.8946370375235082E-2</v>
      </c>
      <c r="F199" s="40">
        <v>3157795</v>
      </c>
      <c r="G199" s="21">
        <f>IF(Tabela14[[#This Row],[Saldo Crédito Total]]="",#N/A,((Tabela14[[#This Row],[Saldo Crédito Total]]*1)/F198)-1)</f>
        <v>2.2127552071316003E-3</v>
      </c>
      <c r="H199" s="21">
        <f>IF(Tabela14[[#This Row],[Saldo Crédito Total]]="",#N/A,((Tabela14[[#This Row],[Saldo Crédito Total]]*1)/F187)-1)</f>
        <v>2.1155921358775309E-2</v>
      </c>
      <c r="I199" s="43">
        <v>254322</v>
      </c>
      <c r="J199" s="21">
        <f>IF(Tabela14[[#This Row],[Concessão Crédito ]]="",#N/A,((Tabela14[[#This Row],[Concessão Crédito ]]*1)/I187)-1)</f>
        <v>-5.304782011326703E-2</v>
      </c>
      <c r="K199" s="12">
        <v>22.29</v>
      </c>
      <c r="L199" s="12">
        <v>3.73</v>
      </c>
      <c r="M199" s="12">
        <v>3.17</v>
      </c>
      <c r="N199" s="12">
        <v>4.32</v>
      </c>
      <c r="O199" s="12">
        <v>39.21</v>
      </c>
      <c r="P199" s="21">
        <f>IF(Tabela14[[#This Row],[Endividamento Famíliar Total]]="",#N/A,((Tabela14[[#This Row],[Endividamento Famíliar Total]]*1)/O187)-1)</f>
        <v>-2.1706586826347296E-2</v>
      </c>
      <c r="Q199" s="12">
        <v>24.12</v>
      </c>
      <c r="R199" s="21">
        <f>IF(Tabela14[[#This Row],[Comprometimento de Renda]]="",#N/A,((Tabela14[[#This Row],[Comprometimento de Renda]]*1)/Q187)-1)</f>
        <v>-1.5911872705018371E-2</v>
      </c>
      <c r="S199" s="39">
        <v>2312333789</v>
      </c>
      <c r="T199" s="21">
        <f>IF(Tabela14[[#This Row],[M2]]="",#N/A,((Tabela14[[#This Row],[M2]]*1)/S187)-1)</f>
        <v>5.4109870542461413E-2</v>
      </c>
      <c r="U199" s="12">
        <v>14.15</v>
      </c>
      <c r="V199" s="39">
        <v>239965619</v>
      </c>
      <c r="W199" s="21">
        <f>IF(Tabela14[[#This Row],[Base Monetária]]="",#N/A,((Tabela14[[#This Row],[Base Monetária]]*1)/V198)-1)</f>
        <v>-8.990430163285823E-3</v>
      </c>
      <c r="X199" s="21">
        <f>IF(Tabela14[[#This Row],[Base Monetária]]="",#N/A,((Tabela14[[#This Row],[Base Monetária]]*1)/V187)-1)</f>
        <v>1.8878187393400747E-3</v>
      </c>
    </row>
    <row r="200" spans="1:24" ht="12.75">
      <c r="A200" s="19">
        <v>42522</v>
      </c>
      <c r="B200" s="41">
        <v>1603433</v>
      </c>
      <c r="C200" s="21">
        <f>IF(Tabela14[[#This Row],[Saldo Crédito PJ]]="",#N/A,((Tabela14[[#This Row],[Saldo Crédito PJ]]*1)/B188)-1)</f>
        <v>-2.234821832513656E-2</v>
      </c>
      <c r="D200" s="40">
        <v>1536798</v>
      </c>
      <c r="E200" s="21">
        <f>IF(Tabela14[[#This Row],[Saldo Crédito PF]]="",#N/A,((Tabela14[[#This Row],[Saldo Crédito PF]]*1)/D188)-1)</f>
        <v>4.552474280248342E-2</v>
      </c>
      <c r="F200" s="40">
        <v>3140231</v>
      </c>
      <c r="G200" s="21">
        <f>IF(Tabela14[[#This Row],[Saldo Crédito Total]]="",#N/A,((Tabela14[[#This Row],[Saldo Crédito Total]]*1)/F199)-1)</f>
        <v>-5.5621090032760279E-3</v>
      </c>
      <c r="H200" s="21">
        <f>IF(Tabela14[[#This Row],[Saldo Crédito Total]]="",#N/A,((Tabela14[[#This Row],[Saldo Crédito Total]]*1)/F188)-1)</f>
        <v>9.7312929687034533E-3</v>
      </c>
      <c r="I200" s="43">
        <v>267408</v>
      </c>
      <c r="J200" s="21">
        <f>IF(Tabela14[[#This Row],[Concessão Crédito ]]="",#N/A,((Tabela14[[#This Row],[Concessão Crédito ]]*1)/I188)-1)</f>
        <v>-7.3796213553897649E-2</v>
      </c>
      <c r="K200" s="12">
        <v>22.45</v>
      </c>
      <c r="L200" s="12">
        <v>3.51</v>
      </c>
      <c r="M200" s="12">
        <v>3</v>
      </c>
      <c r="N200" s="12">
        <v>4.05</v>
      </c>
      <c r="O200" s="12">
        <v>39.06</v>
      </c>
      <c r="P200" s="21">
        <f>IF(Tabela14[[#This Row],[Endividamento Famíliar Total]]="",#N/A,((Tabela14[[#This Row],[Endividamento Famíliar Total]]*1)/O188)-1)</f>
        <v>-2.6905829596412523E-2</v>
      </c>
      <c r="Q200" s="12">
        <v>24.17</v>
      </c>
      <c r="R200" s="21">
        <f>IF(Tabela14[[#This Row],[Comprometimento de Renda]]="",#N/A,((Tabela14[[#This Row],[Comprometimento de Renda]]*1)/Q188)-1)</f>
        <v>-1.7479674796747946E-2</v>
      </c>
      <c r="S200" s="39">
        <v>2328060305</v>
      </c>
      <c r="T200" s="21">
        <f>IF(Tabela14[[#This Row],[M2]]="",#N/A,((Tabela14[[#This Row],[M2]]*1)/S188)-1)</f>
        <v>5.7864271066149886E-2</v>
      </c>
      <c r="U200" s="12">
        <v>14.15</v>
      </c>
      <c r="V200" s="39">
        <v>234678114</v>
      </c>
      <c r="W200" s="21">
        <f>IF(Tabela14[[#This Row],[Base Monetária]]="",#N/A,((Tabela14[[#This Row],[Base Monetária]]*1)/V199)-1)</f>
        <v>-2.2034427356862341E-2</v>
      </c>
      <c r="X200" s="21">
        <f>IF(Tabela14[[#This Row],[Base Monetária]]="",#N/A,((Tabela14[[#This Row],[Base Monetária]]*1)/V188)-1)</f>
        <v>1.1723594409839944E-2</v>
      </c>
    </row>
    <row r="201" spans="1:24" ht="12.75">
      <c r="A201" s="19">
        <v>42552</v>
      </c>
      <c r="B201" s="41">
        <v>1588513</v>
      </c>
      <c r="C201" s="21">
        <f>IF(Tabela14[[#This Row],[Saldo Crédito PJ]]="",#N/A,((Tabela14[[#This Row],[Saldo Crédito PJ]]*1)/B189)-1)</f>
        <v>-3.3599555161333061E-2</v>
      </c>
      <c r="D201" s="40">
        <v>1538189</v>
      </c>
      <c r="E201" s="21">
        <f>IF(Tabela14[[#This Row],[Saldo Crédito PF]]="",#N/A,((Tabela14[[#This Row],[Saldo Crédito PF]]*1)/D189)-1)</f>
        <v>4.2585538444854132E-2</v>
      </c>
      <c r="F201" s="40">
        <v>3126702</v>
      </c>
      <c r="G201" s="21">
        <f>IF(Tabela14[[#This Row],[Saldo Crédito Total]]="",#N/A,((Tabela14[[#This Row],[Saldo Crédito Total]]*1)/F200)-1)</f>
        <v>-4.3082817792703398E-3</v>
      </c>
      <c r="H201" s="21">
        <f>IF(Tabela14[[#This Row],[Saldo Crédito Total]]="",#N/A,((Tabela14[[#This Row],[Saldo Crédito Total]]*1)/F189)-1)</f>
        <v>2.4365987389960431E-3</v>
      </c>
      <c r="I201" s="43">
        <v>234469</v>
      </c>
      <c r="J201" s="21">
        <f>IF(Tabela14[[#This Row],[Concessão Crédito ]]="",#N/A,((Tabela14[[#This Row],[Concessão Crédito ]]*1)/I189)-1)</f>
        <v>-0.13466343368135902</v>
      </c>
      <c r="K201" s="12">
        <v>22.49</v>
      </c>
      <c r="L201" s="12">
        <v>3.56</v>
      </c>
      <c r="M201" s="12">
        <v>3.03</v>
      </c>
      <c r="N201" s="12">
        <v>4.0999999999999996</v>
      </c>
      <c r="O201" s="12">
        <v>38.86</v>
      </c>
      <c r="P201" s="21">
        <f>IF(Tabela14[[#This Row],[Endividamento Famíliar Total]]="",#N/A,((Tabela14[[#This Row],[Endividamento Famíliar Total]]*1)/O189)-1)</f>
        <v>-3.85947550717467E-2</v>
      </c>
      <c r="Q201" s="12">
        <v>24.08</v>
      </c>
      <c r="R201" s="21">
        <f>IF(Tabela14[[#This Row],[Comprometimento de Renda]]="",#N/A,((Tabela14[[#This Row],[Comprometimento de Renda]]*1)/Q189)-1)</f>
        <v>-2.2727272727272818E-2</v>
      </c>
      <c r="S201" s="39">
        <v>2335393825</v>
      </c>
      <c r="T201" s="21">
        <f>IF(Tabela14[[#This Row],[M2]]="",#N/A,((Tabela14[[#This Row],[M2]]*1)/S189)-1)</f>
        <v>5.6560365764557918E-2</v>
      </c>
      <c r="U201" s="12">
        <v>14.15</v>
      </c>
      <c r="V201" s="39">
        <v>240845334</v>
      </c>
      <c r="W201" s="21">
        <f>IF(Tabela14[[#This Row],[Base Monetária]]="",#N/A,((Tabela14[[#This Row],[Base Monetária]]*1)/V200)-1)</f>
        <v>2.6279485099321986E-2</v>
      </c>
      <c r="X201" s="21">
        <f>IF(Tabela14[[#This Row],[Base Monetária]]="",#N/A,((Tabela14[[#This Row],[Base Monetária]]*1)/V189)-1)</f>
        <v>7.0124813672042707E-2</v>
      </c>
    </row>
    <row r="202" spans="1:24" ht="12.75">
      <c r="A202" s="19">
        <v>42583</v>
      </c>
      <c r="B202" s="41">
        <v>1578740</v>
      </c>
      <c r="C202" s="21">
        <f>IF(Tabela14[[#This Row],[Saldo Crédito PJ]]="",#N/A,((Tabela14[[#This Row],[Saldo Crédito PJ]]*1)/B190)-1)</f>
        <v>-4.7457003309410273E-2</v>
      </c>
      <c r="D202" s="40">
        <v>1546795</v>
      </c>
      <c r="E202" s="21">
        <f>IF(Tabela14[[#This Row],[Saldo Crédito PF]]="",#N/A,((Tabela14[[#This Row],[Saldo Crédito PF]]*1)/D190)-1)</f>
        <v>4.0497325426209763E-2</v>
      </c>
      <c r="F202" s="40">
        <v>3125535</v>
      </c>
      <c r="G202" s="21">
        <f>IF(Tabela14[[#This Row],[Saldo Crédito Total]]="",#N/A,((Tabela14[[#This Row],[Saldo Crédito Total]]*1)/F201)-1)</f>
        <v>-3.7323672035260991E-4</v>
      </c>
      <c r="H202" s="21">
        <f>IF(Tabela14[[#This Row],[Saldo Crédito Total]]="",#N/A,((Tabela14[[#This Row],[Saldo Crédito Total]]*1)/F190)-1)</f>
        <v>-5.8689810104176621E-3</v>
      </c>
      <c r="I202" s="43">
        <v>251986</v>
      </c>
      <c r="J202" s="21">
        <f>IF(Tabela14[[#This Row],[Concessão Crédito ]]="",#N/A,((Tabela14[[#This Row],[Concessão Crédito ]]*1)/I190)-1)</f>
        <v>-3.2842947229440034E-2</v>
      </c>
      <c r="K202" s="12">
        <v>22.58</v>
      </c>
      <c r="L202" s="12">
        <v>3.64</v>
      </c>
      <c r="M202" s="12">
        <v>3.17</v>
      </c>
      <c r="N202" s="12">
        <v>4.12</v>
      </c>
      <c r="O202" s="12">
        <v>38.770000000000003</v>
      </c>
      <c r="P202" s="21">
        <f>IF(Tabela14[[#This Row],[Endividamento Famíliar Total]]="",#N/A,((Tabela14[[#This Row],[Endividamento Famíliar Total]]*1)/O190)-1)</f>
        <v>-4.5309037182959755E-2</v>
      </c>
      <c r="Q202" s="12">
        <v>24.12</v>
      </c>
      <c r="R202" s="21">
        <f>IF(Tabela14[[#This Row],[Comprometimento de Renda]]="",#N/A,((Tabela14[[#This Row],[Comprometimento de Renda]]*1)/Q190)-1)</f>
        <v>-2.5848142164781929E-2</v>
      </c>
      <c r="S202" s="39">
        <v>2348937566</v>
      </c>
      <c r="T202" s="21">
        <f>IF(Tabela14[[#This Row],[M2]]="",#N/A,((Tabela14[[#This Row],[M2]]*1)/S190)-1)</f>
        <v>6.1608637900480989E-2</v>
      </c>
      <c r="U202" s="12">
        <v>14.15</v>
      </c>
      <c r="V202" s="39">
        <v>235768695</v>
      </c>
      <c r="W202" s="21">
        <f>IF(Tabela14[[#This Row],[Base Monetária]]="",#N/A,((Tabela14[[#This Row],[Base Monetária]]*1)/V201)-1)</f>
        <v>-2.1078419563652417E-2</v>
      </c>
      <c r="X202" s="21">
        <f>IF(Tabela14[[#This Row],[Base Monetária]]="",#N/A,((Tabela14[[#This Row],[Base Monetária]]*1)/V190)-1)</f>
        <v>1.7487907494736943E-2</v>
      </c>
    </row>
    <row r="203" spans="1:24" ht="12.75">
      <c r="A203" s="19">
        <v>42614</v>
      </c>
      <c r="B203" s="41">
        <v>1571752</v>
      </c>
      <c r="C203" s="21">
        <f>IF(Tabela14[[#This Row],[Saldo Crédito PJ]]="",#N/A,((Tabela14[[#This Row],[Saldo Crédito PJ]]*1)/B191)-1)</f>
        <v>-6.5002123708077564E-2</v>
      </c>
      <c r="D203" s="40">
        <v>1550208</v>
      </c>
      <c r="E203" s="21">
        <f>IF(Tabela14[[#This Row],[Saldo Crédito PF]]="",#N/A,((Tabela14[[#This Row],[Saldo Crédito PF]]*1)/D191)-1)</f>
        <v>3.8270192650301293E-2</v>
      </c>
      <c r="F203" s="40">
        <v>3121960</v>
      </c>
      <c r="G203" s="21">
        <f>IF(Tabela14[[#This Row],[Saldo Crédito Total]]="",#N/A,((Tabela14[[#This Row],[Saldo Crédito Total]]*1)/F202)-1)</f>
        <v>-1.1438041807242394E-3</v>
      </c>
      <c r="H203" s="21">
        <f>IF(Tabela14[[#This Row],[Saldo Crédito Total]]="",#N/A,((Tabela14[[#This Row],[Saldo Crédito Total]]*1)/F191)-1)</f>
        <v>-1.6423604875728137E-2</v>
      </c>
      <c r="I203" s="43">
        <v>247578</v>
      </c>
      <c r="J203" s="21">
        <f>IF(Tabela14[[#This Row],[Concessão Crédito ]]="",#N/A,((Tabela14[[#This Row],[Concessão Crédito ]]*1)/I191)-1)</f>
        <v>-0.10080194092949601</v>
      </c>
      <c r="K203" s="12">
        <v>22.76</v>
      </c>
      <c r="L203" s="12">
        <v>3.68</v>
      </c>
      <c r="M203" s="12">
        <v>3.18</v>
      </c>
      <c r="N203" s="12">
        <v>4.18</v>
      </c>
      <c r="O203" s="12">
        <v>38.53</v>
      </c>
      <c r="P203" s="21">
        <f>IF(Tabela14[[#This Row],[Endividamento Famíliar Total]]="",#N/A,((Tabela14[[#This Row],[Endividamento Famíliar Total]]*1)/O191)-1)</f>
        <v>-5.6562193927522042E-2</v>
      </c>
      <c r="Q203" s="12">
        <v>24.19</v>
      </c>
      <c r="R203" s="21">
        <f>IF(Tabela14[[#This Row],[Comprometimento de Renda]]="",#N/A,((Tabela14[[#This Row],[Comprometimento de Renda]]*1)/Q191)-1)</f>
        <v>-3.5870864886408893E-2</v>
      </c>
      <c r="S203" s="39">
        <v>2351620449</v>
      </c>
      <c r="T203" s="21">
        <f>IF(Tabela14[[#This Row],[M2]]="",#N/A,((Tabela14[[#This Row],[M2]]*1)/S191)-1)</f>
        <v>5.2768437630605014E-2</v>
      </c>
      <c r="U203" s="12">
        <v>14.15</v>
      </c>
      <c r="V203" s="39">
        <v>247035954</v>
      </c>
      <c r="W203" s="21">
        <f>IF(Tabela14[[#This Row],[Base Monetária]]="",#N/A,((Tabela14[[#This Row],[Base Monetária]]*1)/V202)-1)</f>
        <v>4.7789461616182694E-2</v>
      </c>
      <c r="X203" s="21">
        <f>IF(Tabela14[[#This Row],[Base Monetária]]="",#N/A,((Tabela14[[#This Row],[Base Monetária]]*1)/V191)-1)</f>
        <v>8.1368811566017163E-2</v>
      </c>
    </row>
    <row r="204" spans="1:24" ht="12.75">
      <c r="A204" s="19">
        <v>42644</v>
      </c>
      <c r="B204" s="41">
        <v>1557581</v>
      </c>
      <c r="C204" s="21">
        <f>IF(Tabela14[[#This Row],[Saldo Crédito PJ]]="",#N/A,((Tabela14[[#This Row],[Saldo Crédito PJ]]*1)/B192)-1)</f>
        <v>-6.7405558392943377E-2</v>
      </c>
      <c r="D204" s="40">
        <v>1547944</v>
      </c>
      <c r="E204" s="21">
        <f>IF(Tabela14[[#This Row],[Saldo Crédito PF]]="",#N/A,((Tabela14[[#This Row],[Saldo Crédito PF]]*1)/D192)-1)</f>
        <v>3.4297420711018267E-2</v>
      </c>
      <c r="F204" s="40">
        <v>3105525</v>
      </c>
      <c r="G204" s="21">
        <f>IF(Tabela14[[#This Row],[Saldo Crédito Total]]="",#N/A,((Tabela14[[#This Row],[Saldo Crédito Total]]*1)/F203)-1)</f>
        <v>-5.2643211315968053E-3</v>
      </c>
      <c r="H204" s="21">
        <f>IF(Tabela14[[#This Row],[Saldo Crédito Total]]="",#N/A,((Tabela14[[#This Row],[Saldo Crédito Total]]*1)/F192)-1)</f>
        <v>-1.9341133911040087E-2</v>
      </c>
      <c r="I204" s="43">
        <v>241097</v>
      </c>
      <c r="J204" s="21">
        <f>IF(Tabela14[[#This Row],[Concessão Crédito ]]="",#N/A,((Tabela14[[#This Row],[Concessão Crédito ]]*1)/I192)-1)</f>
        <v>-7.6797892423215552E-2</v>
      </c>
      <c r="K204" s="12">
        <v>22.91</v>
      </c>
      <c r="L204" s="12">
        <v>3.84</v>
      </c>
      <c r="M204" s="12">
        <v>3.51</v>
      </c>
      <c r="N204" s="12">
        <v>4.18</v>
      </c>
      <c r="O204" s="12">
        <v>38.25</v>
      </c>
      <c r="P204" s="21">
        <f>IF(Tabela14[[#This Row],[Endividamento Famíliar Total]]="",#N/A,((Tabela14[[#This Row],[Endividamento Famíliar Total]]*1)/O192)-1)</f>
        <v>-6.3647490820073482E-2</v>
      </c>
      <c r="Q204" s="12">
        <v>24.17</v>
      </c>
      <c r="R204" s="21">
        <f>IF(Tabela14[[#This Row],[Comprometimento de Renda]]="",#N/A,((Tabela14[[#This Row],[Comprometimento de Renda]]*1)/Q192)-1)</f>
        <v>-2.1853500607041609E-2</v>
      </c>
      <c r="S204" s="39">
        <v>2356477212</v>
      </c>
      <c r="T204" s="21">
        <f>IF(Tabela14[[#This Row],[M2]]="",#N/A,((Tabela14[[#This Row],[M2]]*1)/S192)-1)</f>
        <v>4.6336937901478858E-2</v>
      </c>
      <c r="U204" s="12">
        <v>14.05</v>
      </c>
      <c r="V204" s="39">
        <v>247845546</v>
      </c>
      <c r="W204" s="21">
        <f>IF(Tabela14[[#This Row],[Base Monetária]]="",#N/A,((Tabela14[[#This Row],[Base Monetária]]*1)/V203)-1)</f>
        <v>3.277223363203241E-3</v>
      </c>
      <c r="X204" s="21">
        <f>IF(Tabela14[[#This Row],[Base Monetária]]="",#N/A,((Tabela14[[#This Row],[Base Monetária]]*1)/V192)-1)</f>
        <v>3.4321697606767732E-2</v>
      </c>
    </row>
    <row r="205" spans="1:24" ht="12.75">
      <c r="A205" s="19">
        <v>42675</v>
      </c>
      <c r="B205" s="41">
        <v>1556307</v>
      </c>
      <c r="C205" s="21">
        <f>IF(Tabela14[[#This Row],[Saldo Crédito PJ]]="",#N/A,((Tabela14[[#This Row],[Saldo Crédito PJ]]*1)/B193)-1)</f>
        <v>-7.272711023195122E-2</v>
      </c>
      <c r="D205" s="40">
        <v>1558281</v>
      </c>
      <c r="E205" s="21">
        <f>IF(Tabela14[[#This Row],[Saldo Crédito PF]]="",#N/A,((Tabela14[[#This Row],[Saldo Crédito PF]]*1)/D193)-1)</f>
        <v>3.319142221199689E-2</v>
      </c>
      <c r="F205" s="40">
        <v>3114587</v>
      </c>
      <c r="G205" s="21">
        <f>IF(Tabela14[[#This Row],[Saldo Crédito Total]]="",#N/A,((Tabela14[[#This Row],[Saldo Crédito Total]]*1)/F204)-1)</f>
        <v>2.9180251326266227E-3</v>
      </c>
      <c r="H205" s="21">
        <f>IF(Tabela14[[#This Row],[Saldo Crédito Total]]="",#N/A,((Tabela14[[#This Row],[Saldo Crédito Total]]*1)/F193)-1)</f>
        <v>-2.2595934024793318E-2</v>
      </c>
      <c r="I205" s="43">
        <v>256250</v>
      </c>
      <c r="J205" s="21">
        <f>IF(Tabela14[[#This Row],[Concessão Crédito ]]="",#N/A,((Tabela14[[#This Row],[Concessão Crédito ]]*1)/I193)-1)</f>
        <v>-4.0653815483566613E-2</v>
      </c>
      <c r="K205" s="12">
        <v>22.9</v>
      </c>
      <c r="L205" s="12">
        <v>3.8</v>
      </c>
      <c r="M205" s="12">
        <v>3.5</v>
      </c>
      <c r="N205" s="12">
        <v>4.09</v>
      </c>
      <c r="O205" s="12">
        <v>38.26</v>
      </c>
      <c r="P205" s="21">
        <f>IF(Tabela14[[#This Row],[Endividamento Famíliar Total]]="",#N/A,((Tabela14[[#This Row],[Endividamento Famíliar Total]]*1)/O193)-1)</f>
        <v>-5.6938624599457754E-2</v>
      </c>
      <c r="Q205" s="12">
        <v>23.93</v>
      </c>
      <c r="R205" s="21">
        <f>IF(Tabela14[[#This Row],[Comprometimento de Renda]]="",#N/A,((Tabela14[[#This Row],[Comprometimento de Renda]]*1)/Q193)-1)</f>
        <v>-1.0748243075651143E-2</v>
      </c>
      <c r="S205" s="39">
        <v>2387236146</v>
      </c>
      <c r="T205" s="21">
        <f>IF(Tabela14[[#This Row],[M2]]="",#N/A,((Tabela14[[#This Row],[M2]]*1)/S193)-1)</f>
        <v>5.1860391625725644E-2</v>
      </c>
      <c r="U205" s="12">
        <v>13.9</v>
      </c>
      <c r="V205" s="39">
        <v>244919983</v>
      </c>
      <c r="W205" s="21">
        <f>IF(Tabela14[[#This Row],[Base Monetária]]="",#N/A,((Tabela14[[#This Row],[Base Monetária]]*1)/V204)-1)</f>
        <v>-1.180397649752396E-2</v>
      </c>
      <c r="X205" s="21">
        <f>IF(Tabela14[[#This Row],[Base Monetária]]="",#N/A,((Tabela14[[#This Row],[Base Monetária]]*1)/V193)-1)</f>
        <v>8.5367751974254613E-3</v>
      </c>
    </row>
    <row r="206" spans="1:24" ht="12.75">
      <c r="A206" s="19">
        <v>42705</v>
      </c>
      <c r="B206" s="41">
        <v>1548645</v>
      </c>
      <c r="C206" s="21">
        <f>IF(Tabela14[[#This Row],[Saldo Crédito PJ]]="",#N/A,((Tabela14[[#This Row],[Saldo Crédito PJ]]*1)/B194)-1)</f>
        <v>-9.4843457941193976E-2</v>
      </c>
      <c r="D206" s="40">
        <v>1569164</v>
      </c>
      <c r="E206" s="21">
        <f>IF(Tabela14[[#This Row],[Saldo Crédito PF]]="",#N/A,((Tabela14[[#This Row],[Saldo Crédito PF]]*1)/D194)-1)</f>
        <v>3.3254272510933935E-2</v>
      </c>
      <c r="F206" s="40">
        <v>3117809</v>
      </c>
      <c r="G206" s="21">
        <f>IF(Tabela14[[#This Row],[Saldo Crédito Total]]="",#N/A,((Tabela14[[#This Row],[Saldo Crédito Total]]*1)/F205)-1)</f>
        <v>1.0344870764567027E-3</v>
      </c>
      <c r="H206" s="21">
        <f>IF(Tabela14[[#This Row],[Saldo Crédito Total]]="",#N/A,((Tabela14[[#This Row],[Saldo Crédito Total]]*1)/F194)-1)</f>
        <v>-3.4607329259320752E-2</v>
      </c>
      <c r="I206" s="43">
        <v>289468</v>
      </c>
      <c r="J206" s="21">
        <f>IF(Tabela14[[#This Row],[Concessão Crédito ]]="",#N/A,((Tabela14[[#This Row],[Concessão Crédito ]]*1)/I194)-1)</f>
        <v>-7.3020142825119261E-2</v>
      </c>
      <c r="K206" s="12">
        <v>22.56</v>
      </c>
      <c r="L206" s="12">
        <v>3.7</v>
      </c>
      <c r="M206" s="12">
        <v>3.44</v>
      </c>
      <c r="N206" s="12">
        <v>3.95</v>
      </c>
      <c r="O206" s="12">
        <v>38.159999999999997</v>
      </c>
      <c r="P206" s="21">
        <f>IF(Tabela14[[#This Row],[Endividamento Famíliar Total]]="",#N/A,((Tabela14[[#This Row],[Endividamento Famíliar Total]]*1)/O194)-1)</f>
        <v>-4.766658347891195E-2</v>
      </c>
      <c r="Q206" s="12">
        <v>23.5</v>
      </c>
      <c r="R206" s="21">
        <f>IF(Tabela14[[#This Row],[Comprometimento de Renda]]="",#N/A,((Tabela14[[#This Row],[Comprometimento de Renda]]*1)/Q194)-1)</f>
        <v>5.1325919589393365E-3</v>
      </c>
      <c r="S206" s="39">
        <v>2446065748</v>
      </c>
      <c r="T206" s="21">
        <f>IF(Tabela14[[#This Row],[M2]]="",#N/A,((Tabela14[[#This Row],[M2]]*1)/S194)-1)</f>
        <v>4.795021105933972E-2</v>
      </c>
      <c r="U206" s="12">
        <v>13.65</v>
      </c>
      <c r="V206" s="39">
        <v>270287146</v>
      </c>
      <c r="W206" s="21">
        <f>IF(Tabela14[[#This Row],[Base Monetária]]="",#N/A,((Tabela14[[#This Row],[Base Monetária]]*1)/V205)-1)</f>
        <v>0.10357326784560494</v>
      </c>
      <c r="X206" s="21">
        <f>IF(Tabela14[[#This Row],[Base Monetária]]="",#N/A,((Tabela14[[#This Row],[Base Monetária]]*1)/V194)-1)</f>
        <v>5.8749999343880699E-2</v>
      </c>
    </row>
    <row r="207" spans="1:24" ht="12.75">
      <c r="A207" s="19">
        <v>42736</v>
      </c>
      <c r="B207" s="41">
        <v>1511586</v>
      </c>
      <c r="C207" s="21">
        <f>IF(Tabela14[[#This Row],[Saldo Crédito PJ]]="",#N/A,((Tabela14[[#This Row],[Saldo Crédito PJ]]*1)/B195)-1)</f>
        <v>-0.10356749755667105</v>
      </c>
      <c r="D207" s="40">
        <v>1574530</v>
      </c>
      <c r="E207" s="21">
        <f>IF(Tabela14[[#This Row],[Saldo Crédito PF]]="",#N/A,((Tabela14[[#This Row],[Saldo Crédito PF]]*1)/D195)-1)</f>
        <v>3.4581772784020082E-2</v>
      </c>
      <c r="F207" s="40">
        <v>3086116</v>
      </c>
      <c r="G207" s="21">
        <f>IF(Tabela14[[#This Row],[Saldo Crédito Total]]="",#N/A,((Tabela14[[#This Row],[Saldo Crédito Total]]*1)/F206)-1)</f>
        <v>-1.0165151232804814E-2</v>
      </c>
      <c r="H207" s="21">
        <f>IF(Tabela14[[#This Row],[Saldo Crédito Total]]="",#N/A,((Tabela14[[#This Row],[Saldo Crédito Total]]*1)/F195)-1)</f>
        <v>-3.8030649074240586E-2</v>
      </c>
      <c r="I207" s="43">
        <v>232184</v>
      </c>
      <c r="J207" s="21">
        <f>IF(Tabela14[[#This Row],[Concessão Crédito ]]="",#N/A,((Tabela14[[#This Row],[Concessão Crédito ]]*1)/I195)-1)</f>
        <v>5.0173910290332913E-2</v>
      </c>
      <c r="K207" s="12">
        <v>22.84</v>
      </c>
      <c r="L207" s="12">
        <v>3.73</v>
      </c>
      <c r="M207" s="12">
        <v>3.47</v>
      </c>
      <c r="N207" s="12">
        <v>3.98</v>
      </c>
      <c r="O207" s="12">
        <v>38.06</v>
      </c>
      <c r="P207" s="21">
        <f>IF(Tabela14[[#This Row],[Endividamento Famíliar Total]]="",#N/A,((Tabela14[[#This Row],[Endividamento Famíliar Total]]*1)/O195)-1)</f>
        <v>-5.0636068845098525E-2</v>
      </c>
      <c r="Q207" s="12">
        <v>23.4</v>
      </c>
      <c r="R207" s="21">
        <f>IF(Tabela14[[#This Row],[Comprometimento de Renda]]="",#N/A,((Tabela14[[#This Row],[Comprometimento de Renda]]*1)/Q195)-1)</f>
        <v>-1.0152284263959421E-2</v>
      </c>
      <c r="S207" s="39">
        <v>2390710458</v>
      </c>
      <c r="T207" s="21">
        <f>IF(Tabela14[[#This Row],[M2]]="",#N/A,((Tabela14[[#This Row],[M2]]*1)/S195)-1)</f>
        <v>3.9138384697625206E-2</v>
      </c>
      <c r="U207" s="12">
        <v>13.17</v>
      </c>
      <c r="V207" s="39">
        <v>262392204</v>
      </c>
      <c r="W207" s="21">
        <f>IF(Tabela14[[#This Row],[Base Monetária]]="",#N/A,((Tabela14[[#This Row],[Base Monetária]]*1)/V206)-1)</f>
        <v>-2.9209461555378624E-2</v>
      </c>
      <c r="X207" s="21">
        <f>IF(Tabela14[[#This Row],[Base Monetária]]="",#N/A,((Tabela14[[#This Row],[Base Monetária]]*1)/V195)-1)</f>
        <v>9.1805313278626066E-2</v>
      </c>
    </row>
    <row r="208" spans="1:24" ht="12.75">
      <c r="A208" s="19">
        <v>42767</v>
      </c>
      <c r="B208" s="41">
        <v>1507526</v>
      </c>
      <c r="C208" s="21">
        <f>IF(Tabela14[[#This Row],[Saldo Crédito PJ]]="",#N/A,((Tabela14[[#This Row],[Saldo Crédito PJ]]*1)/B196)-1)</f>
        <v>-9.7005404097338488E-2</v>
      </c>
      <c r="D208" s="40">
        <v>1575512</v>
      </c>
      <c r="E208" s="21">
        <f>IF(Tabela14[[#This Row],[Saldo Crédito PF]]="",#N/A,((Tabela14[[#This Row],[Saldo Crédito PF]]*1)/D196)-1)</f>
        <v>3.4606350221596527E-2</v>
      </c>
      <c r="F208" s="40">
        <v>3083038</v>
      </c>
      <c r="G208" s="21">
        <f>IF(Tabela14[[#This Row],[Saldo Crédito Total]]="",#N/A,((Tabela14[[#This Row],[Saldo Crédito Total]]*1)/F207)-1)</f>
        <v>-9.9737015718137645E-4</v>
      </c>
      <c r="H208" s="21">
        <f>IF(Tabela14[[#This Row],[Saldo Crédito Total]]="",#N/A,((Tabela14[[#This Row],[Saldo Crédito Total]]*1)/F196)-1)</f>
        <v>-3.4222800142969634E-2</v>
      </c>
      <c r="I208" s="43">
        <v>207477</v>
      </c>
      <c r="J208" s="21">
        <f>IF(Tabela14[[#This Row],[Concessão Crédito ]]="",#N/A,((Tabela14[[#This Row],[Concessão Crédito ]]*1)/I196)-1)</f>
        <v>-8.2865137497071473E-2</v>
      </c>
      <c r="K208" s="12">
        <v>22.98</v>
      </c>
      <c r="L208" s="12">
        <v>3.75</v>
      </c>
      <c r="M208" s="12">
        <v>3.49</v>
      </c>
      <c r="N208" s="12">
        <v>4</v>
      </c>
      <c r="O208" s="12">
        <v>37.96</v>
      </c>
      <c r="P208" s="21">
        <f>IF(Tabela14[[#This Row],[Endividamento Famíliar Total]]="",#N/A,((Tabela14[[#This Row],[Endividamento Famíliar Total]]*1)/O196)-1)</f>
        <v>-4.5751633986928164E-2</v>
      </c>
      <c r="Q208" s="12">
        <v>23.17</v>
      </c>
      <c r="R208" s="21">
        <f>IF(Tabela14[[#This Row],[Comprometimento de Renda]]="",#N/A,((Tabela14[[#This Row],[Comprometimento de Renda]]*1)/Q196)-1)</f>
        <v>-2.1950189953566901E-2</v>
      </c>
      <c r="S208" s="39">
        <v>2401311628</v>
      </c>
      <c r="T208" s="21">
        <f>IF(Tabela14[[#This Row],[M2]]="",#N/A,((Tabela14[[#This Row],[M2]]*1)/S196)-1)</f>
        <v>4.3522535036621957E-2</v>
      </c>
      <c r="U208" s="12">
        <v>12.82</v>
      </c>
      <c r="V208" s="39">
        <v>266324996</v>
      </c>
      <c r="W208" s="21">
        <f>IF(Tabela14[[#This Row],[Base Monetária]]="",#N/A,((Tabela14[[#This Row],[Base Monetária]]*1)/V207)-1)</f>
        <v>1.4988219695734495E-2</v>
      </c>
      <c r="X208" s="21">
        <f>IF(Tabela14[[#This Row],[Base Monetária]]="",#N/A,((Tabela14[[#This Row],[Base Monetária]]*1)/V196)-1)</f>
        <v>5.4502335628176413E-2</v>
      </c>
    </row>
    <row r="209" spans="1:24" ht="12.75">
      <c r="A209" s="19">
        <v>42795</v>
      </c>
      <c r="B209" s="41">
        <v>1505787</v>
      </c>
      <c r="C209" s="21">
        <f>IF(Tabela14[[#This Row],[Saldo Crédito PJ]]="",#N/A,((Tabela14[[#This Row],[Saldo Crédito PJ]]*1)/B197)-1)</f>
        <v>-8.3661490995061705E-2</v>
      </c>
      <c r="D209" s="40">
        <v>1584667</v>
      </c>
      <c r="E209" s="21">
        <f>IF(Tabela14[[#This Row],[Saldo Crédito PF]]="",#N/A,((Tabela14[[#This Row],[Saldo Crédito PF]]*1)/D197)-1)</f>
        <v>3.7364083294601391E-2</v>
      </c>
      <c r="F209" s="40">
        <v>3090455</v>
      </c>
      <c r="G209" s="21">
        <f>IF(Tabela14[[#This Row],[Saldo Crédito Total]]="",#N/A,((Tabela14[[#This Row],[Saldo Crédito Total]]*1)/F208)-1)</f>
        <v>2.4057439447713325E-3</v>
      </c>
      <c r="H209" s="21">
        <f>IF(Tabela14[[#This Row],[Saldo Crédito Total]]="",#N/A,((Tabela14[[#This Row],[Saldo Crédito Total]]*1)/F197)-1)</f>
        <v>-2.5355629745172803E-2</v>
      </c>
      <c r="I209" s="43">
        <v>274379</v>
      </c>
      <c r="J209" s="21">
        <f>IF(Tabela14[[#This Row],[Concessão Crédito ]]="",#N/A,((Tabela14[[#This Row],[Concessão Crédito ]]*1)/I197)-1)</f>
        <v>5.4164537557485959E-2</v>
      </c>
      <c r="K209" s="12">
        <v>22.73</v>
      </c>
      <c r="L209" s="12">
        <v>3.85</v>
      </c>
      <c r="M209" s="12">
        <v>3.69</v>
      </c>
      <c r="N209" s="12">
        <v>4.01</v>
      </c>
      <c r="O209" s="12">
        <v>37.869999999999997</v>
      </c>
      <c r="P209" s="21">
        <f>IF(Tabela14[[#This Row],[Endividamento Famíliar Total]]="",#N/A,((Tabela14[[#This Row],[Endividamento Famíliar Total]]*1)/O197)-1)</f>
        <v>-4.39283009341076E-2</v>
      </c>
      <c r="Q209" s="12">
        <v>23.1</v>
      </c>
      <c r="R209" s="21">
        <f>IF(Tabela14[[#This Row],[Comprometimento de Renda]]="",#N/A,((Tabela14[[#This Row],[Comprometimento de Renda]]*1)/Q197)-1)</f>
        <v>-3.669724770642202E-2</v>
      </c>
      <c r="S209" s="39">
        <v>2413002766</v>
      </c>
      <c r="T209" s="21">
        <f>IF(Tabela14[[#This Row],[M2]]="",#N/A,((Tabela14[[#This Row],[M2]]*1)/S197)-1)</f>
        <v>4.8490272700436154E-2</v>
      </c>
      <c r="U209" s="12">
        <v>12.15</v>
      </c>
      <c r="V209" s="39">
        <v>243610350</v>
      </c>
      <c r="W209" s="21">
        <f>IF(Tabela14[[#This Row],[Base Monetária]]="",#N/A,((Tabela14[[#This Row],[Base Monetária]]*1)/V208)-1)</f>
        <v>-8.5289200567565171E-2</v>
      </c>
      <c r="X209" s="21">
        <f>IF(Tabela14[[#This Row],[Base Monetária]]="",#N/A,((Tabela14[[#This Row],[Base Monetária]]*1)/V197)-1)</f>
        <v>4.4547945255861698E-3</v>
      </c>
    </row>
    <row r="210" spans="1:24" ht="12.75">
      <c r="A210" s="19">
        <v>42826</v>
      </c>
      <c r="B210" s="41">
        <v>1496040</v>
      </c>
      <c r="C210" s="21">
        <f>IF(Tabela14[[#This Row],[Saldo Crédito PJ]]="",#N/A,((Tabela14[[#This Row],[Saldo Crédito PJ]]*1)/B198)-1)</f>
        <v>-7.9047159404302292E-2</v>
      </c>
      <c r="D210" s="40">
        <v>1586373</v>
      </c>
      <c r="E210" s="21">
        <f>IF(Tabela14[[#This Row],[Saldo Crédito PF]]="",#N/A,((Tabela14[[#This Row],[Saldo Crédito PF]]*1)/D198)-1)</f>
        <v>3.9307509622471537E-2</v>
      </c>
      <c r="F210" s="40">
        <v>3082414</v>
      </c>
      <c r="G210" s="21">
        <f>IF(Tabela14[[#This Row],[Saldo Crédito Total]]="",#N/A,((Tabela14[[#This Row],[Saldo Crédito Total]]*1)/F209)-1)</f>
        <v>-2.6018822471124414E-3</v>
      </c>
      <c r="H210" s="21">
        <f>IF(Tabela14[[#This Row],[Saldo Crédito Total]]="",#N/A,((Tabela14[[#This Row],[Saldo Crédito Total]]*1)/F198)-1)</f>
        <v>-2.1711470304742631E-2</v>
      </c>
      <c r="I210" s="43">
        <v>227886</v>
      </c>
      <c r="J210" s="21">
        <f>IF(Tabela14[[#This Row],[Concessão Crédito ]]="",#N/A,((Tabela14[[#This Row],[Concessão Crédito ]]*1)/I198)-1)</f>
        <v>-4.9100157310778547E-2</v>
      </c>
      <c r="K210" s="12">
        <v>22.46</v>
      </c>
      <c r="L210" s="12">
        <v>3.93</v>
      </c>
      <c r="M210" s="12">
        <v>3.82</v>
      </c>
      <c r="N210" s="12">
        <v>4.04</v>
      </c>
      <c r="O210" s="12">
        <v>37.520000000000003</v>
      </c>
      <c r="P210" s="21">
        <f>IF(Tabela14[[#This Row],[Endividamento Famíliar Total]]="",#N/A,((Tabela14[[#This Row],[Endividamento Famíliar Total]]*1)/O198)-1)</f>
        <v>-4.5535487153396059E-2</v>
      </c>
      <c r="Q210" s="12">
        <v>22.68</v>
      </c>
      <c r="R210" s="21">
        <f>IF(Tabela14[[#This Row],[Comprometimento de Renda]]="",#N/A,((Tabela14[[#This Row],[Comprometimento de Renda]]*1)/Q198)-1)</f>
        <v>-5.2631578947368474E-2</v>
      </c>
      <c r="S210" s="39">
        <v>2428356121</v>
      </c>
      <c r="T210" s="21">
        <f>IF(Tabela14[[#This Row],[M2]]="",#N/A,((Tabela14[[#This Row],[M2]]*1)/S198)-1)</f>
        <v>5.6346842783846052E-2</v>
      </c>
      <c r="U210" s="12">
        <v>11.59</v>
      </c>
      <c r="V210" s="39">
        <v>263654534</v>
      </c>
      <c r="W210" s="21">
        <f>IF(Tabela14[[#This Row],[Base Monetária]]="",#N/A,((Tabela14[[#This Row],[Base Monetária]]*1)/V209)-1)</f>
        <v>8.2279689676567624E-2</v>
      </c>
      <c r="X210" s="21">
        <f>IF(Tabela14[[#This Row],[Base Monetária]]="",#N/A,((Tabela14[[#This Row],[Base Monetária]]*1)/V198)-1)</f>
        <v>8.8840007221365092E-2</v>
      </c>
    </row>
    <row r="211" spans="1:24" ht="12.75">
      <c r="A211" s="19">
        <v>42856</v>
      </c>
      <c r="B211" s="41">
        <v>1480996</v>
      </c>
      <c r="C211" s="21">
        <f>IF(Tabela14[[#This Row],[Saldo Crédito PJ]]="",#N/A,((Tabela14[[#This Row],[Saldo Crédito PJ]]*1)/B199)-1)</f>
        <v>-8.8304222806491639E-2</v>
      </c>
      <c r="D211" s="40">
        <v>1596592</v>
      </c>
      <c r="E211" s="21">
        <f>IF(Tabela14[[#This Row],[Saldo Crédito PF]]="",#N/A,((Tabela14[[#This Row],[Saldo Crédito PF]]*1)/D199)-1)</f>
        <v>4.1241618047756834E-2</v>
      </c>
      <c r="F211" s="40">
        <v>3077588</v>
      </c>
      <c r="G211" s="21">
        <f>IF(Tabela14[[#This Row],[Saldo Crédito Total]]="",#N/A,((Tabela14[[#This Row],[Saldo Crédito Total]]*1)/F210)-1)</f>
        <v>-1.5656560085699489E-3</v>
      </c>
      <c r="H211" s="21">
        <f>IF(Tabela14[[#This Row],[Saldo Crédito Total]]="",#N/A,((Tabela14[[#This Row],[Saldo Crédito Total]]*1)/F199)-1)</f>
        <v>-2.5399685540068329E-2</v>
      </c>
      <c r="I211" s="43">
        <v>260949</v>
      </c>
      <c r="J211" s="21">
        <f>IF(Tabela14[[#This Row],[Concessão Crédito ]]="",#N/A,((Tabela14[[#This Row],[Concessão Crédito ]]*1)/I199)-1)</f>
        <v>2.6057517635123872E-2</v>
      </c>
      <c r="K211" s="12">
        <v>22.28</v>
      </c>
      <c r="L211" s="12">
        <v>4.04</v>
      </c>
      <c r="M211" s="12">
        <v>3.98</v>
      </c>
      <c r="N211" s="12">
        <v>4.0999999999999996</v>
      </c>
      <c r="O211" s="12">
        <v>37.43</v>
      </c>
      <c r="P211" s="21">
        <f>IF(Tabela14[[#This Row],[Endividamento Famíliar Total]]="",#N/A,((Tabela14[[#This Row],[Endividamento Famíliar Total]]*1)/O199)-1)</f>
        <v>-4.5396582504463212E-2</v>
      </c>
      <c r="Q211" s="12">
        <v>22.24</v>
      </c>
      <c r="R211" s="21">
        <f>IF(Tabela14[[#This Row],[Comprometimento de Renda]]="",#N/A,((Tabela14[[#This Row],[Comprometimento de Renda]]*1)/Q199)-1)</f>
        <v>-7.7943615257048182E-2</v>
      </c>
      <c r="S211" s="39">
        <v>2462036268</v>
      </c>
      <c r="T211" s="21">
        <f>IF(Tabela14[[#This Row],[M2]]="",#N/A,((Tabela14[[#This Row],[M2]]*1)/S199)-1)</f>
        <v>6.4740860386225174E-2</v>
      </c>
      <c r="U211" s="12">
        <v>11.15</v>
      </c>
      <c r="V211" s="39">
        <v>237651513</v>
      </c>
      <c r="W211" s="21">
        <f>IF(Tabela14[[#This Row],[Base Monetária]]="",#N/A,((Tabela14[[#This Row],[Base Monetária]]*1)/V210)-1)</f>
        <v>-9.8625351157435426E-2</v>
      </c>
      <c r="X211" s="21">
        <f>IF(Tabela14[[#This Row],[Base Monetária]]="",#N/A,((Tabela14[[#This Row],[Base Monetária]]*1)/V199)-1)</f>
        <v>-9.6434898034288841E-3</v>
      </c>
    </row>
    <row r="212" spans="1:24" ht="12.75">
      <c r="A212" s="19">
        <v>42887</v>
      </c>
      <c r="B212" s="41">
        <v>1485896</v>
      </c>
      <c r="C212" s="21">
        <f>IF(Tabela14[[#This Row],[Saldo Crédito PJ]]="",#N/A,((Tabela14[[#This Row],[Saldo Crédito PJ]]*1)/B200)-1)</f>
        <v>-7.3303343513573704E-2</v>
      </c>
      <c r="D212" s="40">
        <v>1604318</v>
      </c>
      <c r="E212" s="21">
        <f>IF(Tabela14[[#This Row],[Saldo Crédito PF]]="",#N/A,((Tabela14[[#This Row],[Saldo Crédito PF]]*1)/D200)-1)</f>
        <v>4.3935507464221146E-2</v>
      </c>
      <c r="F212" s="40">
        <v>3090213</v>
      </c>
      <c r="G212" s="21">
        <f>IF(Tabela14[[#This Row],[Saldo Crédito Total]]="",#N/A,((Tabela14[[#This Row],[Saldo Crédito Total]]*1)/F211)-1)</f>
        <v>4.1022385062587929E-3</v>
      </c>
      <c r="H212" s="21">
        <f>IF(Tabela14[[#This Row],[Saldo Crédito Total]]="",#N/A,((Tabela14[[#This Row],[Saldo Crédito Total]]*1)/F200)-1)</f>
        <v>-1.5928127580423279E-2</v>
      </c>
      <c r="I212" s="43">
        <v>278300</v>
      </c>
      <c r="J212" s="21">
        <f>IF(Tabela14[[#This Row],[Concessão Crédito ]]="",#N/A,((Tabela14[[#This Row],[Concessão Crédito ]]*1)/I200)-1)</f>
        <v>4.073176569137793E-2</v>
      </c>
      <c r="K212" s="12">
        <v>22.07</v>
      </c>
      <c r="L212" s="12">
        <v>3.73</v>
      </c>
      <c r="M212" s="12">
        <v>3.6</v>
      </c>
      <c r="N212" s="12">
        <v>3.85</v>
      </c>
      <c r="O212" s="12">
        <v>37.36</v>
      </c>
      <c r="P212" s="21">
        <f>IF(Tabela14[[#This Row],[Endividamento Famíliar Total]]="",#N/A,((Tabela14[[#This Row],[Endividamento Famíliar Total]]*1)/O200)-1)</f>
        <v>-4.3522785458269375E-2</v>
      </c>
      <c r="Q212" s="12">
        <v>22.33</v>
      </c>
      <c r="R212" s="21">
        <f>IF(Tabela14[[#This Row],[Comprometimento de Renda]]="",#N/A,((Tabela14[[#This Row],[Comprometimento de Renda]]*1)/Q200)-1)</f>
        <v>-7.6127430699214016E-2</v>
      </c>
      <c r="S212" s="39">
        <v>2497091464</v>
      </c>
      <c r="T212" s="21">
        <f>IF(Tabela14[[#This Row],[M2]]="",#N/A,((Tabela14[[#This Row],[M2]]*1)/S200)-1)</f>
        <v>7.2606005367201965E-2</v>
      </c>
      <c r="U212" s="12">
        <v>10.15</v>
      </c>
      <c r="V212" s="39">
        <v>260238970</v>
      </c>
      <c r="W212" s="21">
        <f>IF(Tabela14[[#This Row],[Base Monetária]]="",#N/A,((Tabela14[[#This Row],[Base Monetária]]*1)/V211)-1)</f>
        <v>9.504444854933447E-2</v>
      </c>
      <c r="X212" s="21">
        <f>IF(Tabela14[[#This Row],[Base Monetária]]="",#N/A,((Tabela14[[#This Row],[Base Monetária]]*1)/V200)-1)</f>
        <v>0.10891878907804764</v>
      </c>
    </row>
    <row r="213" spans="1:24" ht="12.75">
      <c r="A213" s="19">
        <v>42917</v>
      </c>
      <c r="B213" s="41">
        <v>1456057</v>
      </c>
      <c r="C213" s="21">
        <f>IF(Tabela14[[#This Row],[Saldo Crédito PJ]]="",#N/A,((Tabela14[[#This Row],[Saldo Crédito PJ]]*1)/B201)-1)</f>
        <v>-8.3383642437927841E-2</v>
      </c>
      <c r="D213" s="40">
        <v>1609007</v>
      </c>
      <c r="E213" s="21">
        <f>IF(Tabela14[[#This Row],[Saldo Crédito PF]]="",#N/A,((Tabela14[[#This Row],[Saldo Crédito PF]]*1)/D201)-1)</f>
        <v>4.6039855960483322E-2</v>
      </c>
      <c r="F213" s="40">
        <v>3065064</v>
      </c>
      <c r="G213" s="21">
        <f>IF(Tabela14[[#This Row],[Saldo Crédito Total]]="",#N/A,((Tabela14[[#This Row],[Saldo Crédito Total]]*1)/F212)-1)</f>
        <v>-8.1382739636394197E-3</v>
      </c>
      <c r="H213" s="21">
        <f>IF(Tabela14[[#This Row],[Saldo Crédito Total]]="",#N/A,((Tabela14[[#This Row],[Saldo Crédito Total]]*1)/F201)-1)</f>
        <v>-1.9713423281144116E-2</v>
      </c>
      <c r="I213" s="43">
        <v>240687</v>
      </c>
      <c r="J213" s="21">
        <f>IF(Tabela14[[#This Row],[Concessão Crédito ]]="",#N/A,((Tabela14[[#This Row],[Concessão Crédito ]]*1)/I201)-1)</f>
        <v>2.6519497246970891E-2</v>
      </c>
      <c r="K213" s="12">
        <v>22.07</v>
      </c>
      <c r="L213" s="12">
        <v>3.69</v>
      </c>
      <c r="M213" s="12">
        <v>3.4</v>
      </c>
      <c r="N213" s="12">
        <v>3.95</v>
      </c>
      <c r="O213" s="12">
        <v>37.36</v>
      </c>
      <c r="P213" s="21">
        <f>IF(Tabela14[[#This Row],[Endividamento Famíliar Total]]="",#N/A,((Tabela14[[#This Row],[Endividamento Famíliar Total]]*1)/O201)-1)</f>
        <v>-3.8600102933607827E-2</v>
      </c>
      <c r="Q213" s="12">
        <v>22.56</v>
      </c>
      <c r="R213" s="21">
        <f>IF(Tabela14[[#This Row],[Comprometimento de Renda]]="",#N/A,((Tabela14[[#This Row],[Comprometimento de Renda]]*1)/Q201)-1)</f>
        <v>-6.3122923588039836E-2</v>
      </c>
      <c r="S213" s="39">
        <v>2492501008</v>
      </c>
      <c r="T213" s="21">
        <f>IF(Tabela14[[#This Row],[M2]]="",#N/A,((Tabela14[[#This Row],[M2]]*1)/S201)-1)</f>
        <v>6.7272243900876161E-2</v>
      </c>
      <c r="U213" s="12">
        <v>10.01</v>
      </c>
      <c r="V213" s="39">
        <v>255860258</v>
      </c>
      <c r="W213" s="21">
        <f>IF(Tabela14[[#This Row],[Base Monetária]]="",#N/A,((Tabela14[[#This Row],[Base Monetária]]*1)/V212)-1)</f>
        <v>-1.6825735207912973E-2</v>
      </c>
      <c r="X213" s="21">
        <f>IF(Tabela14[[#This Row],[Base Monetária]]="",#N/A,((Tabela14[[#This Row],[Base Monetária]]*1)/V201)-1)</f>
        <v>6.2342598673719829E-2</v>
      </c>
    </row>
    <row r="214" spans="1:24" ht="12.75">
      <c r="A214" s="19">
        <v>42948</v>
      </c>
      <c r="B214" s="41">
        <v>1442958</v>
      </c>
      <c r="C214" s="21">
        <f>IF(Tabela14[[#This Row],[Saldo Crédito PJ]]="",#N/A,((Tabela14[[#This Row],[Saldo Crédito PJ]]*1)/B202)-1)</f>
        <v>-8.6006562195168335E-2</v>
      </c>
      <c r="D214" s="40">
        <v>1620808</v>
      </c>
      <c r="E214" s="21">
        <f>IF(Tabela14[[#This Row],[Saldo Crédito PF]]="",#N/A,((Tabela14[[#This Row],[Saldo Crédito PF]]*1)/D202)-1)</f>
        <v>4.7849262507313473E-2</v>
      </c>
      <c r="F214" s="40">
        <v>3063766</v>
      </c>
      <c r="G214" s="21">
        <f>IF(Tabela14[[#This Row],[Saldo Crédito Total]]="",#N/A,((Tabela14[[#This Row],[Saldo Crédito Total]]*1)/F213)-1)</f>
        <v>-4.2348218503762691E-4</v>
      </c>
      <c r="H214" s="21">
        <f>IF(Tabela14[[#This Row],[Saldo Crédito Total]]="",#N/A,((Tabela14[[#This Row],[Saldo Crédito Total]]*1)/F202)-1)</f>
        <v>-1.9762696626337561E-2</v>
      </c>
      <c r="I214" s="43">
        <v>266033</v>
      </c>
      <c r="J214" s="21">
        <f>IF(Tabela14[[#This Row],[Concessão Crédito ]]="",#N/A,((Tabela14[[#This Row],[Concessão Crédito ]]*1)/I202)-1)</f>
        <v>5.5745160445421549E-2</v>
      </c>
      <c r="K214" s="12">
        <v>21.94</v>
      </c>
      <c r="L214" s="12">
        <v>3.7</v>
      </c>
      <c r="M214" s="12">
        <v>3.44</v>
      </c>
      <c r="N214" s="12">
        <v>3.93</v>
      </c>
      <c r="O214" s="12">
        <v>37.409999999999997</v>
      </c>
      <c r="P214" s="21">
        <f>IF(Tabela14[[#This Row],[Endividamento Famíliar Total]]="",#N/A,((Tabela14[[#This Row],[Endividamento Famíliar Total]]*1)/O202)-1)</f>
        <v>-3.5078669074026458E-2</v>
      </c>
      <c r="Q214" s="12">
        <v>22.84</v>
      </c>
      <c r="R214" s="21">
        <f>IF(Tabela14[[#This Row],[Comprometimento de Renda]]="",#N/A,((Tabela14[[#This Row],[Comprometimento de Renda]]*1)/Q202)-1)</f>
        <v>-5.3067993366500921E-2</v>
      </c>
      <c r="S214" s="39">
        <v>2513003631</v>
      </c>
      <c r="T214" s="21">
        <f>IF(Tabela14[[#This Row],[M2]]="",#N/A,((Tabela14[[#This Row],[M2]]*1)/S202)-1)</f>
        <v>6.9846924573388147E-2</v>
      </c>
      <c r="U214" s="12">
        <v>9.15</v>
      </c>
      <c r="V214" s="39">
        <v>252160311</v>
      </c>
      <c r="W214" s="21">
        <f>IF(Tabela14[[#This Row],[Base Monetária]]="",#N/A,((Tabela14[[#This Row],[Base Monetária]]*1)/V213)-1)</f>
        <v>-1.4460811651335059E-2</v>
      </c>
      <c r="X214" s="21">
        <f>IF(Tabela14[[#This Row],[Base Monetária]]="",#N/A,((Tabela14[[#This Row],[Base Monetária]]*1)/V202)-1)</f>
        <v>6.9524141023048047E-2</v>
      </c>
    </row>
    <row r="215" spans="1:24" ht="12.75">
      <c r="A215" s="19">
        <v>42979</v>
      </c>
      <c r="B215" s="41">
        <v>1439429</v>
      </c>
      <c r="C215" s="21">
        <f>IF(Tabela14[[#This Row],[Saldo Crédito PJ]]="",#N/A,((Tabela14[[#This Row],[Saldo Crédito PJ]]*1)/B203)-1)</f>
        <v>-8.4188217988588554E-2</v>
      </c>
      <c r="D215" s="40">
        <v>1624211</v>
      </c>
      <c r="E215" s="21">
        <f>IF(Tabela14[[#This Row],[Saldo Crédito PF]]="",#N/A,((Tabela14[[#This Row],[Saldo Crédito PF]]*1)/D203)-1)</f>
        <v>4.7737464907934957E-2</v>
      </c>
      <c r="F215" s="40">
        <v>3063640</v>
      </c>
      <c r="G215" s="21">
        <f>IF(Tabela14[[#This Row],[Saldo Crédito Total]]="",#N/A,((Tabela14[[#This Row],[Saldo Crédito Total]]*1)/F214)-1)</f>
        <v>-4.1125856217516521E-5</v>
      </c>
      <c r="H215" s="21">
        <f>IF(Tabela14[[#This Row],[Saldo Crédito Total]]="",#N/A,((Tabela14[[#This Row],[Saldo Crédito Total]]*1)/F203)-1)</f>
        <v>-1.8680572460889944E-2</v>
      </c>
      <c r="I215" s="43">
        <v>251855</v>
      </c>
      <c r="J215" s="21">
        <f>IF(Tabela14[[#This Row],[Concessão Crédito ]]="",#N/A,((Tabela14[[#This Row],[Concessão Crédito ]]*1)/I203)-1)</f>
        <v>1.727536372375571E-2</v>
      </c>
      <c r="K215" s="12">
        <v>21.65</v>
      </c>
      <c r="L215" s="12">
        <v>3.6</v>
      </c>
      <c r="M215" s="12">
        <v>3.29</v>
      </c>
      <c r="N215" s="12">
        <v>3.87</v>
      </c>
      <c r="O215" s="12">
        <v>37.28</v>
      </c>
      <c r="P215" s="21">
        <f>IF(Tabela14[[#This Row],[Endividamento Famíliar Total]]="",#N/A,((Tabela14[[#This Row],[Endividamento Famíliar Total]]*1)/O203)-1)</f>
        <v>-3.2442252790033765E-2</v>
      </c>
      <c r="Q215" s="12">
        <v>23.01</v>
      </c>
      <c r="R215" s="21">
        <f>IF(Tabela14[[#This Row],[Comprometimento de Renda]]="",#N/A,((Tabela14[[#This Row],[Comprometimento de Renda]]*1)/Q203)-1)</f>
        <v>-4.8780487804877981E-2</v>
      </c>
      <c r="S215" s="39">
        <v>2529390340</v>
      </c>
      <c r="T215" s="21">
        <f>IF(Tabela14[[#This Row],[M2]]="",#N/A,((Tabela14[[#This Row],[M2]]*1)/S203)-1)</f>
        <v>7.5594635637564078E-2</v>
      </c>
      <c r="U215" s="12">
        <v>8.35</v>
      </c>
      <c r="V215" s="39">
        <v>262770311</v>
      </c>
      <c r="W215" s="21">
        <f>IF(Tabela14[[#This Row],[Base Monetária]]="",#N/A,((Tabela14[[#This Row],[Base Monetária]]*1)/V214)-1)</f>
        <v>4.2076407496182133E-2</v>
      </c>
      <c r="X215" s="21">
        <f>IF(Tabela14[[#This Row],[Base Monetária]]="",#N/A,((Tabela14[[#This Row],[Base Monetária]]*1)/V203)-1)</f>
        <v>6.3692578935291344E-2</v>
      </c>
    </row>
    <row r="216" spans="1:24" ht="12.75">
      <c r="A216" s="19">
        <v>43009</v>
      </c>
      <c r="B216" s="41">
        <v>1432195</v>
      </c>
      <c r="C216" s="21">
        <f>IF(Tabela14[[#This Row],[Saldo Crédito PJ]]="",#N/A,((Tabela14[[#This Row],[Saldo Crédito PJ]]*1)/B204)-1)</f>
        <v>-8.0500468354454791E-2</v>
      </c>
      <c r="D216" s="40">
        <v>1636329</v>
      </c>
      <c r="E216" s="21">
        <f>IF(Tabela14[[#This Row],[Saldo Crédito PF]]="",#N/A,((Tabela14[[#This Row],[Saldo Crédito PF]]*1)/D204)-1)</f>
        <v>5.7098318802230486E-2</v>
      </c>
      <c r="F216" s="40">
        <v>3068523</v>
      </c>
      <c r="G216" s="21">
        <f>IF(Tabela14[[#This Row],[Saldo Crédito Total]]="",#N/A,((Tabela14[[#This Row],[Saldo Crédito Total]]*1)/F215)-1)</f>
        <v>1.5938556749488519E-3</v>
      </c>
      <c r="H216" s="21">
        <f>IF(Tabela14[[#This Row],[Saldo Crédito Total]]="",#N/A,((Tabela14[[#This Row],[Saldo Crédito Total]]*1)/F204)-1)</f>
        <v>-1.1914893617021249E-2</v>
      </c>
      <c r="I216" s="43">
        <v>264017</v>
      </c>
      <c r="J216" s="21">
        <f>IF(Tabela14[[#This Row],[Concessão Crédito ]]="",#N/A,((Tabela14[[#This Row],[Concessão Crédito ]]*1)/I204)-1)</f>
        <v>9.5065471573682059E-2</v>
      </c>
      <c r="K216" s="12">
        <v>21.74</v>
      </c>
      <c r="L216" s="12">
        <v>3.63</v>
      </c>
      <c r="M216" s="12">
        <v>3.35</v>
      </c>
      <c r="N216" s="12">
        <v>3.87</v>
      </c>
      <c r="O216" s="12">
        <v>37.33</v>
      </c>
      <c r="P216" s="21">
        <f>IF(Tabela14[[#This Row],[Endividamento Famíliar Total]]="",#N/A,((Tabela14[[#This Row],[Endividamento Famíliar Total]]*1)/O204)-1)</f>
        <v>-2.4052287581699416E-2</v>
      </c>
      <c r="Q216" s="12">
        <v>22.73</v>
      </c>
      <c r="R216" s="21">
        <f>IF(Tabela14[[#This Row],[Comprometimento de Renda]]="",#N/A,((Tabela14[[#This Row],[Comprometimento de Renda]]*1)/Q204)-1)</f>
        <v>-5.9577989242863061E-2</v>
      </c>
      <c r="S216" s="39">
        <v>2516324798</v>
      </c>
      <c r="T216" s="21">
        <f>IF(Tabela14[[#This Row],[M2]]="",#N/A,((Tabela14[[#This Row],[M2]]*1)/S204)-1)</f>
        <v>6.7833283167772818E-2</v>
      </c>
      <c r="U216" s="12">
        <v>8.01</v>
      </c>
      <c r="V216" s="39">
        <v>254453340</v>
      </c>
      <c r="W216" s="21">
        <f>IF(Tabela14[[#This Row],[Base Monetária]]="",#N/A,((Tabela14[[#This Row],[Base Monetária]]*1)/V215)-1)</f>
        <v>-3.1651106125151207E-2</v>
      </c>
      <c r="X216" s="21">
        <f>IF(Tabela14[[#This Row],[Base Monetária]]="",#N/A,((Tabela14[[#This Row],[Base Monetária]]*1)/V204)-1)</f>
        <v>2.6660935032498001E-2</v>
      </c>
    </row>
    <row r="217" spans="1:24" ht="12.75">
      <c r="A217" s="19">
        <v>43040</v>
      </c>
      <c r="B217" s="41">
        <v>1429364</v>
      </c>
      <c r="C217" s="21">
        <f>IF(Tabela14[[#This Row],[Saldo Crédito PJ]]="",#N/A,((Tabela14[[#This Row],[Saldo Crédito PJ]]*1)/B205)-1)</f>
        <v>-8.1566811689467444E-2</v>
      </c>
      <c r="D217" s="40">
        <v>1650998</v>
      </c>
      <c r="E217" s="21">
        <f>IF(Tabela14[[#This Row],[Saldo Crédito PF]]="",#N/A,((Tabela14[[#This Row],[Saldo Crédito PF]]*1)/D205)-1)</f>
        <v>5.949953827326393E-2</v>
      </c>
      <c r="F217" s="40">
        <v>3080362</v>
      </c>
      <c r="G217" s="21">
        <f>IF(Tabela14[[#This Row],[Saldo Crédito Total]]="",#N/A,((Tabela14[[#This Row],[Saldo Crédito Total]]*1)/F216)-1)</f>
        <v>3.8582080043070288E-3</v>
      </c>
      <c r="H217" s="21">
        <f>IF(Tabela14[[#This Row],[Saldo Crédito Total]]="",#N/A,((Tabela14[[#This Row],[Saldo Crédito Total]]*1)/F205)-1)</f>
        <v>-1.0988615826111103E-2</v>
      </c>
      <c r="I217" s="43">
        <v>271125</v>
      </c>
      <c r="J217" s="21">
        <f>IF(Tabela14[[#This Row],[Concessão Crédito ]]="",#N/A,((Tabela14[[#This Row],[Concessão Crédito ]]*1)/I205)-1)</f>
        <v>5.804878048780493E-2</v>
      </c>
      <c r="K217" s="12">
        <v>21.68</v>
      </c>
      <c r="L217" s="12">
        <v>3.54</v>
      </c>
      <c r="M217" s="12">
        <v>3.27</v>
      </c>
      <c r="N217" s="12">
        <v>3.77</v>
      </c>
      <c r="O217" s="12">
        <v>37.4</v>
      </c>
      <c r="P217" s="21">
        <f>IF(Tabela14[[#This Row],[Endividamento Famíliar Total]]="",#N/A,((Tabela14[[#This Row],[Endividamento Famíliar Total]]*1)/O205)-1)</f>
        <v>-2.2477783585990618E-2</v>
      </c>
      <c r="Q217" s="12">
        <v>22.54</v>
      </c>
      <c r="R217" s="21">
        <f>IF(Tabela14[[#This Row],[Comprometimento de Renda]]="",#N/A,((Tabela14[[#This Row],[Comprometimento de Renda]]*1)/Q205)-1)</f>
        <v>-5.8086084412870886E-2</v>
      </c>
      <c r="S217" s="39">
        <v>2542372506</v>
      </c>
      <c r="T217" s="21">
        <f>IF(Tabela14[[#This Row],[M2]]="",#N/A,((Tabela14[[#This Row],[M2]]*1)/S205)-1)</f>
        <v>6.4985761990887791E-2</v>
      </c>
      <c r="U217" s="12">
        <v>7.4</v>
      </c>
      <c r="V217" s="39">
        <v>264219805</v>
      </c>
      <c r="W217" s="21">
        <f>IF(Tabela14[[#This Row],[Base Monetária]]="",#N/A,((Tabela14[[#This Row],[Base Monetária]]*1)/V216)-1)</f>
        <v>3.8382145032955783E-2</v>
      </c>
      <c r="X217" s="21">
        <f>IF(Tabela14[[#This Row],[Base Monetária]]="",#N/A,((Tabela14[[#This Row],[Base Monetária]]*1)/V205)-1)</f>
        <v>7.8800519923276413E-2</v>
      </c>
    </row>
    <row r="218" spans="1:24" ht="12.75">
      <c r="A218" s="19">
        <v>43070</v>
      </c>
      <c r="B218" s="41">
        <v>1445115</v>
      </c>
      <c r="C218" s="21">
        <f>IF(Tabela14[[#This Row],[Saldo Crédito PJ]]="",#N/A,((Tabela14[[#This Row],[Saldo Crédito PJ]]*1)/B206)-1)</f>
        <v>-6.685198996542141E-2</v>
      </c>
      <c r="D218" s="40">
        <v>1660162</v>
      </c>
      <c r="E218" s="21">
        <f>IF(Tabela14[[#This Row],[Saldo Crédito PF]]="",#N/A,((Tabela14[[#This Row],[Saldo Crédito PF]]*1)/D206)-1)</f>
        <v>5.7991389045376929E-2</v>
      </c>
      <c r="F218" s="40">
        <v>3105277</v>
      </c>
      <c r="G218" s="21">
        <f>IF(Tabela14[[#This Row],[Saldo Crédito Total]]="",#N/A,((Tabela14[[#This Row],[Saldo Crédito Total]]*1)/F217)-1)</f>
        <v>8.0883350723064407E-3</v>
      </c>
      <c r="H218" s="21">
        <f>IF(Tabela14[[#This Row],[Saldo Crédito Total]]="",#N/A,((Tabela14[[#This Row],[Saldo Crédito Total]]*1)/F206)-1)</f>
        <v>-4.0194893272808008E-3</v>
      </c>
      <c r="I218" s="43">
        <v>305726</v>
      </c>
      <c r="J218" s="21">
        <f>IF(Tabela14[[#This Row],[Concessão Crédito ]]="",#N/A,((Tabela14[[#This Row],[Concessão Crédito ]]*1)/I206)-1)</f>
        <v>5.6165102878383832E-2</v>
      </c>
      <c r="K218" s="12">
        <v>21.15</v>
      </c>
      <c r="L218" s="12">
        <v>3.24</v>
      </c>
      <c r="M218" s="12">
        <v>2.9</v>
      </c>
      <c r="N218" s="12">
        <v>3.53</v>
      </c>
      <c r="O218" s="12">
        <v>37.25</v>
      </c>
      <c r="P218" s="21">
        <f>IF(Tabela14[[#This Row],[Endividamento Famíliar Total]]="",#N/A,((Tabela14[[#This Row],[Endividamento Famíliar Total]]*1)/O206)-1)</f>
        <v>-2.3846960167714815E-2</v>
      </c>
      <c r="Q218" s="12">
        <v>22.34</v>
      </c>
      <c r="R218" s="21">
        <f>IF(Tabela14[[#This Row],[Comprometimento de Renda]]="",#N/A,((Tabela14[[#This Row],[Comprometimento de Renda]]*1)/Q206)-1)</f>
        <v>-4.9361702127659557E-2</v>
      </c>
      <c r="S218" s="39">
        <v>2581696299</v>
      </c>
      <c r="T218" s="21">
        <f>IF(Tabela14[[#This Row],[M2]]="",#N/A,((Tabela14[[#This Row],[M2]]*1)/S206)-1)</f>
        <v>5.5448448640800896E-2</v>
      </c>
      <c r="U218" s="12">
        <v>7</v>
      </c>
      <c r="V218" s="39">
        <v>296755456</v>
      </c>
      <c r="W218" s="21">
        <f>IF(Tabela14[[#This Row],[Base Monetária]]="",#N/A,((Tabela14[[#This Row],[Base Monetária]]*1)/V217)-1)</f>
        <v>0.12313857774590353</v>
      </c>
      <c r="X218" s="21">
        <f>IF(Tabela14[[#This Row],[Base Monetária]]="",#N/A,((Tabela14[[#This Row],[Base Monetária]]*1)/V206)-1)</f>
        <v>9.7926632441484918E-2</v>
      </c>
    </row>
    <row r="219" spans="1:24" ht="12.75">
      <c r="A219" s="19">
        <v>43101</v>
      </c>
      <c r="B219" s="41">
        <v>1410571</v>
      </c>
      <c r="C219" s="21">
        <f>IF(Tabela14[[#This Row],[Saldo Crédito PJ]]="",#N/A,((Tabela14[[#This Row],[Saldo Crédito PJ]]*1)/B207)-1)</f>
        <v>-6.6827160346814574E-2</v>
      </c>
      <c r="D219" s="40">
        <v>1670402</v>
      </c>
      <c r="E219" s="21">
        <f>IF(Tabela14[[#This Row],[Saldo Crédito PF]]="",#N/A,((Tabela14[[#This Row],[Saldo Crédito PF]]*1)/D207)-1)</f>
        <v>6.088928124583215E-2</v>
      </c>
      <c r="F219" s="40">
        <v>3080974</v>
      </c>
      <c r="G219" s="21">
        <f>IF(Tabela14[[#This Row],[Saldo Crédito Total]]="",#N/A,((Tabela14[[#This Row],[Saldo Crédito Total]]*1)/F218)-1)</f>
        <v>-7.826354943536451E-3</v>
      </c>
      <c r="H219" s="21">
        <f>IF(Tabela14[[#This Row],[Saldo Crédito Total]]="",#N/A,((Tabela14[[#This Row],[Saldo Crédito Total]]*1)/F207)-1)</f>
        <v>-1.6661719779813566E-3</v>
      </c>
      <c r="I219" s="43">
        <v>255548</v>
      </c>
      <c r="J219" s="21">
        <f>IF(Tabela14[[#This Row],[Concessão Crédito ]]="",#N/A,((Tabela14[[#This Row],[Concessão Crédito ]]*1)/I207)-1)</f>
        <v>0.10062708886055893</v>
      </c>
      <c r="K219" s="12">
        <v>21.33</v>
      </c>
      <c r="L219" s="12">
        <v>3.42</v>
      </c>
      <c r="M219" s="12">
        <v>3.06</v>
      </c>
      <c r="N219" s="12">
        <v>3.72</v>
      </c>
      <c r="O219" s="12">
        <v>37.33</v>
      </c>
      <c r="P219" s="21">
        <f>IF(Tabela14[[#This Row],[Endividamento Famíliar Total]]="",#N/A,((Tabela14[[#This Row],[Endividamento Famíliar Total]]*1)/O207)-1)</f>
        <v>-1.9180241723594449E-2</v>
      </c>
      <c r="Q219" s="12">
        <v>22.24</v>
      </c>
      <c r="R219" s="21">
        <f>IF(Tabela14[[#This Row],[Comprometimento de Renda]]="",#N/A,((Tabela14[[#This Row],[Comprometimento de Renda]]*1)/Q207)-1)</f>
        <v>-4.9572649572649619E-2</v>
      </c>
      <c r="S219" s="39">
        <v>2540195151</v>
      </c>
      <c r="T219" s="21">
        <f>IF(Tabela14[[#This Row],[M2]]="",#N/A,((Tabela14[[#This Row],[M2]]*1)/S207)-1)</f>
        <v>6.252730961199493E-2</v>
      </c>
      <c r="U219" s="12">
        <v>6.9</v>
      </c>
      <c r="V219" s="39">
        <v>272396111</v>
      </c>
      <c r="W219" s="21">
        <f>IF(Tabela14[[#This Row],[Base Monetária]]="",#N/A,((Tabela14[[#This Row],[Base Monetária]]*1)/V218)-1)</f>
        <v>-8.2085584300091163E-2</v>
      </c>
      <c r="X219" s="21">
        <f>IF(Tabela14[[#This Row],[Base Monetária]]="",#N/A,((Tabela14[[#This Row],[Base Monetária]]*1)/V207)-1)</f>
        <v>3.8125778310090341E-2</v>
      </c>
    </row>
    <row r="220" spans="1:24" ht="12.75">
      <c r="A220" s="19">
        <v>43132</v>
      </c>
      <c r="B220" s="41">
        <v>1405303</v>
      </c>
      <c r="C220" s="21">
        <f>IF(Tabela14[[#This Row],[Saldo Crédito PJ]]="",#N/A,((Tabela14[[#This Row],[Saldo Crédito PJ]]*1)/B208)-1)</f>
        <v>-6.7808449074841848E-2</v>
      </c>
      <c r="D220" s="40">
        <v>1669009</v>
      </c>
      <c r="E220" s="21">
        <f>IF(Tabela14[[#This Row],[Saldo Crédito PF]]="",#N/A,((Tabela14[[#This Row],[Saldo Crédito PF]]*1)/D208)-1)</f>
        <v>5.9343883131324882E-2</v>
      </c>
      <c r="F220" s="40">
        <v>3074312</v>
      </c>
      <c r="G220" s="21">
        <f>IF(Tabela14[[#This Row],[Saldo Crédito Total]]="",#N/A,((Tabela14[[#This Row],[Saldo Crédito Total]]*1)/F219)-1)</f>
        <v>-2.1623032196961267E-3</v>
      </c>
      <c r="H220" s="21">
        <f>IF(Tabela14[[#This Row],[Saldo Crédito Total]]="",#N/A,((Tabela14[[#This Row],[Saldo Crédito Total]]*1)/F208)-1)</f>
        <v>-2.8303251533066121E-3</v>
      </c>
      <c r="I220" s="43">
        <v>244817</v>
      </c>
      <c r="J220" s="21">
        <f>IF(Tabela14[[#This Row],[Concessão Crédito ]]="",#N/A,((Tabela14[[#This Row],[Concessão Crédito ]]*1)/I208)-1)</f>
        <v>0.17997175590547387</v>
      </c>
      <c r="K220" s="12">
        <v>21.51</v>
      </c>
      <c r="L220" s="12">
        <v>3.43</v>
      </c>
      <c r="M220" s="12">
        <v>3.1</v>
      </c>
      <c r="N220" s="12">
        <v>3.7</v>
      </c>
      <c r="O220" s="12">
        <v>37.33</v>
      </c>
      <c r="P220" s="21">
        <f>IF(Tabela14[[#This Row],[Endividamento Famíliar Total]]="",#N/A,((Tabela14[[#This Row],[Endividamento Famíliar Total]]*1)/O208)-1)</f>
        <v>-1.6596417281348863E-2</v>
      </c>
      <c r="Q220" s="12">
        <v>22.24</v>
      </c>
      <c r="R220" s="21">
        <f>IF(Tabela14[[#This Row],[Comprometimento de Renda]]="",#N/A,((Tabela14[[#This Row],[Comprometimento de Renda]]*1)/Q208)-1)</f>
        <v>-4.0138109624514584E-2</v>
      </c>
      <c r="S220" s="39">
        <v>2555764990</v>
      </c>
      <c r="T220" s="21">
        <f>IF(Tabela14[[#This Row],[M2]]="",#N/A,((Tabela14[[#This Row],[M2]]*1)/S208)-1)</f>
        <v>6.4320415642446616E-2</v>
      </c>
      <c r="U220" s="12">
        <v>6.72</v>
      </c>
      <c r="V220" s="39">
        <v>264517034</v>
      </c>
      <c r="W220" s="21">
        <f>IF(Tabela14[[#This Row],[Base Monetária]]="",#N/A,((Tabela14[[#This Row],[Base Monetária]]*1)/V219)-1)</f>
        <v>-2.8925071547735826E-2</v>
      </c>
      <c r="X220" s="21">
        <f>IF(Tabela14[[#This Row],[Base Monetária]]="",#N/A,((Tabela14[[#This Row],[Base Monetária]]*1)/V208)-1)</f>
        <v>-6.7885554384838898E-3</v>
      </c>
    </row>
    <row r="221" spans="1:24" ht="12.75">
      <c r="A221" s="19">
        <v>43160</v>
      </c>
      <c r="B221" s="41">
        <v>1415763</v>
      </c>
      <c r="C221" s="21">
        <f>IF(Tabela14[[#This Row],[Saldo Crédito PJ]]="",#N/A,((Tabela14[[#This Row],[Saldo Crédito PJ]]*1)/B209)-1)</f>
        <v>-5.9785348126926263E-2</v>
      </c>
      <c r="D221" s="40">
        <v>1678623</v>
      </c>
      <c r="E221" s="21">
        <f>IF(Tabela14[[#This Row],[Saldo Crédito PF]]="",#N/A,((Tabela14[[#This Row],[Saldo Crédito PF]]*1)/D209)-1)</f>
        <v>5.9290690094512044E-2</v>
      </c>
      <c r="F221" s="40">
        <v>3094386</v>
      </c>
      <c r="G221" s="21">
        <f>IF(Tabela14[[#This Row],[Saldo Crédito Total]]="",#N/A,((Tabela14[[#This Row],[Saldo Crédito Total]]*1)/F220)-1)</f>
        <v>6.5295910109319788E-3</v>
      </c>
      <c r="H221" s="21">
        <f>IF(Tabela14[[#This Row],[Saldo Crédito Total]]="",#N/A,((Tabela14[[#This Row],[Saldo Crédito Total]]*1)/F209)-1)</f>
        <v>1.271980986618404E-3</v>
      </c>
      <c r="I221" s="43">
        <v>281668</v>
      </c>
      <c r="J221" s="21">
        <f>IF(Tabela14[[#This Row],[Concessão Crédito ]]="",#N/A,((Tabela14[[#This Row],[Concessão Crédito ]]*1)/I209)-1)</f>
        <v>2.6565444148422435E-2</v>
      </c>
      <c r="K221" s="12">
        <v>21.3</v>
      </c>
      <c r="L221" s="12">
        <v>3.29</v>
      </c>
      <c r="M221" s="12">
        <v>2.86</v>
      </c>
      <c r="N221" s="12">
        <v>3.64</v>
      </c>
      <c r="O221" s="12">
        <v>37.36</v>
      </c>
      <c r="P221" s="21">
        <f>IF(Tabela14[[#This Row],[Endividamento Famíliar Total]]="",#N/A,((Tabela14[[#This Row],[Endividamento Famíliar Total]]*1)/O209)-1)</f>
        <v>-1.3467124372854467E-2</v>
      </c>
      <c r="Q221" s="12">
        <v>22.44</v>
      </c>
      <c r="R221" s="21">
        <f>IF(Tabela14[[#This Row],[Comprometimento de Renda]]="",#N/A,((Tabela14[[#This Row],[Comprometimento de Renda]]*1)/Q209)-1)</f>
        <v>-2.8571428571428581E-2</v>
      </c>
      <c r="S221" s="39">
        <v>2610244305</v>
      </c>
      <c r="T221" s="21">
        <f>IF(Tabela14[[#This Row],[M2]]="",#N/A,((Tabela14[[#This Row],[M2]]*1)/S209)-1)</f>
        <v>8.1741115998372527E-2</v>
      </c>
      <c r="U221" s="12">
        <v>6.58</v>
      </c>
      <c r="V221" s="39">
        <v>275056180</v>
      </c>
      <c r="W221" s="21">
        <f>IF(Tabela14[[#This Row],[Base Monetária]]="",#N/A,((Tabela14[[#This Row],[Base Monetária]]*1)/V220)-1)</f>
        <v>3.9842976615260151E-2</v>
      </c>
      <c r="X221" s="21">
        <f>IF(Tabela14[[#This Row],[Base Monetária]]="",#N/A,((Tabela14[[#This Row],[Base Monetária]]*1)/V209)-1)</f>
        <v>0.12908248766934571</v>
      </c>
    </row>
    <row r="222" spans="1:24" ht="12.75">
      <c r="A222" s="19">
        <v>43191</v>
      </c>
      <c r="B222" s="41">
        <v>1414907</v>
      </c>
      <c r="C222" s="21">
        <f>IF(Tabela14[[#This Row],[Saldo Crédito PJ]]="",#N/A,((Tabela14[[#This Row],[Saldo Crédito PJ]]*1)/B210)-1)</f>
        <v>-5.4231838720889769E-2</v>
      </c>
      <c r="D222" s="40">
        <v>1688992</v>
      </c>
      <c r="E222" s="21">
        <f>IF(Tabela14[[#This Row],[Saldo Crédito PF]]="",#N/A,((Tabela14[[#This Row],[Saldo Crédito PF]]*1)/D210)-1)</f>
        <v>6.4687813017493268E-2</v>
      </c>
      <c r="F222" s="40">
        <v>3103899</v>
      </c>
      <c r="G222" s="21">
        <f>IF(Tabela14[[#This Row],[Saldo Crédito Total]]="",#N/A,((Tabela14[[#This Row],[Saldo Crédito Total]]*1)/F221)-1)</f>
        <v>3.0742770940663799E-3</v>
      </c>
      <c r="H222" s="21">
        <f>IF(Tabela14[[#This Row],[Saldo Crédito Total]]="",#N/A,((Tabela14[[#This Row],[Saldo Crédito Total]]*1)/F210)-1)</f>
        <v>6.9701863539419762E-3</v>
      </c>
      <c r="I222" s="43">
        <v>280100</v>
      </c>
      <c r="J222" s="21">
        <f>IF(Tabela14[[#This Row],[Concessão Crédito ]]="",#N/A,((Tabela14[[#This Row],[Concessão Crédito ]]*1)/I210)-1)</f>
        <v>0.22912333359662296</v>
      </c>
      <c r="K222" s="12">
        <v>21.28</v>
      </c>
      <c r="L222" s="12">
        <v>3.32</v>
      </c>
      <c r="M222" s="12">
        <v>2.95</v>
      </c>
      <c r="N222" s="12">
        <v>3.62</v>
      </c>
      <c r="O222" s="12">
        <v>37.58</v>
      </c>
      <c r="P222" s="21">
        <f>IF(Tabela14[[#This Row],[Endividamento Famíliar Total]]="",#N/A,((Tabela14[[#This Row],[Endividamento Famíliar Total]]*1)/O210)-1)</f>
        <v>1.5991471215350828E-3</v>
      </c>
      <c r="Q222" s="12">
        <v>22.6</v>
      </c>
      <c r="R222" s="21">
        <f>IF(Tabela14[[#This Row],[Comprometimento de Renda]]="",#N/A,((Tabela14[[#This Row],[Comprometimento de Renda]]*1)/Q210)-1)</f>
        <v>-3.5273368606700828E-3</v>
      </c>
      <c r="S222" s="39">
        <v>2610320393</v>
      </c>
      <c r="T222" s="21">
        <f>IF(Tabela14[[#This Row],[M2]]="",#N/A,((Tabela14[[#This Row],[M2]]*1)/S210)-1)</f>
        <v>7.4933108215226252E-2</v>
      </c>
      <c r="U222" s="12">
        <v>6.4</v>
      </c>
      <c r="V222" s="39">
        <v>263342859</v>
      </c>
      <c r="W222" s="21">
        <f>IF(Tabela14[[#This Row],[Base Monetária]]="",#N/A,((Tabela14[[#This Row],[Base Monetária]]*1)/V221)-1)</f>
        <v>-4.2585194777299717E-2</v>
      </c>
      <c r="X222" s="21">
        <f>IF(Tabela14[[#This Row],[Base Monetária]]="",#N/A,((Tabela14[[#This Row],[Base Monetária]]*1)/V210)-1)</f>
        <v>-1.182134042117422E-3</v>
      </c>
    </row>
    <row r="223" spans="1:24" ht="12.75">
      <c r="A223" s="19">
        <v>43221</v>
      </c>
      <c r="B223" s="41">
        <v>1419445</v>
      </c>
      <c r="C223" s="21">
        <f>IF(Tabela14[[#This Row],[Saldo Crédito PJ]]="",#N/A,((Tabela14[[#This Row],[Saldo Crédito PJ]]*1)/B211)-1)</f>
        <v>-4.1560544390396692E-2</v>
      </c>
      <c r="D223" s="40">
        <v>1698149</v>
      </c>
      <c r="E223" s="21">
        <f>IF(Tabela14[[#This Row],[Saldo Crédito PF]]="",#N/A,((Tabela14[[#This Row],[Saldo Crédito PF]]*1)/D211)-1)</f>
        <v>6.3608611342158783E-2</v>
      </c>
      <c r="F223" s="40">
        <v>3117593</v>
      </c>
      <c r="G223" s="21">
        <f>IF(Tabela14[[#This Row],[Saldo Crédito Total]]="",#N/A,((Tabela14[[#This Row],[Saldo Crédito Total]]*1)/F222)-1)</f>
        <v>4.4118703604725251E-3</v>
      </c>
      <c r="H223" s="21">
        <f>IF(Tabela14[[#This Row],[Saldo Crédito Total]]="",#N/A,((Tabela14[[#This Row],[Saldo Crédito Total]]*1)/F211)-1)</f>
        <v>1.2998815955872045E-2</v>
      </c>
      <c r="I223" s="43">
        <v>283288</v>
      </c>
      <c r="J223" s="21">
        <f>IF(Tabela14[[#This Row],[Concessão Crédito ]]="",#N/A,((Tabela14[[#This Row],[Concessão Crédito ]]*1)/I211)-1)</f>
        <v>8.5606766073064167E-2</v>
      </c>
      <c r="K223" s="12">
        <v>21</v>
      </c>
      <c r="L223" s="12">
        <v>3.3</v>
      </c>
      <c r="M223" s="12">
        <v>2.96</v>
      </c>
      <c r="N223" s="12">
        <v>3.59</v>
      </c>
      <c r="O223" s="12">
        <v>37.85</v>
      </c>
      <c r="P223" s="21">
        <f>IF(Tabela14[[#This Row],[Endividamento Famíliar Total]]="",#N/A,((Tabela14[[#This Row],[Endividamento Famíliar Total]]*1)/O211)-1)</f>
        <v>1.1220945765428869E-2</v>
      </c>
      <c r="Q223" s="12">
        <v>22.74</v>
      </c>
      <c r="R223" s="21">
        <f>IF(Tabela14[[#This Row],[Comprometimento de Renda]]="",#N/A,((Tabela14[[#This Row],[Comprometimento de Renda]]*1)/Q211)-1)</f>
        <v>2.248201438848918E-2</v>
      </c>
      <c r="S223" s="39">
        <v>2639056258</v>
      </c>
      <c r="T223" s="21">
        <f>IF(Tabela14[[#This Row],[M2]]="",#N/A,((Tabela14[[#This Row],[M2]]*1)/S211)-1)</f>
        <v>7.1899830356195293E-2</v>
      </c>
      <c r="U223" s="12">
        <v>6.4</v>
      </c>
      <c r="V223" s="39">
        <v>269552906</v>
      </c>
      <c r="W223" s="21">
        <f>IF(Tabela14[[#This Row],[Base Monetária]]="",#N/A,((Tabela14[[#This Row],[Base Monetária]]*1)/V222)-1)</f>
        <v>2.3581603934815565E-2</v>
      </c>
      <c r="X223" s="21">
        <f>IF(Tabela14[[#This Row],[Base Monetária]]="",#N/A,((Tabela14[[#This Row],[Base Monetária]]*1)/V211)-1)</f>
        <v>0.13423601893921044</v>
      </c>
    </row>
    <row r="224" spans="1:24" ht="12.75">
      <c r="A224" s="19">
        <v>43252</v>
      </c>
      <c r="B224" s="41">
        <v>1432717</v>
      </c>
      <c r="C224" s="21">
        <f>IF(Tabela14[[#This Row],[Saldo Crédito PJ]]="",#N/A,((Tabela14[[#This Row],[Saldo Crédito PJ]]*1)/B212)-1)</f>
        <v>-3.578918040024337E-2</v>
      </c>
      <c r="D224" s="40">
        <v>1706124</v>
      </c>
      <c r="E224" s="21">
        <f>IF(Tabela14[[#This Row],[Saldo Crédito PF]]="",#N/A,((Tabela14[[#This Row],[Saldo Crédito PF]]*1)/D212)-1)</f>
        <v>6.3457494087830524E-2</v>
      </c>
      <c r="F224" s="40">
        <v>3138842</v>
      </c>
      <c r="G224" s="21">
        <f>IF(Tabela14[[#This Row],[Saldo Crédito Total]]="",#N/A,((Tabela14[[#This Row],[Saldo Crédito Total]]*1)/F223)-1)</f>
        <v>6.8158351651417259E-3</v>
      </c>
      <c r="H224" s="21">
        <f>IF(Tabela14[[#This Row],[Saldo Crédito Total]]="",#N/A,((Tabela14[[#This Row],[Saldo Crédito Total]]*1)/F212)-1)</f>
        <v>1.5736455707098473E-2</v>
      </c>
      <c r="I224" s="43">
        <v>292071</v>
      </c>
      <c r="J224" s="21">
        <f>IF(Tabela14[[#This Row],[Concessão Crédito ]]="",#N/A,((Tabela14[[#This Row],[Concessão Crédito ]]*1)/I212)-1)</f>
        <v>4.9482572763205113E-2</v>
      </c>
      <c r="K224" s="12">
        <v>20.94</v>
      </c>
      <c r="L224" s="12">
        <v>3.04</v>
      </c>
      <c r="M224" s="12">
        <v>2.54</v>
      </c>
      <c r="N224" s="12">
        <v>3.47</v>
      </c>
      <c r="O224" s="12">
        <v>37.94</v>
      </c>
      <c r="P224" s="21">
        <f>IF(Tabela14[[#This Row],[Endividamento Famíliar Total]]="",#N/A,((Tabela14[[#This Row],[Endividamento Famíliar Total]]*1)/O212)-1)</f>
        <v>1.5524625267665959E-2</v>
      </c>
      <c r="Q224" s="12">
        <v>22.99</v>
      </c>
      <c r="R224" s="21">
        <f>IF(Tabela14[[#This Row],[Comprometimento de Renda]]="",#N/A,((Tabela14[[#This Row],[Comprometimento de Renda]]*1)/Q212)-1)</f>
        <v>2.9556650246305383E-2</v>
      </c>
      <c r="S224" s="39">
        <v>2687682367</v>
      </c>
      <c r="T224" s="21">
        <f>IF(Tabela14[[#This Row],[M2]]="",#N/A,((Tabela14[[#This Row],[M2]]*1)/S212)-1)</f>
        <v>7.6325158989050124E-2</v>
      </c>
      <c r="U224" s="12">
        <v>6.4</v>
      </c>
      <c r="V224" s="39">
        <v>269827763</v>
      </c>
      <c r="W224" s="21">
        <f>IF(Tabela14[[#This Row],[Base Monetária]]="",#N/A,((Tabela14[[#This Row],[Base Monetária]]*1)/V223)-1)</f>
        <v>1.019677376433048E-3</v>
      </c>
      <c r="X224" s="21">
        <f>IF(Tabela14[[#This Row],[Base Monetária]]="",#N/A,((Tabela14[[#This Row],[Base Monetária]]*1)/V212)-1)</f>
        <v>3.6846107252883842E-2</v>
      </c>
    </row>
    <row r="225" spans="1:24" ht="12.75">
      <c r="A225" s="19">
        <v>43282</v>
      </c>
      <c r="B225" s="41">
        <v>1420881</v>
      </c>
      <c r="C225" s="21">
        <f>IF(Tabela14[[#This Row],[Saldo Crédito PJ]]="",#N/A,((Tabela14[[#This Row],[Saldo Crédito PJ]]*1)/B213)-1)</f>
        <v>-2.4158394898001978E-2</v>
      </c>
      <c r="D225" s="40">
        <v>1713564</v>
      </c>
      <c r="E225" s="21">
        <f>IF(Tabela14[[#This Row],[Saldo Crédito PF]]="",#N/A,((Tabela14[[#This Row],[Saldo Crédito PF]]*1)/D213)-1)</f>
        <v>6.4982315179486383E-2</v>
      </c>
      <c r="F225" s="40">
        <v>3134446</v>
      </c>
      <c r="G225" s="21">
        <f>IF(Tabela14[[#This Row],[Saldo Crédito Total]]="",#N/A,((Tabela14[[#This Row],[Saldo Crédito Total]]*1)/F224)-1)</f>
        <v>-1.4005164962109795E-3</v>
      </c>
      <c r="H225" s="21">
        <f>IF(Tabela14[[#This Row],[Saldo Crédito Total]]="",#N/A,((Tabela14[[#This Row],[Saldo Crédito Total]]*1)/F213)-1)</f>
        <v>2.2636395194358006E-2</v>
      </c>
      <c r="I225" s="43">
        <v>278588</v>
      </c>
      <c r="J225" s="21">
        <f>IF(Tabela14[[#This Row],[Concessão Crédito ]]="",#N/A,((Tabela14[[#This Row],[Concessão Crédito ]]*1)/I213)-1)</f>
        <v>0.15747007524295031</v>
      </c>
      <c r="K225" s="12">
        <v>20.78</v>
      </c>
      <c r="L225" s="12">
        <v>3.02</v>
      </c>
      <c r="M225" s="12">
        <v>2.44</v>
      </c>
      <c r="N225" s="12">
        <v>3.5</v>
      </c>
      <c r="O225" s="12">
        <v>37.909999999999997</v>
      </c>
      <c r="P225" s="21">
        <f>IF(Tabela14[[#This Row],[Endividamento Famíliar Total]]="",#N/A,((Tabela14[[#This Row],[Endividamento Famíliar Total]]*1)/O213)-1)</f>
        <v>1.472162740899341E-2</v>
      </c>
      <c r="Q225" s="12">
        <v>22.75</v>
      </c>
      <c r="R225" s="21">
        <f>IF(Tabela14[[#This Row],[Comprometimento de Renda]]="",#N/A,((Tabela14[[#This Row],[Comprometimento de Renda]]*1)/Q213)-1)</f>
        <v>8.4219858156029392E-3</v>
      </c>
      <c r="S225" s="39">
        <v>2687705607</v>
      </c>
      <c r="T225" s="21">
        <f>IF(Tabela14[[#This Row],[M2]]="",#N/A,((Tabela14[[#This Row],[M2]]*1)/S213)-1)</f>
        <v>7.8316758297575673E-2</v>
      </c>
      <c r="U225" s="12">
        <v>6.4</v>
      </c>
      <c r="V225" s="39">
        <v>275338550</v>
      </c>
      <c r="W225" s="21">
        <f>IF(Tabela14[[#This Row],[Base Monetária]]="",#N/A,((Tabela14[[#This Row],[Base Monetária]]*1)/V224)-1)</f>
        <v>2.0423350580125454E-2</v>
      </c>
      <c r="X225" s="21">
        <f>IF(Tabela14[[#This Row],[Base Monetária]]="",#N/A,((Tabela14[[#This Row],[Base Monetária]]*1)/V213)-1)</f>
        <v>7.6128634248465499E-2</v>
      </c>
    </row>
    <row r="226" spans="1:24" ht="12.75">
      <c r="A226" s="19">
        <v>43313</v>
      </c>
      <c r="B226" s="41">
        <v>1434320</v>
      </c>
      <c r="C226" s="21">
        <f>IF(Tabela14[[#This Row],[Saldo Crédito PJ]]="",#N/A,((Tabela14[[#This Row],[Saldo Crédito PJ]]*1)/B214)-1)</f>
        <v>-5.986314223975997E-3</v>
      </c>
      <c r="D226" s="40">
        <v>1731984</v>
      </c>
      <c r="E226" s="21">
        <f>IF(Tabela14[[#This Row],[Saldo Crédito PF]]="",#N/A,((Tabela14[[#This Row],[Saldo Crédito PF]]*1)/D214)-1)</f>
        <v>6.8592948702128842E-2</v>
      </c>
      <c r="F226" s="40">
        <v>3166304</v>
      </c>
      <c r="G226" s="21">
        <f>IF(Tabela14[[#This Row],[Saldo Crédito Total]]="",#N/A,((Tabela14[[#This Row],[Saldo Crédito Total]]*1)/F225)-1)</f>
        <v>1.016383756491579E-2</v>
      </c>
      <c r="H226" s="21">
        <f>IF(Tabela14[[#This Row],[Saldo Crédito Total]]="",#N/A,((Tabela14[[#This Row],[Saldo Crédito Total]]*1)/F214)-1)</f>
        <v>3.3467960673236874E-2</v>
      </c>
      <c r="I226" s="43">
        <v>310499</v>
      </c>
      <c r="J226" s="21">
        <f>IF(Tabela14[[#This Row],[Concessão Crédito ]]="",#N/A,((Tabela14[[#This Row],[Concessão Crédito ]]*1)/I214)-1)</f>
        <v>0.1671446775400045</v>
      </c>
      <c r="K226" s="12">
        <v>20.65</v>
      </c>
      <c r="L226" s="12">
        <v>3.04</v>
      </c>
      <c r="M226" s="12">
        <v>2.4900000000000002</v>
      </c>
      <c r="N226" s="12">
        <v>3.49</v>
      </c>
      <c r="O226" s="12">
        <v>38.090000000000003</v>
      </c>
      <c r="P226" s="21">
        <f>IF(Tabela14[[#This Row],[Endividamento Famíliar Total]]="",#N/A,((Tabela14[[#This Row],[Endividamento Famíliar Total]]*1)/O214)-1)</f>
        <v>1.8176958032611878E-2</v>
      </c>
      <c r="Q226" s="12">
        <v>22.51</v>
      </c>
      <c r="R226" s="21">
        <f>IF(Tabela14[[#This Row],[Comprometimento de Renda]]="",#N/A,((Tabela14[[#This Row],[Comprometimento de Renda]]*1)/Q214)-1)</f>
        <v>-1.4448336252189109E-2</v>
      </c>
      <c r="S226" s="39">
        <v>2722687661</v>
      </c>
      <c r="T226" s="21">
        <f>IF(Tabela14[[#This Row],[M2]]="",#N/A,((Tabela14[[#This Row],[M2]]*1)/S214)-1)</f>
        <v>8.3439604867009409E-2</v>
      </c>
      <c r="U226" s="12">
        <v>6.4</v>
      </c>
      <c r="V226" s="39">
        <v>277677286</v>
      </c>
      <c r="W226" s="21">
        <f>IF(Tabela14[[#This Row],[Base Monetária]]="",#N/A,((Tabela14[[#This Row],[Base Monetária]]*1)/V225)-1)</f>
        <v>8.494037612967853E-3</v>
      </c>
      <c r="X226" s="21">
        <f>IF(Tabela14[[#This Row],[Base Monetária]]="",#N/A,((Tabela14[[#This Row],[Base Monetária]]*1)/V214)-1)</f>
        <v>0.10119346259848161</v>
      </c>
    </row>
    <row r="227" spans="1:24" ht="12.75">
      <c r="A227" s="19">
        <v>43344</v>
      </c>
      <c r="B227" s="41">
        <v>1440877</v>
      </c>
      <c r="C227" s="21">
        <f>IF(Tabela14[[#This Row],[Saldo Crédito PJ]]="",#N/A,((Tabela14[[#This Row],[Saldo Crédito PJ]]*1)/B215)-1)</f>
        <v>1.0059544444358526E-3</v>
      </c>
      <c r="D227" s="40">
        <v>1740771</v>
      </c>
      <c r="E227" s="21">
        <f>IF(Tabela14[[#This Row],[Saldo Crédito PF]]="",#N/A,((Tabela14[[#This Row],[Saldo Crédito PF]]*1)/D215)-1)</f>
        <v>7.1764074987794135E-2</v>
      </c>
      <c r="F227" s="40">
        <v>3181647</v>
      </c>
      <c r="G227" s="21">
        <f>IF(Tabela14[[#This Row],[Saldo Crédito Total]]="",#N/A,((Tabela14[[#This Row],[Saldo Crédito Total]]*1)/F226)-1)</f>
        <v>4.845712856377693E-3</v>
      </c>
      <c r="H227" s="21">
        <f>IF(Tabela14[[#This Row],[Saldo Crédito Total]]="",#N/A,((Tabela14[[#This Row],[Saldo Crédito Total]]*1)/F215)-1)</f>
        <v>3.8518559621887771E-2</v>
      </c>
      <c r="I227" s="43">
        <v>277534</v>
      </c>
      <c r="J227" s="21">
        <f>IF(Tabela14[[#This Row],[Concessão Crédito ]]="",#N/A,((Tabela14[[#This Row],[Concessão Crédito ]]*1)/I215)-1)</f>
        <v>0.1019594608008576</v>
      </c>
      <c r="K227" s="12">
        <v>20.64</v>
      </c>
      <c r="L227" s="12">
        <v>3.04</v>
      </c>
      <c r="M227" s="12">
        <v>2.6</v>
      </c>
      <c r="N227" s="12">
        <v>3.41</v>
      </c>
      <c r="O227" s="12">
        <v>38.11</v>
      </c>
      <c r="P227" s="21">
        <f>IF(Tabela14[[#This Row],[Endividamento Famíliar Total]]="",#N/A,((Tabela14[[#This Row],[Endividamento Famíliar Total]]*1)/O215)-1)</f>
        <v>2.2263948497853958E-2</v>
      </c>
      <c r="Q227" s="12">
        <v>22.46</v>
      </c>
      <c r="R227" s="21">
        <f>IF(Tabela14[[#This Row],[Comprometimento de Renda]]="",#N/A,((Tabela14[[#This Row],[Comprometimento de Renda]]*1)/Q215)-1)</f>
        <v>-2.3902651021295074E-2</v>
      </c>
      <c r="S227" s="39">
        <v>2768549987</v>
      </c>
      <c r="T227" s="21">
        <f>IF(Tabela14[[#This Row],[M2]]="",#N/A,((Tabela14[[#This Row],[M2]]*1)/S215)-1)</f>
        <v>9.4552289228715836E-2</v>
      </c>
      <c r="U227" s="12">
        <v>6.4</v>
      </c>
      <c r="V227" s="39">
        <v>279406906</v>
      </c>
      <c r="W227" s="21">
        <f>IF(Tabela14[[#This Row],[Base Monetária]]="",#N/A,((Tabela14[[#This Row],[Base Monetária]]*1)/V226)-1)</f>
        <v>6.2288854263723437E-3</v>
      </c>
      <c r="X227" s="21">
        <f>IF(Tabela14[[#This Row],[Base Monetária]]="",#N/A,((Tabela14[[#This Row],[Base Monetária]]*1)/V215)-1)</f>
        <v>6.3312308520272698E-2</v>
      </c>
    </row>
    <row r="228" spans="1:24" ht="12.75">
      <c r="A228" s="19">
        <v>43374</v>
      </c>
      <c r="B228" s="41">
        <v>1417390</v>
      </c>
      <c r="C228" s="21">
        <f>IF(Tabela14[[#This Row],[Saldo Crédito PJ]]="",#N/A,((Tabela14[[#This Row],[Saldo Crédito PJ]]*1)/B216)-1)</f>
        <v>-1.0337279490572171E-2</v>
      </c>
      <c r="D228" s="40">
        <v>1759757</v>
      </c>
      <c r="E228" s="21">
        <f>IF(Tabela14[[#This Row],[Saldo Crédito PF]]="",#N/A,((Tabela14[[#This Row],[Saldo Crédito PF]]*1)/D216)-1)</f>
        <v>7.5429818820053951E-2</v>
      </c>
      <c r="F228" s="40">
        <v>3177146</v>
      </c>
      <c r="G228" s="21">
        <f>IF(Tabela14[[#This Row],[Saldo Crédito Total]]="",#N/A,((Tabela14[[#This Row],[Saldo Crédito Total]]*1)/F227)-1)</f>
        <v>-1.4146761095746863E-3</v>
      </c>
      <c r="H228" s="21">
        <f>IF(Tabela14[[#This Row],[Saldo Crédito Total]]="",#N/A,((Tabela14[[#This Row],[Saldo Crédito Total]]*1)/F216)-1)</f>
        <v>3.5399115470211573E-2</v>
      </c>
      <c r="I228" s="43">
        <v>303446</v>
      </c>
      <c r="J228" s="21">
        <f>IF(Tabela14[[#This Row],[Concessão Crédito ]]="",#N/A,((Tabela14[[#This Row],[Concessão Crédito ]]*1)/I216)-1)</f>
        <v>0.14934265596533547</v>
      </c>
      <c r="K228" s="12">
        <v>20.76</v>
      </c>
      <c r="L228" s="12">
        <v>3.05</v>
      </c>
      <c r="M228" s="12">
        <v>2.65</v>
      </c>
      <c r="N228" s="12">
        <v>3.37</v>
      </c>
      <c r="O228" s="12">
        <v>38.36</v>
      </c>
      <c r="P228" s="21">
        <f>IF(Tabela14[[#This Row],[Endividamento Famíliar Total]]="",#N/A,((Tabela14[[#This Row],[Endividamento Famíliar Total]]*1)/O216)-1)</f>
        <v>2.7591749263327081E-2</v>
      </c>
      <c r="Q228" s="12">
        <v>22.47</v>
      </c>
      <c r="R228" s="21">
        <f>IF(Tabela14[[#This Row],[Comprometimento de Renda]]="",#N/A,((Tabela14[[#This Row],[Comprometimento de Renda]]*1)/Q216)-1)</f>
        <v>-1.1438627364716347E-2</v>
      </c>
      <c r="S228" s="39">
        <v>2758971123</v>
      </c>
      <c r="T228" s="21">
        <f>IF(Tabela14[[#This Row],[M2]]="",#N/A,((Tabela14[[#This Row],[M2]]*1)/S216)-1)</f>
        <v>9.6428857352937047E-2</v>
      </c>
      <c r="U228" s="12">
        <v>6.4</v>
      </c>
      <c r="V228" s="39">
        <v>286975496</v>
      </c>
      <c r="W228" s="21">
        <f>IF(Tabela14[[#This Row],[Base Monetária]]="",#N/A,((Tabela14[[#This Row],[Base Monetária]]*1)/V227)-1)</f>
        <v>2.7088056298794516E-2</v>
      </c>
      <c r="X228" s="21">
        <f>IF(Tabela14[[#This Row],[Base Monetária]]="",#N/A,((Tabela14[[#This Row],[Base Monetária]]*1)/V216)-1)</f>
        <v>0.12781186523234478</v>
      </c>
    </row>
    <row r="229" spans="1:24" ht="12.75">
      <c r="A229" s="19">
        <v>43405</v>
      </c>
      <c r="B229" s="41">
        <v>1427818</v>
      </c>
      <c r="C229" s="21">
        <f>IF(Tabela14[[#This Row],[Saldo Crédito PJ]]="",#N/A,((Tabela14[[#This Row],[Saldo Crédito PJ]]*1)/B217)-1)</f>
        <v>-1.0815999283597666E-3</v>
      </c>
      <c r="D229" s="40">
        <v>1784716</v>
      </c>
      <c r="E229" s="21">
        <f>IF(Tabela14[[#This Row],[Saldo Crédito PF]]="",#N/A,((Tabela14[[#This Row],[Saldo Crédito PF]]*1)/D217)-1)</f>
        <v>8.0992224097182541E-2</v>
      </c>
      <c r="F229" s="40">
        <v>3212535</v>
      </c>
      <c r="G229" s="21">
        <f>IF(Tabela14[[#This Row],[Saldo Crédito Total]]="",#N/A,((Tabela14[[#This Row],[Saldo Crédito Total]]*1)/F228)-1)</f>
        <v>1.1138613082307236E-2</v>
      </c>
      <c r="H229" s="21">
        <f>IF(Tabela14[[#This Row],[Saldo Crédito Total]]="",#N/A,((Tabela14[[#This Row],[Saldo Crédito Total]]*1)/F217)-1)</f>
        <v>4.2908268573628616E-2</v>
      </c>
      <c r="I229" s="43">
        <v>308013</v>
      </c>
      <c r="J229" s="21">
        <f>IF(Tabela14[[#This Row],[Concessão Crédito ]]="",#N/A,((Tabela14[[#This Row],[Concessão Crédito ]]*1)/I217)-1)</f>
        <v>0.13605532503457818</v>
      </c>
      <c r="K229" s="12">
        <v>20.77</v>
      </c>
      <c r="L229" s="12">
        <v>2.96</v>
      </c>
      <c r="M229" s="12">
        <v>2.54</v>
      </c>
      <c r="N229" s="12">
        <v>3.3</v>
      </c>
      <c r="O229" s="12">
        <v>38.799999999999997</v>
      </c>
      <c r="P229" s="21">
        <f>IF(Tabela14[[#This Row],[Endividamento Famíliar Total]]="",#N/A,((Tabela14[[#This Row],[Endividamento Famíliar Total]]*1)/O217)-1)</f>
        <v>3.7433155080213831E-2</v>
      </c>
      <c r="Q229" s="12">
        <v>22.69</v>
      </c>
      <c r="R229" s="21">
        <f>IF(Tabela14[[#This Row],[Comprometimento de Renda]]="",#N/A,((Tabela14[[#This Row],[Comprometimento de Renda]]*1)/Q217)-1)</f>
        <v>6.6548358473825786E-3</v>
      </c>
      <c r="S229" s="39">
        <v>2767462368</v>
      </c>
      <c r="T229" s="21">
        <f>IF(Tabela14[[#This Row],[M2]]="",#N/A,((Tabela14[[#This Row],[M2]]*1)/S217)-1)</f>
        <v>8.853535879136043E-2</v>
      </c>
      <c r="U229" s="12">
        <v>6.4</v>
      </c>
      <c r="V229" s="39">
        <v>279258830</v>
      </c>
      <c r="W229" s="21">
        <f>IF(Tabela14[[#This Row],[Base Monetária]]="",#N/A,((Tabela14[[#This Row],[Base Monetária]]*1)/V228)-1)</f>
        <v>-2.6889633810407321E-2</v>
      </c>
      <c r="X229" s="21">
        <f>IF(Tabela14[[#This Row],[Base Monetária]]="",#N/A,((Tabela14[[#This Row],[Base Monetária]]*1)/V217)-1)</f>
        <v>5.6918613651993244E-2</v>
      </c>
    </row>
    <row r="230" spans="1:24" ht="12.75">
      <c r="A230" s="19">
        <v>43435</v>
      </c>
      <c r="B230" s="41">
        <v>1462037</v>
      </c>
      <c r="C230" s="21">
        <f>IF(Tabela14[[#This Row],[Saldo Crédito PJ]]="",#N/A,((Tabela14[[#This Row],[Saldo Crédito PJ]]*1)/B218)-1)</f>
        <v>1.1709794722219335E-2</v>
      </c>
      <c r="D230" s="40">
        <v>1803027</v>
      </c>
      <c r="E230" s="21">
        <f>IF(Tabela14[[#This Row],[Saldo Crédito PF]]="",#N/A,((Tabela14[[#This Row],[Saldo Crédito PF]]*1)/D218)-1)</f>
        <v>8.605485488765563E-2</v>
      </c>
      <c r="F230" s="40">
        <v>3265064</v>
      </c>
      <c r="G230" s="21">
        <f>IF(Tabela14[[#This Row],[Saldo Crédito Total]]="",#N/A,((Tabela14[[#This Row],[Saldo Crédito Total]]*1)/F229)-1)</f>
        <v>1.6351261542675743E-2</v>
      </c>
      <c r="H230" s="21">
        <f>IF(Tabela14[[#This Row],[Saldo Crédito Total]]="",#N/A,((Tabela14[[#This Row],[Saldo Crédito Total]]*1)/F218)-1)</f>
        <v>5.1456601134133972E-2</v>
      </c>
      <c r="I230" s="43">
        <v>340794</v>
      </c>
      <c r="J230" s="21">
        <f>IF(Tabela14[[#This Row],[Concessão Crédito ]]="",#N/A,((Tabela14[[#This Row],[Concessão Crédito ]]*1)/I218)-1)</f>
        <v>0.11470401601433955</v>
      </c>
      <c r="K230" s="12">
        <v>20.420000000000002</v>
      </c>
      <c r="L230" s="12">
        <v>2.87</v>
      </c>
      <c r="M230" s="12">
        <v>2.41</v>
      </c>
      <c r="N230" s="12">
        <v>3.25</v>
      </c>
      <c r="O230" s="12">
        <v>39.03</v>
      </c>
      <c r="P230" s="21">
        <f>IF(Tabela14[[#This Row],[Endividamento Famíliar Total]]="",#N/A,((Tabela14[[#This Row],[Endividamento Famíliar Total]]*1)/O218)-1)</f>
        <v>4.7785234899328843E-2</v>
      </c>
      <c r="Q230" s="12">
        <v>23</v>
      </c>
      <c r="R230" s="21">
        <f>IF(Tabela14[[#This Row],[Comprometimento de Renda]]="",#N/A,((Tabela14[[#This Row],[Comprometimento de Renda]]*1)/Q218)-1)</f>
        <v>2.9543419874664245E-2</v>
      </c>
      <c r="S230" s="39">
        <v>2851295642</v>
      </c>
      <c r="T230" s="21">
        <f>IF(Tabela14[[#This Row],[M2]]="",#N/A,((Tabela14[[#This Row],[M2]]*1)/S218)-1)</f>
        <v>0.10442721055316517</v>
      </c>
      <c r="U230" s="12">
        <v>6.4</v>
      </c>
      <c r="V230" s="39">
        <v>302049461</v>
      </c>
      <c r="W230" s="21">
        <f>IF(Tabela14[[#This Row],[Base Monetária]]="",#N/A,((Tabela14[[#This Row],[Base Monetária]]*1)/V229)-1)</f>
        <v>8.1611138312081222E-2</v>
      </c>
      <c r="X230" s="21">
        <f>IF(Tabela14[[#This Row],[Base Monetária]]="",#N/A,((Tabela14[[#This Row],[Base Monetária]]*1)/V218)-1)</f>
        <v>1.7839621455856269E-2</v>
      </c>
    </row>
    <row r="231" spans="1:24" ht="12.75">
      <c r="A231" s="19">
        <v>43466</v>
      </c>
      <c r="B231" s="41">
        <v>1423002</v>
      </c>
      <c r="C231" s="21">
        <f>IF(Tabela14[[#This Row],[Saldo Crédito PJ]]="",#N/A,((Tabela14[[#This Row],[Saldo Crédito PJ]]*1)/B219)-1)</f>
        <v>8.8127432082467649E-3</v>
      </c>
      <c r="D231" s="40">
        <v>1814074</v>
      </c>
      <c r="E231" s="21">
        <f>IF(Tabela14[[#This Row],[Saldo Crédito PF]]="",#N/A,((Tabela14[[#This Row],[Saldo Crédito PF]]*1)/D219)-1)</f>
        <v>8.601043341662673E-2</v>
      </c>
      <c r="F231" s="40">
        <v>3237076</v>
      </c>
      <c r="G231" s="21">
        <f>IF(Tabela14[[#This Row],[Saldo Crédito Total]]="",#N/A,((Tabela14[[#This Row],[Saldo Crédito Total]]*1)/F230)-1)</f>
        <v>-8.5719606108792812E-3</v>
      </c>
      <c r="H231" s="21">
        <f>IF(Tabela14[[#This Row],[Saldo Crédito Total]]="",#N/A,((Tabela14[[#This Row],[Saldo Crédito Total]]*1)/F219)-1)</f>
        <v>5.0666445091714474E-2</v>
      </c>
      <c r="I231" s="43">
        <v>284019</v>
      </c>
      <c r="J231" s="21">
        <f>IF(Tabela14[[#This Row],[Concessão Crédito ]]="",#N/A,((Tabela14[[#This Row],[Concessão Crédito ]]*1)/I219)-1)</f>
        <v>0.11141155477640208</v>
      </c>
      <c r="K231" s="12">
        <v>20.76</v>
      </c>
      <c r="L231" s="12">
        <v>2.95</v>
      </c>
      <c r="M231" s="12">
        <v>2.4700000000000002</v>
      </c>
      <c r="N231" s="12">
        <v>3.34</v>
      </c>
      <c r="O231" s="12">
        <v>39.29</v>
      </c>
      <c r="P231" s="21">
        <f>IF(Tabela14[[#This Row],[Endividamento Famíliar Total]]="",#N/A,((Tabela14[[#This Row],[Endividamento Famíliar Total]]*1)/O219)-1)</f>
        <v>5.2504687918564219E-2</v>
      </c>
      <c r="Q231" s="12">
        <v>23.17</v>
      </c>
      <c r="R231" s="21">
        <f>IF(Tabela14[[#This Row],[Comprometimento de Renda]]="",#N/A,((Tabela14[[#This Row],[Comprometimento de Renda]]*1)/Q219)-1)</f>
        <v>4.1816546762590168E-2</v>
      </c>
      <c r="S231" s="39">
        <v>2782890822</v>
      </c>
      <c r="T231" s="21">
        <f>IF(Tabela14[[#This Row],[M2]]="",#N/A,((Tabela14[[#This Row],[M2]]*1)/S219)-1)</f>
        <v>9.5542136164010083E-2</v>
      </c>
      <c r="U231" s="12">
        <v>6.4</v>
      </c>
      <c r="V231" s="39">
        <v>279105602</v>
      </c>
      <c r="W231" s="21">
        <f>IF(Tabela14[[#This Row],[Base Monetária]]="",#N/A,((Tabela14[[#This Row],[Base Monetária]]*1)/V230)-1)</f>
        <v>-7.5960602359757212E-2</v>
      </c>
      <c r="X231" s="21">
        <f>IF(Tabela14[[#This Row],[Base Monetária]]="",#N/A,((Tabela14[[#This Row],[Base Monetária]]*1)/V219)-1)</f>
        <v>2.4631375886273288E-2</v>
      </c>
    </row>
    <row r="232" spans="1:24" ht="12.75">
      <c r="A232" s="19">
        <v>43497</v>
      </c>
      <c r="B232" s="41">
        <v>1424211</v>
      </c>
      <c r="C232" s="21">
        <f>IF(Tabela14[[#This Row],[Saldo Crédito PJ]]="",#N/A,((Tabela14[[#This Row],[Saldo Crédito PJ]]*1)/B220)-1)</f>
        <v>1.3454749616274908E-2</v>
      </c>
      <c r="D232" s="40">
        <v>1823184</v>
      </c>
      <c r="E232" s="21">
        <f>IF(Tabela14[[#This Row],[Saldo Crédito PF]]="",#N/A,((Tabela14[[#This Row],[Saldo Crédito PF]]*1)/D220)-1)</f>
        <v>9.237517592775113E-2</v>
      </c>
      <c r="F232" s="40">
        <v>3247396</v>
      </c>
      <c r="G232" s="21">
        <f>IF(Tabela14[[#This Row],[Saldo Crédito Total]]="",#N/A,((Tabela14[[#This Row],[Saldo Crédito Total]]*1)/F231)-1)</f>
        <v>3.1880623130255969E-3</v>
      </c>
      <c r="H232" s="21">
        <f>IF(Tabela14[[#This Row],[Saldo Crédito Total]]="",#N/A,((Tabela14[[#This Row],[Saldo Crédito Total]]*1)/F220)-1)</f>
        <v>5.6300076244701236E-2</v>
      </c>
      <c r="I232" s="43">
        <v>284219</v>
      </c>
      <c r="J232" s="21">
        <f>IF(Tabela14[[#This Row],[Concessão Crédito ]]="",#N/A,((Tabela14[[#This Row],[Concessão Crédito ]]*1)/I220)-1)</f>
        <v>0.16094470563727192</v>
      </c>
      <c r="K232" s="12">
        <v>20.97</v>
      </c>
      <c r="L232" s="12">
        <v>2.91</v>
      </c>
      <c r="M232" s="12">
        <v>2.4</v>
      </c>
      <c r="N232" s="12">
        <v>3.3</v>
      </c>
      <c r="O232" s="12">
        <v>39.58</v>
      </c>
      <c r="P232" s="21">
        <f>IF(Tabela14[[#This Row],[Endividamento Famíliar Total]]="",#N/A,((Tabela14[[#This Row],[Endividamento Famíliar Total]]*1)/O220)-1)</f>
        <v>6.0273238682025276E-2</v>
      </c>
      <c r="Q232" s="12">
        <v>22.85</v>
      </c>
      <c r="R232" s="21">
        <f>IF(Tabela14[[#This Row],[Comprometimento de Renda]]="",#N/A,((Tabela14[[#This Row],[Comprometimento de Renda]]*1)/Q220)-1)</f>
        <v>2.7428057553956942E-2</v>
      </c>
      <c r="S232" s="39">
        <v>2789368553</v>
      </c>
      <c r="T232" s="21">
        <f>IF(Tabela14[[#This Row],[M2]]="",#N/A,((Tabela14[[#This Row],[M2]]*1)/S220)-1)</f>
        <v>9.1402599188120215E-2</v>
      </c>
      <c r="U232" s="12">
        <v>6.4</v>
      </c>
      <c r="V232" s="39">
        <v>290147814</v>
      </c>
      <c r="W232" s="21">
        <f>IF(Tabela14[[#This Row],[Base Monetária]]="",#N/A,((Tabela14[[#This Row],[Base Monetária]]*1)/V231)-1)</f>
        <v>3.9562846180350109E-2</v>
      </c>
      <c r="X232" s="21">
        <f>IF(Tabela14[[#This Row],[Base Monetária]]="",#N/A,((Tabela14[[#This Row],[Base Monetária]]*1)/V220)-1)</f>
        <v>9.6896519715248264E-2</v>
      </c>
    </row>
    <row r="233" spans="1:24" ht="12.75">
      <c r="A233" s="19">
        <v>43525</v>
      </c>
      <c r="B233" s="41">
        <v>1436695</v>
      </c>
      <c r="C233" s="21">
        <f>IF(Tabela14[[#This Row],[Saldo Crédito PJ]]="",#N/A,((Tabela14[[#This Row],[Saldo Crédito PJ]]*1)/B221)-1)</f>
        <v>1.4784960477141951E-2</v>
      </c>
      <c r="D233" s="40">
        <v>1836305</v>
      </c>
      <c r="E233" s="21">
        <f>IF(Tabela14[[#This Row],[Saldo Crédito PF]]="",#N/A,((Tabela14[[#This Row],[Saldo Crédito PF]]*1)/D221)-1)</f>
        <v>9.3935326752939696E-2</v>
      </c>
      <c r="F233" s="40">
        <v>3273000</v>
      </c>
      <c r="G233" s="21">
        <f>IF(Tabela14[[#This Row],[Saldo Crédito Total]]="",#N/A,((Tabela14[[#This Row],[Saldo Crédito Total]]*1)/F232)-1)</f>
        <v>7.8844711270198431E-3</v>
      </c>
      <c r="H233" s="21">
        <f>IF(Tabela14[[#This Row],[Saldo Crédito Total]]="",#N/A,((Tabela14[[#This Row],[Saldo Crédito Total]]*1)/F221)-1)</f>
        <v>5.7721951947817818E-2</v>
      </c>
      <c r="I233" s="43">
        <v>297678</v>
      </c>
      <c r="J233" s="21">
        <f>IF(Tabela14[[#This Row],[Concessão Crédito ]]="",#N/A,((Tabela14[[#This Row],[Concessão Crédito ]]*1)/I221)-1)</f>
        <v>5.6839967621455045E-2</v>
      </c>
      <c r="K233" s="12">
        <v>20.95</v>
      </c>
      <c r="L233" s="12">
        <v>2.99</v>
      </c>
      <c r="M233" s="12">
        <v>2.5099999999999998</v>
      </c>
      <c r="N233" s="12">
        <v>3.36</v>
      </c>
      <c r="O233" s="12">
        <v>39.630000000000003</v>
      </c>
      <c r="P233" s="21">
        <f>IF(Tabela14[[#This Row],[Endividamento Famíliar Total]]="",#N/A,((Tabela14[[#This Row],[Endividamento Famíliar Total]]*1)/O221)-1)</f>
        <v>6.0760171306210031E-2</v>
      </c>
      <c r="Q233" s="12">
        <v>23.09</v>
      </c>
      <c r="R233" s="21">
        <f>IF(Tabela14[[#This Row],[Comprometimento de Renda]]="",#N/A,((Tabela14[[#This Row],[Comprometimento de Renda]]*1)/Q221)-1)</f>
        <v>2.8966131907308235E-2</v>
      </c>
      <c r="S233" s="39">
        <v>2826921482</v>
      </c>
      <c r="T233" s="21">
        <f>IF(Tabela14[[#This Row],[M2]]="",#N/A,((Tabela14[[#This Row],[M2]]*1)/S221)-1)</f>
        <v>8.301030542809662E-2</v>
      </c>
      <c r="U233" s="12">
        <v>6.4</v>
      </c>
      <c r="V233" s="39">
        <v>286741568</v>
      </c>
      <c r="W233" s="21">
        <f>IF(Tabela14[[#This Row],[Base Monetária]]="",#N/A,((Tabela14[[#This Row],[Base Monetária]]*1)/V232)-1)</f>
        <v>-1.1739692100523613E-2</v>
      </c>
      <c r="X233" s="21">
        <f>IF(Tabela14[[#This Row],[Base Monetária]]="",#N/A,((Tabela14[[#This Row],[Base Monetária]]*1)/V221)-1)</f>
        <v>4.2483640978363102E-2</v>
      </c>
    </row>
    <row r="234" spans="1:24" ht="12.75">
      <c r="A234" s="19">
        <v>43556</v>
      </c>
      <c r="B234" s="41">
        <v>1420024</v>
      </c>
      <c r="C234" s="21">
        <f>IF(Tabela14[[#This Row],[Saldo Crédito PJ]]="",#N/A,((Tabela14[[#This Row],[Saldo Crédito PJ]]*1)/B222)-1)</f>
        <v>3.6164921086685453E-3</v>
      </c>
      <c r="D234" s="40">
        <v>1852546</v>
      </c>
      <c r="E234" s="21">
        <f>IF(Tabela14[[#This Row],[Saldo Crédito PF]]="",#N/A,((Tabela14[[#This Row],[Saldo Crédito PF]]*1)/D222)-1)</f>
        <v>9.6835272162331121E-2</v>
      </c>
      <c r="F234" s="40">
        <v>3272570</v>
      </c>
      <c r="G234" s="21">
        <f>IF(Tabela14[[#This Row],[Saldo Crédito Total]]="",#N/A,((Tabela14[[#This Row],[Saldo Crédito Total]]*1)/F233)-1)</f>
        <v>-1.3137794072715092E-4</v>
      </c>
      <c r="H234" s="21">
        <f>IF(Tabela14[[#This Row],[Saldo Crédito Total]]="",#N/A,((Tabela14[[#This Row],[Saldo Crédito Total]]*1)/F222)-1)</f>
        <v>5.434165222515297E-2</v>
      </c>
      <c r="I234" s="43">
        <v>304796</v>
      </c>
      <c r="J234" s="21">
        <f>IF(Tabela14[[#This Row],[Concessão Crédito ]]="",#N/A,((Tabela14[[#This Row],[Concessão Crédito ]]*1)/I222)-1)</f>
        <v>8.8168511245983572E-2</v>
      </c>
      <c r="K234" s="12">
        <v>21.16</v>
      </c>
      <c r="L234" s="12">
        <v>3.02</v>
      </c>
      <c r="M234" s="12">
        <v>2.58</v>
      </c>
      <c r="N234" s="12">
        <v>3.36</v>
      </c>
      <c r="O234" s="12">
        <v>39.869999999999997</v>
      </c>
      <c r="P234" s="21">
        <f>IF(Tabela14[[#This Row],[Endividamento Famíliar Total]]="",#N/A,((Tabela14[[#This Row],[Endividamento Famíliar Total]]*1)/O222)-1)</f>
        <v>6.0936668440659814E-2</v>
      </c>
      <c r="Q234" s="12">
        <v>23.69</v>
      </c>
      <c r="R234" s="21">
        <f>IF(Tabela14[[#This Row],[Comprometimento de Renda]]="",#N/A,((Tabela14[[#This Row],[Comprometimento de Renda]]*1)/Q222)-1)</f>
        <v>4.8230088495575307E-2</v>
      </c>
      <c r="S234" s="39">
        <v>2837567785</v>
      </c>
      <c r="T234" s="21">
        <f>IF(Tabela14[[#This Row],[M2]]="",#N/A,((Tabela14[[#This Row],[M2]]*1)/S222)-1)</f>
        <v>8.7057279485461159E-2</v>
      </c>
      <c r="U234" s="12">
        <v>6.4</v>
      </c>
      <c r="V234" s="39">
        <v>279604663</v>
      </c>
      <c r="W234" s="21">
        <f>IF(Tabela14[[#This Row],[Base Monetária]]="",#N/A,((Tabela14[[#This Row],[Base Monetária]]*1)/V233)-1)</f>
        <v>-2.4889676965147989E-2</v>
      </c>
      <c r="X234" s="21">
        <f>IF(Tabela14[[#This Row],[Base Monetária]]="",#N/A,((Tabela14[[#This Row],[Base Monetária]]*1)/V222)-1)</f>
        <v>6.1751452314869892E-2</v>
      </c>
    </row>
    <row r="235" spans="1:24" ht="12.75">
      <c r="A235" s="19">
        <v>43586</v>
      </c>
      <c r="B235" s="41">
        <v>1420549</v>
      </c>
      <c r="C235" s="21">
        <f>IF(Tabela14[[#This Row],[Saldo Crédito PJ]]="",#N/A,((Tabela14[[#This Row],[Saldo Crédito PJ]]*1)/B223)-1)</f>
        <v>7.7776877582436121E-4</v>
      </c>
      <c r="D235" s="40">
        <v>1870663</v>
      </c>
      <c r="E235" s="21">
        <f>IF(Tabela14[[#This Row],[Saldo Crédito PF]]="",#N/A,((Tabela14[[#This Row],[Saldo Crédito PF]]*1)/D223)-1)</f>
        <v>0.10158943649821062</v>
      </c>
      <c r="F235" s="40">
        <v>3291212</v>
      </c>
      <c r="G235" s="21">
        <f>IF(Tabela14[[#This Row],[Saldo Crédito Total]]="",#N/A,((Tabela14[[#This Row],[Saldo Crédito Total]]*1)/F234)-1)</f>
        <v>5.6964404122754608E-3</v>
      </c>
      <c r="H235" s="21">
        <f>IF(Tabela14[[#This Row],[Saldo Crédito Total]]="",#N/A,((Tabela14[[#This Row],[Saldo Crédito Total]]*1)/F223)-1)</f>
        <v>5.5690078852499436E-2</v>
      </c>
      <c r="I235" s="43">
        <v>329959</v>
      </c>
      <c r="J235" s="21">
        <f>IF(Tabela14[[#This Row],[Concessão Crédito ]]="",#N/A,((Tabela14[[#This Row],[Concessão Crédito ]]*1)/I223)-1)</f>
        <v>0.16474753607636039</v>
      </c>
      <c r="K235" s="12">
        <v>21.13</v>
      </c>
      <c r="L235" s="12">
        <v>3.05</v>
      </c>
      <c r="M235" s="12">
        <v>2.59</v>
      </c>
      <c r="N235" s="12">
        <v>3.41</v>
      </c>
      <c r="O235" s="12">
        <v>40.17</v>
      </c>
      <c r="P235" s="21">
        <f>IF(Tabela14[[#This Row],[Endividamento Famíliar Total]]="",#N/A,((Tabela14[[#This Row],[Endividamento Famíliar Total]]*1)/O223)-1)</f>
        <v>6.1294583883751752E-2</v>
      </c>
      <c r="Q235" s="12">
        <v>24.13</v>
      </c>
      <c r="R235" s="21">
        <f>IF(Tabela14[[#This Row],[Comprometimento de Renda]]="",#N/A,((Tabela14[[#This Row],[Comprometimento de Renda]]*1)/Q223)-1)</f>
        <v>6.1125769569041477E-2</v>
      </c>
      <c r="S235" s="39">
        <v>2858260568</v>
      </c>
      <c r="T235" s="21">
        <f>IF(Tabela14[[#This Row],[M2]]="",#N/A,((Tabela14[[#This Row],[M2]]*1)/S223)-1)</f>
        <v>8.3061628313343849E-2</v>
      </c>
      <c r="U235" s="12">
        <v>6.4</v>
      </c>
      <c r="V235" s="39">
        <v>277875947</v>
      </c>
      <c r="W235" s="21">
        <f>IF(Tabela14[[#This Row],[Base Monetária]]="",#N/A,((Tabela14[[#This Row],[Base Monetária]]*1)/V234)-1)</f>
        <v>-6.1827152002825736E-3</v>
      </c>
      <c r="X235" s="21">
        <f>IF(Tabela14[[#This Row],[Base Monetária]]="",#N/A,((Tabela14[[#This Row],[Base Monetária]]*1)/V223)-1)</f>
        <v>3.0877207459970801E-2</v>
      </c>
    </row>
    <row r="236" spans="1:24" ht="12.75">
      <c r="A236" s="19">
        <v>43617</v>
      </c>
      <c r="B236" s="41">
        <v>1419273</v>
      </c>
      <c r="C236" s="21">
        <f>IF(Tabela14[[#This Row],[Saldo Crédito PJ]]="",#N/A,((Tabela14[[#This Row],[Saldo Crédito PJ]]*1)/B224)-1)</f>
        <v>-9.3835698187429983E-3</v>
      </c>
      <c r="D236" s="40">
        <v>1882338</v>
      </c>
      <c r="E236" s="21">
        <f>IF(Tabela14[[#This Row],[Saldo Crédito PF]]="",#N/A,((Tabela14[[#This Row],[Saldo Crédito PF]]*1)/D224)-1)</f>
        <v>0.10328323146500495</v>
      </c>
      <c r="F236" s="40">
        <v>3301611</v>
      </c>
      <c r="G236" s="21">
        <f>IF(Tabela14[[#This Row],[Saldo Crédito Total]]="",#N/A,((Tabela14[[#This Row],[Saldo Crédito Total]]*1)/F235)-1)</f>
        <v>3.1596263018001114E-3</v>
      </c>
      <c r="H236" s="21">
        <f>IF(Tabela14[[#This Row],[Saldo Crédito Total]]="",#N/A,((Tabela14[[#This Row],[Saldo Crédito Total]]*1)/F224)-1)</f>
        <v>5.1856385252905479E-2</v>
      </c>
      <c r="I236" s="43">
        <v>318959</v>
      </c>
      <c r="J236" s="21">
        <f>IF(Tabela14[[#This Row],[Concessão Crédito ]]="",#N/A,((Tabela14[[#This Row],[Concessão Crédito ]]*1)/I224)-1)</f>
        <v>9.2059807375603819E-2</v>
      </c>
      <c r="K236" s="12">
        <v>21.29</v>
      </c>
      <c r="L236" s="12">
        <v>2.95</v>
      </c>
      <c r="M236" s="12">
        <v>2.42</v>
      </c>
      <c r="N236" s="12">
        <v>3.35</v>
      </c>
      <c r="O236" s="12">
        <v>40.590000000000003</v>
      </c>
      <c r="P236" s="21">
        <f>IF(Tabela14[[#This Row],[Endividamento Famíliar Total]]="",#N/A,((Tabela14[[#This Row],[Endividamento Famíliar Total]]*1)/O224)-1)</f>
        <v>6.9847127042699242E-2</v>
      </c>
      <c r="Q236" s="12">
        <v>25.3</v>
      </c>
      <c r="R236" s="21">
        <f>IF(Tabela14[[#This Row],[Comprometimento de Renda]]="",#N/A,((Tabela14[[#This Row],[Comprometimento de Renda]]*1)/Q224)-1)</f>
        <v>0.10047846889952172</v>
      </c>
      <c r="S236" s="39">
        <v>2882284876</v>
      </c>
      <c r="T236" s="21">
        <f>IF(Tabela14[[#This Row],[M2]]="",#N/A,((Tabela14[[#This Row],[M2]]*1)/S224)-1)</f>
        <v>7.2405322663636085E-2</v>
      </c>
      <c r="U236" s="12">
        <v>6.4</v>
      </c>
      <c r="V236" s="39">
        <v>276039957</v>
      </c>
      <c r="W236" s="21">
        <f>IF(Tabela14[[#This Row],[Base Monetária]]="",#N/A,((Tabela14[[#This Row],[Base Monetária]]*1)/V235)-1)</f>
        <v>-6.6072289445044952E-3</v>
      </c>
      <c r="X236" s="21">
        <f>IF(Tabela14[[#This Row],[Base Monetária]]="",#N/A,((Tabela14[[#This Row],[Base Monetária]]*1)/V224)-1)</f>
        <v>2.3022812519110536E-2</v>
      </c>
    </row>
    <row r="237" spans="1:24" ht="12.75">
      <c r="A237" s="19">
        <v>43647</v>
      </c>
      <c r="B237" s="41">
        <v>1396922</v>
      </c>
      <c r="C237" s="21">
        <f>IF(Tabela14[[#This Row],[Saldo Crédito PJ]]="",#N/A,((Tabela14[[#This Row],[Saldo Crédito PJ]]*1)/B225)-1)</f>
        <v>-1.6862073600815264E-2</v>
      </c>
      <c r="D237" s="40">
        <v>1899265</v>
      </c>
      <c r="E237" s="21">
        <f>IF(Tabela14[[#This Row],[Saldo Crédito PF]]="",#N/A,((Tabela14[[#This Row],[Saldo Crédito PF]]*1)/D225)-1)</f>
        <v>0.1083712076117378</v>
      </c>
      <c r="F237" s="40">
        <v>3296187</v>
      </c>
      <c r="G237" s="21">
        <f>IF(Tabela14[[#This Row],[Saldo Crédito Total]]="",#N/A,((Tabela14[[#This Row],[Saldo Crédito Total]]*1)/F236)-1)</f>
        <v>-1.6428343617707064E-3</v>
      </c>
      <c r="H237" s="21">
        <f>IF(Tabela14[[#This Row],[Saldo Crédito Total]]="",#N/A,((Tabela14[[#This Row],[Saldo Crédito Total]]*1)/F225)-1)</f>
        <v>5.1601144189435733E-2</v>
      </c>
      <c r="I237" s="43">
        <v>328991</v>
      </c>
      <c r="J237" s="21">
        <f>IF(Tabela14[[#This Row],[Concessão Crédito ]]="",#N/A,((Tabela14[[#This Row],[Concessão Crédito ]]*1)/I225)-1)</f>
        <v>0.18092308354990161</v>
      </c>
      <c r="K237" s="12">
        <v>21.24</v>
      </c>
      <c r="L237" s="12">
        <v>3.06</v>
      </c>
      <c r="M237" s="12">
        <v>2.54</v>
      </c>
      <c r="N237" s="12">
        <v>3.44</v>
      </c>
      <c r="O237" s="12">
        <v>40.74</v>
      </c>
      <c r="P237" s="21">
        <f>IF(Tabela14[[#This Row],[Endividamento Famíliar Total]]="",#N/A,((Tabela14[[#This Row],[Endividamento Famíliar Total]]*1)/O225)-1)</f>
        <v>7.465048799788998E-2</v>
      </c>
      <c r="Q237" s="12">
        <v>25.06</v>
      </c>
      <c r="R237" s="21">
        <f>IF(Tabela14[[#This Row],[Comprometimento de Renda]]="",#N/A,((Tabela14[[#This Row],[Comprometimento de Renda]]*1)/Q225)-1)</f>
        <v>0.10153846153846158</v>
      </c>
      <c r="S237" s="39">
        <v>2887363074</v>
      </c>
      <c r="T237" s="21">
        <f>IF(Tabela14[[#This Row],[M2]]="",#N/A,((Tabela14[[#This Row],[M2]]*1)/S225)-1)</f>
        <v>7.4285467307134256E-2</v>
      </c>
      <c r="U237" s="12">
        <v>6.4</v>
      </c>
      <c r="V237" s="39">
        <v>271344687</v>
      </c>
      <c r="W237" s="21">
        <f>IF(Tabela14[[#This Row],[Base Monetária]]="",#N/A,((Tabela14[[#This Row],[Base Monetária]]*1)/V236)-1)</f>
        <v>-1.7009385347788619E-2</v>
      </c>
      <c r="X237" s="21">
        <f>IF(Tabela14[[#This Row],[Base Monetária]]="",#N/A,((Tabela14[[#This Row],[Base Monetária]]*1)/V225)-1)</f>
        <v>-1.4505280862414649E-2</v>
      </c>
    </row>
    <row r="238" spans="1:24" ht="12.75">
      <c r="A238" s="19">
        <v>43678</v>
      </c>
      <c r="B238" s="41">
        <v>1411215</v>
      </c>
      <c r="C238" s="21">
        <f>IF(Tabela14[[#This Row],[Saldo Crédito PJ]]="",#N/A,((Tabela14[[#This Row],[Saldo Crédito PJ]]*1)/B226)-1)</f>
        <v>-1.6108678677003718E-2</v>
      </c>
      <c r="D238" s="40">
        <v>1921792</v>
      </c>
      <c r="E238" s="21">
        <f>IF(Tabela14[[#This Row],[Saldo Crédito PF]]="",#N/A,((Tabela14[[#This Row],[Saldo Crédito PF]]*1)/D226)-1)</f>
        <v>0.1095899269277314</v>
      </c>
      <c r="F238" s="40">
        <v>3333007</v>
      </c>
      <c r="G238" s="21">
        <f>IF(Tabela14[[#This Row],[Saldo Crédito Total]]="",#N/A,((Tabela14[[#This Row],[Saldo Crédito Total]]*1)/F237)-1)</f>
        <v>1.1170482742635768E-2</v>
      </c>
      <c r="H238" s="21">
        <f>IF(Tabela14[[#This Row],[Saldo Crédito Total]]="",#N/A,((Tabela14[[#This Row],[Saldo Crédito Total]]*1)/F226)-1)</f>
        <v>5.2649082337008712E-2</v>
      </c>
      <c r="I238" s="43">
        <v>332306</v>
      </c>
      <c r="J238" s="21">
        <f>IF(Tabela14[[#This Row],[Concessão Crédito ]]="",#N/A,((Tabela14[[#This Row],[Concessão Crédito ]]*1)/I226)-1)</f>
        <v>7.0232110248342083E-2</v>
      </c>
      <c r="K238" s="12">
        <v>21.15</v>
      </c>
      <c r="L238" s="12">
        <v>3.04</v>
      </c>
      <c r="M238" s="12">
        <v>2.44</v>
      </c>
      <c r="N238" s="12">
        <v>3.48</v>
      </c>
      <c r="O238" s="12">
        <v>41.12</v>
      </c>
      <c r="P238" s="21">
        <f>IF(Tabela14[[#This Row],[Endividamento Famíliar Total]]="",#N/A,((Tabela14[[#This Row],[Endividamento Famíliar Total]]*1)/O226)-1)</f>
        <v>7.9548437910212488E-2</v>
      </c>
      <c r="Q238" s="12">
        <v>25.13</v>
      </c>
      <c r="R238" s="21">
        <f>IF(Tabela14[[#This Row],[Comprometimento de Renda]]="",#N/A,((Tabela14[[#This Row],[Comprometimento de Renda]]*1)/Q226)-1)</f>
        <v>0.11639271434917808</v>
      </c>
      <c r="S238" s="39">
        <v>2910893771</v>
      </c>
      <c r="T238" s="21">
        <f>IF(Tabela14[[#This Row],[M2]]="",#N/A,((Tabela14[[#This Row],[M2]]*1)/S226)-1)</f>
        <v>6.9125119526517675E-2</v>
      </c>
      <c r="U238" s="12">
        <v>5.9</v>
      </c>
      <c r="V238" s="39">
        <v>282617300</v>
      </c>
      <c r="W238" s="21">
        <f>IF(Tabela14[[#This Row],[Base Monetária]]="",#N/A,((Tabela14[[#This Row],[Base Monetária]]*1)/V237)-1)</f>
        <v>4.1543518410589009E-2</v>
      </c>
      <c r="X238" s="21">
        <f>IF(Tabela14[[#This Row],[Base Monetária]]="",#N/A,((Tabela14[[#This Row],[Base Monetária]]*1)/V226)-1)</f>
        <v>1.7790486471406908E-2</v>
      </c>
    </row>
    <row r="239" spans="1:24" ht="12.75">
      <c r="A239" s="19">
        <v>43709</v>
      </c>
      <c r="B239" s="41">
        <v>1427524</v>
      </c>
      <c r="C239" s="21">
        <f>IF(Tabela14[[#This Row],[Saldo Crédito PJ]]="",#N/A,((Tabela14[[#This Row],[Saldo Crédito PJ]]*1)/B227)-1)</f>
        <v>-9.2672726402045491E-3</v>
      </c>
      <c r="D239" s="40">
        <v>1941277</v>
      </c>
      <c r="E239" s="21">
        <f>IF(Tabela14[[#This Row],[Saldo Crédito PF]]="",#N/A,((Tabela14[[#This Row],[Saldo Crédito PF]]*1)/D227)-1)</f>
        <v>0.11518229566094562</v>
      </c>
      <c r="F239" s="40">
        <v>3368801</v>
      </c>
      <c r="G239" s="21">
        <f>IF(Tabela14[[#This Row],[Saldo Crédito Total]]="",#N/A,((Tabela14[[#This Row],[Saldo Crédito Total]]*1)/F238)-1)</f>
        <v>1.0739251372709369E-2</v>
      </c>
      <c r="H239" s="21">
        <f>IF(Tabela14[[#This Row],[Saldo Crédito Total]]="",#N/A,((Tabela14[[#This Row],[Saldo Crédito Total]]*1)/F227)-1)</f>
        <v>5.8822993248465405E-2</v>
      </c>
      <c r="I239" s="43">
        <v>339983</v>
      </c>
      <c r="J239" s="21">
        <f>IF(Tabela14[[#This Row],[Concessão Crédito ]]="",#N/A,((Tabela14[[#This Row],[Concessão Crédito ]]*1)/I227)-1)</f>
        <v>0.22501387217422009</v>
      </c>
      <c r="K239" s="12">
        <v>21.02</v>
      </c>
      <c r="L239" s="12">
        <v>3.06</v>
      </c>
      <c r="M239" s="12">
        <v>2.39</v>
      </c>
      <c r="N239" s="12">
        <v>3.54</v>
      </c>
      <c r="O239" s="12">
        <v>41.21</v>
      </c>
      <c r="P239" s="21">
        <f>IF(Tabela14[[#This Row],[Endividamento Famíliar Total]]="",#N/A,((Tabela14[[#This Row],[Endividamento Famíliar Total]]*1)/O227)-1)</f>
        <v>8.1343479401731811E-2</v>
      </c>
      <c r="Q239" s="12">
        <v>24.33</v>
      </c>
      <c r="R239" s="21">
        <f>IF(Tabela14[[#This Row],[Comprometimento de Renda]]="",#N/A,((Tabela14[[#This Row],[Comprometimento de Renda]]*1)/Q227)-1)</f>
        <v>8.3259127337488748E-2</v>
      </c>
      <c r="S239" s="39">
        <v>2954813223</v>
      </c>
      <c r="T239" s="21">
        <f>IF(Tabela14[[#This Row],[M2]]="",#N/A,((Tabela14[[#This Row],[M2]]*1)/S227)-1)</f>
        <v>6.7278263666763261E-2</v>
      </c>
      <c r="U239" s="12">
        <v>5.71</v>
      </c>
      <c r="V239" s="39">
        <v>281136562</v>
      </c>
      <c r="W239" s="21">
        <f>IF(Tabela14[[#This Row],[Base Monetária]]="",#N/A,((Tabela14[[#This Row],[Base Monetária]]*1)/V238)-1)</f>
        <v>-5.2393749427228631E-3</v>
      </c>
      <c r="X239" s="21">
        <f>IF(Tabela14[[#This Row],[Base Monetária]]="",#N/A,((Tabela14[[#This Row],[Base Monetária]]*1)/V227)-1)</f>
        <v>6.1904554356291275E-3</v>
      </c>
    </row>
    <row r="240" spans="1:24" ht="12.75">
      <c r="A240" s="19">
        <v>43739</v>
      </c>
      <c r="B240" s="41">
        <v>1415578</v>
      </c>
      <c r="C240" s="21">
        <f>IF(Tabela14[[#This Row],[Saldo Crédito PJ]]="",#N/A,((Tabela14[[#This Row],[Saldo Crédito PJ]]*1)/B228)-1)</f>
        <v>-1.2784060844227563E-3</v>
      </c>
      <c r="D240" s="40">
        <v>1964732</v>
      </c>
      <c r="E240" s="21">
        <f>IF(Tabela14[[#This Row],[Saldo Crédito PF]]="",#N/A,((Tabela14[[#This Row],[Saldo Crédito PF]]*1)/D228)-1)</f>
        <v>0.1164791502463125</v>
      </c>
      <c r="F240" s="40">
        <v>3380309</v>
      </c>
      <c r="G240" s="21">
        <f>IF(Tabela14[[#This Row],[Saldo Crédito Total]]="",#N/A,((Tabela14[[#This Row],[Saldo Crédito Total]]*1)/F239)-1)</f>
        <v>3.416052179989304E-3</v>
      </c>
      <c r="H240" s="21">
        <f>IF(Tabela14[[#This Row],[Saldo Crédito Total]]="",#N/A,((Tabela14[[#This Row],[Saldo Crédito Total]]*1)/F228)-1)</f>
        <v>6.3945125593850571E-2</v>
      </c>
      <c r="I240" s="43">
        <v>350479</v>
      </c>
      <c r="J240" s="21">
        <f>IF(Tabela14[[#This Row],[Concessão Crédito ]]="",#N/A,((Tabela14[[#This Row],[Concessão Crédito ]]*1)/I228)-1)</f>
        <v>0.15499627610843447</v>
      </c>
      <c r="K240" s="12">
        <v>20.9</v>
      </c>
      <c r="L240" s="12">
        <v>3.03</v>
      </c>
      <c r="M240" s="12">
        <v>2.35</v>
      </c>
      <c r="N240" s="12">
        <v>3.53</v>
      </c>
      <c r="O240" s="12">
        <v>41.32</v>
      </c>
      <c r="P240" s="21">
        <f>IF(Tabela14[[#This Row],[Endividamento Famíliar Total]]="",#N/A,((Tabela14[[#This Row],[Endividamento Famíliar Total]]*1)/O228)-1)</f>
        <v>7.7163712200208678E-2</v>
      </c>
      <c r="Q240" s="12">
        <v>24.03</v>
      </c>
      <c r="R240" s="21">
        <f>IF(Tabela14[[#This Row],[Comprometimento de Renda]]="",#N/A,((Tabela14[[#This Row],[Comprometimento de Renda]]*1)/Q228)-1)</f>
        <v>6.9425901201602302E-2</v>
      </c>
      <c r="S240" s="39">
        <v>2966159632</v>
      </c>
      <c r="T240" s="21">
        <f>IF(Tabela14[[#This Row],[M2]]="",#N/A,((Tabela14[[#This Row],[M2]]*1)/S228)-1)</f>
        <v>7.5096294873398639E-2</v>
      </c>
      <c r="U240" s="12">
        <v>5.38</v>
      </c>
      <c r="V240" s="39">
        <v>292347495</v>
      </c>
      <c r="W240" s="21">
        <f>IF(Tabela14[[#This Row],[Base Monetária]]="",#N/A,((Tabela14[[#This Row],[Base Monetária]]*1)/V239)-1)</f>
        <v>3.9877178977524741E-2</v>
      </c>
      <c r="X240" s="21">
        <f>IF(Tabela14[[#This Row],[Base Monetária]]="",#N/A,((Tabela14[[#This Row],[Base Monetária]]*1)/V228)-1)</f>
        <v>1.8719364805976246E-2</v>
      </c>
    </row>
    <row r="241" spans="1:24" ht="12.75">
      <c r="A241" s="19">
        <v>43770</v>
      </c>
      <c r="B241" s="41">
        <v>1435147</v>
      </c>
      <c r="C241" s="21">
        <f>IF(Tabela14[[#This Row],[Saldo Crédito PJ]]="",#N/A,((Tabela14[[#This Row],[Saldo Crédito PJ]]*1)/B229)-1)</f>
        <v>5.1330071479698258E-3</v>
      </c>
      <c r="D241" s="40">
        <v>1987974</v>
      </c>
      <c r="E241" s="21">
        <f>IF(Tabela14[[#This Row],[Saldo Crédito PF]]="",#N/A,((Tabela14[[#This Row],[Saldo Crédito PF]]*1)/D229)-1)</f>
        <v>0.11388814803027492</v>
      </c>
      <c r="F241" s="40">
        <v>3423121</v>
      </c>
      <c r="G241" s="21">
        <f>IF(Tabela14[[#This Row],[Saldo Crédito Total]]="",#N/A,((Tabela14[[#This Row],[Saldo Crédito Total]]*1)/F240)-1)</f>
        <v>1.2665114343097139E-2</v>
      </c>
      <c r="H241" s="21">
        <f>IF(Tabela14[[#This Row],[Saldo Crédito Total]]="",#N/A,((Tabela14[[#This Row],[Saldo Crédito Total]]*1)/F229)-1)</f>
        <v>6.5551348078698002E-2</v>
      </c>
      <c r="I241" s="43">
        <v>347021</v>
      </c>
      <c r="J241" s="21">
        <f>IF(Tabela14[[#This Row],[Concessão Crédito ]]="",#N/A,((Tabela14[[#This Row],[Concessão Crédito ]]*1)/I229)-1)</f>
        <v>0.12664400528549113</v>
      </c>
      <c r="K241" s="12">
        <v>20.75</v>
      </c>
      <c r="L241" s="12">
        <v>3.01</v>
      </c>
      <c r="M241" s="12">
        <v>2.27</v>
      </c>
      <c r="N241" s="12">
        <v>3.54</v>
      </c>
      <c r="O241" s="12">
        <v>41.54</v>
      </c>
      <c r="P241" s="21">
        <f>IF(Tabela14[[#This Row],[Endividamento Famíliar Total]]="",#N/A,((Tabela14[[#This Row],[Endividamento Famíliar Total]]*1)/O229)-1)</f>
        <v>7.0618556701030899E-2</v>
      </c>
      <c r="Q241" s="12">
        <v>23.4</v>
      </c>
      <c r="R241" s="21">
        <f>IF(Tabela14[[#This Row],[Comprometimento de Renda]]="",#N/A,((Tabela14[[#This Row],[Comprometimento de Renda]]*1)/Q229)-1)</f>
        <v>3.1291317761128035E-2</v>
      </c>
      <c r="S241" s="39">
        <v>3006693123</v>
      </c>
      <c r="T241" s="21">
        <f>IF(Tabela14[[#This Row],[M2]]="",#N/A,((Tabela14[[#This Row],[M2]]*1)/S229)-1)</f>
        <v>8.6444086021262967E-2</v>
      </c>
      <c r="U241" s="12">
        <v>4.9000000000000004</v>
      </c>
      <c r="V241" s="39">
        <v>296782893</v>
      </c>
      <c r="W241" s="21">
        <f>IF(Tabela14[[#This Row],[Base Monetária]]="",#N/A,((Tabela14[[#This Row],[Base Monetária]]*1)/V240)-1)</f>
        <v>1.5171664118414974E-2</v>
      </c>
      <c r="X241" s="21">
        <f>IF(Tabela14[[#This Row],[Base Monetária]]="",#N/A,((Tabela14[[#This Row],[Base Monetária]]*1)/V229)-1)</f>
        <v>6.2752046193131905E-2</v>
      </c>
    </row>
    <row r="242" spans="1:24" ht="12.75">
      <c r="A242" s="19">
        <v>43800</v>
      </c>
      <c r="B242" s="41">
        <v>1458826</v>
      </c>
      <c r="C242" s="21">
        <f>IF(Tabela14[[#This Row],[Saldo Crédito PJ]]="",#N/A,((Tabela14[[#This Row],[Saldo Crédito PJ]]*1)/B230)-1)</f>
        <v>-2.196250847276815E-3</v>
      </c>
      <c r="D242" s="40">
        <v>2017046</v>
      </c>
      <c r="E242" s="21">
        <f>IF(Tabela14[[#This Row],[Saldo Crédito PF]]="",#N/A,((Tabela14[[#This Row],[Saldo Crédito PF]]*1)/D230)-1)</f>
        <v>0.11869983089548852</v>
      </c>
      <c r="F242" s="40">
        <v>3475872</v>
      </c>
      <c r="G242" s="21">
        <f>IF(Tabela14[[#This Row],[Saldo Crédito Total]]="",#N/A,((Tabela14[[#This Row],[Saldo Crédito Total]]*1)/F241)-1)</f>
        <v>1.5410206066335475E-2</v>
      </c>
      <c r="H242" s="21">
        <f>IF(Tabela14[[#This Row],[Saldo Crédito Total]]="",#N/A,((Tabela14[[#This Row],[Saldo Crédito Total]]*1)/F230)-1)</f>
        <v>6.4564737475283795E-2</v>
      </c>
      <c r="I242" s="43">
        <v>404624</v>
      </c>
      <c r="J242" s="21">
        <f>IF(Tabela14[[#This Row],[Concessão Crédito ]]="",#N/A,((Tabela14[[#This Row],[Concessão Crédito ]]*1)/I230)-1)</f>
        <v>0.18729789843717914</v>
      </c>
      <c r="K242" s="12">
        <v>20.28</v>
      </c>
      <c r="L242" s="12">
        <v>2.94</v>
      </c>
      <c r="M242" s="12">
        <v>2.15</v>
      </c>
      <c r="N242" s="12">
        <v>3.51</v>
      </c>
      <c r="O242" s="12">
        <v>41.45</v>
      </c>
      <c r="P242" s="21">
        <f>IF(Tabela14[[#This Row],[Endividamento Famíliar Total]]="",#N/A,((Tabela14[[#This Row],[Endividamento Famíliar Total]]*1)/O230)-1)</f>
        <v>6.200358698437114E-2</v>
      </c>
      <c r="Q242" s="12">
        <v>22.95</v>
      </c>
      <c r="R242" s="21">
        <f>IF(Tabela14[[#This Row],[Comprometimento de Renda]]="",#N/A,((Tabela14[[#This Row],[Comprometimento de Renda]]*1)/Q230)-1)</f>
        <v>-2.1739130434782483E-3</v>
      </c>
      <c r="S242" s="39">
        <v>3099422442</v>
      </c>
      <c r="T242" s="21">
        <f>IF(Tabela14[[#This Row],[M2]]="",#N/A,((Tabela14[[#This Row],[M2]]*1)/S230)-1)</f>
        <v>8.7022473694083446E-2</v>
      </c>
      <c r="U242" s="12">
        <v>4.59</v>
      </c>
      <c r="V242" s="39">
        <v>316586707</v>
      </c>
      <c r="W242" s="21">
        <f>IF(Tabela14[[#This Row],[Base Monetária]]="",#N/A,((Tabela14[[#This Row],[Base Monetária]]*1)/V241)-1)</f>
        <v>6.6728286795155745E-2</v>
      </c>
      <c r="X242" s="21">
        <f>IF(Tabela14[[#This Row],[Base Monetária]]="",#N/A,((Tabela14[[#This Row],[Base Monetária]]*1)/V230)-1)</f>
        <v>4.8128693730726368E-2</v>
      </c>
    </row>
    <row r="243" spans="1:24" ht="12.75">
      <c r="A243" s="19">
        <v>43831</v>
      </c>
      <c r="B243" s="41">
        <v>1431634</v>
      </c>
      <c r="C243" s="21">
        <f>IF(Tabela14[[#This Row],[Saldo Crédito PJ]]="",#N/A,((Tabela14[[#This Row],[Saldo Crédito PJ]]*1)/B231)-1)</f>
        <v>6.0660490990174232E-3</v>
      </c>
      <c r="D243" s="40">
        <v>2033634</v>
      </c>
      <c r="E243" s="21">
        <f>IF(Tabela14[[#This Row],[Saldo Crédito PF]]="",#N/A,((Tabela14[[#This Row],[Saldo Crédito PF]]*1)/D231)-1)</f>
        <v>0.12103144634673124</v>
      </c>
      <c r="F243" s="40">
        <v>3465268</v>
      </c>
      <c r="G243" s="21">
        <f>IF(Tabela14[[#This Row],[Saldo Crédito Total]]="",#N/A,((Tabela14[[#This Row],[Saldo Crédito Total]]*1)/F242)-1)</f>
        <v>-3.0507452518390155E-3</v>
      </c>
      <c r="H243" s="21">
        <f>IF(Tabela14[[#This Row],[Saldo Crédito Total]]="",#N/A,((Tabela14[[#This Row],[Saldo Crédito Total]]*1)/F231)-1)</f>
        <v>7.0493247609880072E-2</v>
      </c>
      <c r="I243" s="43">
        <v>321537</v>
      </c>
      <c r="J243" s="21">
        <f>IF(Tabela14[[#This Row],[Concessão Crédito ]]="",#N/A,((Tabela14[[#This Row],[Concessão Crédito ]]*1)/I231)-1)</f>
        <v>0.13209679634108995</v>
      </c>
      <c r="K243" s="12">
        <v>20.14</v>
      </c>
      <c r="L243" s="12">
        <v>3</v>
      </c>
      <c r="M243" s="12">
        <v>2.2000000000000002</v>
      </c>
      <c r="N243" s="12">
        <v>3.57</v>
      </c>
      <c r="O243" s="12">
        <v>41.56</v>
      </c>
      <c r="P243" s="21">
        <f>IF(Tabela14[[#This Row],[Endividamento Famíliar Total]]="",#N/A,((Tabela14[[#This Row],[Endividamento Famíliar Total]]*1)/O231)-1)</f>
        <v>5.7775515398320154E-2</v>
      </c>
      <c r="Q243" s="12">
        <v>22.83</v>
      </c>
      <c r="R243" s="21">
        <f>IF(Tabela14[[#This Row],[Comprometimento de Renda]]="",#N/A,((Tabela14[[#This Row],[Comprometimento de Renda]]*1)/Q231)-1)</f>
        <v>-1.4674147604661347E-2</v>
      </c>
      <c r="S243" s="39">
        <v>3032056110</v>
      </c>
      <c r="T243" s="21">
        <f>IF(Tabela14[[#This Row],[M2]]="",#N/A,((Tabela14[[#This Row],[M2]]*1)/S231)-1)</f>
        <v>8.9534697527562601E-2</v>
      </c>
      <c r="U243" s="12">
        <v>4.4000000000000004</v>
      </c>
      <c r="V243" s="39">
        <v>317959396</v>
      </c>
      <c r="W243" s="21">
        <f>IF(Tabela14[[#This Row],[Base Monetária]]="",#N/A,((Tabela14[[#This Row],[Base Monetária]]*1)/V242)-1)</f>
        <v>4.3359022019835436E-3</v>
      </c>
      <c r="X243" s="21">
        <f>IF(Tabela14[[#This Row],[Base Monetária]]="",#N/A,((Tabela14[[#This Row],[Base Monetária]]*1)/V231)-1)</f>
        <v>0.13920821983358111</v>
      </c>
    </row>
    <row r="244" spans="1:24" ht="12.75">
      <c r="A244" s="19">
        <v>43862</v>
      </c>
      <c r="B244" s="41">
        <v>1442009</v>
      </c>
      <c r="C244" s="21">
        <f>IF(Tabela14[[#This Row],[Saldo Crédito PJ]]="",#N/A,((Tabela14[[#This Row],[Saldo Crédito PJ]]*1)/B232)-1)</f>
        <v>1.2496743811134747E-2</v>
      </c>
      <c r="D244" s="40">
        <v>2042663</v>
      </c>
      <c r="E244" s="21">
        <f>IF(Tabela14[[#This Row],[Saldo Crédito PF]]="",#N/A,((Tabela14[[#This Row],[Saldo Crédito PF]]*1)/D232)-1)</f>
        <v>0.12038225434185468</v>
      </c>
      <c r="F244" s="40">
        <v>3484672</v>
      </c>
      <c r="G244" s="21">
        <f>IF(Tabela14[[#This Row],[Saldo Crédito Total]]="",#N/A,((Tabela14[[#This Row],[Saldo Crédito Total]]*1)/F243)-1)</f>
        <v>5.5995669021846606E-3</v>
      </c>
      <c r="H244" s="21">
        <f>IF(Tabela14[[#This Row],[Saldo Crédito Total]]="",#N/A,((Tabela14[[#This Row],[Saldo Crédito Total]]*1)/F232)-1)</f>
        <v>7.3066543162583208E-2</v>
      </c>
      <c r="I244" s="43">
        <v>307431</v>
      </c>
      <c r="J244" s="21">
        <f>IF(Tabela14[[#This Row],[Concessão Crédito ]]="",#N/A,((Tabela14[[#This Row],[Concessão Crédito ]]*1)/I232)-1)</f>
        <v>8.1669416893311197E-2</v>
      </c>
      <c r="K244" s="12">
        <v>20.25</v>
      </c>
      <c r="L244" s="12">
        <v>3.04</v>
      </c>
      <c r="M244" s="12">
        <v>2.16</v>
      </c>
      <c r="N244" s="12">
        <v>3.66</v>
      </c>
      <c r="O244" s="12">
        <v>41.56</v>
      </c>
      <c r="P244" s="21">
        <f>IF(Tabela14[[#This Row],[Endividamento Famíliar Total]]="",#N/A,((Tabela14[[#This Row],[Endividamento Famíliar Total]]*1)/O232)-1)</f>
        <v>5.0025265285497778E-2</v>
      </c>
      <c r="Q244" s="12">
        <v>22.83</v>
      </c>
      <c r="R244" s="21">
        <f>IF(Tabela14[[#This Row],[Comprometimento de Renda]]="",#N/A,((Tabela14[[#This Row],[Comprometimento de Renda]]*1)/Q232)-1)</f>
        <v>-8.752735229761166E-4</v>
      </c>
      <c r="S244" s="39">
        <v>3043035747</v>
      </c>
      <c r="T244" s="21">
        <f>IF(Tabela14[[#This Row],[M2]]="",#N/A,((Tabela14[[#This Row],[M2]]*1)/S232)-1)</f>
        <v>9.0940723386007116E-2</v>
      </c>
      <c r="U244" s="12">
        <v>4.1900000000000004</v>
      </c>
      <c r="V244" s="39">
        <v>303197485</v>
      </c>
      <c r="W244" s="21">
        <f>IF(Tabela14[[#This Row],[Base Monetária]]="",#N/A,((Tabela14[[#This Row],[Base Monetária]]*1)/V243)-1)</f>
        <v>-4.6427031833964127E-2</v>
      </c>
      <c r="X244" s="21">
        <f>IF(Tabela14[[#This Row],[Base Monetária]]="",#N/A,((Tabela14[[#This Row],[Base Monetária]]*1)/V232)-1)</f>
        <v>4.4975941124960617E-2</v>
      </c>
    </row>
    <row r="245" spans="1:24" ht="12.75">
      <c r="A245" s="19">
        <v>43891</v>
      </c>
      <c r="B245" s="41">
        <v>1534303</v>
      </c>
      <c r="C245" s="21">
        <f>IF(Tabela14[[#This Row],[Saldo Crédito PJ]]="",#N/A,((Tabela14[[#This Row],[Saldo Crédito PJ]]*1)/B233)-1)</f>
        <v>6.7939263378796522E-2</v>
      </c>
      <c r="D245" s="40">
        <v>2049296</v>
      </c>
      <c r="E245" s="21">
        <f>IF(Tabela14[[#This Row],[Saldo Crédito PF]]="",#N/A,((Tabela14[[#This Row],[Saldo Crédito PF]]*1)/D233)-1)</f>
        <v>0.11598890162581932</v>
      </c>
      <c r="F245" s="40">
        <v>3583600</v>
      </c>
      <c r="G245" s="21">
        <f>IF(Tabela14[[#This Row],[Saldo Crédito Total]]="",#N/A,((Tabela14[[#This Row],[Saldo Crédito Total]]*1)/F244)-1)</f>
        <v>2.8389472524243287E-2</v>
      </c>
      <c r="H245" s="21">
        <f>IF(Tabela14[[#This Row],[Saldo Crédito Total]]="",#N/A,((Tabela14[[#This Row],[Saldo Crédito Total]]*1)/F233)-1)</f>
        <v>9.4897647418270781E-2</v>
      </c>
      <c r="I245" s="43">
        <v>395459</v>
      </c>
      <c r="J245" s="21">
        <f>IF(Tabela14[[#This Row],[Concessão Crédito ]]="",#N/A,((Tabela14[[#This Row],[Concessão Crédito ]]*1)/I233)-1)</f>
        <v>0.32847909486089</v>
      </c>
      <c r="K245" s="12">
        <v>20.059999999999999</v>
      </c>
      <c r="L245" s="12">
        <v>3.18</v>
      </c>
      <c r="M245" s="12">
        <v>2.16</v>
      </c>
      <c r="N245" s="12">
        <v>3.95</v>
      </c>
      <c r="O245" s="12">
        <v>41.65</v>
      </c>
      <c r="P245" s="21">
        <f>IF(Tabela14[[#This Row],[Endividamento Famíliar Total]]="",#N/A,((Tabela14[[#This Row],[Endividamento Famíliar Total]]*1)/O233)-1)</f>
        <v>5.0971486247791908E-2</v>
      </c>
      <c r="Q245" s="12">
        <v>24.05</v>
      </c>
      <c r="R245" s="21">
        <f>IF(Tabela14[[#This Row],[Comprometimento de Renda]]="",#N/A,((Tabela14[[#This Row],[Comprometimento de Renda]]*1)/Q233)-1)</f>
        <v>4.1576440017323524E-2</v>
      </c>
      <c r="S245" s="39">
        <v>3209501552</v>
      </c>
      <c r="T245" s="21">
        <f>IF(Tabela14[[#This Row],[M2]]="",#N/A,((Tabela14[[#This Row],[M2]]*1)/S233)-1)</f>
        <v>0.13533452288506109</v>
      </c>
      <c r="U245" s="12">
        <v>3.95</v>
      </c>
      <c r="V245" s="39">
        <v>307560246</v>
      </c>
      <c r="W245" s="21">
        <f>IF(Tabela14[[#This Row],[Base Monetária]]="",#N/A,((Tabela14[[#This Row],[Base Monetária]]*1)/V244)-1)</f>
        <v>1.4389172786179349E-2</v>
      </c>
      <c r="X245" s="21">
        <f>IF(Tabela14[[#This Row],[Base Monetária]]="",#N/A,((Tabela14[[#This Row],[Base Monetária]]*1)/V233)-1)</f>
        <v>7.2604325020640292E-2</v>
      </c>
    </row>
    <row r="246" spans="1:24" ht="12.75">
      <c r="A246" s="19">
        <v>43922</v>
      </c>
      <c r="B246" s="41">
        <v>1554328</v>
      </c>
      <c r="C246" s="21">
        <f>IF(Tabela14[[#This Row],[Saldo Crédito PJ]]="",#N/A,((Tabela14[[#This Row],[Saldo Crédito PJ]]*1)/B234)-1)</f>
        <v>9.4578683177185763E-2</v>
      </c>
      <c r="D246" s="40">
        <v>2029361</v>
      </c>
      <c r="E246" s="21">
        <f>IF(Tabela14[[#This Row],[Saldo Crédito PF]]="",#N/A,((Tabela14[[#This Row],[Saldo Crédito PF]]*1)/D234)-1)</f>
        <v>9.5444323649723106E-2</v>
      </c>
      <c r="F246" s="40">
        <v>3583689</v>
      </c>
      <c r="G246" s="21">
        <f>IF(Tabela14[[#This Row],[Saldo Crédito Total]]="",#N/A,((Tabela14[[#This Row],[Saldo Crédito Total]]*1)/F245)-1)</f>
        <v>2.4835361089436958E-5</v>
      </c>
      <c r="H246" s="21">
        <f>IF(Tabela14[[#This Row],[Saldo Crédito Total]]="",#N/A,((Tabela14[[#This Row],[Saldo Crédito Total]]*1)/F234)-1)</f>
        <v>9.5068707468442204E-2</v>
      </c>
      <c r="I246" s="43">
        <v>296609</v>
      </c>
      <c r="J246" s="21">
        <f>IF(Tabela14[[#This Row],[Concessão Crédito ]]="",#N/A,((Tabela14[[#This Row],[Concessão Crédito ]]*1)/I234)-1)</f>
        <v>-2.6860588721636769E-2</v>
      </c>
      <c r="K246" s="12">
        <v>19.760000000000002</v>
      </c>
      <c r="L246" s="12">
        <v>3.3</v>
      </c>
      <c r="M246" s="12">
        <v>2.2799999999999998</v>
      </c>
      <c r="N246" s="12">
        <v>4.07</v>
      </c>
      <c r="O246" s="12">
        <v>40.9</v>
      </c>
      <c r="P246" s="21">
        <f>IF(Tabela14[[#This Row],[Endividamento Famíliar Total]]="",#N/A,((Tabela14[[#This Row],[Endividamento Famíliar Total]]*1)/O234)-1)</f>
        <v>2.5833960371206555E-2</v>
      </c>
      <c r="Q246" s="12">
        <v>23.43</v>
      </c>
      <c r="R246" s="21">
        <f>IF(Tabela14[[#This Row],[Comprometimento de Renda]]="",#N/A,((Tabela14[[#This Row],[Comprometimento de Renda]]*1)/Q234)-1)</f>
        <v>-1.0975094976783506E-2</v>
      </c>
      <c r="S246" s="39">
        <v>3392853533</v>
      </c>
      <c r="T246" s="21">
        <f>IF(Tabela14[[#This Row],[M2]]="",#N/A,((Tabela14[[#This Row],[M2]]*1)/S234)-1)</f>
        <v>0.19569074294378486</v>
      </c>
      <c r="U246" s="12">
        <v>3.65</v>
      </c>
      <c r="V246" s="39">
        <v>336684294</v>
      </c>
      <c r="W246" s="21">
        <f>IF(Tabela14[[#This Row],[Base Monetária]]="",#N/A,((Tabela14[[#This Row],[Base Monetária]]*1)/V245)-1)</f>
        <v>9.4693798625717029E-2</v>
      </c>
      <c r="X246" s="21">
        <f>IF(Tabela14[[#This Row],[Base Monetária]]="",#N/A,((Tabela14[[#This Row],[Base Monetária]]*1)/V234)-1)</f>
        <v>0.20414405964324001</v>
      </c>
    </row>
    <row r="247" spans="1:24" ht="12.75">
      <c r="A247" s="19">
        <v>43952</v>
      </c>
      <c r="B247" s="41">
        <v>1568161</v>
      </c>
      <c r="C247" s="21">
        <f>IF(Tabela14[[#This Row],[Saldo Crédito PJ]]="",#N/A,((Tabela14[[#This Row],[Saldo Crédito PJ]]*1)/B235)-1)</f>
        <v>0.1039119382717526</v>
      </c>
      <c r="D247" s="40">
        <v>2027797</v>
      </c>
      <c r="E247" s="21">
        <f>IF(Tabela14[[#This Row],[Saldo Crédito PF]]="",#N/A,((Tabela14[[#This Row],[Saldo Crédito PF]]*1)/D235)-1)</f>
        <v>8.3999095507849342E-2</v>
      </c>
      <c r="F247" s="40">
        <v>3595958</v>
      </c>
      <c r="G247" s="21">
        <f>IF(Tabela14[[#This Row],[Saldo Crédito Total]]="",#N/A,((Tabela14[[#This Row],[Saldo Crédito Total]]*1)/F246)-1)</f>
        <v>3.423567167798236E-3</v>
      </c>
      <c r="H247" s="21">
        <f>IF(Tabela14[[#This Row],[Saldo Crédito Total]]="",#N/A,((Tabela14[[#This Row],[Saldo Crédito Total]]*1)/F235)-1)</f>
        <v>9.2593852963589018E-2</v>
      </c>
      <c r="I247" s="43">
        <v>285392</v>
      </c>
      <c r="J247" s="21">
        <f>IF(Tabela14[[#This Row],[Concessão Crédito ]]="",#N/A,((Tabela14[[#This Row],[Concessão Crédito ]]*1)/I235)-1)</f>
        <v>-0.13506829636409368</v>
      </c>
      <c r="K247" s="12">
        <v>19.2</v>
      </c>
      <c r="L247" s="12">
        <v>3.25</v>
      </c>
      <c r="M247" s="12">
        <v>2.29</v>
      </c>
      <c r="N247" s="12">
        <v>3.99</v>
      </c>
      <c r="O247" s="12">
        <v>40.03</v>
      </c>
      <c r="P247" s="21">
        <f>IF(Tabela14[[#This Row],[Endividamento Famíliar Total]]="",#N/A,((Tabela14[[#This Row],[Endividamento Famíliar Total]]*1)/O235)-1)</f>
        <v>-3.4851879512073358E-3</v>
      </c>
      <c r="Q247" s="12">
        <v>22.02</v>
      </c>
      <c r="R247" s="21">
        <f>IF(Tabela14[[#This Row],[Comprometimento de Renda]]="",#N/A,((Tabela14[[#This Row],[Comprometimento de Renda]]*1)/Q235)-1)</f>
        <v>-8.7443016991297084E-2</v>
      </c>
      <c r="S247" s="39">
        <v>3538699264</v>
      </c>
      <c r="T247" s="21">
        <f>IF(Tabela14[[#This Row],[M2]]="",#N/A,((Tabela14[[#This Row],[M2]]*1)/S235)-1)</f>
        <v>0.23806041465146088</v>
      </c>
      <c r="U247" s="12">
        <v>3.01</v>
      </c>
      <c r="V247" s="39">
        <v>368062869</v>
      </c>
      <c r="W247" s="21">
        <f>IF(Tabela14[[#This Row],[Base Monetária]]="",#N/A,((Tabela14[[#This Row],[Base Monetária]]*1)/V246)-1)</f>
        <v>9.3198808376846909E-2</v>
      </c>
      <c r="X247" s="21">
        <f>IF(Tabela14[[#This Row],[Base Monetária]]="",#N/A,((Tabela14[[#This Row],[Base Monetária]]*1)/V235)-1)</f>
        <v>0.32455821734005652</v>
      </c>
    </row>
    <row r="248" spans="1:24" ht="12.75">
      <c r="A248" s="19">
        <v>43983</v>
      </c>
      <c r="B248" s="41">
        <v>1581817</v>
      </c>
      <c r="C248" s="21">
        <f>IF(Tabela14[[#This Row],[Saldo Crédito PJ]]="",#N/A,((Tabela14[[#This Row],[Saldo Crédito PJ]]*1)/B236)-1)</f>
        <v>0.11452623984251087</v>
      </c>
      <c r="D248" s="40">
        <v>2041149</v>
      </c>
      <c r="E248" s="21">
        <f>IF(Tabela14[[#This Row],[Saldo Crédito PF]]="",#N/A,((Tabela14[[#This Row],[Saldo Crédito PF]]*1)/D236)-1)</f>
        <v>8.4369013429044015E-2</v>
      </c>
      <c r="F248" s="40">
        <v>3622966</v>
      </c>
      <c r="G248" s="21">
        <f>IF(Tabela14[[#This Row],[Saldo Crédito Total]]="",#N/A,((Tabela14[[#This Row],[Saldo Crédito Total]]*1)/F247)-1)</f>
        <v>7.510655018773793E-3</v>
      </c>
      <c r="H248" s="21">
        <f>IF(Tabela14[[#This Row],[Saldo Crédito Total]]="",#N/A,((Tabela14[[#This Row],[Saldo Crédito Total]]*1)/F236)-1)</f>
        <v>9.7332786933409077E-2</v>
      </c>
      <c r="I248" s="43">
        <v>320959</v>
      </c>
      <c r="J248" s="21">
        <f>IF(Tabela14[[#This Row],[Concessão Crédito ]]="",#N/A,((Tabela14[[#This Row],[Concessão Crédito ]]*1)/I236)-1)</f>
        <v>6.2703983897616222E-3</v>
      </c>
      <c r="K248" s="12">
        <v>18.68</v>
      </c>
      <c r="L248" s="12">
        <v>2.9</v>
      </c>
      <c r="M248" s="12">
        <v>1.96</v>
      </c>
      <c r="N248" s="12">
        <v>3.62</v>
      </c>
      <c r="O248" s="12">
        <v>39.380000000000003</v>
      </c>
      <c r="P248" s="21">
        <f>IF(Tabela14[[#This Row],[Endividamento Famíliar Total]]="",#N/A,((Tabela14[[#This Row],[Endividamento Famíliar Total]]*1)/O236)-1)</f>
        <v>-2.9810298102981081E-2</v>
      </c>
      <c r="Q248" s="12">
        <v>20.62</v>
      </c>
      <c r="R248" s="21">
        <f>IF(Tabela14[[#This Row],[Comprometimento de Renda]]="",#N/A,((Tabela14[[#This Row],[Comprometimento de Renda]]*1)/Q236)-1)</f>
        <v>-0.18498023715415013</v>
      </c>
      <c r="S248" s="39">
        <v>3633595533</v>
      </c>
      <c r="T248" s="21">
        <f>IF(Tabela14[[#This Row],[M2]]="",#N/A,((Tabela14[[#This Row],[M2]]*1)/S236)-1)</f>
        <v>0.26066495482662355</v>
      </c>
      <c r="U248" s="12">
        <v>2.58</v>
      </c>
      <c r="V248" s="39">
        <v>381679997</v>
      </c>
      <c r="W248" s="21">
        <f>IF(Tabela14[[#This Row],[Base Monetária]]="",#N/A,((Tabela14[[#This Row],[Base Monetária]]*1)/V247)-1)</f>
        <v>3.699674470558989E-2</v>
      </c>
      <c r="X248" s="21">
        <f>IF(Tabela14[[#This Row],[Base Monetária]]="",#N/A,((Tabela14[[#This Row],[Base Monetária]]*1)/V236)-1)</f>
        <v>0.38269836420819314</v>
      </c>
    </row>
    <row r="249" spans="1:24" ht="12.75">
      <c r="A249" s="19">
        <v>44013</v>
      </c>
      <c r="B249" s="41">
        <v>1609796</v>
      </c>
      <c r="C249" s="21">
        <f>IF(Tabela14[[#This Row],[Saldo Crédito PJ]]="",#N/A,((Tabela14[[#This Row],[Saldo Crédito PJ]]*1)/B237)-1)</f>
        <v>0.1523878928100495</v>
      </c>
      <c r="D249" s="40">
        <v>2060427</v>
      </c>
      <c r="E249" s="21">
        <f>IF(Tabela14[[#This Row],[Saldo Crédito PF]]="",#N/A,((Tabela14[[#This Row],[Saldo Crédito PF]]*1)/D237)-1)</f>
        <v>8.4854930723200717E-2</v>
      </c>
      <c r="F249" s="40">
        <v>3670223</v>
      </c>
      <c r="G249" s="21">
        <f>IF(Tabela14[[#This Row],[Saldo Crédito Total]]="",#N/A,((Tabela14[[#This Row],[Saldo Crédito Total]]*1)/F248)-1)</f>
        <v>1.3043732676486508E-2</v>
      </c>
      <c r="H249" s="21">
        <f>IF(Tabela14[[#This Row],[Saldo Crédito Total]]="",#N/A,((Tabela14[[#This Row],[Saldo Crédito Total]]*1)/F237)-1)</f>
        <v>0.11347535804248965</v>
      </c>
      <c r="I249" s="43">
        <v>343837</v>
      </c>
      <c r="J249" s="21">
        <f>IF(Tabela14[[#This Row],[Concessão Crédito ]]="",#N/A,((Tabela14[[#This Row],[Concessão Crédito ]]*1)/I237)-1)</f>
        <v>4.5125854506658181E-2</v>
      </c>
      <c r="K249" s="12">
        <v>18.239999999999998</v>
      </c>
      <c r="L249" s="12">
        <v>2.77</v>
      </c>
      <c r="M249" s="12">
        <v>1.87</v>
      </c>
      <c r="N249" s="12">
        <v>3.47</v>
      </c>
      <c r="O249" s="12">
        <v>39.22</v>
      </c>
      <c r="P249" s="21">
        <f>IF(Tabela14[[#This Row],[Endividamento Famíliar Total]]="",#N/A,((Tabela14[[#This Row],[Endividamento Famíliar Total]]*1)/O237)-1)</f>
        <v>-3.7309769268532245E-2</v>
      </c>
      <c r="Q249" s="12">
        <v>20.22</v>
      </c>
      <c r="R249" s="21">
        <f>IF(Tabela14[[#This Row],[Comprometimento de Renda]]="",#N/A,((Tabela14[[#This Row],[Comprometimento de Renda]]*1)/Q237)-1)</f>
        <v>-0.19313647246608145</v>
      </c>
      <c r="S249" s="39">
        <v>3718433395</v>
      </c>
      <c r="T249" s="21">
        <f>IF(Tabela14[[#This Row],[M2]]="",#N/A,((Tabela14[[#This Row],[M2]]*1)/S237)-1)</f>
        <v>0.28783021036861811</v>
      </c>
      <c r="U249" s="12">
        <v>2.15</v>
      </c>
      <c r="V249" s="39">
        <v>423674702</v>
      </c>
      <c r="W249" s="21">
        <f>IF(Tabela14[[#This Row],[Base Monetária]]="",#N/A,((Tabela14[[#This Row],[Base Monetária]]*1)/V248)-1)</f>
        <v>0.11002595192328091</v>
      </c>
      <c r="X249" s="21">
        <f>IF(Tabela14[[#This Row],[Base Monetária]]="",#N/A,((Tabela14[[#This Row],[Base Monetária]]*1)/V237)-1)</f>
        <v>0.56138934093078441</v>
      </c>
    </row>
    <row r="250" spans="1:24" ht="12.75">
      <c r="A250" s="19">
        <v>44044</v>
      </c>
      <c r="B250" s="41">
        <v>1649768</v>
      </c>
      <c r="C250" s="21">
        <f>IF(Tabela14[[#This Row],[Saldo Crédito PJ]]="",#N/A,((Tabela14[[#This Row],[Saldo Crédito PJ]]*1)/B238)-1)</f>
        <v>0.1690408619522894</v>
      </c>
      <c r="D250" s="40">
        <v>2092135</v>
      </c>
      <c r="E250" s="21">
        <f>IF(Tabela14[[#This Row],[Saldo Crédito PF]]="",#N/A,((Tabela14[[#This Row],[Saldo Crédito PF]]*1)/D238)-1)</f>
        <v>8.863758408818434E-2</v>
      </c>
      <c r="F250" s="40">
        <v>3741903</v>
      </c>
      <c r="G250" s="21">
        <f>IF(Tabela14[[#This Row],[Saldo Crédito Total]]="",#N/A,((Tabela14[[#This Row],[Saldo Crédito Total]]*1)/F249)-1)</f>
        <v>1.953014844057166E-2</v>
      </c>
      <c r="H250" s="21">
        <f>IF(Tabela14[[#This Row],[Saldo Crédito Total]]="",#N/A,((Tabela14[[#This Row],[Saldo Crédito Total]]*1)/F238)-1)</f>
        <v>0.12268081045134327</v>
      </c>
      <c r="I250" s="43">
        <v>346119</v>
      </c>
      <c r="J250" s="21">
        <f>IF(Tabela14[[#This Row],[Concessão Crédito ]]="",#N/A,((Tabela14[[#This Row],[Concessão Crédito ]]*1)/I238)-1)</f>
        <v>4.1567109832503668E-2</v>
      </c>
      <c r="K250" s="12">
        <v>17.84</v>
      </c>
      <c r="L250" s="12">
        <v>2.66</v>
      </c>
      <c r="M250" s="12">
        <v>1.83</v>
      </c>
      <c r="N250" s="12">
        <v>3.31</v>
      </c>
      <c r="O250" s="12">
        <v>39.18</v>
      </c>
      <c r="P250" s="21">
        <f>IF(Tabela14[[#This Row],[Endividamento Famíliar Total]]="",#N/A,((Tabela14[[#This Row],[Endividamento Famíliar Total]]*1)/O238)-1)</f>
        <v>-4.7178988326848192E-2</v>
      </c>
      <c r="Q250" s="12">
        <v>20.23</v>
      </c>
      <c r="R250" s="21">
        <f>IF(Tabela14[[#This Row],[Comprometimento de Renda]]="",#N/A,((Tabela14[[#This Row],[Comprometimento de Renda]]*1)/Q238)-1)</f>
        <v>-0.19498607242339827</v>
      </c>
      <c r="S250" s="39">
        <v>3757567018</v>
      </c>
      <c r="T250" s="21">
        <f>IF(Tabela14[[#This Row],[M2]]="",#N/A,((Tabela14[[#This Row],[M2]]*1)/S238)-1)</f>
        <v>0.29086367061383234</v>
      </c>
      <c r="U250" s="12">
        <v>1.94</v>
      </c>
      <c r="V250" s="39">
        <v>402707438</v>
      </c>
      <c r="W250" s="21">
        <f>IF(Tabela14[[#This Row],[Base Monetária]]="",#N/A,((Tabela14[[#This Row],[Base Monetária]]*1)/V249)-1)</f>
        <v>-4.9489062955663576E-2</v>
      </c>
      <c r="X250" s="21">
        <f>IF(Tabela14[[#This Row],[Base Monetária]]="",#N/A,((Tabela14[[#This Row],[Base Monetária]]*1)/V238)-1)</f>
        <v>0.42492139723930555</v>
      </c>
    </row>
    <row r="251" spans="1:24" ht="12.75">
      <c r="A251" s="19">
        <v>44075</v>
      </c>
      <c r="B251" s="41">
        <v>1697371</v>
      </c>
      <c r="C251" s="21">
        <f>IF(Tabela14[[#This Row],[Saldo Crédito PJ]]="",#N/A,((Tabela14[[#This Row],[Saldo Crédito PJ]]*1)/B239)-1)</f>
        <v>0.189031497894256</v>
      </c>
      <c r="D251" s="40">
        <v>2123095</v>
      </c>
      <c r="E251" s="21">
        <f>IF(Tabela14[[#This Row],[Saldo Crédito PF]]="",#N/A,((Tabela14[[#This Row],[Saldo Crédito PF]]*1)/D239)-1)</f>
        <v>9.3658967782547231E-2</v>
      </c>
      <c r="F251" s="40">
        <v>3820466</v>
      </c>
      <c r="G251" s="21">
        <f>IF(Tabela14[[#This Row],[Saldo Crédito Total]]="",#N/A,((Tabela14[[#This Row],[Saldo Crédito Total]]*1)/F250)-1)</f>
        <v>2.099546674512931E-2</v>
      </c>
      <c r="H251" s="21">
        <f>IF(Tabela14[[#This Row],[Saldo Crédito Total]]="",#N/A,((Tabela14[[#This Row],[Saldo Crédito Total]]*1)/F239)-1)</f>
        <v>0.13407292386816549</v>
      </c>
      <c r="I251" s="43">
        <v>368210</v>
      </c>
      <c r="J251" s="21">
        <f>IF(Tabela14[[#This Row],[Concessão Crédito ]]="",#N/A,((Tabela14[[#This Row],[Concessão Crédito ]]*1)/I239)-1)</f>
        <v>8.3024739472267628E-2</v>
      </c>
      <c r="K251" s="12">
        <v>17.399999999999999</v>
      </c>
      <c r="L251" s="12">
        <v>2.44</v>
      </c>
      <c r="M251" s="12">
        <v>1.54</v>
      </c>
      <c r="N251" s="12">
        <v>3.15</v>
      </c>
      <c r="O251" s="12">
        <v>39.520000000000003</v>
      </c>
      <c r="P251" s="21">
        <f>IF(Tabela14[[#This Row],[Endividamento Famíliar Total]]="",#N/A,((Tabela14[[#This Row],[Endividamento Famíliar Total]]*1)/O239)-1)</f>
        <v>-4.1009463722397443E-2</v>
      </c>
      <c r="Q251" s="12">
        <v>20.309999999999999</v>
      </c>
      <c r="R251" s="21">
        <f>IF(Tabela14[[#This Row],[Comprometimento de Renda]]="",#N/A,((Tabela14[[#This Row],[Comprometimento de Renda]]*1)/Q239)-1)</f>
        <v>-0.16522811344019728</v>
      </c>
      <c r="S251" s="39">
        <v>3842696583</v>
      </c>
      <c r="T251" s="21">
        <f>IF(Tabela14[[#This Row],[M2]]="",#N/A,((Tabela14[[#This Row],[M2]]*1)/S239)-1)</f>
        <v>0.30048713505435676</v>
      </c>
      <c r="U251" s="12">
        <v>1.9</v>
      </c>
      <c r="V251" s="39">
        <v>408736990</v>
      </c>
      <c r="W251" s="21">
        <f>IF(Tabela14[[#This Row],[Base Monetária]]="",#N/A,((Tabela14[[#This Row],[Base Monetária]]*1)/V250)-1)</f>
        <v>1.4972536961187277E-2</v>
      </c>
      <c r="X251" s="21">
        <f>IF(Tabela14[[#This Row],[Base Monetária]]="",#N/A,((Tabela14[[#This Row],[Base Monetária]]*1)/V239)-1)</f>
        <v>0.45387347377464193</v>
      </c>
    </row>
    <row r="252" spans="1:24" ht="12.75">
      <c r="A252" s="19">
        <v>44105</v>
      </c>
      <c r="B252" s="41">
        <v>1719393</v>
      </c>
      <c r="C252" s="21">
        <f>IF(Tabela14[[#This Row],[Saldo Crédito PJ]]="",#N/A,((Tabela14[[#This Row],[Saldo Crédito PJ]]*1)/B240)-1)</f>
        <v>0.21462257819773978</v>
      </c>
      <c r="D252" s="40">
        <v>2159091</v>
      </c>
      <c r="E252" s="21">
        <f>IF(Tabela14[[#This Row],[Saldo Crédito PF]]="",#N/A,((Tabela14[[#This Row],[Saldo Crédito PF]]*1)/D240)-1)</f>
        <v>9.8923924484357162E-2</v>
      </c>
      <c r="F252" s="40">
        <v>3878484</v>
      </c>
      <c r="G252" s="21">
        <f>IF(Tabela14[[#This Row],[Saldo Crédito Total]]="",#N/A,((Tabela14[[#This Row],[Saldo Crédito Total]]*1)/F251)-1)</f>
        <v>1.518610556932054E-2</v>
      </c>
      <c r="H252" s="21">
        <f>IF(Tabela14[[#This Row],[Saldo Crédito Total]]="",#N/A,((Tabela14[[#This Row],[Saldo Crédito Total]]*1)/F240)-1)</f>
        <v>0.14737558016145869</v>
      </c>
      <c r="I252" s="43">
        <v>352349</v>
      </c>
      <c r="J252" s="21">
        <f>IF(Tabela14[[#This Row],[Concessão Crédito ]]="",#N/A,((Tabela14[[#This Row],[Concessão Crédito ]]*1)/I240)-1)</f>
        <v>5.3355550546538844E-3</v>
      </c>
      <c r="K252" s="12">
        <v>17.239999999999998</v>
      </c>
      <c r="L252" s="12">
        <v>2.36</v>
      </c>
      <c r="M252" s="12">
        <v>1.47</v>
      </c>
      <c r="N252" s="12">
        <v>3.07</v>
      </c>
      <c r="O252" s="12">
        <v>40.090000000000003</v>
      </c>
      <c r="P252" s="21">
        <f>IF(Tabela14[[#This Row],[Endividamento Famíliar Total]]="",#N/A,((Tabela14[[#This Row],[Endividamento Famíliar Total]]*1)/O240)-1)</f>
        <v>-2.9767666989351294E-2</v>
      </c>
      <c r="Q252" s="12">
        <v>20.77</v>
      </c>
      <c r="R252" s="21">
        <f>IF(Tabela14[[#This Row],[Comprometimento de Renda]]="",#N/A,((Tabela14[[#This Row],[Comprometimento de Renda]]*1)/Q240)-1)</f>
        <v>-0.1356637536412818</v>
      </c>
      <c r="S252" s="39">
        <v>3892841631</v>
      </c>
      <c r="T252" s="21">
        <f>IF(Tabela14[[#This Row],[M2]]="",#N/A,((Tabela14[[#This Row],[M2]]*1)/S240)-1)</f>
        <v>0.31241811431947908</v>
      </c>
      <c r="U252" s="12">
        <v>1.9</v>
      </c>
      <c r="V252" s="39">
        <v>427820406</v>
      </c>
      <c r="W252" s="21">
        <f>IF(Tabela14[[#This Row],[Base Monetária]]="",#N/A,((Tabela14[[#This Row],[Base Monetária]]*1)/V251)-1)</f>
        <v>4.6688742313241605E-2</v>
      </c>
      <c r="X252" s="21">
        <f>IF(Tabela14[[#This Row],[Base Monetária]]="",#N/A,((Tabela14[[#This Row],[Base Monetária]]*1)/V240)-1)</f>
        <v>0.46339685927529506</v>
      </c>
    </row>
    <row r="253" spans="1:24" ht="12.75">
      <c r="A253" s="19">
        <v>44136</v>
      </c>
      <c r="B253" s="41">
        <v>1751345</v>
      </c>
      <c r="C253" s="21">
        <f>IF(Tabela14[[#This Row],[Saldo Crédito PJ]]="",#N/A,((Tabela14[[#This Row],[Saldo Crédito PJ]]*1)/B241)-1)</f>
        <v>0.2203244685039234</v>
      </c>
      <c r="D253" s="40">
        <v>2205704</v>
      </c>
      <c r="E253" s="21">
        <f>IF(Tabela14[[#This Row],[Saldo Crédito PF]]="",#N/A,((Tabela14[[#This Row],[Saldo Crédito PF]]*1)/D241)-1)</f>
        <v>0.10952356519753281</v>
      </c>
      <c r="F253" s="40">
        <v>3957049</v>
      </c>
      <c r="G253" s="21">
        <f>IF(Tabela14[[#This Row],[Saldo Crédito Total]]="",#N/A,((Tabela14[[#This Row],[Saldo Crédito Total]]*1)/F252)-1)</f>
        <v>2.0256626042546522E-2</v>
      </c>
      <c r="H253" s="21">
        <f>IF(Tabela14[[#This Row],[Saldo Crédito Total]]="",#N/A,((Tabela14[[#This Row],[Saldo Crédito Total]]*1)/F241)-1)</f>
        <v>0.15597695786973342</v>
      </c>
      <c r="I253" s="43">
        <v>377850</v>
      </c>
      <c r="J253" s="21">
        <f>IF(Tabela14[[#This Row],[Concessão Crédito ]]="",#N/A,((Tabela14[[#This Row],[Concessão Crédito ]]*1)/I241)-1)</f>
        <v>8.8839003979586328E-2</v>
      </c>
      <c r="K253" s="12">
        <v>17.03</v>
      </c>
      <c r="L253" s="12">
        <v>2.23</v>
      </c>
      <c r="M253" s="12">
        <v>1.17</v>
      </c>
      <c r="N253" s="12">
        <v>2.98</v>
      </c>
      <c r="O253" s="12">
        <v>40.880000000000003</v>
      </c>
      <c r="P253" s="21">
        <f>IF(Tabela14[[#This Row],[Endividamento Famíliar Total]]="",#N/A,((Tabela14[[#This Row],[Endividamento Famíliar Total]]*1)/O241)-1)</f>
        <v>-1.5888300433317237E-2</v>
      </c>
      <c r="Q253" s="12">
        <v>21.46</v>
      </c>
      <c r="R253" s="21">
        <f>IF(Tabela14[[#This Row],[Comprometimento de Renda]]="",#N/A,((Tabela14[[#This Row],[Comprometimento de Renda]]*1)/Q241)-1)</f>
        <v>-8.2905982905982833E-2</v>
      </c>
      <c r="S253" s="39">
        <v>3922090546</v>
      </c>
      <c r="T253" s="21">
        <f>IF(Tabela14[[#This Row],[M2]]="",#N/A,((Tabela14[[#This Row],[M2]]*1)/S241)-1)</f>
        <v>0.30445322670197883</v>
      </c>
      <c r="U253" s="12">
        <v>1.9</v>
      </c>
      <c r="V253" s="39">
        <v>417679545</v>
      </c>
      <c r="W253" s="21">
        <f>IF(Tabela14[[#This Row],[Base Monetária]]="",#N/A,((Tabela14[[#This Row],[Base Monetária]]*1)/V252)-1)</f>
        <v>-2.3703546763498728E-2</v>
      </c>
      <c r="X253" s="21">
        <f>IF(Tabela14[[#This Row],[Base Monetária]]="",#N/A,((Tabela14[[#This Row],[Base Monetária]]*1)/V241)-1)</f>
        <v>0.40735721246574674</v>
      </c>
    </row>
    <row r="254" spans="1:24" ht="12.75">
      <c r="A254" s="19">
        <v>44166</v>
      </c>
      <c r="B254" s="41">
        <v>1780250</v>
      </c>
      <c r="C254" s="21">
        <f>IF(Tabela14[[#This Row],[Saldo Crédito PJ]]="",#N/A,((Tabela14[[#This Row],[Saldo Crédito PJ]]*1)/B242)-1)</f>
        <v>0.22033059460141247</v>
      </c>
      <c r="D254" s="40">
        <v>2241084</v>
      </c>
      <c r="E254" s="21">
        <f>IF(Tabela14[[#This Row],[Saldo Crédito PF]]="",#N/A,((Tabela14[[#This Row],[Saldo Crédito PF]]*1)/D242)-1)</f>
        <v>0.11107233052691901</v>
      </c>
      <c r="F254" s="40">
        <v>4021334</v>
      </c>
      <c r="G254" s="21">
        <f>IF(Tabela14[[#This Row],[Saldo Crédito Total]]="",#N/A,((Tabela14[[#This Row],[Saldo Crédito Total]]*1)/F253)-1)</f>
        <v>1.6245692181218852E-2</v>
      </c>
      <c r="H254" s="21">
        <f>IF(Tabela14[[#This Row],[Saldo Crédito Total]]="",#N/A,((Tabela14[[#This Row],[Saldo Crédito Total]]*1)/F242)-1)</f>
        <v>0.15692810322129236</v>
      </c>
      <c r="I254" s="43">
        <v>400455</v>
      </c>
      <c r="J254" s="21">
        <f>IF(Tabela14[[#This Row],[Concessão Crédito ]]="",#N/A,((Tabela14[[#This Row],[Concessão Crédito ]]*1)/I242)-1)</f>
        <v>-1.0303392779469345E-2</v>
      </c>
      <c r="K254" s="12">
        <v>16.73</v>
      </c>
      <c r="L254" s="12">
        <v>2.12</v>
      </c>
      <c r="M254" s="12">
        <v>1.1000000000000001</v>
      </c>
      <c r="N254" s="12">
        <v>2.85</v>
      </c>
      <c r="O254" s="12">
        <v>41.64</v>
      </c>
      <c r="P254" s="21">
        <f>IF(Tabela14[[#This Row],[Endividamento Famíliar Total]]="",#N/A,((Tabela14[[#This Row],[Endividamento Famíliar Total]]*1)/O242)-1)</f>
        <v>4.5838359469239087E-3</v>
      </c>
      <c r="Q254" s="12">
        <v>22.12</v>
      </c>
      <c r="R254" s="21">
        <f>IF(Tabela14[[#This Row],[Comprometimento de Renda]]="",#N/A,((Tabela14[[#This Row],[Comprometimento de Renda]]*1)/Q242)-1)</f>
        <v>-3.6165577342047839E-2</v>
      </c>
      <c r="S254" s="39">
        <v>3998221163</v>
      </c>
      <c r="T254" s="21">
        <f>IF(Tabela14[[#This Row],[M2]]="",#N/A,((Tabela14[[#This Row],[M2]]*1)/S242)-1)</f>
        <v>0.28998909887870017</v>
      </c>
      <c r="U254" s="12">
        <v>1.9</v>
      </c>
      <c r="V254" s="39">
        <v>431536653</v>
      </c>
      <c r="W254" s="21">
        <f>IF(Tabela14[[#This Row],[Base Monetária]]="",#N/A,((Tabela14[[#This Row],[Base Monetária]]*1)/V253)-1)</f>
        <v>3.3176410398550793E-2</v>
      </c>
      <c r="X254" s="21">
        <f>IF(Tabela14[[#This Row],[Base Monetária]]="",#N/A,((Tabela14[[#This Row],[Base Monetária]]*1)/V242)-1)</f>
        <v>0.36309151160917197</v>
      </c>
    </row>
    <row r="255" spans="1:24" ht="12.75">
      <c r="A255" s="19">
        <v>44197</v>
      </c>
      <c r="B255" s="41">
        <v>1764200</v>
      </c>
      <c r="C255" s="21">
        <f>IF(Tabela14[[#This Row],[Saldo Crédito PJ]]="",#N/A,((Tabela14[[#This Row],[Saldo Crédito PJ]]*1)/B243)-1)</f>
        <v>0.23229819912072491</v>
      </c>
      <c r="D255" s="40">
        <v>2254465</v>
      </c>
      <c r="E255" s="21">
        <f>IF(Tabela14[[#This Row],[Saldo Crédito PF]]="",#N/A,((Tabela14[[#This Row],[Saldo Crédito PF]]*1)/D243)-1)</f>
        <v>0.10858935285306992</v>
      </c>
      <c r="F255" s="40">
        <v>4018665</v>
      </c>
      <c r="G255" s="21">
        <f>IF(Tabela14[[#This Row],[Saldo Crédito Total]]="",#N/A,((Tabela14[[#This Row],[Saldo Crédito Total]]*1)/F254)-1)</f>
        <v>-6.6371010217003423E-4</v>
      </c>
      <c r="H255" s="21">
        <f>IF(Tabela14[[#This Row],[Saldo Crédito Total]]="",#N/A,((Tabela14[[#This Row],[Saldo Crédito Total]]*1)/F243)-1)</f>
        <v>0.15969818207422914</v>
      </c>
      <c r="I255" s="43">
        <v>295245</v>
      </c>
      <c r="J255" s="21">
        <f>IF(Tabela14[[#This Row],[Concessão Crédito ]]="",#N/A,((Tabela14[[#This Row],[Concessão Crédito ]]*1)/I243)-1)</f>
        <v>-8.1769749671110947E-2</v>
      </c>
      <c r="K255" s="12">
        <v>17</v>
      </c>
      <c r="L255" s="12">
        <v>2.15</v>
      </c>
      <c r="M255" s="12">
        <v>1.1299999999999999</v>
      </c>
      <c r="N255" s="12">
        <v>2.89</v>
      </c>
      <c r="O255" s="12">
        <v>41.95</v>
      </c>
      <c r="P255" s="21">
        <f>IF(Tabela14[[#This Row],[Endividamento Famíliar Total]]="",#N/A,((Tabela14[[#This Row],[Endividamento Famíliar Total]]*1)/O243)-1)</f>
        <v>9.3840230991337759E-3</v>
      </c>
      <c r="Q255" s="12">
        <v>22.4</v>
      </c>
      <c r="R255" s="21">
        <f>IF(Tabela14[[#This Row],[Comprometimento de Renda]]="",#N/A,((Tabela14[[#This Row],[Comprometimento de Renda]]*1)/Q243)-1)</f>
        <v>-1.8834866403854567E-2</v>
      </c>
      <c r="S255" s="39">
        <v>3886076220</v>
      </c>
      <c r="T255" s="21">
        <f>IF(Tabela14[[#This Row],[M2]]="",#N/A,((Tabela14[[#This Row],[M2]]*1)/S243)-1)</f>
        <v>0.28166368926464225</v>
      </c>
      <c r="U255" s="12">
        <v>1.9</v>
      </c>
      <c r="V255" s="39">
        <v>433590499</v>
      </c>
      <c r="W255" s="21">
        <f>IF(Tabela14[[#This Row],[Base Monetária]]="",#N/A,((Tabela14[[#This Row],[Base Monetária]]*1)/V254)-1)</f>
        <v>4.7593778783838747E-3</v>
      </c>
      <c r="X255" s="21">
        <f>IF(Tabela14[[#This Row],[Base Monetária]]="",#N/A,((Tabela14[[#This Row],[Base Monetária]]*1)/V243)-1)</f>
        <v>0.36366625567498567</v>
      </c>
    </row>
    <row r="256" spans="1:24" ht="12.75">
      <c r="A256" s="19">
        <v>44228</v>
      </c>
      <c r="B256" s="41">
        <v>1773927</v>
      </c>
      <c r="C256" s="21">
        <f>IF(Tabela14[[#This Row],[Saldo Crédito PJ]]="",#N/A,((Tabela14[[#This Row],[Saldo Crédito PJ]]*1)/B244)-1)</f>
        <v>0.23017748155524687</v>
      </c>
      <c r="D256" s="40">
        <v>2271837</v>
      </c>
      <c r="E256" s="21">
        <f>IF(Tabela14[[#This Row],[Saldo Crédito PF]]="",#N/A,((Tabela14[[#This Row],[Saldo Crédito PF]]*1)/D244)-1)</f>
        <v>0.11219373925116383</v>
      </c>
      <c r="F256" s="40">
        <v>4045765</v>
      </c>
      <c r="G256" s="21">
        <f>IF(Tabela14[[#This Row],[Saldo Crédito Total]]="",#N/A,((Tabela14[[#This Row],[Saldo Crédito Total]]*1)/F255)-1)</f>
        <v>6.7435329891891715E-3</v>
      </c>
      <c r="H256" s="21">
        <f>IF(Tabela14[[#This Row],[Saldo Crédito Total]]="",#N/A,((Tabela14[[#This Row],[Saldo Crédito Total]]*1)/F244)-1)</f>
        <v>0.1610174501359094</v>
      </c>
      <c r="I256" s="43">
        <v>312779</v>
      </c>
      <c r="J256" s="21">
        <f>IF(Tabela14[[#This Row],[Concessão Crédito ]]="",#N/A,((Tabela14[[#This Row],[Concessão Crédito ]]*1)/I244)-1)</f>
        <v>1.7395773360526334E-2</v>
      </c>
      <c r="K256" s="12">
        <v>17.149999999999999</v>
      </c>
      <c r="L256" s="12">
        <v>2.2400000000000002</v>
      </c>
      <c r="M256" s="12">
        <v>1.29</v>
      </c>
      <c r="N256" s="12">
        <v>2.93</v>
      </c>
      <c r="O256" s="12">
        <v>42.19</v>
      </c>
      <c r="P256" s="21">
        <f>IF(Tabela14[[#This Row],[Endividamento Famíliar Total]]="",#N/A,((Tabela14[[#This Row],[Endividamento Famíliar Total]]*1)/O244)-1)</f>
        <v>1.5158806544754544E-2</v>
      </c>
      <c r="Q256" s="12">
        <v>22.33</v>
      </c>
      <c r="R256" s="21">
        <f>IF(Tabela14[[#This Row],[Comprometimento de Renda]]="",#N/A,((Tabela14[[#This Row],[Comprometimento de Renda]]*1)/Q244)-1)</f>
        <v>-2.1901007446342491E-2</v>
      </c>
      <c r="S256" s="39">
        <v>3883410796</v>
      </c>
      <c r="T256" s="21">
        <f>IF(Tabela14[[#This Row],[M2]]="",#N/A,((Tabela14[[#This Row],[M2]]*1)/S244)-1)</f>
        <v>0.27616338382764316</v>
      </c>
      <c r="U256" s="12">
        <v>1.9</v>
      </c>
      <c r="V256" s="39">
        <v>411411002</v>
      </c>
      <c r="W256" s="21">
        <f>IF(Tabela14[[#This Row],[Base Monetária]]="",#N/A,((Tabela14[[#This Row],[Base Monetária]]*1)/V255)-1)</f>
        <v>-5.1153097337587217E-2</v>
      </c>
      <c r="X256" s="21">
        <f>IF(Tabela14[[#This Row],[Base Monetária]]="",#N/A,((Tabela14[[#This Row],[Base Monetária]]*1)/V244)-1)</f>
        <v>0.35690769994348726</v>
      </c>
    </row>
    <row r="257" spans="1:24" ht="12.75">
      <c r="A257" s="19">
        <v>44256</v>
      </c>
      <c r="B257" s="41">
        <v>1808474</v>
      </c>
      <c r="C257" s="21">
        <f>IF(Tabela14[[#This Row],[Saldo Crédito PJ]]="",#N/A,((Tabela14[[#This Row],[Saldo Crédito PJ]]*1)/B245)-1)</f>
        <v>0.17869416927425674</v>
      </c>
      <c r="D257" s="40">
        <v>2298345</v>
      </c>
      <c r="E257" s="21">
        <f>IF(Tabela14[[#This Row],[Saldo Crédito PF]]="",#N/A,((Tabela14[[#This Row],[Saldo Crédito PF]]*1)/D245)-1)</f>
        <v>0.12152905192807673</v>
      </c>
      <c r="F257" s="40">
        <v>4106819</v>
      </c>
      <c r="G257" s="21">
        <f>IF(Tabela14[[#This Row],[Saldo Crédito Total]]="",#N/A,((Tabela14[[#This Row],[Saldo Crédito Total]]*1)/F256)-1)</f>
        <v>1.509084190505372E-2</v>
      </c>
      <c r="H257" s="21">
        <f>IF(Tabela14[[#This Row],[Saldo Crédito Total]]="",#N/A,((Tabela14[[#This Row],[Saldo Crédito Total]]*1)/F245)-1)</f>
        <v>0.14600373925661336</v>
      </c>
      <c r="I257" s="43">
        <v>405679</v>
      </c>
      <c r="J257" s="21">
        <f>IF(Tabela14[[#This Row],[Concessão Crédito ]]="",#N/A,((Tabela14[[#This Row],[Concessão Crédito ]]*1)/I245)-1)</f>
        <v>2.5843387051502242E-2</v>
      </c>
      <c r="K257" s="12">
        <v>17.09</v>
      </c>
      <c r="L257" s="12">
        <v>2.14</v>
      </c>
      <c r="M257" s="12">
        <v>1.1499999999999999</v>
      </c>
      <c r="N257" s="12">
        <v>2.88</v>
      </c>
      <c r="O257" s="12">
        <v>42.43</v>
      </c>
      <c r="P257" s="21">
        <f>IF(Tabela14[[#This Row],[Endividamento Famíliar Total]]="",#N/A,((Tabela14[[#This Row],[Endividamento Famíliar Total]]*1)/O245)-1)</f>
        <v>1.8727490996398588E-2</v>
      </c>
      <c r="Q257" s="12">
        <v>22.84</v>
      </c>
      <c r="R257" s="21">
        <f>IF(Tabela14[[#This Row],[Comprometimento de Renda]]="",#N/A,((Tabela14[[#This Row],[Comprometimento de Renda]]*1)/Q245)-1)</f>
        <v>-5.031185031185037E-2</v>
      </c>
      <c r="S257" s="39">
        <v>3935393883</v>
      </c>
      <c r="T257" s="21">
        <f>IF(Tabela14[[#This Row],[M2]]="",#N/A,((Tabela14[[#This Row],[M2]]*1)/S245)-1)</f>
        <v>0.2261698021450278</v>
      </c>
      <c r="U257" s="12">
        <v>2.23</v>
      </c>
      <c r="V257" s="39">
        <v>405630283</v>
      </c>
      <c r="W257" s="21">
        <f>IF(Tabela14[[#This Row],[Base Monetária]]="",#N/A,((Tabela14[[#This Row],[Base Monetária]]*1)/V256)-1)</f>
        <v>-1.4050958705280281E-2</v>
      </c>
      <c r="X257" s="21">
        <f>IF(Tabela14[[#This Row],[Base Monetária]]="",#N/A,((Tabela14[[#This Row],[Base Monetária]]*1)/V245)-1)</f>
        <v>0.31886447704297916</v>
      </c>
    </row>
    <row r="258" spans="1:24" ht="12.75">
      <c r="A258" s="19">
        <v>44287</v>
      </c>
      <c r="B258" s="41">
        <v>1804215</v>
      </c>
      <c r="C258" s="21">
        <f>IF(Tabela14[[#This Row],[Saldo Crédito PJ]]="",#N/A,((Tabela14[[#This Row],[Saldo Crédito PJ]]*1)/B246)-1)</f>
        <v>0.1607685121801834</v>
      </c>
      <c r="D258" s="40">
        <v>2323306</v>
      </c>
      <c r="E258" s="21">
        <f>IF(Tabela14[[#This Row],[Saldo Crédito PF]]="",#N/A,((Tabela14[[#This Row],[Saldo Crédito PF]]*1)/D246)-1)</f>
        <v>0.14484608701951007</v>
      </c>
      <c r="F258" s="40">
        <v>4127521</v>
      </c>
      <c r="G258" s="21">
        <f>IF(Tabela14[[#This Row],[Saldo Crédito Total]]="",#N/A,((Tabela14[[#This Row],[Saldo Crédito Total]]*1)/F257)-1)</f>
        <v>5.0408844412184184E-3</v>
      </c>
      <c r="H258" s="21">
        <f>IF(Tabela14[[#This Row],[Saldo Crédito Total]]="",#N/A,((Tabela14[[#This Row],[Saldo Crédito Total]]*1)/F246)-1)</f>
        <v>0.15175200749841844</v>
      </c>
      <c r="I258" s="43">
        <v>378275</v>
      </c>
      <c r="J258" s="21">
        <f>IF(Tabela14[[#This Row],[Concessão Crédito ]]="",#N/A,((Tabela14[[#This Row],[Concessão Crédito ]]*1)/I246)-1)</f>
        <v>0.27533217130970411</v>
      </c>
      <c r="K258" s="12">
        <v>17.149999999999999</v>
      </c>
      <c r="L258" s="12">
        <v>2.2000000000000002</v>
      </c>
      <c r="M258" s="12">
        <v>1.24</v>
      </c>
      <c r="N258" s="12">
        <v>2.92</v>
      </c>
      <c r="O258" s="12">
        <v>42.92</v>
      </c>
      <c r="P258" s="21">
        <f>IF(Tabela14[[#This Row],[Endividamento Famíliar Total]]="",#N/A,((Tabela14[[#This Row],[Endividamento Famíliar Total]]*1)/O246)-1)</f>
        <v>4.9388753056234691E-2</v>
      </c>
      <c r="Q258" s="12">
        <v>22.86</v>
      </c>
      <c r="R258" s="21">
        <f>IF(Tabela14[[#This Row],[Comprometimento de Renda]]="",#N/A,((Tabela14[[#This Row],[Comprometimento de Renda]]*1)/Q246)-1)</f>
        <v>-2.4327784891165161E-2</v>
      </c>
      <c r="S258" s="39">
        <v>3941404119</v>
      </c>
      <c r="T258" s="21">
        <f>IF(Tabela14[[#This Row],[M2]]="",#N/A,((Tabela14[[#This Row],[M2]]*1)/S246)-1)</f>
        <v>0.16167823947147086</v>
      </c>
      <c r="U258" s="12">
        <v>2.65</v>
      </c>
      <c r="V258" s="39">
        <v>420148020</v>
      </c>
      <c r="W258" s="21">
        <f>IF(Tabela14[[#This Row],[Base Monetária]]="",#N/A,((Tabela14[[#This Row],[Base Monetária]]*1)/V257)-1)</f>
        <v>3.5790564976136086E-2</v>
      </c>
      <c r="X258" s="21">
        <f>IF(Tabela14[[#This Row],[Base Monetária]]="",#N/A,((Tabela14[[#This Row],[Base Monetária]]*1)/V246)-1)</f>
        <v>0.24789907782273923</v>
      </c>
    </row>
    <row r="259" spans="1:24" ht="12.75">
      <c r="A259" s="19">
        <v>44317</v>
      </c>
      <c r="B259" s="41">
        <v>1813441</v>
      </c>
      <c r="C259" s="21">
        <f>IF(Tabela14[[#This Row],[Saldo Crédito PJ]]="",#N/A,((Tabela14[[#This Row],[Saldo Crédito PJ]]*1)/B247)-1)</f>
        <v>0.15641251121536626</v>
      </c>
      <c r="D259" s="40">
        <v>2361957</v>
      </c>
      <c r="E259" s="21">
        <f>IF(Tabela14[[#This Row],[Saldo Crédito PF]]="",#N/A,((Tabela14[[#This Row],[Saldo Crédito PF]]*1)/D247)-1)</f>
        <v>0.16478967076092932</v>
      </c>
      <c r="F259" s="40">
        <v>4175397</v>
      </c>
      <c r="G259" s="21">
        <f>IF(Tabela14[[#This Row],[Saldo Crédito Total]]="",#N/A,((Tabela14[[#This Row],[Saldo Crédito Total]]*1)/F258)-1)</f>
        <v>1.1599214152998805E-2</v>
      </c>
      <c r="H259" s="21">
        <f>IF(Tabela14[[#This Row],[Saldo Crédito Total]]="",#N/A,((Tabela14[[#This Row],[Saldo Crédito Total]]*1)/F247)-1)</f>
        <v>0.16113619791999789</v>
      </c>
      <c r="I259" s="43">
        <v>400343</v>
      </c>
      <c r="J259" s="21">
        <f>IF(Tabela14[[#This Row],[Concessão Crédito ]]="",#N/A,((Tabela14[[#This Row],[Concessão Crédito ]]*1)/I247)-1)</f>
        <v>0.40278283904243994</v>
      </c>
      <c r="K259" s="12">
        <v>17.18</v>
      </c>
      <c r="L259" s="12">
        <v>2.34</v>
      </c>
      <c r="M259" s="12">
        <v>1.42</v>
      </c>
      <c r="N259" s="12">
        <v>2.97</v>
      </c>
      <c r="O259" s="12">
        <v>43.93</v>
      </c>
      <c r="P259" s="21">
        <f>IF(Tabela14[[#This Row],[Endividamento Famíliar Total]]="",#N/A,((Tabela14[[#This Row],[Endividamento Famíliar Total]]*1)/O247)-1)</f>
        <v>9.7426929802647999E-2</v>
      </c>
      <c r="Q259" s="12">
        <v>23.49</v>
      </c>
      <c r="R259" s="21">
        <f>IF(Tabela14[[#This Row],[Comprometimento de Renda]]="",#N/A,((Tabela14[[#This Row],[Comprometimento de Renda]]*1)/Q247)-1)</f>
        <v>6.675749318801083E-2</v>
      </c>
      <c r="S259" s="39">
        <v>3959086827</v>
      </c>
      <c r="T259" s="21">
        <f>IF(Tabela14[[#This Row],[M2]]="",#N/A,((Tabela14[[#This Row],[M2]]*1)/S247)-1)</f>
        <v>0.11879719965940572</v>
      </c>
      <c r="U259" s="12">
        <v>3.29</v>
      </c>
      <c r="V259" s="39">
        <v>403527996</v>
      </c>
      <c r="W259" s="21">
        <f>IF(Tabela14[[#This Row],[Base Monetária]]="",#N/A,((Tabela14[[#This Row],[Base Monetária]]*1)/V258)-1)</f>
        <v>-3.955754450538651E-2</v>
      </c>
      <c r="X259" s="21">
        <f>IF(Tabela14[[#This Row],[Base Monetária]]="",#N/A,((Tabela14[[#This Row],[Base Monetária]]*1)/V247)-1)</f>
        <v>9.6356166261367671E-2</v>
      </c>
    </row>
    <row r="260" spans="1:24" ht="12.75">
      <c r="A260" s="19">
        <v>44348</v>
      </c>
      <c r="B260" s="41">
        <v>1812592</v>
      </c>
      <c r="C260" s="21">
        <f>IF(Tabela14[[#This Row],[Saldo Crédito PJ]]="",#N/A,((Tabela14[[#This Row],[Saldo Crédito PJ]]*1)/B248)-1)</f>
        <v>0.14589235037934234</v>
      </c>
      <c r="D260" s="40">
        <v>2399411</v>
      </c>
      <c r="E260" s="21">
        <f>IF(Tabela14[[#This Row],[Saldo Crédito PF]]="",#N/A,((Tabela14[[#This Row],[Saldo Crédito PF]]*1)/D248)-1)</f>
        <v>0.17551976852253315</v>
      </c>
      <c r="F260" s="40">
        <v>4212002</v>
      </c>
      <c r="G260" s="21">
        <f>IF(Tabela14[[#This Row],[Saldo Crédito Total]]="",#N/A,((Tabela14[[#This Row],[Saldo Crédito Total]]*1)/F259)-1)</f>
        <v>8.7668310342705613E-3</v>
      </c>
      <c r="H260" s="21">
        <f>IF(Tabela14[[#This Row],[Saldo Crédito Total]]="",#N/A,((Tabela14[[#This Row],[Saldo Crédito Total]]*1)/F248)-1)</f>
        <v>0.16258391605110289</v>
      </c>
      <c r="I260" s="43">
        <v>425657</v>
      </c>
      <c r="J260" s="21">
        <f>IF(Tabela14[[#This Row],[Concessão Crédito ]]="",#N/A,((Tabela14[[#This Row],[Concessão Crédito ]]*1)/I248)-1)</f>
        <v>0.32620365841119892</v>
      </c>
      <c r="K260" s="12">
        <v>17.260000000000002</v>
      </c>
      <c r="L260" s="12">
        <v>2.27</v>
      </c>
      <c r="M260" s="12">
        <v>1.37</v>
      </c>
      <c r="N260" s="12">
        <v>2.88</v>
      </c>
      <c r="O260" s="12">
        <v>44.58</v>
      </c>
      <c r="P260" s="21">
        <f>IF(Tabela14[[#This Row],[Endividamento Famíliar Total]]="",#N/A,((Tabela14[[#This Row],[Endividamento Famíliar Total]]*1)/O248)-1)</f>
        <v>0.13204672422549502</v>
      </c>
      <c r="Q260" s="12">
        <v>23.65</v>
      </c>
      <c r="R260" s="21">
        <f>IF(Tabela14[[#This Row],[Comprometimento de Renda]]="",#N/A,((Tabela14[[#This Row],[Comprometimento de Renda]]*1)/Q248)-1)</f>
        <v>0.14694471387002905</v>
      </c>
      <c r="S260" s="39">
        <v>4061317241</v>
      </c>
      <c r="T260" s="21">
        <f>IF(Tabela14[[#This Row],[M2]]="",#N/A,((Tabela14[[#This Row],[M2]]*1)/S248)-1)</f>
        <v>0.1177130762396279</v>
      </c>
      <c r="U260" s="12">
        <v>3.76</v>
      </c>
      <c r="V260" s="39">
        <v>422212123</v>
      </c>
      <c r="W260" s="21">
        <f>IF(Tabela14[[#This Row],[Base Monetária]]="",#N/A,((Tabela14[[#This Row],[Base Monetária]]*1)/V259)-1)</f>
        <v>4.6301934897225783E-2</v>
      </c>
      <c r="X260" s="21">
        <f>IF(Tabela14[[#This Row],[Base Monetária]]="",#N/A,((Tabela14[[#This Row],[Base Monetária]]*1)/V248)-1)</f>
        <v>0.10619400104428323</v>
      </c>
    </row>
    <row r="261" spans="1:24" ht="12.75">
      <c r="A261" s="19">
        <v>44378</v>
      </c>
      <c r="B261" s="41">
        <v>1829206</v>
      </c>
      <c r="C261" s="21">
        <f>IF(Tabela14[[#This Row],[Saldo Crédito PJ]]="",#N/A,((Tabela14[[#This Row],[Saldo Crédito PJ]]*1)/B249)-1)</f>
        <v>0.13629677300726306</v>
      </c>
      <c r="D261" s="40">
        <v>2440812</v>
      </c>
      <c r="E261" s="21">
        <f>IF(Tabela14[[#This Row],[Saldo Crédito PF]]="",#N/A,((Tabela14[[#This Row],[Saldo Crédito PF]]*1)/D249)-1)</f>
        <v>0.18461464541087835</v>
      </c>
      <c r="F261" s="40">
        <v>4270018</v>
      </c>
      <c r="G261" s="21">
        <f>IF(Tabela14[[#This Row],[Saldo Crédito Total]]="",#N/A,((Tabela14[[#This Row],[Saldo Crédito Total]]*1)/F260)-1)</f>
        <v>1.3773972566964554E-2</v>
      </c>
      <c r="H261" s="21">
        <f>IF(Tabela14[[#This Row],[Saldo Crédito Total]]="",#N/A,((Tabela14[[#This Row],[Saldo Crédito Total]]*1)/F249)-1)</f>
        <v>0.1634219501103884</v>
      </c>
      <c r="I261" s="43">
        <v>417162</v>
      </c>
      <c r="J261" s="21">
        <f>IF(Tabela14[[#This Row],[Concessão Crédito ]]="",#N/A,((Tabela14[[#This Row],[Concessão Crédito ]]*1)/I249)-1)</f>
        <v>0.21325511797741381</v>
      </c>
      <c r="K261" s="12">
        <v>17.28</v>
      </c>
      <c r="L261" s="12">
        <v>2.31</v>
      </c>
      <c r="M261" s="12">
        <v>1.43</v>
      </c>
      <c r="N261" s="12">
        <v>2.9</v>
      </c>
      <c r="O261" s="12">
        <v>45.24</v>
      </c>
      <c r="P261" s="21">
        <f>IF(Tabela14[[#This Row],[Endividamento Famíliar Total]]="",#N/A,((Tabela14[[#This Row],[Endividamento Famíliar Total]]*1)/O249)-1)</f>
        <v>0.15349311575726676</v>
      </c>
      <c r="Q261" s="12">
        <v>24</v>
      </c>
      <c r="R261" s="21">
        <f>IF(Tabela14[[#This Row],[Comprometimento de Renda]]="",#N/A,((Tabela14[[#This Row],[Comprometimento de Renda]]*1)/Q249)-1)</f>
        <v>0.18694362017804167</v>
      </c>
      <c r="S261" s="39">
        <v>4111578695</v>
      </c>
      <c r="T261" s="21">
        <f>IF(Tabela14[[#This Row],[M2]]="",#N/A,((Tabela14[[#This Row],[M2]]*1)/S249)-1)</f>
        <v>0.10572874601670801</v>
      </c>
      <c r="U261" s="12">
        <v>4.1500000000000004</v>
      </c>
      <c r="V261" s="39">
        <v>427958210</v>
      </c>
      <c r="W261" s="21">
        <f>IF(Tabela14[[#This Row],[Base Monetária]]="",#N/A,((Tabela14[[#This Row],[Base Monetária]]*1)/V260)-1)</f>
        <v>1.3609478949044851E-2</v>
      </c>
      <c r="X261" s="21">
        <f>IF(Tabela14[[#This Row],[Base Monetária]]="",#N/A,((Tabela14[[#This Row],[Base Monetária]]*1)/V249)-1)</f>
        <v>1.0110370007411884E-2</v>
      </c>
    </row>
    <row r="262" spans="1:24" ht="12.75">
      <c r="A262" s="19">
        <v>44409</v>
      </c>
      <c r="B262" s="41">
        <v>1846810</v>
      </c>
      <c r="C262" s="21">
        <f>IF(Tabela14[[#This Row],[Saldo Crédito PJ]]="",#N/A,((Tabela14[[#This Row],[Saldo Crédito PJ]]*1)/B250)-1)</f>
        <v>0.11943618739119688</v>
      </c>
      <c r="D262" s="40">
        <v>2497623</v>
      </c>
      <c r="E262" s="21">
        <f>IF(Tabela14[[#This Row],[Saldo Crédito PF]]="",#N/A,((Tabela14[[#This Row],[Saldo Crédito PF]]*1)/D250)-1)</f>
        <v>0.19381540866148694</v>
      </c>
      <c r="F262" s="40">
        <v>4344433</v>
      </c>
      <c r="G262" s="21">
        <f>IF(Tabela14[[#This Row],[Saldo Crédito Total]]="",#N/A,((Tabela14[[#This Row],[Saldo Crédito Total]]*1)/F261)-1)</f>
        <v>1.742732700424221E-2</v>
      </c>
      <c r="H262" s="21">
        <f>IF(Tabela14[[#This Row],[Saldo Crédito Total]]="",#N/A,((Tabela14[[#This Row],[Saldo Crédito Total]]*1)/F250)-1)</f>
        <v>0.16102234611640109</v>
      </c>
      <c r="I262" s="43">
        <v>436395</v>
      </c>
      <c r="J262" s="21">
        <f>IF(Tabela14[[#This Row],[Concessão Crédito ]]="",#N/A,((Tabela14[[#This Row],[Concessão Crédito ]]*1)/I250)-1)</f>
        <v>0.26082358957468377</v>
      </c>
      <c r="K262" s="12">
        <v>17.440000000000001</v>
      </c>
      <c r="L262" s="12">
        <v>2.3199999999999998</v>
      </c>
      <c r="M262" s="12">
        <v>1.27</v>
      </c>
      <c r="N262" s="12">
        <v>2.92</v>
      </c>
      <c r="O262" s="12">
        <v>46.47</v>
      </c>
      <c r="P262" s="21">
        <f>IF(Tabela14[[#This Row],[Endividamento Famíliar Total]]="",#N/A,((Tabela14[[#This Row],[Endividamento Famíliar Total]]*1)/O250)-1)</f>
        <v>0.18606431852986205</v>
      </c>
      <c r="Q262" s="12">
        <v>24.44</v>
      </c>
      <c r="R262" s="21">
        <f>IF(Tabela14[[#This Row],[Comprometimento de Renda]]="",#N/A,((Tabela14[[#This Row],[Comprometimento de Renda]]*1)/Q250)-1)</f>
        <v>0.2081067721206129</v>
      </c>
      <c r="S262" s="39">
        <v>4150515916</v>
      </c>
      <c r="T262" s="21">
        <f>IF(Tabela14[[#This Row],[M2]]="",#N/A,((Tabela14[[#This Row],[M2]]*1)/S250)-1)</f>
        <v>0.10457535317870414</v>
      </c>
      <c r="U262" s="12">
        <v>5.01</v>
      </c>
      <c r="V262" s="39">
        <v>406329194</v>
      </c>
      <c r="W262" s="21">
        <f>IF(Tabela14[[#This Row],[Base Monetária]]="",#N/A,((Tabela14[[#This Row],[Base Monetária]]*1)/V261)-1)</f>
        <v>-5.0540018849036694E-2</v>
      </c>
      <c r="X262" s="21">
        <f>IF(Tabela14[[#This Row],[Base Monetária]]="",#N/A,((Tabela14[[#This Row],[Base Monetária]]*1)/V250)-1)</f>
        <v>8.993516528989387E-3</v>
      </c>
    </row>
    <row r="263" spans="1:24" ht="12.75">
      <c r="A263" s="19">
        <v>44440</v>
      </c>
      <c r="B263" s="41">
        <v>1889256</v>
      </c>
      <c r="C263" s="21">
        <f>IF(Tabela14[[#This Row],[Saldo Crédito PJ]]="",#N/A,((Tabela14[[#This Row],[Saldo Crédito PJ]]*1)/B251)-1)</f>
        <v>0.11304835536839031</v>
      </c>
      <c r="D263" s="40">
        <v>2549567</v>
      </c>
      <c r="E263" s="21">
        <f>IF(Tabela14[[#This Row],[Saldo Crédito PF]]="",#N/A,((Tabela14[[#This Row],[Saldo Crédito PF]]*1)/D251)-1)</f>
        <v>0.20087278242377282</v>
      </c>
      <c r="F263" s="40">
        <v>4438823</v>
      </c>
      <c r="G263" s="21">
        <f>IF(Tabela14[[#This Row],[Saldo Crédito Total]]="",#N/A,((Tabela14[[#This Row],[Saldo Crédito Total]]*1)/F262)-1)</f>
        <v>2.1726655699374264E-2</v>
      </c>
      <c r="H263" s="21">
        <f>IF(Tabela14[[#This Row],[Saldo Crédito Total]]="",#N/A,((Tabela14[[#This Row],[Saldo Crédito Total]]*1)/F251)-1)</f>
        <v>0.16185381573870838</v>
      </c>
      <c r="I263" s="43">
        <v>449191</v>
      </c>
      <c r="J263" s="21">
        <f>IF(Tabela14[[#This Row],[Concessão Crédito ]]="",#N/A,((Tabela14[[#This Row],[Concessão Crédito ]]*1)/I251)-1)</f>
        <v>0.21993156079411214</v>
      </c>
      <c r="K263" s="12">
        <v>17.63</v>
      </c>
      <c r="L263" s="12">
        <v>2.29</v>
      </c>
      <c r="M263" s="12">
        <v>1.3</v>
      </c>
      <c r="N263" s="12">
        <v>2.97</v>
      </c>
      <c r="O263" s="12">
        <v>47.52</v>
      </c>
      <c r="P263" s="21">
        <f>IF(Tabela14[[#This Row],[Endividamento Famíliar Total]]="",#N/A,((Tabela14[[#This Row],[Endividamento Famíliar Total]]*1)/O251)-1)</f>
        <v>0.20242914979757076</v>
      </c>
      <c r="Q263" s="12">
        <v>25.25</v>
      </c>
      <c r="R263" s="21">
        <f>IF(Tabela14[[#This Row],[Comprometimento de Renda]]="",#N/A,((Tabela14[[#This Row],[Comprometimento de Renda]]*1)/Q251)-1)</f>
        <v>0.24322993599212217</v>
      </c>
      <c r="S263" s="39">
        <v>4195671424</v>
      </c>
      <c r="T263" s="21">
        <f>IF(Tabela14[[#This Row],[M2]]="",#N/A,((Tabela14[[#This Row],[M2]]*1)/S251)-1)</f>
        <v>9.185602697895856E-2</v>
      </c>
      <c r="U263" s="12">
        <v>5.43</v>
      </c>
      <c r="V263" s="39">
        <v>403676335</v>
      </c>
      <c r="W263" s="21">
        <f>IF(Tabela14[[#This Row],[Base Monetária]]="",#N/A,((Tabela14[[#This Row],[Base Monetária]]*1)/V262)-1)</f>
        <v>-6.5288417351572203E-3</v>
      </c>
      <c r="X263" s="21">
        <f>IF(Tabela14[[#This Row],[Base Monetária]]="",#N/A,((Tabela14[[#This Row],[Base Monetária]]*1)/V251)-1)</f>
        <v>-1.2381201417566823E-2</v>
      </c>
    </row>
    <row r="264" spans="1:24" ht="12.75">
      <c r="A264" s="19">
        <v>44470</v>
      </c>
      <c r="B264" s="41">
        <v>1905587</v>
      </c>
      <c r="C264" s="21">
        <f>IF(Tabela14[[#This Row],[Saldo Crédito PJ]]="",#N/A,((Tabela14[[#This Row],[Saldo Crédito PJ]]*1)/B252)-1)</f>
        <v>0.10829054206920707</v>
      </c>
      <c r="D264" s="40">
        <v>2603729</v>
      </c>
      <c r="E264" s="21">
        <f>IF(Tabela14[[#This Row],[Saldo Crédito PF]]="",#N/A,((Tabela14[[#This Row],[Saldo Crédito PF]]*1)/D252)-1)</f>
        <v>0.20593759132894363</v>
      </c>
      <c r="F264" s="40">
        <v>4509316</v>
      </c>
      <c r="G264" s="21">
        <f>IF(Tabela14[[#This Row],[Saldo Crédito Total]]="",#N/A,((Tabela14[[#This Row],[Saldo Crédito Total]]*1)/F263)-1)</f>
        <v>1.5881011700624281E-2</v>
      </c>
      <c r="H264" s="21">
        <f>IF(Tabela14[[#This Row],[Saldo Crédito Total]]="",#N/A,((Tabela14[[#This Row],[Saldo Crédito Total]]*1)/F252)-1)</f>
        <v>0.16264911754180233</v>
      </c>
      <c r="I264" s="43">
        <v>430616</v>
      </c>
      <c r="J264" s="21">
        <f>IF(Tabela14[[#This Row],[Concessão Crédito ]]="",#N/A,((Tabela14[[#This Row],[Concessão Crédito ]]*1)/I252)-1)</f>
        <v>0.22212919576896772</v>
      </c>
      <c r="K264" s="12">
        <v>17.940000000000001</v>
      </c>
      <c r="L264" s="12">
        <v>2.2799999999999998</v>
      </c>
      <c r="M264" s="12">
        <v>1.31</v>
      </c>
      <c r="N264" s="12">
        <v>2.95</v>
      </c>
      <c r="O264" s="12">
        <v>48.33</v>
      </c>
      <c r="P264" s="21">
        <f>IF(Tabela14[[#This Row],[Endividamento Famíliar Total]]="",#N/A,((Tabela14[[#This Row],[Endividamento Famíliar Total]]*1)/O252)-1)</f>
        <v>0.20553754053379891</v>
      </c>
      <c r="Q264" s="12">
        <v>25.94</v>
      </c>
      <c r="R264" s="21">
        <f>IF(Tabela14[[#This Row],[Comprometimento de Renda]]="",#N/A,((Tabela14[[#This Row],[Comprometimento de Renda]]*1)/Q252)-1)</f>
        <v>0.24891670678863753</v>
      </c>
      <c r="S264" s="39">
        <v>4177585149</v>
      </c>
      <c r="T264" s="21">
        <f>IF(Tabela14[[#This Row],[M2]]="",#N/A,((Tabela14[[#This Row],[M2]]*1)/S252)-1)</f>
        <v>7.3145415352243504E-2</v>
      </c>
      <c r="U264" s="12">
        <v>6.3</v>
      </c>
      <c r="V264" s="39">
        <v>396208882</v>
      </c>
      <c r="W264" s="21">
        <f>IF(Tabela14[[#This Row],[Base Monetária]]="",#N/A,((Tabela14[[#This Row],[Base Monetária]]*1)/V263)-1)</f>
        <v>-1.8498614737968211E-2</v>
      </c>
      <c r="X264" s="21">
        <f>IF(Tabela14[[#This Row],[Base Monetária]]="",#N/A,((Tabela14[[#This Row],[Base Monetária]]*1)/V252)-1)</f>
        <v>-7.3889705952922657E-2</v>
      </c>
    </row>
    <row r="265" spans="1:24" ht="12.75">
      <c r="A265" s="19">
        <v>44501</v>
      </c>
      <c r="B265" s="41">
        <v>1927849</v>
      </c>
      <c r="C265" s="21">
        <f>IF(Tabela14[[#This Row],[Saldo Crédito PJ]]="",#N/A,((Tabela14[[#This Row],[Saldo Crédito PJ]]*1)/B253)-1)</f>
        <v>0.10078197042844206</v>
      </c>
      <c r="D265" s="40">
        <v>2667031</v>
      </c>
      <c r="E265" s="21">
        <f>IF(Tabela14[[#This Row],[Saldo Crédito PF]]="",#N/A,((Tabela14[[#This Row],[Saldo Crédito PF]]*1)/D253)-1)</f>
        <v>0.20915181728826715</v>
      </c>
      <c r="F265" s="40">
        <v>4594880</v>
      </c>
      <c r="G265" s="21">
        <f>IF(Tabela14[[#This Row],[Saldo Crédito Total]]="",#N/A,((Tabela14[[#This Row],[Saldo Crédito Total]]*1)/F264)-1)</f>
        <v>1.8974939880017194E-2</v>
      </c>
      <c r="H265" s="21">
        <f>IF(Tabela14[[#This Row],[Saldo Crédito Total]]="",#N/A,((Tabela14[[#This Row],[Saldo Crédito Total]]*1)/F253)-1)</f>
        <v>0.1611885523783001</v>
      </c>
      <c r="I265" s="43">
        <v>462585</v>
      </c>
      <c r="J265" s="21">
        <f>IF(Tabela14[[#This Row],[Concessão Crédito ]]="",#N/A,((Tabela14[[#This Row],[Concessão Crédito ]]*1)/I253)-1)</f>
        <v>0.22425565700674865</v>
      </c>
      <c r="K265" s="12">
        <v>18.22</v>
      </c>
      <c r="L265" s="12">
        <v>2.31</v>
      </c>
      <c r="M265" s="12">
        <v>1.32</v>
      </c>
      <c r="N265" s="12">
        <v>2.97</v>
      </c>
      <c r="O265" s="12">
        <v>49.2</v>
      </c>
      <c r="P265" s="21">
        <f>IF(Tabela14[[#This Row],[Endividamento Famíliar Total]]="",#N/A,((Tabela14[[#This Row],[Endividamento Famíliar Total]]*1)/O253)-1)</f>
        <v>0.20352250489236789</v>
      </c>
      <c r="Q265" s="12">
        <v>26.11</v>
      </c>
      <c r="R265" s="21">
        <f>IF(Tabela14[[#This Row],[Comprometimento de Renda]]="",#N/A,((Tabela14[[#This Row],[Comprometimento de Renda]]*1)/Q253)-1)</f>
        <v>0.21668219944082012</v>
      </c>
      <c r="S265" s="39">
        <v>4187267597</v>
      </c>
      <c r="T265" s="21">
        <f>IF(Tabela14[[#This Row],[M2]]="",#N/A,((Tabela14[[#This Row],[M2]]*1)/S253)-1)</f>
        <v>6.7611149689148498E-2</v>
      </c>
      <c r="U265" s="12">
        <v>7.65</v>
      </c>
      <c r="V265" s="39">
        <v>413271664</v>
      </c>
      <c r="W265" s="21">
        <f>IF(Tabela14[[#This Row],[Base Monetária]]="",#N/A,((Tabela14[[#This Row],[Base Monetária]]*1)/V264)-1)</f>
        <v>4.3065117353931592E-2</v>
      </c>
      <c r="X265" s="21">
        <f>IF(Tabela14[[#This Row],[Base Monetária]]="",#N/A,((Tabela14[[#This Row],[Base Monetária]]*1)/V253)-1)</f>
        <v>-1.0553260394880026E-2</v>
      </c>
    </row>
    <row r="266" spans="1:24" ht="12.75">
      <c r="A266" s="19">
        <v>44531</v>
      </c>
      <c r="B266" s="41">
        <v>1968540</v>
      </c>
      <c r="C266" s="21">
        <f>IF(Tabela14[[#This Row],[Saldo Crédito PJ]]="",#N/A,((Tabela14[[#This Row],[Saldo Crédito PJ]]*1)/B254)-1)</f>
        <v>0.1057660440949304</v>
      </c>
      <c r="D266" s="40">
        <v>2710829</v>
      </c>
      <c r="E266" s="21">
        <f>IF(Tabela14[[#This Row],[Saldo Crédito PF]]="",#N/A,((Tabela14[[#This Row],[Saldo Crédito PF]]*1)/D254)-1)</f>
        <v>0.20960615487862122</v>
      </c>
      <c r="F266" s="40">
        <v>4679368</v>
      </c>
      <c r="G266" s="21">
        <f>IF(Tabela14[[#This Row],[Saldo Crédito Total]]="",#N/A,((Tabela14[[#This Row],[Saldo Crédito Total]]*1)/F265)-1)</f>
        <v>1.838742252245984E-2</v>
      </c>
      <c r="H266" s="21">
        <f>IF(Tabela14[[#This Row],[Saldo Crédito Total]]="",#N/A,((Tabela14[[#This Row],[Saldo Crédito Total]]*1)/F254)-1)</f>
        <v>0.16363574873412645</v>
      </c>
      <c r="I266" s="43">
        <v>504276</v>
      </c>
      <c r="J266" s="21">
        <f>IF(Tabela14[[#This Row],[Concessão Crédito ]]="",#N/A,((Tabela14[[#This Row],[Concessão Crédito ]]*1)/I254)-1)</f>
        <v>0.25925759448627184</v>
      </c>
      <c r="K266" s="12">
        <v>18.309999999999999</v>
      </c>
      <c r="L266" s="12">
        <v>2.2999999999999998</v>
      </c>
      <c r="M266" s="12">
        <v>1.24</v>
      </c>
      <c r="N266" s="12">
        <v>3</v>
      </c>
      <c r="O266" s="12">
        <v>49.66</v>
      </c>
      <c r="P266" s="21">
        <f>IF(Tabela14[[#This Row],[Endividamento Famíliar Total]]="",#N/A,((Tabela14[[#This Row],[Endividamento Famíliar Total]]*1)/O254)-1)</f>
        <v>0.19260326609029765</v>
      </c>
      <c r="Q266" s="12">
        <v>26.11</v>
      </c>
      <c r="R266" s="21">
        <f>IF(Tabela14[[#This Row],[Comprometimento de Renda]]="",#N/A,((Tabela14[[#This Row],[Comprometimento de Renda]]*1)/Q254)-1)</f>
        <v>0.18037974683544289</v>
      </c>
      <c r="S266" s="39">
        <v>4320167468</v>
      </c>
      <c r="T266" s="21">
        <f>IF(Tabela14[[#This Row],[M2]]="",#N/A,((Tabela14[[#This Row],[M2]]*1)/S254)-1)</f>
        <v>8.0522385299574895E-2</v>
      </c>
      <c r="U266" s="12">
        <v>8.76</v>
      </c>
      <c r="V266" s="39">
        <v>409183519</v>
      </c>
      <c r="W266" s="21">
        <f>IF(Tabela14[[#This Row],[Base Monetária]]="",#N/A,((Tabela14[[#This Row],[Base Monetária]]*1)/V265)-1)</f>
        <v>-9.8921492957717572E-3</v>
      </c>
      <c r="X266" s="21">
        <f>IF(Tabela14[[#This Row],[Base Monetária]]="",#N/A,((Tabela14[[#This Row],[Base Monetária]]*1)/V254)-1)</f>
        <v>-5.1798923323437829E-2</v>
      </c>
    </row>
    <row r="267" spans="1:24" ht="12.75">
      <c r="A267" s="19">
        <v>44562</v>
      </c>
      <c r="B267" s="41">
        <v>1941403</v>
      </c>
      <c r="C267" s="21">
        <f>IF(Tabela14[[#This Row],[Saldo Crédito PJ]]="",#N/A,((Tabela14[[#This Row],[Saldo Crédito PJ]]*1)/B255)-1)</f>
        <v>0.10044382723047263</v>
      </c>
      <c r="D267" s="40">
        <v>2737424</v>
      </c>
      <c r="E267" s="21">
        <f>IF(Tabela14[[#This Row],[Saldo Crédito PF]]="",#N/A,((Tabela14[[#This Row],[Saldo Crédito PF]]*1)/D255)-1)</f>
        <v>0.21422333014706374</v>
      </c>
      <c r="F267" s="40">
        <v>4678827</v>
      </c>
      <c r="G267" s="21">
        <f>IF(Tabela14[[#This Row],[Saldo Crédito Total]]="",#N/A,((Tabela14[[#This Row],[Saldo Crédito Total]]*1)/F266)-1)</f>
        <v>-1.1561390341596756E-4</v>
      </c>
      <c r="H267" s="21">
        <f>IF(Tabela14[[#This Row],[Saldo Crédito Total]]="",#N/A,((Tabela14[[#This Row],[Saldo Crédito Total]]*1)/F255)-1)</f>
        <v>0.16427395664978306</v>
      </c>
      <c r="I267" s="43">
        <v>409634</v>
      </c>
      <c r="J267" s="21">
        <f>IF(Tabela14[[#This Row],[Concessão Crédito ]]="",#N/A,((Tabela14[[#This Row],[Concessão Crédito ]]*1)/I255)-1)</f>
        <v>0.38743755186370632</v>
      </c>
      <c r="K267" s="12">
        <v>18.93</v>
      </c>
      <c r="L267" s="12">
        <v>2.4500000000000002</v>
      </c>
      <c r="M267" s="12">
        <v>1.3</v>
      </c>
      <c r="N267" s="12">
        <v>3.21</v>
      </c>
      <c r="O267" s="12">
        <v>49.82</v>
      </c>
      <c r="P267" s="21">
        <f>IF(Tabela14[[#This Row],[Endividamento Famíliar Total]]="",#N/A,((Tabela14[[#This Row],[Endividamento Famíliar Total]]*1)/O255)-1)</f>
        <v>0.18760429082240759</v>
      </c>
      <c r="Q267" s="12">
        <v>26.63</v>
      </c>
      <c r="R267" s="21">
        <f>IF(Tabela14[[#This Row],[Comprometimento de Renda]]="",#N/A,((Tabela14[[#This Row],[Comprometimento de Renda]]*1)/Q255)-1)</f>
        <v>0.18883928571428577</v>
      </c>
      <c r="S267" s="39">
        <v>4206294859</v>
      </c>
      <c r="T267" s="21">
        <f>IF(Tabela14[[#This Row],[M2]]="",#N/A,((Tabela14[[#This Row],[M2]]*1)/S255)-1)</f>
        <v>8.2401533287476347E-2</v>
      </c>
      <c r="U267" s="12">
        <v>9.15</v>
      </c>
      <c r="V267" s="39">
        <v>417976196</v>
      </c>
      <c r="W267" s="21">
        <f>IF(Tabela14[[#This Row],[Base Monetária]]="",#N/A,((Tabela14[[#This Row],[Base Monetária]]*1)/V266)-1)</f>
        <v>2.1488345917470841E-2</v>
      </c>
      <c r="X267" s="21">
        <f>IF(Tabela14[[#This Row],[Base Monetária]]="",#N/A,((Tabela14[[#This Row],[Base Monetária]]*1)/V255)-1)</f>
        <v>-3.6011635485582949E-2</v>
      </c>
    </row>
    <row r="268" spans="1:24" ht="12.75">
      <c r="A268" s="19">
        <v>44593</v>
      </c>
      <c r="B268" s="41">
        <v>1964941</v>
      </c>
      <c r="C268" s="21">
        <f>IF(Tabela14[[#This Row],[Saldo Crédito PJ]]="",#N/A,((Tabela14[[#This Row],[Saldo Crédito PJ]]*1)/B256)-1)</f>
        <v>0.10767861360698605</v>
      </c>
      <c r="D268" s="40">
        <v>2757765</v>
      </c>
      <c r="E268" s="21">
        <f>IF(Tabela14[[#This Row],[Saldo Crédito PF]]="",#N/A,((Tabela14[[#This Row],[Saldo Crédito PF]]*1)/D256)-1)</f>
        <v>0.21389210581569018</v>
      </c>
      <c r="F268" s="40">
        <v>4722706</v>
      </c>
      <c r="G268" s="21">
        <f>IF(Tabela14[[#This Row],[Saldo Crédito Total]]="",#N/A,((Tabela14[[#This Row],[Saldo Crédito Total]]*1)/F267)-1)</f>
        <v>9.3782052638406999E-3</v>
      </c>
      <c r="H268" s="21">
        <f>IF(Tabela14[[#This Row],[Saldo Crédito Total]]="",#N/A,((Tabela14[[#This Row],[Saldo Crédito Total]]*1)/F256)-1)</f>
        <v>0.16732088986878879</v>
      </c>
      <c r="I268" s="43">
        <v>400575</v>
      </c>
      <c r="J268" s="21">
        <f>IF(Tabela14[[#This Row],[Concessão Crédito ]]="",#N/A,((Tabela14[[#This Row],[Concessão Crédito ]]*1)/I256)-1)</f>
        <v>0.28069659408080461</v>
      </c>
      <c r="K268" s="12">
        <v>19.36</v>
      </c>
      <c r="L268" s="12">
        <v>2.5099999999999998</v>
      </c>
      <c r="M268" s="12">
        <v>1.29</v>
      </c>
      <c r="N268" s="12">
        <v>3.34</v>
      </c>
      <c r="O268" s="12">
        <v>49.75</v>
      </c>
      <c r="P268" s="21">
        <f>IF(Tabela14[[#This Row],[Endividamento Famíliar Total]]="",#N/A,((Tabela14[[#This Row],[Endividamento Famíliar Total]]*1)/O256)-1)</f>
        <v>0.17918938136999296</v>
      </c>
      <c r="Q268" s="12">
        <v>26.37</v>
      </c>
      <c r="R268" s="21">
        <f>IF(Tabela14[[#This Row],[Comprometimento de Renda]]="",#N/A,((Tabela14[[#This Row],[Comprometimento de Renda]]*1)/Q256)-1)</f>
        <v>0.18092252575011214</v>
      </c>
      <c r="S268" s="39">
        <v>4270965320</v>
      </c>
      <c r="T268" s="21">
        <f>IF(Tabela14[[#This Row],[M2]]="",#N/A,((Tabela14[[#This Row],[M2]]*1)/S256)-1)</f>
        <v>9.979745753377145E-2</v>
      </c>
      <c r="U268" s="12">
        <v>10.49</v>
      </c>
      <c r="V268" s="39">
        <v>402172008</v>
      </c>
      <c r="W268" s="21">
        <f>IF(Tabela14[[#This Row],[Base Monetária]]="",#N/A,((Tabela14[[#This Row],[Base Monetária]]*1)/V267)-1)</f>
        <v>-3.781121545017363E-2</v>
      </c>
      <c r="X268" s="21">
        <f>IF(Tabela14[[#This Row],[Base Monetária]]="",#N/A,((Tabela14[[#This Row],[Base Monetária]]*1)/V256)-1)</f>
        <v>-2.2456847179794237E-2</v>
      </c>
    </row>
    <row r="269" spans="1:24" ht="12.75">
      <c r="A269" s="19">
        <v>44621</v>
      </c>
      <c r="B269" s="41">
        <v>1985791</v>
      </c>
      <c r="C269" s="21">
        <f>IF(Tabela14[[#This Row],[Saldo Crédito PJ]]="",#N/A,((Tabela14[[#This Row],[Saldo Crédito PJ]]*1)/B257)-1)</f>
        <v>9.8047856922466092E-2</v>
      </c>
      <c r="D269" s="40">
        <v>2802130</v>
      </c>
      <c r="E269" s="21">
        <f>IF(Tabela14[[#This Row],[Saldo Crédito PF]]="",#N/A,((Tabela14[[#This Row],[Saldo Crédito PF]]*1)/D257)-1)</f>
        <v>0.21919468139030474</v>
      </c>
      <c r="F269" s="40">
        <v>4787921</v>
      </c>
      <c r="G269" s="21">
        <f>IF(Tabela14[[#This Row],[Saldo Crédito Total]]="",#N/A,((Tabela14[[#This Row],[Saldo Crédito Total]]*1)/F268)-1)</f>
        <v>1.3808820621059148E-2</v>
      </c>
      <c r="H269" s="21">
        <f>IF(Tabela14[[#This Row],[Saldo Crédito Total]]="",#N/A,((Tabela14[[#This Row],[Saldo Crédito Total]]*1)/F257)-1)</f>
        <v>0.16584660780034377</v>
      </c>
      <c r="I269" s="43">
        <v>513641</v>
      </c>
      <c r="J269" s="21">
        <f>IF(Tabela14[[#This Row],[Concessão Crédito ]]="",#N/A,((Tabela14[[#This Row],[Concessão Crédito ]]*1)/I257)-1)</f>
        <v>0.26612666665023332</v>
      </c>
      <c r="K269" s="12">
        <v>19.46</v>
      </c>
      <c r="L269" s="12">
        <v>2.6</v>
      </c>
      <c r="M269" s="12">
        <v>1.28</v>
      </c>
      <c r="N269" s="12">
        <v>3.4</v>
      </c>
      <c r="O269" s="12">
        <v>49.83</v>
      </c>
      <c r="P269" s="21">
        <f>IF(Tabela14[[#This Row],[Endividamento Famíliar Total]]="",#N/A,((Tabela14[[#This Row],[Endividamento Famíliar Total]]*1)/O257)-1)</f>
        <v>0.17440490219184546</v>
      </c>
      <c r="Q269" s="12">
        <v>26.15</v>
      </c>
      <c r="R269" s="21">
        <f>IF(Tabela14[[#This Row],[Comprometimento de Renda]]="",#N/A,((Tabela14[[#This Row],[Comprometimento de Renda]]*1)/Q257)-1)</f>
        <v>0.14492119089316979</v>
      </c>
      <c r="S269" s="39">
        <v>4370943102</v>
      </c>
      <c r="T269" s="21">
        <f>IF(Tabela14[[#This Row],[M2]]="",#N/A,((Tabela14[[#This Row],[M2]]*1)/S257)-1)</f>
        <v>0.11067487320175817</v>
      </c>
      <c r="U269" s="12">
        <v>11.15</v>
      </c>
      <c r="V269" s="39">
        <v>385897343</v>
      </c>
      <c r="W269" s="21">
        <f>IF(Tabela14[[#This Row],[Base Monetária]]="",#N/A,((Tabela14[[#This Row],[Base Monetária]]*1)/V268)-1)</f>
        <v>-4.0466926280955939E-2</v>
      </c>
      <c r="X269" s="21">
        <f>IF(Tabela14[[#This Row],[Base Monetária]]="",#N/A,((Tabela14[[#This Row],[Base Monetária]]*1)/V257)-1)</f>
        <v>-4.8647600603330732E-2</v>
      </c>
    </row>
    <row r="270" spans="1:24" ht="12.75">
      <c r="A270" s="19">
        <v>44652</v>
      </c>
      <c r="B270" s="41">
        <v>1994065</v>
      </c>
      <c r="C270" s="21">
        <f>IF(Tabela14[[#This Row],[Saldo Crédito PJ]]="",#N/A,((Tabela14[[#This Row],[Saldo Crédito PJ]]*1)/B258)-1)</f>
        <v>0.1052258184307302</v>
      </c>
      <c r="D270" s="40">
        <v>2832143</v>
      </c>
      <c r="E270" s="21">
        <f>IF(Tabela14[[#This Row],[Saldo Crédito PF]]="",#N/A,((Tabela14[[#This Row],[Saldo Crédito PF]]*1)/D258)-1)</f>
        <v>0.21901419787148146</v>
      </c>
      <c r="F270" s="40">
        <v>4826208</v>
      </c>
      <c r="G270" s="21">
        <f>IF(Tabela14[[#This Row],[Saldo Crédito Total]]="",#N/A,((Tabela14[[#This Row],[Saldo Crédito Total]]*1)/F269)-1)</f>
        <v>7.9965813972284749E-3</v>
      </c>
      <c r="H270" s="21">
        <f>IF(Tabela14[[#This Row],[Saldo Crédito Total]]="",#N/A,((Tabela14[[#This Row],[Saldo Crédito Total]]*1)/F258)-1)</f>
        <v>0.16927521386323652</v>
      </c>
      <c r="I270" s="43">
        <v>460442</v>
      </c>
      <c r="J270" s="21">
        <f>IF(Tabela14[[#This Row],[Concessão Crédito ]]="",#N/A,((Tabela14[[#This Row],[Concessão Crédito ]]*1)/I258)-1)</f>
        <v>0.21721498909523484</v>
      </c>
      <c r="K270" s="12">
        <v>19.899999999999999</v>
      </c>
      <c r="L270" s="12">
        <v>2.66</v>
      </c>
      <c r="M270" s="12">
        <v>1.31</v>
      </c>
      <c r="N270" s="12">
        <v>3.49</v>
      </c>
      <c r="O270" s="12">
        <v>49.9</v>
      </c>
      <c r="P270" s="21">
        <f>IF(Tabela14[[#This Row],[Endividamento Famíliar Total]]="",#N/A,((Tabela14[[#This Row],[Endividamento Famíliar Total]]*1)/O258)-1)</f>
        <v>0.16262814538676595</v>
      </c>
      <c r="Q270" s="12">
        <v>26.17</v>
      </c>
      <c r="R270" s="21">
        <f>IF(Tabela14[[#This Row],[Comprometimento de Renda]]="",#N/A,((Tabela14[[#This Row],[Comprometimento de Renda]]*1)/Q258)-1)</f>
        <v>0.14479440069991267</v>
      </c>
      <c r="S270" s="39">
        <v>4437056510</v>
      </c>
      <c r="T270" s="21">
        <f>IF(Tabela14[[#This Row],[M2]]="",#N/A,((Tabela14[[#This Row],[M2]]*1)/S258)-1)</f>
        <v>0.12575528315166906</v>
      </c>
      <c r="U270" s="12">
        <v>11.65</v>
      </c>
      <c r="V270" s="39">
        <v>396510494</v>
      </c>
      <c r="W270" s="21">
        <f>IF(Tabela14[[#This Row],[Base Monetária]]="",#N/A,((Tabela14[[#This Row],[Base Monetária]]*1)/V269)-1)</f>
        <v>2.7502524162235531E-2</v>
      </c>
      <c r="X270" s="21">
        <f>IF(Tabela14[[#This Row],[Base Monetária]]="",#N/A,((Tabela14[[#This Row],[Base Monetária]]*1)/V258)-1)</f>
        <v>-5.6259996179441663E-2</v>
      </c>
    </row>
    <row r="271" spans="1:24" ht="12.75">
      <c r="A271" s="19">
        <v>44682</v>
      </c>
      <c r="B271" s="41">
        <v>2002937</v>
      </c>
      <c r="C271" s="21">
        <f>IF(Tabela14[[#This Row],[Saldo Crédito PJ]]="",#N/A,((Tabela14[[#This Row],[Saldo Crédito PJ]]*1)/B259)-1)</f>
        <v>0.10449526618180571</v>
      </c>
      <c r="D271" s="40">
        <v>2877252</v>
      </c>
      <c r="E271" s="21">
        <f>IF(Tabela14[[#This Row],[Saldo Crédito PF]]="",#N/A,((Tabela14[[#This Row],[Saldo Crédito PF]]*1)/D259)-1)</f>
        <v>0.21816442890365906</v>
      </c>
      <c r="F271" s="40">
        <v>4880188</v>
      </c>
      <c r="G271" s="21">
        <f>IF(Tabela14[[#This Row],[Saldo Crédito Total]]="",#N/A,((Tabela14[[#This Row],[Saldo Crédito Total]]*1)/F270)-1)</f>
        <v>1.1184764519059254E-2</v>
      </c>
      <c r="H271" s="21">
        <f>IF(Tabela14[[#This Row],[Saldo Crédito Total]]="",#N/A,((Tabela14[[#This Row],[Saldo Crédito Total]]*1)/F259)-1)</f>
        <v>0.16879616477187676</v>
      </c>
      <c r="I271" s="43">
        <v>504131</v>
      </c>
      <c r="J271" s="21">
        <f>IF(Tabela14[[#This Row],[Concessão Crédito ]]="",#N/A,((Tabela14[[#This Row],[Concessão Crédito ]]*1)/I259)-1)</f>
        <v>0.2592476951014504</v>
      </c>
      <c r="K271" s="12">
        <v>20.13</v>
      </c>
      <c r="L271" s="12">
        <v>2.73</v>
      </c>
      <c r="M271" s="12">
        <v>1.32</v>
      </c>
      <c r="N271" s="12">
        <v>3.59</v>
      </c>
      <c r="O271" s="12">
        <v>49.82</v>
      </c>
      <c r="P271" s="21">
        <f>IF(Tabela14[[#This Row],[Endividamento Famíliar Total]]="",#N/A,((Tabela14[[#This Row],[Endividamento Famíliar Total]]*1)/O259)-1)</f>
        <v>0.13407694058729791</v>
      </c>
      <c r="Q271" s="12">
        <v>26.17</v>
      </c>
      <c r="R271" s="21">
        <f>IF(Tabela14[[#This Row],[Comprometimento de Renda]]="",#N/A,((Tabela14[[#This Row],[Comprometimento de Renda]]*1)/Q259)-1)</f>
        <v>0.11409110259684985</v>
      </c>
      <c r="S271" s="39">
        <v>4528401923</v>
      </c>
      <c r="T271" s="21">
        <f>IF(Tabela14[[#This Row],[M2]]="",#N/A,((Tabela14[[#This Row],[M2]]*1)/S259)-1)</f>
        <v>0.14379959846230461</v>
      </c>
      <c r="U271" s="12">
        <v>12.51</v>
      </c>
      <c r="V271" s="39">
        <v>398190743</v>
      </c>
      <c r="W271" s="21">
        <f>IF(Tabela14[[#This Row],[Base Monetária]]="",#N/A,((Tabela14[[#This Row],[Base Monetária]]*1)/V270)-1)</f>
        <v>4.2375902414324429E-3</v>
      </c>
      <c r="X271" s="21">
        <f>IF(Tabela14[[#This Row],[Base Monetária]]="",#N/A,((Tabela14[[#This Row],[Base Monetária]]*1)/V259)-1)</f>
        <v>-1.3226475121691394E-2</v>
      </c>
    </row>
    <row r="272" spans="1:24" ht="12.75">
      <c r="A272" s="19">
        <v>44713</v>
      </c>
      <c r="B272" s="41">
        <v>2041893</v>
      </c>
      <c r="C272" s="21">
        <f>IF(Tabela14[[#This Row],[Saldo Crédito PJ]]="",#N/A,((Tabela14[[#This Row],[Saldo Crédito PJ]]*1)/B260)-1)</f>
        <v>0.12650447535904386</v>
      </c>
      <c r="D272" s="40">
        <v>2916112</v>
      </c>
      <c r="E272" s="21">
        <f>IF(Tabela14[[#This Row],[Saldo Crédito PF]]="",#N/A,((Tabela14[[#This Row],[Saldo Crédito PF]]*1)/D260)-1)</f>
        <v>0.21534493256886789</v>
      </c>
      <c r="F272" s="40">
        <v>4958005</v>
      </c>
      <c r="G272" s="21">
        <f>IF(Tabela14[[#This Row],[Saldo Crédito Total]]="",#N/A,((Tabela14[[#This Row],[Saldo Crédito Total]]*1)/F271)-1)</f>
        <v>1.5945492263822691E-2</v>
      </c>
      <c r="H272" s="21">
        <f>IF(Tabela14[[#This Row],[Saldo Crédito Total]]="",#N/A,((Tabela14[[#This Row],[Saldo Crédito Total]]*1)/F260)-1)</f>
        <v>0.1771136385975125</v>
      </c>
      <c r="I272" s="43">
        <v>504541</v>
      </c>
      <c r="J272" s="21">
        <f>IF(Tabela14[[#This Row],[Concessão Crédito ]]="",#N/A,((Tabela14[[#This Row],[Concessão Crédito ]]*1)/I260)-1)</f>
        <v>0.1853229243263943</v>
      </c>
      <c r="K272" s="12">
        <v>20.41</v>
      </c>
      <c r="L272" s="12">
        <v>2.66</v>
      </c>
      <c r="M272" s="12">
        <v>1.22</v>
      </c>
      <c r="N272" s="12">
        <v>3.52</v>
      </c>
      <c r="O272" s="12">
        <v>49.86</v>
      </c>
      <c r="P272" s="21">
        <f>IF(Tabela14[[#This Row],[Endividamento Famíliar Total]]="",#N/A,((Tabela14[[#This Row],[Endividamento Famíliar Total]]*1)/O260)-1)</f>
        <v>0.11843876177658141</v>
      </c>
      <c r="Q272" s="12">
        <v>26.8</v>
      </c>
      <c r="R272" s="21">
        <f>IF(Tabela14[[#This Row],[Comprometimento de Renda]]="",#N/A,((Tabela14[[#This Row],[Comprometimento de Renda]]*1)/Q260)-1)</f>
        <v>0.13319238900634267</v>
      </c>
      <c r="S272" s="39">
        <v>4627983191</v>
      </c>
      <c r="T272" s="21">
        <f>IF(Tabela14[[#This Row],[M2]]="",#N/A,((Tabela14[[#This Row],[M2]]*1)/S260)-1)</f>
        <v>0.13952762524418616</v>
      </c>
      <c r="U272" s="12">
        <v>12.89</v>
      </c>
      <c r="V272" s="39">
        <v>407168900</v>
      </c>
      <c r="W272" s="21">
        <f>IF(Tabela14[[#This Row],[Base Monetária]]="",#N/A,((Tabela14[[#This Row],[Base Monetária]]*1)/V271)-1)</f>
        <v>2.2547377501440202E-2</v>
      </c>
      <c r="X272" s="21">
        <f>IF(Tabela14[[#This Row],[Base Monetária]]="",#N/A,((Tabela14[[#This Row],[Base Monetária]]*1)/V260)-1)</f>
        <v>-3.5629538283058704E-2</v>
      </c>
    </row>
    <row r="273" spans="1:24" ht="12.75">
      <c r="A273" s="19">
        <v>44743</v>
      </c>
      <c r="B273" s="41">
        <v>2035867</v>
      </c>
      <c r="C273" s="21">
        <f>IF(Tabela14[[#This Row],[Saldo Crédito PJ]]="",#N/A,((Tabela14[[#This Row],[Saldo Crédito PJ]]*1)/B261)-1)</f>
        <v>0.11297852729544955</v>
      </c>
      <c r="D273" s="40">
        <v>2957380</v>
      </c>
      <c r="E273" s="21">
        <f>IF(Tabela14[[#This Row],[Saldo Crédito PF]]="",#N/A,((Tabela14[[#This Row],[Saldo Crédito PF]]*1)/D261)-1)</f>
        <v>0.21163776644821475</v>
      </c>
      <c r="F273" s="40">
        <v>4993247</v>
      </c>
      <c r="G273" s="21">
        <f>IF(Tabela14[[#This Row],[Saldo Crédito Total]]="",#N/A,((Tabela14[[#This Row],[Saldo Crédito Total]]*1)/F272)-1)</f>
        <v>7.1081009397933048E-3</v>
      </c>
      <c r="H273" s="21">
        <f>IF(Tabela14[[#This Row],[Saldo Crédito Total]]="",#N/A,((Tabela14[[#This Row],[Saldo Crédito Total]]*1)/F261)-1)</f>
        <v>0.16937375908017249</v>
      </c>
      <c r="I273" s="43">
        <v>488107</v>
      </c>
      <c r="J273" s="21">
        <f>IF(Tabela14[[#This Row],[Concessão Crédito ]]="",#N/A,((Tabela14[[#This Row],[Concessão Crédito ]]*1)/I261)-1)</f>
        <v>0.17006582574635276</v>
      </c>
      <c r="K273" s="12">
        <v>20.77</v>
      </c>
      <c r="L273" s="12">
        <v>2.78</v>
      </c>
      <c r="M273" s="12">
        <v>1.31</v>
      </c>
      <c r="N273" s="12">
        <v>3.65</v>
      </c>
      <c r="O273" s="12">
        <v>50.09</v>
      </c>
      <c r="P273" s="21">
        <f>IF(Tabela14[[#This Row],[Endividamento Famíliar Total]]="",#N/A,((Tabela14[[#This Row],[Endividamento Famíliar Total]]*1)/O261)-1)</f>
        <v>0.1072060123784262</v>
      </c>
      <c r="Q273" s="12">
        <v>27.33</v>
      </c>
      <c r="R273" s="21">
        <f>IF(Tabela14[[#This Row],[Comprometimento de Renda]]="",#N/A,((Tabela14[[#This Row],[Comprometimento de Renda]]*1)/Q261)-1)</f>
        <v>0.13874999999999993</v>
      </c>
      <c r="S273" s="39">
        <v>4689343288</v>
      </c>
      <c r="T273" s="21">
        <f>IF(Tabela14[[#This Row],[M2]]="",#N/A,((Tabela14[[#This Row],[M2]]*1)/S261)-1)</f>
        <v>0.14052135100870289</v>
      </c>
      <c r="U273" s="12">
        <v>13.15</v>
      </c>
      <c r="V273" s="39">
        <v>389598010</v>
      </c>
      <c r="W273" s="21">
        <f>IF(Tabela14[[#This Row],[Base Monetária]]="",#N/A,((Tabela14[[#This Row],[Base Monetária]]*1)/V272)-1)</f>
        <v>-4.315381160005094E-2</v>
      </c>
      <c r="X273" s="21">
        <f>IF(Tabela14[[#This Row],[Base Monetária]]="",#N/A,((Tabela14[[#This Row],[Base Monetária]]*1)/V261)-1)</f>
        <v>-8.9635387530011434E-2</v>
      </c>
    </row>
    <row r="274" spans="1:24" ht="12.75">
      <c r="A274" s="19">
        <v>44774</v>
      </c>
      <c r="B274" s="41">
        <v>2052280</v>
      </c>
      <c r="C274" s="21">
        <f>IF(Tabela14[[#This Row],[Saldo Crédito PJ]]="",#N/A,((Tabela14[[#This Row],[Saldo Crédito PJ]]*1)/B262)-1)</f>
        <v>0.11125670751187178</v>
      </c>
      <c r="D274" s="40">
        <v>3013124</v>
      </c>
      <c r="E274" s="21">
        <f>IF(Tabela14[[#This Row],[Saldo Crédito PF]]="",#N/A,((Tabela14[[#This Row],[Saldo Crédito PF]]*1)/D262)-1)</f>
        <v>0.20639664192714435</v>
      </c>
      <c r="F274" s="40">
        <v>5065404</v>
      </c>
      <c r="G274" s="21">
        <f>IF(Tabela14[[#This Row],[Saldo Crédito Total]]="",#N/A,((Tabela14[[#This Row],[Saldo Crédito Total]]*1)/F273)-1)</f>
        <v>1.4450917409052577E-2</v>
      </c>
      <c r="H274" s="21">
        <f>IF(Tabela14[[#This Row],[Saldo Crédito Total]]="",#N/A,((Tabela14[[#This Row],[Saldo Crédito Total]]*1)/F262)-1)</f>
        <v>0.16595284125684517</v>
      </c>
      <c r="I274" s="43">
        <v>540845</v>
      </c>
      <c r="J274" s="21">
        <f>IF(Tabela14[[#This Row],[Concessão Crédito ]]="",#N/A,((Tabela14[[#This Row],[Concessão Crédito ]]*1)/I262)-1)</f>
        <v>0.23934738024037849</v>
      </c>
      <c r="K274" s="12">
        <v>21.01</v>
      </c>
      <c r="L274" s="12">
        <v>2.83</v>
      </c>
      <c r="M274" s="12">
        <v>1.36</v>
      </c>
      <c r="N274" s="12">
        <v>3.72</v>
      </c>
      <c r="O274" s="12">
        <v>49.65</v>
      </c>
      <c r="P274" s="21">
        <f>IF(Tabela14[[#This Row],[Endividamento Famíliar Total]]="",#N/A,((Tabela14[[#This Row],[Endividamento Famíliar Total]]*1)/O262)-1)</f>
        <v>6.8431245965138832E-2</v>
      </c>
      <c r="Q274" s="12">
        <v>27.65</v>
      </c>
      <c r="R274" s="21">
        <f>IF(Tabela14[[#This Row],[Comprometimento de Renda]]="",#N/A,((Tabela14[[#This Row],[Comprometimento de Renda]]*1)/Q262)-1)</f>
        <v>0.13134206219312583</v>
      </c>
      <c r="S274" s="39">
        <v>4778941120</v>
      </c>
      <c r="T274" s="21">
        <f>IF(Tabela14[[#This Row],[M2]]="",#N/A,((Tabela14[[#This Row],[M2]]*1)/S262)-1)</f>
        <v>0.1514089372787264</v>
      </c>
      <c r="U274" s="12">
        <v>13.58</v>
      </c>
      <c r="V274" s="39">
        <v>395354595</v>
      </c>
      <c r="W274" s="21">
        <f>IF(Tabela14[[#This Row],[Base Monetária]]="",#N/A,((Tabela14[[#This Row],[Base Monetária]]*1)/V273)-1)</f>
        <v>1.4775704321487781E-2</v>
      </c>
      <c r="X274" s="21">
        <f>IF(Tabela14[[#This Row],[Base Monetária]]="",#N/A,((Tabela14[[#This Row],[Base Monetária]]*1)/V262)-1)</f>
        <v>-2.7009132403122416E-2</v>
      </c>
    </row>
    <row r="275" spans="1:24" ht="12.75">
      <c r="A275" s="19">
        <v>44805</v>
      </c>
      <c r="B275" s="41">
        <v>2097543</v>
      </c>
      <c r="C275" s="21">
        <f>IF(Tabela14[[#This Row],[Saldo Crédito PJ]]="",#N/A,((Tabela14[[#This Row],[Saldo Crédito PJ]]*1)/B263)-1)</f>
        <v>0.11024816118090941</v>
      </c>
      <c r="D275" s="40">
        <v>3058200</v>
      </c>
      <c r="E275" s="21">
        <f>IF(Tabela14[[#This Row],[Saldo Crédito PF]]="",#N/A,((Tabela14[[#This Row],[Saldo Crédito PF]]*1)/D263)-1)</f>
        <v>0.1994977970769154</v>
      </c>
      <c r="F275" s="40">
        <v>5155744</v>
      </c>
      <c r="G275" s="21">
        <f>IF(Tabela14[[#This Row],[Saldo Crédito Total]]="",#N/A,((Tabela14[[#This Row],[Saldo Crédito Total]]*1)/F274)-1)</f>
        <v>1.7834707754800894E-2</v>
      </c>
      <c r="H275" s="21">
        <f>IF(Tabela14[[#This Row],[Saldo Crédito Total]]="",#N/A,((Tabela14[[#This Row],[Saldo Crédito Total]]*1)/F263)-1)</f>
        <v>0.16151150879411058</v>
      </c>
      <c r="I275" s="43">
        <v>528561</v>
      </c>
      <c r="J275" s="21">
        <f>IF(Tabela14[[#This Row],[Concessão Crédito ]]="",#N/A,((Tabela14[[#This Row],[Concessão Crédito ]]*1)/I263)-1)</f>
        <v>0.17669543690768519</v>
      </c>
      <c r="K275" s="12">
        <v>21.23</v>
      </c>
      <c r="L275" s="12">
        <v>2.85</v>
      </c>
      <c r="M275" s="12">
        <v>1.38</v>
      </c>
      <c r="N275" s="12">
        <v>3.74</v>
      </c>
      <c r="O275" s="12">
        <v>49.51</v>
      </c>
      <c r="P275" s="21">
        <f>IF(Tabela14[[#This Row],[Endividamento Famíliar Total]]="",#N/A,((Tabela14[[#This Row],[Endividamento Famíliar Total]]*1)/O263)-1)</f>
        <v>4.1877104377104235E-2</v>
      </c>
      <c r="Q275" s="12">
        <v>27.84</v>
      </c>
      <c r="R275" s="21">
        <f>IF(Tabela14[[#This Row],[Comprometimento de Renda]]="",#N/A,((Tabela14[[#This Row],[Comprometimento de Renda]]*1)/Q263)-1)</f>
        <v>0.10257425742574267</v>
      </c>
      <c r="S275" s="39">
        <v>4860082436</v>
      </c>
      <c r="T275" s="21">
        <f>IF(Tabela14[[#This Row],[M2]]="",#N/A,((Tabela14[[#This Row],[M2]]*1)/S263)-1)</f>
        <v>0.15835630221171493</v>
      </c>
      <c r="U275" s="12">
        <v>13.65</v>
      </c>
      <c r="V275" s="39">
        <v>393440715</v>
      </c>
      <c r="W275" s="21">
        <f>IF(Tabela14[[#This Row],[Base Monetária]]="",#N/A,((Tabela14[[#This Row],[Base Monetária]]*1)/V274)-1)</f>
        <v>-4.840920085929401E-3</v>
      </c>
      <c r="X275" s="21">
        <f>IF(Tabela14[[#This Row],[Base Monetária]]="",#N/A,((Tabela14[[#This Row],[Base Monetária]]*1)/V263)-1)</f>
        <v>-2.5356007059467611E-2</v>
      </c>
    </row>
    <row r="276" spans="1:24" ht="12.75">
      <c r="A276" s="19">
        <v>44835</v>
      </c>
      <c r="B276" s="41">
        <v>2092601</v>
      </c>
      <c r="C276" s="21">
        <f>IF(Tabela14[[#This Row],[Saldo Crédito PJ]]="",#N/A,((Tabela14[[#This Row],[Saldo Crédito PJ]]*1)/B264)-1)</f>
        <v>9.8139838275554947E-2</v>
      </c>
      <c r="D276" s="40">
        <v>3114096</v>
      </c>
      <c r="E276" s="21">
        <f>IF(Tabela14[[#This Row],[Saldo Crédito PF]]="",#N/A,((Tabela14[[#This Row],[Saldo Crédito PF]]*1)/D264)-1)</f>
        <v>0.19601387087519484</v>
      </c>
      <c r="F276" s="40">
        <v>5206697</v>
      </c>
      <c r="G276" s="21">
        <f>IF(Tabela14[[#This Row],[Saldo Crédito Total]]="",#N/A,((Tabela14[[#This Row],[Saldo Crédito Total]]*1)/F275)-1)</f>
        <v>9.8827637679450575E-3</v>
      </c>
      <c r="H276" s="21">
        <f>IF(Tabela14[[#This Row],[Saldo Crédito Total]]="",#N/A,((Tabela14[[#This Row],[Saldo Crédito Total]]*1)/F264)-1)</f>
        <v>0.15465338867358147</v>
      </c>
      <c r="I276" s="43">
        <v>501444</v>
      </c>
      <c r="J276" s="21">
        <f>IF(Tabela14[[#This Row],[Concessão Crédito ]]="",#N/A,((Tabela14[[#This Row],[Concessão Crédito ]]*1)/I264)-1)</f>
        <v>0.16448065097441811</v>
      </c>
      <c r="K276" s="12">
        <v>21.43</v>
      </c>
      <c r="L276" s="12">
        <v>2.97</v>
      </c>
      <c r="M276" s="12">
        <v>1.48</v>
      </c>
      <c r="N276" s="12">
        <v>3.83</v>
      </c>
      <c r="O276" s="12">
        <v>49.66</v>
      </c>
      <c r="P276" s="21">
        <f>IF(Tabela14[[#This Row],[Endividamento Famíliar Total]]="",#N/A,((Tabela14[[#This Row],[Endividamento Famíliar Total]]*1)/O264)-1)</f>
        <v>2.7519139250982816E-2</v>
      </c>
      <c r="Q276" s="12">
        <v>27.73</v>
      </c>
      <c r="R276" s="21">
        <f>IF(Tabela14[[#This Row],[Comprometimento de Renda]]="",#N/A,((Tabela14[[#This Row],[Comprometimento de Renda]]*1)/Q264)-1)</f>
        <v>6.9005397070161845E-2</v>
      </c>
      <c r="S276" s="39">
        <v>4868518097</v>
      </c>
      <c r="T276" s="21">
        <f>IF(Tabela14[[#This Row],[M2]]="",#N/A,((Tabela14[[#This Row],[M2]]*1)/S264)-1)</f>
        <v>0.16539051230718549</v>
      </c>
      <c r="U276" s="12">
        <v>13.65</v>
      </c>
      <c r="V276" s="39">
        <v>398583288</v>
      </c>
      <c r="W276" s="21">
        <f>IF(Tabela14[[#This Row],[Base Monetária]]="",#N/A,((Tabela14[[#This Row],[Base Monetária]]*1)/V275)-1)</f>
        <v>1.3070769760064049E-2</v>
      </c>
      <c r="X276" s="21">
        <f>IF(Tabela14[[#This Row],[Base Monetária]]="",#N/A,((Tabela14[[#This Row],[Base Monetária]]*1)/V264)-1)</f>
        <v>5.992813659336349E-3</v>
      </c>
    </row>
    <row r="277" spans="1:24" ht="12.75">
      <c r="A277" s="19">
        <v>44866</v>
      </c>
      <c r="B277" s="41">
        <v>2099043</v>
      </c>
      <c r="C277" s="21">
        <f>IF(Tabela14[[#This Row],[Saldo Crédito PJ]]="",#N/A,((Tabela14[[#This Row],[Saldo Crédito PJ]]*1)/B265)-1)</f>
        <v>8.8800523277497323E-2</v>
      </c>
      <c r="D277" s="40">
        <v>3159223</v>
      </c>
      <c r="E277" s="21">
        <f>IF(Tabela14[[#This Row],[Saldo Crédito PF]]="",#N/A,((Tabela14[[#This Row],[Saldo Crédito PF]]*1)/D265)-1)</f>
        <v>0.18454678629532251</v>
      </c>
      <c r="F277" s="40">
        <v>5258211</v>
      </c>
      <c r="G277" s="21">
        <f>IF(Tabela14[[#This Row],[Saldo Crédito Total]]="",#N/A,((Tabela14[[#This Row],[Saldo Crédito Total]]*1)/F276)-1)</f>
        <v>9.8937963933756201E-3</v>
      </c>
      <c r="H277" s="21">
        <f>IF(Tabela14[[#This Row],[Saldo Crédito Total]]="",#N/A,((Tabela14[[#This Row],[Saldo Crédito Total]]*1)/F265)-1)</f>
        <v>0.14436307368201118</v>
      </c>
      <c r="I277" s="43">
        <v>509717</v>
      </c>
      <c r="J277" s="21">
        <f>IF(Tabela14[[#This Row],[Concessão Crédito ]]="",#N/A,((Tabela14[[#This Row],[Concessão Crédito ]]*1)/I265)-1)</f>
        <v>0.10188830160943385</v>
      </c>
      <c r="K277" s="12">
        <v>21.61</v>
      </c>
      <c r="L277" s="12">
        <v>3.01</v>
      </c>
      <c r="M277" s="12">
        <v>1.72</v>
      </c>
      <c r="N277" s="12">
        <v>3.86</v>
      </c>
      <c r="O277" s="12">
        <v>49.52</v>
      </c>
      <c r="P277" s="21">
        <f>IF(Tabela14[[#This Row],[Endividamento Famíliar Total]]="",#N/A,((Tabela14[[#This Row],[Endividamento Famíliar Total]]*1)/O265)-1)</f>
        <v>6.5040650406504863E-3</v>
      </c>
      <c r="Q277" s="12">
        <v>27.72</v>
      </c>
      <c r="R277" s="21">
        <f>IF(Tabela14[[#This Row],[Comprometimento de Renda]]="",#N/A,((Tabela14[[#This Row],[Comprometimento de Renda]]*1)/Q265)-1)</f>
        <v>6.1662198391420953E-2</v>
      </c>
      <c r="S277" s="39">
        <v>4960885500</v>
      </c>
      <c r="T277" s="21">
        <f>IF(Tabela14[[#This Row],[M2]]="",#N/A,((Tabela14[[#This Row],[M2]]*1)/S265)-1)</f>
        <v>0.18475482760028639</v>
      </c>
      <c r="U277" s="12">
        <v>13.65</v>
      </c>
      <c r="V277" s="39">
        <v>391532638</v>
      </c>
      <c r="W277" s="21">
        <f>IF(Tabela14[[#This Row],[Base Monetária]]="",#N/A,((Tabela14[[#This Row],[Base Monetária]]*1)/V276)-1)</f>
        <v>-1.7689276525813646E-2</v>
      </c>
      <c r="X277" s="21">
        <f>IF(Tabela14[[#This Row],[Base Monetária]]="",#N/A,((Tabela14[[#This Row],[Base Monetária]]*1)/V265)-1)</f>
        <v>-5.2602266000022713E-2</v>
      </c>
    </row>
    <row r="278" spans="1:24" ht="12.75">
      <c r="A278" s="19">
        <v>44896</v>
      </c>
      <c r="B278" s="41">
        <v>2145713</v>
      </c>
      <c r="C278" s="21">
        <f>IF(Tabela14[[#This Row],[Saldo Crédito PJ]]="",#N/A,((Tabela14[[#This Row],[Saldo Crédito PJ]]*1)/B266)-1)</f>
        <v>9.0002235159051924E-2</v>
      </c>
      <c r="D278" s="40">
        <v>3190981</v>
      </c>
      <c r="E278" s="21">
        <f>IF(Tabela14[[#This Row],[Saldo Crédito PF]]="",#N/A,((Tabela14[[#This Row],[Saldo Crédito PF]]*1)/D266)-1)</f>
        <v>0.17712367692687359</v>
      </c>
      <c r="F278" s="40">
        <v>5336640</v>
      </c>
      <c r="G278" s="21">
        <f>IF(Tabela14[[#This Row],[Saldo Crédito Total]]="",#N/A,((Tabela14[[#This Row],[Saldo Crédito Total]]*1)/F277)-1)</f>
        <v>1.49155292551022E-2</v>
      </c>
      <c r="H278" s="21">
        <f>IF(Tabela14[[#This Row],[Saldo Crédito Total]]="",#N/A,((Tabela14[[#This Row],[Saldo Crédito Total]]*1)/F266)-1)</f>
        <v>0.14046170337532771</v>
      </c>
      <c r="I278" s="43">
        <v>552165</v>
      </c>
      <c r="J278" s="21">
        <f>IF(Tabela14[[#This Row],[Concessão Crédito ]]="",#N/A,((Tabela14[[#This Row],[Concessão Crédito ]]*1)/I266)-1)</f>
        <v>9.4965852033410236E-2</v>
      </c>
      <c r="K278" s="12">
        <v>21.52</v>
      </c>
      <c r="L278" s="12">
        <v>3.01</v>
      </c>
      <c r="M278" s="12">
        <v>1.71</v>
      </c>
      <c r="N278" s="12">
        <v>3.88</v>
      </c>
      <c r="O278" s="12">
        <v>48.97</v>
      </c>
      <c r="P278" s="21">
        <f>IF(Tabela14[[#This Row],[Endividamento Famíliar Total]]="",#N/A,((Tabela14[[#This Row],[Endividamento Famíliar Total]]*1)/O266)-1)</f>
        <v>-1.3894482480869885E-2</v>
      </c>
      <c r="Q278" s="12">
        <v>27.28</v>
      </c>
      <c r="R278" s="21">
        <f>IF(Tabela14[[#This Row],[Comprometimento de Renda]]="",#N/A,((Tabela14[[#This Row],[Comprometimento de Renda]]*1)/Q266)-1)</f>
        <v>4.4810417464572927E-2</v>
      </c>
      <c r="S278" s="39">
        <v>5102870896</v>
      </c>
      <c r="T278" s="21">
        <f>IF(Tabela14[[#This Row],[M2]]="",#N/A,((Tabela14[[#This Row],[M2]]*1)/S266)-1)</f>
        <v>0.18117432571713454</v>
      </c>
      <c r="U278" s="12">
        <v>13.65</v>
      </c>
      <c r="V278" s="39">
        <v>419659918</v>
      </c>
      <c r="W278" s="21">
        <f>IF(Tabela14[[#This Row],[Base Monetária]]="",#N/A,((Tabela14[[#This Row],[Base Monetária]]*1)/V277)-1)</f>
        <v>7.1838915252832702E-2</v>
      </c>
      <c r="X278" s="21">
        <f>IF(Tabela14[[#This Row],[Base Monetária]]="",#N/A,((Tabela14[[#This Row],[Base Monetária]]*1)/V266)-1)</f>
        <v>2.5603179291294964E-2</v>
      </c>
    </row>
    <row r="279" spans="1:24" ht="12.75">
      <c r="A279" s="19">
        <v>44927</v>
      </c>
      <c r="B279" s="41">
        <v>2143696</v>
      </c>
      <c r="C279" s="21">
        <f>IF(Tabela14[[#This Row],[Saldo Crédito PJ]]="",#N/A,((Tabela14[[#This Row],[Saldo Crédito PJ]]*1)/B267)-1)</f>
        <v>0.10419938570198983</v>
      </c>
      <c r="D279" s="40">
        <v>3226470</v>
      </c>
      <c r="E279" s="21">
        <f>IF(Tabela14[[#This Row],[Saldo Crédito PF]]="",#N/A,((Tabela14[[#This Row],[Saldo Crédito PF]]*1)/D267)-1)</f>
        <v>0.17865190047285329</v>
      </c>
      <c r="F279" s="40">
        <v>5370166</v>
      </c>
      <c r="G279" s="21">
        <f>IF(Tabela14[[#This Row],[Saldo Crédito Total]]="",#N/A,((Tabela14[[#This Row],[Saldo Crédito Total]]*1)/F278)-1)</f>
        <v>6.2822300173892565E-3</v>
      </c>
      <c r="H279" s="21">
        <f>IF(Tabela14[[#This Row],[Saldo Crédito Total]]="",#N/A,((Tabela14[[#This Row],[Saldo Crédito Total]]*1)/F267)-1)</f>
        <v>0.14775904302510012</v>
      </c>
      <c r="I279" s="43">
        <v>474572</v>
      </c>
      <c r="J279" s="21">
        <f>IF(Tabela14[[#This Row],[Concessão Crédito ]]="",#N/A,((Tabela14[[#This Row],[Concessão Crédito ]]*1)/I267)-1)</f>
        <v>0.15852688009296112</v>
      </c>
      <c r="K279" s="12">
        <v>21.97</v>
      </c>
      <c r="L279" s="12">
        <v>3.16</v>
      </c>
      <c r="M279" s="12">
        <v>1.82</v>
      </c>
      <c r="N279" s="12">
        <v>4.04</v>
      </c>
      <c r="O279" s="12">
        <v>48.88</v>
      </c>
      <c r="P279" s="21">
        <f>IF(Tabela14[[#This Row],[Endividamento Famíliar Total]]="",#N/A,((Tabela14[[#This Row],[Endividamento Famíliar Total]]*1)/O267)-1)</f>
        <v>-1.8867924528301883E-2</v>
      </c>
      <c r="Q279" s="12">
        <v>27.38</v>
      </c>
      <c r="R279" s="21">
        <f>IF(Tabela14[[#This Row],[Comprometimento de Renda]]="",#N/A,((Tabela14[[#This Row],[Comprometimento de Renda]]*1)/Q267)-1)</f>
        <v>2.8163725122042793E-2</v>
      </c>
      <c r="S279" s="39">
        <v>5034001567</v>
      </c>
      <c r="T279" s="21">
        <f>IF(Tabela14[[#This Row],[M2]]="",#N/A,((Tabela14[[#This Row],[M2]]*1)/S267)-1)</f>
        <v>0.19677809943090341</v>
      </c>
      <c r="U279" s="12">
        <v>13.65</v>
      </c>
      <c r="V279" s="39">
        <v>413489780</v>
      </c>
      <c r="W279" s="21">
        <f>IF(Tabela14[[#This Row],[Base Monetária]]="",#N/A,((Tabela14[[#This Row],[Base Monetária]]*1)/V278)-1)</f>
        <v>-1.4702709826102556E-2</v>
      </c>
      <c r="X279" s="21">
        <f>IF(Tabela14[[#This Row],[Base Monetária]]="",#N/A,((Tabela14[[#This Row],[Base Monetária]]*1)/V267)-1)</f>
        <v>-1.0733663885490796E-2</v>
      </c>
    </row>
    <row r="280" spans="1:24" ht="12.75">
      <c r="A280" s="19">
        <v>44958</v>
      </c>
      <c r="B280" s="41">
        <v>2128587</v>
      </c>
      <c r="C280" s="21">
        <f>IF(Tabela14[[#This Row],[Saldo Crédito PJ]]="",#N/A,((Tabela14[[#This Row],[Saldo Crédito PJ]]*1)/B268)-1)</f>
        <v>8.328290773107172E-2</v>
      </c>
      <c r="D280" s="41">
        <v>3240279</v>
      </c>
      <c r="E280" s="21">
        <f>IF(Tabela14[[#This Row],[Saldo Crédito PF]]="",#N/A,((Tabela14[[#This Row],[Saldo Crédito PF]]*1)/D268)-1)</f>
        <v>0.17496559714116322</v>
      </c>
      <c r="F280" s="40">
        <v>5368867</v>
      </c>
      <c r="G280" s="21">
        <f>IF(Tabela14[[#This Row],[Saldo Crédito Total]]="",#N/A,((Tabela14[[#This Row],[Saldo Crédito Total]]*1)/F279)-1)</f>
        <v>-2.4189196386104062E-4</v>
      </c>
      <c r="H280" s="21">
        <f>IF(Tabela14[[#This Row],[Saldo Crédito Total]]="",#N/A,((Tabela14[[#This Row],[Saldo Crédito Total]]*1)/F268)-1)</f>
        <v>0.13682007730313939</v>
      </c>
      <c r="I280" s="43">
        <v>429088</v>
      </c>
      <c r="J280" s="21">
        <f>IF(Tabela14[[#This Row],[Concessão Crédito ]]="",#N/A,((Tabela14[[#This Row],[Concessão Crédito ]]*1)/I268)-1)</f>
        <v>7.1180178493415625E-2</v>
      </c>
      <c r="K280" s="12">
        <v>22.27</v>
      </c>
      <c r="L280" s="12">
        <v>3.28</v>
      </c>
      <c r="M280" s="12">
        <v>2.04</v>
      </c>
      <c r="N280" s="12">
        <v>4.09</v>
      </c>
      <c r="O280" s="12">
        <v>48.64</v>
      </c>
      <c r="P280" s="21">
        <f>IF(Tabela14[[#This Row],[Endividamento Famíliar Total]]="",#N/A,((Tabela14[[#This Row],[Endividamento Famíliar Total]]*1)/O268)-1)</f>
        <v>-2.2311557788944669E-2</v>
      </c>
      <c r="Q280" s="12">
        <v>27.4</v>
      </c>
      <c r="R280" s="21">
        <f>IF(Tabela14[[#This Row],[Comprometimento de Renda]]="",#N/A,((Tabela14[[#This Row],[Comprometimento de Renda]]*1)/Q268)-1)</f>
        <v>3.9059537353052676E-2</v>
      </c>
      <c r="S280" s="39">
        <v>5094021240</v>
      </c>
      <c r="T280" s="21">
        <f>IF(Tabela14[[#This Row],[M2]]="",#N/A,((Tabela14[[#This Row],[M2]]*1)/S268)-1)</f>
        <v>0.19270957695343682</v>
      </c>
      <c r="U280" s="12">
        <v>13.65</v>
      </c>
      <c r="V280" s="39">
        <v>403569746</v>
      </c>
      <c r="W280" s="21">
        <f>IF(Tabela14[[#This Row],[Base Monetária]]="",#N/A,((Tabela14[[#This Row],[Base Monetária]]*1)/V279)-1)</f>
        <v>-2.3991001663934752E-2</v>
      </c>
      <c r="X280" s="21">
        <f>IF(Tabela14[[#This Row],[Base Monetária]]="",#N/A,((Tabela14[[#This Row],[Base Monetária]]*1)/V268)-1)</f>
        <v>3.4754731114952087E-3</v>
      </c>
    </row>
    <row r="281" spans="1:24" ht="12.75">
      <c r="A281" s="19">
        <v>44986</v>
      </c>
      <c r="B281" s="41">
        <v>2146398</v>
      </c>
      <c r="C281" s="21">
        <f>IF(Tabela14[[#This Row],[Saldo Crédito PJ]]="",#N/A,((Tabela14[[#This Row],[Saldo Crédito PJ]]*1)/B269)-1)</f>
        <v>8.0878098450441138E-2</v>
      </c>
      <c r="D281" s="41">
        <v>3271149</v>
      </c>
      <c r="E281" s="21">
        <f>IF(Tabela14[[#This Row],[Saldo Crédito PF]]="",#N/A,((Tabela14[[#This Row],[Saldo Crédito PF]]*1)/D269)-1)</f>
        <v>0.16737945776962526</v>
      </c>
      <c r="F281" s="40">
        <v>5417547</v>
      </c>
      <c r="G281" s="21">
        <f>IF(Tabela14[[#This Row],[Saldo Crédito Total]]="",#N/A,((Tabela14[[#This Row],[Saldo Crédito Total]]*1)/F280)-1)</f>
        <v>9.0670899465381538E-3</v>
      </c>
      <c r="H281" s="21">
        <f>IF(Tabela14[[#This Row],[Saldo Crédito Total]]="",#N/A,((Tabela14[[#This Row],[Saldo Crédito Total]]*1)/F269)-1)</f>
        <v>0.13150300516654312</v>
      </c>
      <c r="I281" s="43">
        <v>534286</v>
      </c>
      <c r="J281" s="21">
        <f>IF(Tabela14[[#This Row],[Concessão Crédito ]]="",#N/A,((Tabela14[[#This Row],[Concessão Crédito ]]*1)/I269)-1)</f>
        <v>4.0193442501669452E-2</v>
      </c>
      <c r="K281" s="12">
        <v>22.1</v>
      </c>
      <c r="L281" s="12">
        <v>3.26</v>
      </c>
      <c r="M281" s="12">
        <v>2.08</v>
      </c>
      <c r="N281" s="12">
        <v>4.03</v>
      </c>
      <c r="O281" s="12">
        <v>48.52</v>
      </c>
      <c r="P281" s="21">
        <f>IF(Tabela14[[#This Row],[Endividamento Famíliar Total]]="",#N/A,((Tabela14[[#This Row],[Endividamento Famíliar Total]]*1)/O269)-1)</f>
        <v>-2.6289383905277797E-2</v>
      </c>
      <c r="Q281" s="12">
        <v>27.61</v>
      </c>
      <c r="R281" s="21">
        <f>IF(Tabela14[[#This Row],[Comprometimento de Renda]]="",#N/A,((Tabela14[[#This Row],[Comprometimento de Renda]]*1)/Q269)-1)</f>
        <v>5.5831739961759164E-2</v>
      </c>
      <c r="S281" s="39">
        <v>5227111932</v>
      </c>
      <c r="T281" s="21">
        <f>IF(Tabela14[[#This Row],[M2]]="",#N/A,((Tabela14[[#This Row],[M2]]*1)/S269)-1)</f>
        <v>0.19587736788617671</v>
      </c>
      <c r="U281" s="12">
        <v>13.65</v>
      </c>
      <c r="V281" s="39">
        <v>413314387</v>
      </c>
      <c r="W281" s="21">
        <f>IF(Tabela14[[#This Row],[Base Monetária]]="",#N/A,((Tabela14[[#This Row],[Base Monetária]]*1)/V280)-1)</f>
        <v>2.4146113767408162E-2</v>
      </c>
      <c r="X281" s="21">
        <f>IF(Tabela14[[#This Row],[Base Monetária]]="",#N/A,((Tabela14[[#This Row],[Base Monetária]]*1)/V269)-1)</f>
        <v>7.1047506538545857E-2</v>
      </c>
    </row>
    <row r="282" spans="1:24" ht="12.75">
      <c r="A282" s="19">
        <v>45017</v>
      </c>
      <c r="B282" s="41">
        <v>2136652</v>
      </c>
      <c r="C282" s="21">
        <f>IF(Tabela14[[#This Row],[Saldo Crédito PJ]]="",#N/A,((Tabela14[[#This Row],[Saldo Crédito PJ]]*1)/B270)-1)</f>
        <v>7.1505693144406024E-2</v>
      </c>
      <c r="D282" s="41">
        <v>3279806</v>
      </c>
      <c r="E282" s="21">
        <f>IF(Tabela14[[#This Row],[Saldo Crédito PF]]="",#N/A,((Tabela14[[#This Row],[Saldo Crédito PF]]*1)/D270)-1)</f>
        <v>0.15806511182521499</v>
      </c>
      <c r="F282" s="40">
        <v>5416458</v>
      </c>
      <c r="G282" s="21">
        <f>IF(Tabela14[[#This Row],[Saldo Crédito Total]]="",#N/A,((Tabela14[[#This Row],[Saldo Crédito Total]]*1)/F281)-1)</f>
        <v>-2.0101348451617707E-4</v>
      </c>
      <c r="H282" s="21">
        <f>IF(Tabela14[[#This Row],[Saldo Crédito Total]]="",#N/A,((Tabela14[[#This Row],[Saldo Crédito Total]]*1)/F270)-1)</f>
        <v>0.12230098661309241</v>
      </c>
      <c r="I282" s="43">
        <v>442683</v>
      </c>
      <c r="J282" s="21">
        <f>IF(Tabela14[[#This Row],[Concessão Crédito ]]="",#N/A,((Tabela14[[#This Row],[Concessão Crédito ]]*1)/I270)-1)</f>
        <v>-3.8569461517411585E-2</v>
      </c>
      <c r="K282" s="12">
        <v>22.43</v>
      </c>
      <c r="L282" s="12">
        <v>3.45</v>
      </c>
      <c r="M282" s="12">
        <v>2.3199999999999998</v>
      </c>
      <c r="N282" s="12">
        <v>4.1900000000000004</v>
      </c>
      <c r="O282" s="12">
        <v>48.59</v>
      </c>
      <c r="P282" s="21">
        <f>IF(Tabela14[[#This Row],[Endividamento Famíliar Total]]="",#N/A,((Tabela14[[#This Row],[Endividamento Famíliar Total]]*1)/O270)-1)</f>
        <v>-2.6252505010019966E-2</v>
      </c>
      <c r="Q282" s="12">
        <v>28.06</v>
      </c>
      <c r="R282" s="21">
        <f>IF(Tabela14[[#This Row],[Comprometimento de Renda]]="",#N/A,((Tabela14[[#This Row],[Comprometimento de Renda]]*1)/Q270)-1)</f>
        <v>7.222009935040119E-2</v>
      </c>
      <c r="S282" s="39">
        <v>5256116447</v>
      </c>
      <c r="T282" s="21">
        <f>IF(Tabela14[[#This Row],[M2]]="",#N/A,((Tabela14[[#This Row],[M2]]*1)/S270)-1)</f>
        <v>0.18459533592913369</v>
      </c>
      <c r="U282" s="12">
        <v>13.65</v>
      </c>
      <c r="V282" s="39">
        <v>410350182</v>
      </c>
      <c r="W282" s="21">
        <f>IF(Tabela14[[#This Row],[Base Monetária]]="",#N/A,((Tabela14[[#This Row],[Base Monetária]]*1)/V281)-1)</f>
        <v>-7.1717924496056407E-3</v>
      </c>
      <c r="X282" s="21">
        <f>IF(Tabela14[[#This Row],[Base Monetária]]="",#N/A,((Tabela14[[#This Row],[Base Monetária]]*1)/V270)-1)</f>
        <v>3.4903711779189273E-2</v>
      </c>
    </row>
    <row r="283" spans="1:24" ht="12.75">
      <c r="A283" s="19">
        <v>45047</v>
      </c>
      <c r="B283" s="41">
        <v>2137582</v>
      </c>
      <c r="C283" s="21">
        <f>IF(Tabela14[[#This Row],[Saldo Crédito PJ]]="",#N/A,((Tabela14[[#This Row],[Saldo Crédito PJ]]*1)/B271)-1)</f>
        <v>6.7223781876314614E-2</v>
      </c>
      <c r="D283" s="41">
        <v>3303043</v>
      </c>
      <c r="E283" s="21">
        <f>IF(Tabela14[[#This Row],[Saldo Crédito PF]]="",#N/A,((Tabela14[[#This Row],[Saldo Crédito PF]]*1)/D271)-1)</f>
        <v>0.14798529986250775</v>
      </c>
      <c r="F283" s="40">
        <v>5440625</v>
      </c>
      <c r="G283" s="21">
        <f>IF(Tabela14[[#This Row],[Saldo Crédito Total]]="",#N/A,((Tabela14[[#This Row],[Saldo Crédito Total]]*1)/F282)-1)</f>
        <v>4.4617718811814644E-3</v>
      </c>
      <c r="H283" s="21">
        <f>IF(Tabela14[[#This Row],[Saldo Crédito Total]]="",#N/A,((Tabela14[[#This Row],[Saldo Crédito Total]]*1)/F271)-1)</f>
        <v>0.11483922340696706</v>
      </c>
      <c r="I283" s="43">
        <v>513180</v>
      </c>
      <c r="J283" s="21">
        <f>IF(Tabela14[[#This Row],[Concessão Crédito ]]="",#N/A,((Tabela14[[#This Row],[Concessão Crédito ]]*1)/I271)-1)</f>
        <v>1.7949699582053169E-2</v>
      </c>
      <c r="K283" s="12">
        <v>22.5</v>
      </c>
      <c r="L283" s="12">
        <v>3.55</v>
      </c>
      <c r="M283" s="12">
        <v>2.4500000000000002</v>
      </c>
      <c r="N283" s="12">
        <v>4.26</v>
      </c>
      <c r="O283" s="12">
        <v>48.82</v>
      </c>
      <c r="P283" s="21">
        <f>IF(Tabela14[[#This Row],[Endividamento Famíliar Total]]="",#N/A,((Tabela14[[#This Row],[Endividamento Famíliar Total]]*1)/O271)-1)</f>
        <v>-2.0072260136491327E-2</v>
      </c>
      <c r="Q283" s="12">
        <v>28.15</v>
      </c>
      <c r="R283" s="21">
        <f>IF(Tabela14[[#This Row],[Comprometimento de Renda]]="",#N/A,((Tabela14[[#This Row],[Comprometimento de Renda]]*1)/Q271)-1)</f>
        <v>7.5659151700420146E-2</v>
      </c>
      <c r="S283" s="39">
        <v>5322265166</v>
      </c>
      <c r="T283" s="21">
        <f>IF(Tabela14[[#This Row],[M2]]="",#N/A,((Tabela14[[#This Row],[M2]]*1)/S271)-1)</f>
        <v>0.17530759338474922</v>
      </c>
      <c r="U283" s="12">
        <v>13.65</v>
      </c>
      <c r="V283" s="39">
        <v>396348679</v>
      </c>
      <c r="W283" s="21">
        <f>IF(Tabela14[[#This Row],[Base Monetária]]="",#N/A,((Tabela14[[#This Row],[Base Monetária]]*1)/V282)-1)</f>
        <v>-3.4120864603393808E-2</v>
      </c>
      <c r="X283" s="21">
        <f>IF(Tabela14[[#This Row],[Base Monetária]]="",#N/A,((Tabela14[[#This Row],[Base Monetária]]*1)/V271)-1)</f>
        <v>-4.6260844391352585E-3</v>
      </c>
    </row>
    <row r="284" spans="1:24" ht="12.75">
      <c r="A284" s="19">
        <v>45078</v>
      </c>
      <c r="B284" s="41">
        <v>2161280</v>
      </c>
      <c r="C284" s="21">
        <f>IF(Tabela14[[#This Row],[Saldo Crédito PJ]]="",#N/A,((Tabela14[[#This Row],[Saldo Crédito PJ]]*1)/B272)-1)</f>
        <v>5.8468783623823573E-2</v>
      </c>
      <c r="D284" s="41">
        <v>3301138</v>
      </c>
      <c r="E284" s="21">
        <f>IF(Tabela14[[#This Row],[Saldo Crédito PF]]="",#N/A,((Tabela14[[#This Row],[Saldo Crédito PF]]*1)/D272)-1)</f>
        <v>0.13203402338456138</v>
      </c>
      <c r="F284" s="40">
        <v>5462418</v>
      </c>
      <c r="G284" s="21">
        <f>IF(Tabela14[[#This Row],[Saldo Crédito Total]]="",#N/A,((Tabela14[[#This Row],[Saldo Crédito Total]]*1)/F283)-1)</f>
        <v>4.0056059735784633E-3</v>
      </c>
      <c r="H284" s="21">
        <f>IF(Tabela14[[#This Row],[Saldo Crédito Total]]="",#N/A,((Tabela14[[#This Row],[Saldo Crédito Total]]*1)/F272)-1)</f>
        <v>0.10173708981737617</v>
      </c>
      <c r="I284" s="43">
        <v>522718</v>
      </c>
      <c r="J284" s="21">
        <f>IF(Tabela14[[#This Row],[Concessão Crédito ]]="",#N/A,((Tabela14[[#This Row],[Concessão Crédito ]]*1)/I272)-1)</f>
        <v>3.6026804560977288E-2</v>
      </c>
      <c r="K284" s="12">
        <v>22.5</v>
      </c>
      <c r="L284" s="12">
        <v>3.53</v>
      </c>
      <c r="M284" s="12">
        <v>2.5</v>
      </c>
      <c r="N284" s="12">
        <v>4.21</v>
      </c>
      <c r="O284" s="12">
        <v>48.29</v>
      </c>
      <c r="P284" s="21">
        <f>IF(Tabela14[[#This Row],[Endividamento Famíliar Total]]="",#N/A,((Tabela14[[#This Row],[Endividamento Famíliar Total]]*1)/O272)-1)</f>
        <v>-3.1488166867228218E-2</v>
      </c>
      <c r="Q284" s="12">
        <v>28.39</v>
      </c>
      <c r="R284" s="21">
        <f>IF(Tabela14[[#This Row],[Comprometimento de Renda]]="",#N/A,((Tabela14[[#This Row],[Comprometimento de Renda]]*1)/Q272)-1)</f>
        <v>5.9328358208955212E-2</v>
      </c>
      <c r="S284" s="39">
        <v>5433487431</v>
      </c>
      <c r="T284" s="21">
        <f>IF(Tabela14[[#This Row],[M2]]="",#N/A,((Tabela14[[#This Row],[M2]]*1)/S272)-1)</f>
        <v>0.1740508136603558</v>
      </c>
      <c r="U284" s="12">
        <v>13.65</v>
      </c>
      <c r="V284" s="39"/>
      <c r="W284" s="21" t="e">
        <f>IF(Tabela14[[#This Row],[Base Monetária]]="",#N/A,((Tabela14[[#This Row],[Base Monetária]]*1)/V283)-1)</f>
        <v>#N/A</v>
      </c>
      <c r="X284" s="21" t="e">
        <f>IF(Tabela14[[#This Row],[Base Monetária]]="",#N/A,((Tabela14[[#This Row],[Base Monetária]]*1)/V272)-1)</f>
        <v>#N/A</v>
      </c>
    </row>
    <row r="285" spans="1:24" ht="12.75">
      <c r="A285" s="19">
        <v>45108</v>
      </c>
      <c r="B285" s="41">
        <v>2144276</v>
      </c>
      <c r="C285" s="21">
        <f>IF(Tabela14[[#This Row],[Saldo Crédito PJ]]="",#N/A,((Tabela14[[#This Row],[Saldo Crédito PJ]]*1)/B273)-1)</f>
        <v>5.3249549209255731E-2</v>
      </c>
      <c r="D285" s="41">
        <v>3318286</v>
      </c>
      <c r="E285" s="21">
        <f>IF(Tabela14[[#This Row],[Saldo Crédito PF]]="",#N/A,((Tabela14[[#This Row],[Saldo Crédito PF]]*1)/D273)-1)</f>
        <v>0.12203572080693048</v>
      </c>
      <c r="F285" s="40">
        <v>5462562</v>
      </c>
      <c r="G285" s="21">
        <f>IF(Tabela14[[#This Row],[Saldo Crédito Total]]="",#N/A,((Tabela14[[#This Row],[Saldo Crédito Total]]*1)/F284)-1)</f>
        <v>2.6361951795061955E-5</v>
      </c>
      <c r="H285" s="21">
        <f>IF(Tabela14[[#This Row],[Saldo Crédito Total]]="",#N/A,((Tabela14[[#This Row],[Saldo Crédito Total]]*1)/F273)-1)</f>
        <v>9.3989942816768313E-2</v>
      </c>
      <c r="I285" s="43">
        <v>497007</v>
      </c>
      <c r="J285" s="21">
        <f>IF(Tabela14[[#This Row],[Concessão Crédito ]]="",#N/A,((Tabela14[[#This Row],[Concessão Crédito ]]*1)/I273)-1)</f>
        <v>1.8233706953598272E-2</v>
      </c>
      <c r="K285" s="12">
        <v>22.45</v>
      </c>
      <c r="L285" s="12">
        <v>3.55</v>
      </c>
      <c r="M285" s="12">
        <v>2.6</v>
      </c>
      <c r="N285" s="12">
        <v>4.17</v>
      </c>
      <c r="O285" s="12">
        <v>47.88</v>
      </c>
      <c r="P285" s="21">
        <f>IF(Tabela14[[#This Row],[Endividamento Famíliar Total]]="",#N/A,((Tabela14[[#This Row],[Endividamento Famíliar Total]]*1)/O273)-1)</f>
        <v>-4.4120582950688769E-2</v>
      </c>
      <c r="Q285" s="12">
        <v>27.72</v>
      </c>
      <c r="R285" s="21">
        <f>IF(Tabela14[[#This Row],[Comprometimento de Renda]]="",#N/A,((Tabela14[[#This Row],[Comprometimento de Renda]]*1)/Q273)-1)</f>
        <v>1.4270032930845167E-2</v>
      </c>
      <c r="S285" s="39">
        <v>5480967355</v>
      </c>
      <c r="T285" s="21">
        <f>IF(Tabela14[[#This Row],[M2]]="",#N/A,((Tabela14[[#This Row],[M2]]*1)/S273)-1)</f>
        <v>0.16881341765397329</v>
      </c>
      <c r="U285" s="12">
        <v>13.65</v>
      </c>
      <c r="V285" s="39"/>
      <c r="W285" s="21" t="e">
        <f>IF(Tabela14[[#This Row],[Base Monetária]]="",#N/A,((Tabela14[[#This Row],[Base Monetária]]*1)/V284)-1)</f>
        <v>#N/A</v>
      </c>
      <c r="X285" s="21" t="e">
        <f>IF(Tabela14[[#This Row],[Base Monetária]]="",#N/A,((Tabela14[[#This Row],[Base Monetária]]*1)/V273)-1)</f>
        <v>#N/A</v>
      </c>
    </row>
    <row r="286" spans="1:24" ht="12.75">
      <c r="A286" s="19">
        <v>45139</v>
      </c>
      <c r="B286" s="41">
        <v>2162352</v>
      </c>
      <c r="C286" s="21">
        <f>IF(Tabela14[[#This Row],[Saldo Crédito PJ]]="",#N/A,((Tabela14[[#This Row],[Saldo Crédito PJ]]*1)/B274)-1)</f>
        <v>5.3634007055567423E-2</v>
      </c>
      <c r="D286" s="41">
        <v>3368635</v>
      </c>
      <c r="E286" s="21">
        <f>IF(Tabela14[[#This Row],[Saldo Crédito PF]]="",#N/A,((Tabela14[[#This Row],[Saldo Crédito PF]]*1)/D274)-1)</f>
        <v>0.11798751063680091</v>
      </c>
      <c r="F286" s="40">
        <v>5530987</v>
      </c>
      <c r="G286" s="21">
        <f>IF(Tabela14[[#This Row],[Saldo Crédito Total]]="",#N/A,((Tabela14[[#This Row],[Saldo Crédito Total]]*1)/F285)-1)</f>
        <v>1.252617361596986E-2</v>
      </c>
      <c r="H286" s="21">
        <f>IF(Tabela14[[#This Row],[Saldo Crédito Total]]="",#N/A,((Tabela14[[#This Row],[Saldo Crédito Total]]*1)/F274)-1)</f>
        <v>9.1914287586932764E-2</v>
      </c>
      <c r="I286" s="43">
        <v>553472</v>
      </c>
      <c r="J286" s="21">
        <f>IF(Tabela14[[#This Row],[Concessão Crédito ]]="",#N/A,((Tabela14[[#This Row],[Concessão Crédito ]]*1)/I274)-1)</f>
        <v>2.3346799914947924E-2</v>
      </c>
      <c r="K286" s="12">
        <v>22.48</v>
      </c>
      <c r="L286" s="12">
        <v>3.54</v>
      </c>
      <c r="M286" s="12">
        <v>2.69</v>
      </c>
      <c r="N286" s="12">
        <v>4.08</v>
      </c>
      <c r="O286" s="12">
        <v>47.98</v>
      </c>
      <c r="P286" s="21">
        <f>IF(Tabela14[[#This Row],[Endividamento Famíliar Total]]="",#N/A,((Tabela14[[#This Row],[Endividamento Famíliar Total]]*1)/O274)-1)</f>
        <v>-3.3635448136958734E-2</v>
      </c>
      <c r="Q286" s="12">
        <v>27.51</v>
      </c>
      <c r="R286" s="21">
        <f>IF(Tabela14[[#This Row],[Comprometimento de Renda]]="",#N/A,((Tabela14[[#This Row],[Comprometimento de Renda]]*1)/Q274)-1)</f>
        <v>-5.0632911392404223E-3</v>
      </c>
      <c r="S286" s="39">
        <v>5591779991</v>
      </c>
      <c r="T286" s="21">
        <f>IF(Tabela14[[#This Row],[M2]]="",#N/A,((Tabela14[[#This Row],[M2]]*1)/S274)-1)</f>
        <v>0.17008765134147552</v>
      </c>
      <c r="U286" s="12">
        <v>13.15</v>
      </c>
      <c r="V286" s="39"/>
      <c r="W286" s="21" t="e">
        <f>IF(Tabela14[[#This Row],[Base Monetária]]="",#N/A,((Tabela14[[#This Row],[Base Monetária]]*1)/V285)-1)</f>
        <v>#N/A</v>
      </c>
      <c r="X286" s="21" t="e">
        <f>IF(Tabela14[[#This Row],[Base Monetária]]="",#N/A,((Tabela14[[#This Row],[Base Monetária]]*1)/V274)-1)</f>
        <v>#N/A</v>
      </c>
    </row>
    <row r="287" spans="1:24" ht="12.75">
      <c r="A287" s="19">
        <v>45170</v>
      </c>
      <c r="B287" s="41">
        <v>2198781</v>
      </c>
      <c r="C287" s="21">
        <f>IF(Tabela14[[#This Row],[Saldo Crédito PJ]]="",#N/A,((Tabela14[[#This Row],[Saldo Crédito PJ]]*1)/B275)-1)</f>
        <v>4.8265041527158159E-2</v>
      </c>
      <c r="D287" s="41">
        <v>3387417</v>
      </c>
      <c r="E287" s="21">
        <f>IF(Tabela14[[#This Row],[Saldo Crédito PF]]="",#N/A,((Tabela14[[#This Row],[Saldo Crédito PF]]*1)/D275)-1)</f>
        <v>0.10765057877182649</v>
      </c>
      <c r="F287" s="40">
        <v>5586199</v>
      </c>
      <c r="G287" s="21">
        <f>IF(Tabela14[[#This Row],[Saldo Crédito Total]]="",#N/A,((Tabela14[[#This Row],[Saldo Crédito Total]]*1)/F286)-1)</f>
        <v>9.9823051473453273E-3</v>
      </c>
      <c r="H287" s="21">
        <f>IF(Tabela14[[#This Row],[Saldo Crédito Total]]="",#N/A,((Tabela14[[#This Row],[Saldo Crédito Total]]*1)/F275)-1)</f>
        <v>8.349037500698242E-2</v>
      </c>
      <c r="I287" s="43">
        <v>542744</v>
      </c>
      <c r="J287" s="21">
        <f>IF(Tabela14[[#This Row],[Concessão Crédito ]]="",#N/A,((Tabela14[[#This Row],[Concessão Crédito ]]*1)/I275)-1)</f>
        <v>2.683323211512012E-2</v>
      </c>
      <c r="K287" s="12">
        <v>22.37</v>
      </c>
      <c r="L287" s="12">
        <v>3.46</v>
      </c>
      <c r="M287" s="12">
        <v>2.7</v>
      </c>
      <c r="N287" s="12">
        <v>3.96</v>
      </c>
      <c r="O287" s="12">
        <v>47.72</v>
      </c>
      <c r="P287" s="21">
        <f>IF(Tabela14[[#This Row],[Endividamento Famíliar Total]]="",#N/A,((Tabela14[[#This Row],[Endividamento Famíliar Total]]*1)/O275)-1)</f>
        <v>-3.6154312260149424E-2</v>
      </c>
      <c r="Q287" s="12">
        <v>27.37</v>
      </c>
      <c r="R287" s="21">
        <f>IF(Tabela14[[#This Row],[Comprometimento de Renda]]="",#N/A,((Tabela14[[#This Row],[Comprometimento de Renda]]*1)/Q275)-1)</f>
        <v>-1.6882183908045967E-2</v>
      </c>
      <c r="S287" s="39">
        <v>5657815504</v>
      </c>
      <c r="T287" s="21">
        <f>IF(Tabela14[[#This Row],[M2]]="",#N/A,((Tabela14[[#This Row],[M2]]*1)/S275)-1)</f>
        <v>0.16413982242172809</v>
      </c>
      <c r="U287" s="12">
        <v>13.15</v>
      </c>
      <c r="V287" s="39"/>
      <c r="W287" s="21" t="e">
        <f>IF(Tabela14[[#This Row],[Base Monetária]]="",#N/A,((Tabela14[[#This Row],[Base Monetária]]*1)/V286)-1)</f>
        <v>#N/A</v>
      </c>
      <c r="X287" s="21" t="e">
        <f>IF(Tabela14[[#This Row],[Base Monetária]]="",#N/A,((Tabela14[[#This Row],[Base Monetária]]*1)/V275)-1)</f>
        <v>#N/A</v>
      </c>
    </row>
    <row r="288" spans="1:24" ht="12.75">
      <c r="A288" s="19">
        <v>45200</v>
      </c>
      <c r="B288" s="41">
        <v>2180502</v>
      </c>
      <c r="C288" s="21">
        <f>IF(Tabela14[[#This Row],[Saldo Crédito PJ]]="",#N/A,((Tabela14[[#This Row],[Saldo Crédito PJ]]*1)/B276)-1)</f>
        <v>4.2005618844681791E-2</v>
      </c>
      <c r="D288" s="41">
        <v>3413265</v>
      </c>
      <c r="E288" s="21">
        <f>IF(Tabela14[[#This Row],[Saldo Crédito PF]]="",#N/A,((Tabela14[[#This Row],[Saldo Crédito PF]]*1)/D276)-1)</f>
        <v>9.6069292661497885E-2</v>
      </c>
      <c r="F288" s="40">
        <v>5593767</v>
      </c>
      <c r="G288" s="21">
        <f>IF(Tabela14[[#This Row],[Saldo Crédito Total]]="",#N/A,((Tabela14[[#This Row],[Saldo Crédito Total]]*1)/F287)-1)</f>
        <v>1.3547673471712152E-3</v>
      </c>
      <c r="H288" s="21">
        <f>IF(Tabela14[[#This Row],[Saldo Crédito Total]]="",#N/A,((Tabela14[[#This Row],[Saldo Crédito Total]]*1)/F276)-1)</f>
        <v>7.434079609395372E-2</v>
      </c>
      <c r="I288" s="43">
        <v>538756</v>
      </c>
      <c r="J288" s="21">
        <f>IF(Tabela14[[#This Row],[Concessão Crédito ]]="",#N/A,((Tabela14[[#This Row],[Concessão Crédito ]]*1)/I276)-1)</f>
        <v>7.4409106500426869E-2</v>
      </c>
      <c r="K288" s="12">
        <v>22.07</v>
      </c>
      <c r="L288" s="12">
        <v>3.42</v>
      </c>
      <c r="M288" s="12">
        <v>2.64</v>
      </c>
      <c r="N288" s="12">
        <v>3.92</v>
      </c>
      <c r="O288" s="12"/>
      <c r="P288" s="21" t="e">
        <f>IF(Tabela14[[#This Row],[Endividamento Famíliar Total]]="",#N/A,((Tabela14[[#This Row],[Endividamento Famíliar Total]]*1)/O276)-1)</f>
        <v>#N/A</v>
      </c>
      <c r="Q288" s="12"/>
      <c r="R288" s="21" t="e">
        <f>IF(Tabela14[[#This Row],[Comprometimento de Renda]]="",#N/A,((Tabela14[[#This Row],[Comprometimento de Renda]]*1)/Q276)-1)</f>
        <v>#N/A</v>
      </c>
      <c r="S288" s="39">
        <v>5644148601</v>
      </c>
      <c r="T288" s="21">
        <f>IF(Tabela14[[#This Row],[M2]]="",#N/A,((Tabela14[[#This Row],[M2]]*1)/S276)-1)</f>
        <v>0.1593155224128564</v>
      </c>
      <c r="U288" s="12">
        <v>12.65</v>
      </c>
      <c r="V288" s="39"/>
      <c r="W288" s="21" t="e">
        <f>IF(Tabela14[[#This Row],[Base Monetária]]="",#N/A,((Tabela14[[#This Row],[Base Monetária]]*1)/V287)-1)</f>
        <v>#N/A</v>
      </c>
      <c r="X288" s="21" t="e">
        <f>IF(Tabela14[[#This Row],[Base Monetária]]="",#N/A,((Tabela14[[#This Row],[Base Monetária]]*1)/V276)-1)</f>
        <v>#N/A</v>
      </c>
    </row>
    <row r="289" spans="1:24" ht="12.75">
      <c r="A289" s="19">
        <v>45231</v>
      </c>
      <c r="B289" s="41"/>
      <c r="C289" s="21" t="e">
        <f>IF(Tabela14[[#This Row],[Saldo Crédito PJ]]="",#N/A,((Tabela14[[#This Row],[Saldo Crédito PJ]]*1)/B277)-1)</f>
        <v>#N/A</v>
      </c>
      <c r="D289" s="41"/>
      <c r="E289" s="21" t="e">
        <f>IF(Tabela14[[#This Row],[Saldo Crédito PF]]="",#N/A,((Tabela14[[#This Row],[Saldo Crédito PF]]*1)/D277)-1)</f>
        <v>#N/A</v>
      </c>
      <c r="F289" s="40"/>
      <c r="G289" s="21" t="e">
        <f>IF(Tabela14[[#This Row],[Saldo Crédito Total]]="",#N/A,((Tabela14[[#This Row],[Saldo Crédito Total]]*1)/F288)-1)</f>
        <v>#N/A</v>
      </c>
      <c r="H289" s="21" t="e">
        <f>IF(Tabela14[[#This Row],[Saldo Crédito Total]]="",#N/A,((Tabela14[[#This Row],[Saldo Crédito Total]]*1)/F277)-1)</f>
        <v>#N/A</v>
      </c>
      <c r="I289" s="43"/>
      <c r="J289" s="21" t="e">
        <f>IF(Tabela14[[#This Row],[Concessão Crédito ]]="",#N/A,((Tabela14[[#This Row],[Concessão Crédito ]]*1)/I277)-1)</f>
        <v>#N/A</v>
      </c>
      <c r="K289" s="12"/>
      <c r="L289" s="12"/>
      <c r="M289" s="12"/>
      <c r="N289" s="12"/>
      <c r="O289" s="12"/>
      <c r="P289" s="21" t="e">
        <f>IF(Tabela14[[#This Row],[Endividamento Famíliar Total]]="",#N/A,((Tabela14[[#This Row],[Endividamento Famíliar Total]]*1)/O277)-1)</f>
        <v>#N/A</v>
      </c>
      <c r="Q289" s="12"/>
      <c r="R289" s="21" t="e">
        <f>IF(Tabela14[[#This Row],[Comprometimento de Renda]]="",#N/A,((Tabela14[[#This Row],[Comprometimento de Renda]]*1)/Q277)-1)</f>
        <v>#N/A</v>
      </c>
      <c r="S289" s="39"/>
      <c r="T289" s="21" t="e">
        <f>IF(Tabela14[[#This Row],[M2]]="",#N/A,((Tabela14[[#This Row],[M2]]*1)/S277)-1)</f>
        <v>#N/A</v>
      </c>
      <c r="U289" s="12">
        <v>12.15</v>
      </c>
      <c r="V289" s="39"/>
      <c r="W289" s="21" t="e">
        <f>IF(Tabela14[[#This Row],[Base Monetária]]="",#N/A,((Tabela14[[#This Row],[Base Monetária]]*1)/V288)-1)</f>
        <v>#N/A</v>
      </c>
      <c r="X289" s="21" t="e">
        <f>IF(Tabela14[[#This Row],[Base Monetária]]="",#N/A,((Tabela14[[#This Row],[Base Monetária]]*1)/V277)-1)</f>
        <v>#N/A</v>
      </c>
    </row>
    <row r="290" spans="1:24" ht="12.75">
      <c r="A290" s="19">
        <v>45261</v>
      </c>
      <c r="B290" s="41"/>
      <c r="C290" s="21" t="e">
        <f>IF(Tabela14[[#This Row],[Saldo Crédito PJ]]="",#N/A,((Tabela14[[#This Row],[Saldo Crédito PJ]]*1)/B278)-1)</f>
        <v>#N/A</v>
      </c>
      <c r="D290" s="41"/>
      <c r="E290" s="21" t="e">
        <f>IF(Tabela14[[#This Row],[Saldo Crédito PF]]="",#N/A,((Tabela14[[#This Row],[Saldo Crédito PF]]*1)/D278)-1)</f>
        <v>#N/A</v>
      </c>
      <c r="F290" s="40"/>
      <c r="G290" s="21" t="e">
        <f>IF(Tabela14[[#This Row],[Saldo Crédito Total]]="",#N/A,((Tabela14[[#This Row],[Saldo Crédito Total]]*1)/F289)-1)</f>
        <v>#N/A</v>
      </c>
      <c r="H290" s="21" t="e">
        <f>IF(Tabela14[[#This Row],[Saldo Crédito Total]]="",#N/A,((Tabela14[[#This Row],[Saldo Crédito Total]]*1)/F278)-1)</f>
        <v>#N/A</v>
      </c>
      <c r="I290" s="43"/>
      <c r="J290" s="21" t="e">
        <f>IF(Tabela14[[#This Row],[Concessão Crédito ]]="",#N/A,((Tabela14[[#This Row],[Concessão Crédito ]]*1)/I278)-1)</f>
        <v>#N/A</v>
      </c>
      <c r="K290" s="12"/>
      <c r="L290" s="12"/>
      <c r="M290" s="12"/>
      <c r="N290" s="12"/>
      <c r="O290" s="12"/>
      <c r="P290" s="21" t="e">
        <f>IF(Tabela14[[#This Row],[Endividamento Famíliar Total]]="",#N/A,((Tabela14[[#This Row],[Endividamento Famíliar Total]]*1)/O278)-1)</f>
        <v>#N/A</v>
      </c>
      <c r="Q290" s="12"/>
      <c r="R290" s="21" t="e">
        <f>IF(Tabela14[[#This Row],[Comprometimento de Renda]]="",#N/A,((Tabela14[[#This Row],[Comprometimento de Renda]]*1)/Q278)-1)</f>
        <v>#N/A</v>
      </c>
      <c r="S290" s="39"/>
      <c r="T290" s="21" t="e">
        <f>IF(Tabela14[[#This Row],[M2]]="",#N/A,((Tabela14[[#This Row],[M2]]*1)/S278)-1)</f>
        <v>#N/A</v>
      </c>
      <c r="U290" s="12"/>
      <c r="V290" s="39"/>
      <c r="W290" s="21" t="e">
        <f>IF(Tabela14[[#This Row],[Base Monetária]]="",#N/A,((Tabela14[[#This Row],[Base Monetária]]*1)/V289)-1)</f>
        <v>#N/A</v>
      </c>
      <c r="X290" s="21" t="e">
        <f>IF(Tabela14[[#This Row],[Base Monetária]]="",#N/A,((Tabela14[[#This Row],[Base Monetária]]*1)/V278)-1)</f>
        <v>#N/A</v>
      </c>
    </row>
    <row r="291" spans="1:24">
      <c r="U291" s="22"/>
    </row>
    <row r="292" spans="1:24">
      <c r="U292" s="22"/>
    </row>
    <row r="293" spans="1:24">
      <c r="U293" s="22"/>
    </row>
    <row r="294" spans="1:24">
      <c r="U294" s="22"/>
    </row>
    <row r="295" spans="1:24">
      <c r="U295" s="22"/>
    </row>
    <row r="296" spans="1:24">
      <c r="U296" s="22"/>
    </row>
    <row r="297" spans="1:24">
      <c r="U297" s="22"/>
    </row>
    <row r="298" spans="1:24">
      <c r="U298" s="22"/>
    </row>
    <row r="299" spans="1:24">
      <c r="U299" s="22"/>
    </row>
    <row r="300" spans="1:24">
      <c r="U300" s="22"/>
    </row>
    <row r="301" spans="1:24">
      <c r="U301" s="22"/>
    </row>
    <row r="302" spans="1:24">
      <c r="U302" s="22"/>
    </row>
    <row r="303" spans="1:24">
      <c r="U303" s="22"/>
    </row>
    <row r="304" spans="1:24">
      <c r="U304" s="22"/>
    </row>
    <row r="305" spans="21:21">
      <c r="U305" s="22"/>
    </row>
    <row r="306" spans="21:21">
      <c r="U306" s="22"/>
    </row>
    <row r="307" spans="21:21">
      <c r="U307" s="22"/>
    </row>
    <row r="308" spans="21:21">
      <c r="U308" s="22"/>
    </row>
    <row r="309" spans="21:21">
      <c r="U309" s="22"/>
    </row>
    <row r="310" spans="21:21">
      <c r="U310" s="22"/>
    </row>
    <row r="311" spans="21:21">
      <c r="U311" s="22"/>
    </row>
    <row r="312" spans="21:21">
      <c r="U312" s="22"/>
    </row>
    <row r="313" spans="21:21">
      <c r="U313" s="22"/>
    </row>
    <row r="314" spans="21:21">
      <c r="U314" s="22"/>
    </row>
    <row r="315" spans="21:21">
      <c r="U315" s="22"/>
    </row>
    <row r="316" spans="21:21">
      <c r="U316" s="22"/>
    </row>
    <row r="317" spans="21:21">
      <c r="U317" s="22"/>
    </row>
    <row r="318" spans="21:21">
      <c r="U318" s="22"/>
    </row>
    <row r="319" spans="21:21">
      <c r="U319" s="22"/>
    </row>
    <row r="320" spans="21:21">
      <c r="U320" s="22"/>
    </row>
    <row r="321" spans="21:21">
      <c r="U321" s="22"/>
    </row>
    <row r="322" spans="21:21">
      <c r="U322" s="22"/>
    </row>
    <row r="323" spans="21:21">
      <c r="U323" s="22"/>
    </row>
    <row r="324" spans="21:21">
      <c r="U324" s="22"/>
    </row>
    <row r="325" spans="21:21">
      <c r="U325" s="22"/>
    </row>
    <row r="326" spans="21:21">
      <c r="U326" s="22"/>
    </row>
    <row r="327" spans="21:21">
      <c r="U327" s="22"/>
    </row>
    <row r="328" spans="21:21">
      <c r="U328" s="22"/>
    </row>
    <row r="329" spans="21:21">
      <c r="U329" s="22"/>
    </row>
    <row r="330" spans="21:21">
      <c r="U330" s="22"/>
    </row>
    <row r="331" spans="21:21">
      <c r="U331" s="22"/>
    </row>
    <row r="332" spans="21:21">
      <c r="U332" s="22"/>
    </row>
    <row r="333" spans="21:21">
      <c r="U333" s="22"/>
    </row>
    <row r="334" spans="21:21">
      <c r="U334" s="22"/>
    </row>
    <row r="335" spans="21:21">
      <c r="U335" s="22"/>
    </row>
    <row r="336" spans="21:21">
      <c r="U336" s="22"/>
    </row>
    <row r="337" spans="21:21">
      <c r="U337" s="22"/>
    </row>
    <row r="338" spans="21:21">
      <c r="U338" s="22"/>
    </row>
    <row r="339" spans="21:21">
      <c r="U339" s="22"/>
    </row>
    <row r="340" spans="21:21">
      <c r="U340" s="22"/>
    </row>
    <row r="341" spans="21:21">
      <c r="U341" s="22"/>
    </row>
    <row r="342" spans="21:21">
      <c r="U342" s="22"/>
    </row>
    <row r="343" spans="21:21">
      <c r="U343" s="22"/>
    </row>
    <row r="344" spans="21:21">
      <c r="U344" s="22"/>
    </row>
  </sheetData>
  <phoneticPr fontId="2" type="noConversion"/>
  <pageMargins left="0.511811024" right="0.511811024" top="0.78740157499999996" bottom="0.78740157499999996" header="0.31496062000000002" footer="0.31496062000000002"/>
  <pageSetup paperSize="9" orientation="portrait" horizontalDpi="4294967294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21D7C-13E8-407E-936E-487844D63624}">
  <dimension ref="A1:K781"/>
  <sheetViews>
    <sheetView showGridLines="0" workbookViewId="0">
      <pane xSplit="1" ySplit="1" topLeftCell="B746" activePane="bottomRight" state="frozen"/>
      <selection pane="topRight" activeCell="B1" sqref="B1"/>
      <selection pane="bottomLeft" activeCell="A2" sqref="A2"/>
      <selection pane="bottomRight" activeCell="E762" sqref="E762"/>
    </sheetView>
  </sheetViews>
  <sheetFormatPr defaultRowHeight="12.75"/>
  <cols>
    <col min="1" max="1" width="19.28515625" style="24" bestFit="1" customWidth="1"/>
    <col min="2" max="2" width="18.140625" style="10" bestFit="1" customWidth="1"/>
    <col min="3" max="3" width="12.28515625" style="10" bestFit="1" customWidth="1"/>
    <col min="4" max="4" width="14.28515625" style="10" bestFit="1" customWidth="1"/>
    <col min="5" max="5" width="13.140625" style="10" bestFit="1" customWidth="1"/>
    <col min="6" max="6" width="11.7109375" style="10" bestFit="1" customWidth="1"/>
    <col min="7" max="7" width="8.28515625" style="14" bestFit="1" customWidth="1"/>
    <col min="8" max="8" width="10" style="14" bestFit="1" customWidth="1"/>
    <col min="9" max="9" width="9" style="28" bestFit="1" customWidth="1"/>
    <col min="10" max="11" width="12.42578125" style="14" bestFit="1" customWidth="1"/>
    <col min="12" max="16384" width="9.140625" style="14"/>
  </cols>
  <sheetData>
    <row r="1" spans="1:11" ht="30" customHeight="1">
      <c r="A1" s="15" t="s">
        <v>5</v>
      </c>
      <c r="B1" s="15" t="s">
        <v>59</v>
      </c>
      <c r="C1" s="15" t="s">
        <v>6</v>
      </c>
      <c r="D1" s="15" t="s">
        <v>7</v>
      </c>
      <c r="E1" s="15" t="s">
        <v>8</v>
      </c>
      <c r="F1" s="15" t="s">
        <v>9</v>
      </c>
      <c r="G1" s="15" t="s">
        <v>12</v>
      </c>
      <c r="H1" s="15" t="s">
        <v>108</v>
      </c>
      <c r="I1" s="15" t="s">
        <v>15</v>
      </c>
      <c r="J1" s="15" t="s">
        <v>109</v>
      </c>
      <c r="K1" s="15" t="s">
        <v>110</v>
      </c>
    </row>
    <row r="2" spans="1:11">
      <c r="A2" s="25">
        <v>44013</v>
      </c>
      <c r="B2" s="13">
        <v>4.0099999999999997E-2</v>
      </c>
      <c r="C2" s="13">
        <v>4.1299999999999996E-2</v>
      </c>
      <c r="D2" s="17">
        <v>1839.97</v>
      </c>
      <c r="E2" s="17">
        <v>1808.8</v>
      </c>
      <c r="F2" s="23">
        <v>1808.35</v>
      </c>
      <c r="G2" s="55">
        <f>VLOOKUP(Tabela8[[#This Row],[NTN-B PRINCIPAL 2035]],'IFIX e SMAL'!$A:$E,5,0)</f>
        <v>2816.04</v>
      </c>
      <c r="H2" s="26">
        <f>VLOOKUP(Tabela8[[#This Row],[NTN-B PRINCIPAL 2035]],'IFIX e SMAL'!$J:$P,5,0)</f>
        <v>110.51</v>
      </c>
      <c r="I2" s="27">
        <v>2.25</v>
      </c>
      <c r="J2" s="54">
        <v>100</v>
      </c>
      <c r="K2" s="54">
        <v>100</v>
      </c>
    </row>
    <row r="3" spans="1:11">
      <c r="A3" s="25">
        <v>44014</v>
      </c>
      <c r="B3" s="13">
        <v>3.9599999999999996E-2</v>
      </c>
      <c r="C3" s="13">
        <v>4.0800000000000003E-2</v>
      </c>
      <c r="D3" s="17">
        <v>1853.58</v>
      </c>
      <c r="E3" s="17">
        <v>1822.18</v>
      </c>
      <c r="F3" s="23">
        <v>1821.72</v>
      </c>
      <c r="G3" s="55">
        <f>VLOOKUP(Tabela8[[#This Row],[NTN-B PRINCIPAL 2035]],'IFIX e SMAL'!$A:$E,5,0)</f>
        <v>2813.15</v>
      </c>
      <c r="H3" s="26">
        <f>IFERROR(VLOOKUP(Tabela8[[#This Row],[NTN-B PRINCIPAL 2035]],'IFIX e SMAL'!$J:$P,5,0),H2)</f>
        <v>110.38</v>
      </c>
      <c r="I3" s="27">
        <v>2.25</v>
      </c>
      <c r="J3" s="54">
        <f>J2+(J2*(((Tabela8[[#This Row],[IFIX]]*1)/G2)-1))</f>
        <v>99.897373616852036</v>
      </c>
      <c r="K3" s="54">
        <f>K2+(K2*(((Tabela8[[#This Row],[SMAL]]*1)/H2)-1))</f>
        <v>99.882363587005699</v>
      </c>
    </row>
    <row r="4" spans="1:11">
      <c r="A4" s="25">
        <v>44015</v>
      </c>
      <c r="B4" s="13">
        <v>3.9199999999999999E-2</v>
      </c>
      <c r="C4" s="13">
        <v>4.0399999999999998E-2</v>
      </c>
      <c r="D4" s="17">
        <v>1864.97</v>
      </c>
      <c r="E4" s="17">
        <v>1833.36</v>
      </c>
      <c r="F4" s="23">
        <v>1832.58</v>
      </c>
      <c r="G4" s="26">
        <f>VLOOKUP(Tabela8[[#This Row],[NTN-B PRINCIPAL 2035]],'IFIX e SMAL'!$A:$E,5,0)</f>
        <v>2813.16</v>
      </c>
      <c r="H4" s="26">
        <f>IFERROR(VLOOKUP(Tabela8[[#This Row],[NTN-B PRINCIPAL 2035]],'IFIX e SMAL'!$J:$P,5,0),H3)</f>
        <v>111.94</v>
      </c>
      <c r="I4" s="27">
        <v>2.25</v>
      </c>
      <c r="J4" s="54">
        <f>J3+(J3*(((Tabela8[[#This Row],[IFIX]]*1)/G3)-1))</f>
        <v>99.897728725444239</v>
      </c>
      <c r="K4" s="54">
        <f>K3+(K3*(((Tabela8[[#This Row],[SMAL]]*1)/H3)-1))</f>
        <v>101.29400054293728</v>
      </c>
    </row>
    <row r="5" spans="1:11">
      <c r="A5" s="25">
        <v>44018</v>
      </c>
      <c r="B5" s="13">
        <v>3.8300000000000001E-2</v>
      </c>
      <c r="C5" s="13">
        <v>3.95E-2</v>
      </c>
      <c r="D5" s="17">
        <v>1889.5</v>
      </c>
      <c r="E5" s="17">
        <v>1857.46</v>
      </c>
      <c r="F5" s="23">
        <v>1857.01</v>
      </c>
      <c r="G5" s="26">
        <f>VLOOKUP(Tabela8[[#This Row],[NTN-B PRINCIPAL 2035]],'IFIX e SMAL'!$A:$E,5,0)</f>
        <v>2802.41</v>
      </c>
      <c r="H5" s="26">
        <f>IFERROR(VLOOKUP(Tabela8[[#This Row],[NTN-B PRINCIPAL 2035]],'IFIX e SMAL'!$J:$P,5,0),H4)</f>
        <v>114.43</v>
      </c>
      <c r="I5" s="27">
        <v>2.25</v>
      </c>
      <c r="J5" s="54">
        <f>J4+(J4*(((Tabela8[[#This Row],[IFIX]]*1)/G4)-1))</f>
        <v>99.515986988821183</v>
      </c>
      <c r="K5" s="54">
        <f>K4+(K4*(((Tabela8[[#This Row],[SMAL]]*1)/H4)-1))</f>
        <v>103.54719029952039</v>
      </c>
    </row>
    <row r="6" spans="1:11">
      <c r="A6" s="25">
        <v>44019</v>
      </c>
      <c r="B6" s="13">
        <v>3.8699999999999998E-2</v>
      </c>
      <c r="C6" s="13">
        <v>3.9900000000000005E-2</v>
      </c>
      <c r="D6" s="17">
        <v>1879.21</v>
      </c>
      <c r="E6" s="17">
        <v>1847.37</v>
      </c>
      <c r="F6" s="23">
        <v>1846.91</v>
      </c>
      <c r="G6" s="26">
        <f>VLOOKUP(Tabela8[[#This Row],[NTN-B PRINCIPAL 2035]],'IFIX e SMAL'!$A:$E,5,0)</f>
        <v>2798.33</v>
      </c>
      <c r="H6" s="26">
        <f>IFERROR(VLOOKUP(Tabela8[[#This Row],[NTN-B PRINCIPAL 2035]],'IFIX e SMAL'!$J:$P,5,0),H5)</f>
        <v>113.25</v>
      </c>
      <c r="I6" s="27">
        <v>2.25</v>
      </c>
      <c r="J6" s="54">
        <f>J5+(J5*(((Tabela8[[#This Row],[IFIX]]*1)/G5)-1))</f>
        <v>99.371102683200533</v>
      </c>
      <c r="K6" s="54">
        <f>K5+(K5*(((Tabela8[[#This Row],[SMAL]]*1)/H5)-1))</f>
        <v>102.47941362772598</v>
      </c>
    </row>
    <row r="7" spans="1:11">
      <c r="A7" s="25">
        <v>44020</v>
      </c>
      <c r="B7" s="13">
        <v>3.9100000000000003E-2</v>
      </c>
      <c r="C7" s="13">
        <v>4.0300000000000002E-2</v>
      </c>
      <c r="D7" s="17">
        <v>1868.98</v>
      </c>
      <c r="E7" s="17">
        <v>1837.33</v>
      </c>
      <c r="F7" s="23">
        <v>1836.88</v>
      </c>
      <c r="G7" s="26">
        <f>VLOOKUP(Tabela8[[#This Row],[NTN-B PRINCIPAL 2035]],'IFIX e SMAL'!$A:$E,5,0)</f>
        <v>2779.58</v>
      </c>
      <c r="H7" s="26">
        <f>IFERROR(VLOOKUP(Tabela8[[#This Row],[NTN-B PRINCIPAL 2035]],'IFIX e SMAL'!$J:$P,5,0),H6)</f>
        <v>115.21</v>
      </c>
      <c r="I7" s="27">
        <v>2.25</v>
      </c>
      <c r="J7" s="54">
        <f>J6+(J6*(((Tabela8[[#This Row],[IFIX]]*1)/G6)-1))</f>
        <v>98.705274072811477</v>
      </c>
      <c r="K7" s="54">
        <f>K6+(K6*(((Tabela8[[#This Row],[SMAL]]*1)/H6)-1))</f>
        <v>104.25300877748617</v>
      </c>
    </row>
    <row r="8" spans="1:11">
      <c r="A8" s="25">
        <v>44021</v>
      </c>
      <c r="B8" s="13">
        <v>3.8800000000000001E-2</v>
      </c>
      <c r="C8" s="13">
        <v>0.04</v>
      </c>
      <c r="D8" s="17">
        <v>1877.44</v>
      </c>
      <c r="E8" s="17">
        <v>1845.64</v>
      </c>
      <c r="F8" s="23">
        <v>1845.19</v>
      </c>
      <c r="G8" s="26">
        <f>VLOOKUP(Tabela8[[#This Row],[NTN-B PRINCIPAL 2035]],'IFIX e SMAL'!$A:$E,5,0)</f>
        <v>2766.1</v>
      </c>
      <c r="H8" s="26">
        <f>IFERROR(VLOOKUP(Tabela8[[#This Row],[NTN-B PRINCIPAL 2035]],'IFIX e SMAL'!$J:$P,5,0),H7)</f>
        <v>115.04</v>
      </c>
      <c r="I8" s="27">
        <v>2.25</v>
      </c>
      <c r="J8" s="54">
        <f>J7+(J7*(((Tabela8[[#This Row],[IFIX]]*1)/G7)-1))</f>
        <v>98.226587690515771</v>
      </c>
      <c r="K8" s="54">
        <f>K7+(K7*(((Tabela8[[#This Row],[SMAL]]*1)/H7)-1))</f>
        <v>104.09917654510903</v>
      </c>
    </row>
    <row r="9" spans="1:11">
      <c r="A9" s="25">
        <v>44022</v>
      </c>
      <c r="B9" s="13">
        <v>3.7900000000000003E-2</v>
      </c>
      <c r="C9" s="13">
        <v>3.9100000000000003E-2</v>
      </c>
      <c r="D9" s="17">
        <v>1902.28</v>
      </c>
      <c r="E9" s="17">
        <v>1870.05</v>
      </c>
      <c r="F9" s="23">
        <v>1869.28</v>
      </c>
      <c r="G9" s="26">
        <f>VLOOKUP(Tabela8[[#This Row],[NTN-B PRINCIPAL 2035]],'IFIX e SMAL'!$A:$E,5,0)</f>
        <v>2766.91</v>
      </c>
      <c r="H9" s="26">
        <f>IFERROR(VLOOKUP(Tabela8[[#This Row],[NTN-B PRINCIPAL 2035]],'IFIX e SMAL'!$J:$P,5,0),H8)</f>
        <v>117.4</v>
      </c>
      <c r="I9" s="27">
        <v>2.25</v>
      </c>
      <c r="J9" s="54">
        <f>J8+(J8*(((Tabela8[[#This Row],[IFIX]]*1)/G8)-1))</f>
        <v>98.255351486484585</v>
      </c>
      <c r="K9" s="54">
        <f>K8+(K8*(((Tabela8[[#This Row],[SMAL]]*1)/H8)-1))</f>
        <v>106.23472988869784</v>
      </c>
    </row>
    <row r="10" spans="1:11">
      <c r="A10" s="25">
        <v>44025</v>
      </c>
      <c r="B10" s="13">
        <v>3.7200000000000004E-2</v>
      </c>
      <c r="C10" s="13">
        <v>3.8399999999999997E-2</v>
      </c>
      <c r="D10" s="17">
        <v>1921.81</v>
      </c>
      <c r="E10" s="17">
        <v>1889.23</v>
      </c>
      <c r="F10" s="23">
        <v>1888.78</v>
      </c>
      <c r="G10" s="26">
        <f>VLOOKUP(Tabela8[[#This Row],[NTN-B PRINCIPAL 2035]],'IFIX e SMAL'!$A:$E,5,0)</f>
        <v>2751.18</v>
      </c>
      <c r="H10" s="26">
        <f>IFERROR(VLOOKUP(Tabela8[[#This Row],[NTN-B PRINCIPAL 2035]],'IFIX e SMAL'!$J:$P,5,0),H9)</f>
        <v>116</v>
      </c>
      <c r="I10" s="27">
        <v>2.25</v>
      </c>
      <c r="J10" s="54">
        <f>J9+(J9*(((Tabela8[[#This Row],[IFIX]]*1)/G9)-1))</f>
        <v>97.696765670942199</v>
      </c>
      <c r="K10" s="54">
        <f>K9+(K9*(((Tabela8[[#This Row],[SMAL]]*1)/H9)-1))</f>
        <v>104.9678762102977</v>
      </c>
    </row>
    <row r="11" spans="1:11">
      <c r="A11" s="25">
        <v>44026</v>
      </c>
      <c r="B11" s="13">
        <v>3.7599999999999995E-2</v>
      </c>
      <c r="C11" s="13">
        <v>3.8800000000000001E-2</v>
      </c>
      <c r="D11" s="17">
        <v>1911.33</v>
      </c>
      <c r="E11" s="17">
        <v>1878.95</v>
      </c>
      <c r="F11" s="23">
        <v>1878.5</v>
      </c>
      <c r="G11" s="26">
        <f>VLOOKUP(Tabela8[[#This Row],[NTN-B PRINCIPAL 2035]],'IFIX e SMAL'!$A:$E,5,0)</f>
        <v>2742.7</v>
      </c>
      <c r="H11" s="26">
        <f>IFERROR(VLOOKUP(Tabela8[[#This Row],[NTN-B PRINCIPAL 2035]],'IFIX e SMAL'!$J:$P,5,0),H10)</f>
        <v>116.85</v>
      </c>
      <c r="I11" s="27">
        <v>2.25</v>
      </c>
      <c r="J11" s="54">
        <f>J10+(J10*(((Tabela8[[#This Row],[IFIX]]*1)/G10)-1))</f>
        <v>97.395633584750243</v>
      </c>
      <c r="K11" s="54">
        <f>K10+(K10*(((Tabela8[[#This Row],[SMAL]]*1)/H10)-1))</f>
        <v>105.73703737218349</v>
      </c>
    </row>
    <row r="12" spans="1:11">
      <c r="A12" s="25">
        <v>44027</v>
      </c>
      <c r="B12" s="13">
        <v>3.73E-2</v>
      </c>
      <c r="C12" s="13">
        <v>3.85E-2</v>
      </c>
      <c r="D12" s="17">
        <v>1920.11</v>
      </c>
      <c r="E12" s="17">
        <v>1887.58</v>
      </c>
      <c r="F12" s="23">
        <v>1886.98</v>
      </c>
      <c r="G12" s="26">
        <f>VLOOKUP(Tabela8[[#This Row],[NTN-B PRINCIPAL 2035]],'IFIX e SMAL'!$A:$E,5,0)</f>
        <v>2746.23</v>
      </c>
      <c r="H12" s="26">
        <f>IFERROR(VLOOKUP(Tabela8[[#This Row],[NTN-B PRINCIPAL 2035]],'IFIX e SMAL'!$J:$P,5,0),H11)</f>
        <v>118.06</v>
      </c>
      <c r="I12" s="27">
        <v>2.25</v>
      </c>
      <c r="J12" s="54">
        <f>J11+(J11*(((Tabela8[[#This Row],[IFIX]]*1)/G11)-1))</f>
        <v>97.520986917799505</v>
      </c>
      <c r="K12" s="54">
        <f>K11+(K11*(((Tabela8[[#This Row],[SMAL]]*1)/H11)-1))</f>
        <v>106.83196090851504</v>
      </c>
    </row>
    <row r="13" spans="1:11">
      <c r="A13" s="25">
        <v>44028</v>
      </c>
      <c r="B13" s="13">
        <v>3.73E-2</v>
      </c>
      <c r="C13" s="13">
        <v>3.85E-2</v>
      </c>
      <c r="D13" s="17">
        <v>1920.7</v>
      </c>
      <c r="E13" s="17">
        <v>1888.17</v>
      </c>
      <c r="F13" s="23">
        <v>1887.58</v>
      </c>
      <c r="G13" s="26">
        <f>VLOOKUP(Tabela8[[#This Row],[NTN-B PRINCIPAL 2035]],'IFIX e SMAL'!$A:$E,5,0)</f>
        <v>2743.44</v>
      </c>
      <c r="H13" s="26">
        <f>IFERROR(VLOOKUP(Tabela8[[#This Row],[NTN-B PRINCIPAL 2035]],'IFIX e SMAL'!$J:$P,5,0),H12)</f>
        <v>118.08</v>
      </c>
      <c r="I13" s="27">
        <v>2.25</v>
      </c>
      <c r="J13" s="54">
        <f>J12+(J12*(((Tabela8[[#This Row],[IFIX]]*1)/G12)-1))</f>
        <v>97.42191162057361</v>
      </c>
      <c r="K13" s="54">
        <f>K12+(K12*(((Tabela8[[#This Row],[SMAL]]*1)/H12)-1))</f>
        <v>106.85005881820648</v>
      </c>
    </row>
    <row r="14" spans="1:11">
      <c r="A14" s="25">
        <v>44029</v>
      </c>
      <c r="B14" s="13">
        <v>3.6400000000000002E-2</v>
      </c>
      <c r="C14" s="13">
        <v>3.7599999999999995E-2</v>
      </c>
      <c r="D14" s="17">
        <v>1946.72</v>
      </c>
      <c r="E14" s="17">
        <v>1913.73</v>
      </c>
      <c r="F14" s="23">
        <v>1912.51</v>
      </c>
      <c r="G14" s="26">
        <f>VLOOKUP(Tabela8[[#This Row],[NTN-B PRINCIPAL 2035]],'IFIX e SMAL'!$A:$E,5,0)</f>
        <v>2741.64</v>
      </c>
      <c r="H14" s="26">
        <f>IFERROR(VLOOKUP(Tabela8[[#This Row],[NTN-B PRINCIPAL 2035]],'IFIX e SMAL'!$J:$P,5,0),H13)</f>
        <v>120.2</v>
      </c>
      <c r="I14" s="27">
        <v>2.25</v>
      </c>
      <c r="J14" s="54">
        <f>J13+(J13*(((Tabela8[[#This Row],[IFIX]]*1)/G13)-1))</f>
        <v>97.357992073976249</v>
      </c>
      <c r="K14" s="54">
        <f>K13+(K13*(((Tabela8[[#This Row],[SMAL]]*1)/H13)-1))</f>
        <v>108.76843724549813</v>
      </c>
    </row>
    <row r="15" spans="1:11">
      <c r="A15" s="25">
        <v>44032</v>
      </c>
      <c r="B15" s="13">
        <v>3.5799999999999998E-2</v>
      </c>
      <c r="C15" s="13">
        <v>3.7000000000000005E-2</v>
      </c>
      <c r="D15" s="17">
        <v>1964.04</v>
      </c>
      <c r="E15" s="17">
        <v>1930.75</v>
      </c>
      <c r="F15" s="23">
        <v>1930.15</v>
      </c>
      <c r="G15" s="26">
        <f>VLOOKUP(Tabela8[[#This Row],[NTN-B PRINCIPAL 2035]],'IFIX e SMAL'!$A:$E,5,0)</f>
        <v>2724.51</v>
      </c>
      <c r="H15" s="26">
        <f>IFERROR(VLOOKUP(Tabela8[[#This Row],[NTN-B PRINCIPAL 2035]],'IFIX e SMAL'!$J:$P,5,0),H14)</f>
        <v>122.4</v>
      </c>
      <c r="I15" s="27">
        <v>2.25</v>
      </c>
      <c r="J15" s="54">
        <f>J14+(J14*(((Tabela8[[#This Row],[IFIX]]*1)/G14)-1))</f>
        <v>96.749691055524821</v>
      </c>
      <c r="K15" s="54">
        <f>K14+(K14*(((Tabela8[[#This Row],[SMAL]]*1)/H14)-1))</f>
        <v>110.7592073115555</v>
      </c>
    </row>
    <row r="16" spans="1:11">
      <c r="A16" s="25">
        <v>44033</v>
      </c>
      <c r="B16" s="13">
        <v>3.6299999999999999E-2</v>
      </c>
      <c r="C16" s="13">
        <v>3.7499999999999999E-2</v>
      </c>
      <c r="D16" s="17">
        <v>1950.69</v>
      </c>
      <c r="E16" s="17">
        <v>1917.65</v>
      </c>
      <c r="F16" s="23">
        <v>1917.05</v>
      </c>
      <c r="G16" s="26">
        <f>VLOOKUP(Tabela8[[#This Row],[NTN-B PRINCIPAL 2035]],'IFIX e SMAL'!$A:$E,5,0)</f>
        <v>2732.19</v>
      </c>
      <c r="H16" s="26">
        <f>IFERROR(VLOOKUP(Tabela8[[#This Row],[NTN-B PRINCIPAL 2035]],'IFIX e SMAL'!$J:$P,5,0),H15)</f>
        <v>121.85</v>
      </c>
      <c r="I16" s="27">
        <v>2.25</v>
      </c>
      <c r="J16" s="54">
        <f>J15+(J15*(((Tabela8[[#This Row],[IFIX]]*1)/G15)-1))</f>
        <v>97.022414454340179</v>
      </c>
      <c r="K16" s="54">
        <f>K15+(K15*(((Tabela8[[#This Row],[SMAL]]*1)/H15)-1))</f>
        <v>110.26151479504115</v>
      </c>
    </row>
    <row r="17" spans="1:11">
      <c r="A17" s="25">
        <v>44034</v>
      </c>
      <c r="B17" s="13">
        <v>3.6000000000000004E-2</v>
      </c>
      <c r="C17" s="13">
        <v>3.7200000000000004E-2</v>
      </c>
      <c r="D17" s="17">
        <v>1959.64</v>
      </c>
      <c r="E17" s="17">
        <v>1926.45</v>
      </c>
      <c r="F17" s="23">
        <v>1925.86</v>
      </c>
      <c r="G17" s="26">
        <f>VLOOKUP(Tabela8[[#This Row],[NTN-B PRINCIPAL 2035]],'IFIX e SMAL'!$A:$E,5,0)</f>
        <v>2735.69</v>
      </c>
      <c r="H17" s="26">
        <f>IFERROR(VLOOKUP(Tabela8[[#This Row],[NTN-B PRINCIPAL 2035]],'IFIX e SMAL'!$J:$P,5,0),H16)</f>
        <v>121.99</v>
      </c>
      <c r="I17" s="27">
        <v>2.25</v>
      </c>
      <c r="J17" s="54">
        <f>J16+(J16*(((Tabela8[[#This Row],[IFIX]]*1)/G16)-1))</f>
        <v>97.146702461612804</v>
      </c>
      <c r="K17" s="54">
        <f>K16+(K16*(((Tabela8[[#This Row],[SMAL]]*1)/H16)-1))</f>
        <v>110.38820016288116</v>
      </c>
    </row>
    <row r="18" spans="1:11">
      <c r="A18" s="25">
        <v>44035</v>
      </c>
      <c r="B18" s="13">
        <v>3.6000000000000004E-2</v>
      </c>
      <c r="C18" s="13">
        <v>3.7200000000000004E-2</v>
      </c>
      <c r="D18" s="17">
        <v>1960.24</v>
      </c>
      <c r="E18" s="17">
        <v>1927.05</v>
      </c>
      <c r="F18" s="23">
        <v>1926.45</v>
      </c>
      <c r="G18" s="26">
        <f>VLOOKUP(Tabela8[[#This Row],[NTN-B PRINCIPAL 2035]],'IFIX e SMAL'!$A:$E,5,0)</f>
        <v>2732.84</v>
      </c>
      <c r="H18" s="26">
        <f>IFERROR(VLOOKUP(Tabela8[[#This Row],[NTN-B PRINCIPAL 2035]],'IFIX e SMAL'!$J:$P,5,0),H17)</f>
        <v>118.33</v>
      </c>
      <c r="I18" s="27">
        <v>2.25</v>
      </c>
      <c r="J18" s="54">
        <f>J17+(J17*(((Tabela8[[#This Row],[IFIX]]*1)/G17)-1))</f>
        <v>97.045496512833665</v>
      </c>
      <c r="K18" s="54">
        <f>K17+(K17*(((Tabela8[[#This Row],[SMAL]]*1)/H17)-1))</f>
        <v>107.07628268934937</v>
      </c>
    </row>
    <row r="19" spans="1:11">
      <c r="A19" s="25">
        <v>44036</v>
      </c>
      <c r="B19" s="13">
        <v>3.5499999999999997E-2</v>
      </c>
      <c r="C19" s="13">
        <v>3.6699999999999997E-2</v>
      </c>
      <c r="D19" s="17">
        <v>1975.5</v>
      </c>
      <c r="E19" s="17">
        <v>1942.04</v>
      </c>
      <c r="F19" s="23">
        <v>1940.8</v>
      </c>
      <c r="G19" s="26">
        <f>VLOOKUP(Tabela8[[#This Row],[NTN-B PRINCIPAL 2035]],'IFIX e SMAL'!$A:$E,5,0)</f>
        <v>2730.92</v>
      </c>
      <c r="H19" s="26">
        <f>IFERROR(VLOOKUP(Tabela8[[#This Row],[NTN-B PRINCIPAL 2035]],'IFIX e SMAL'!$J:$P,5,0),H18)</f>
        <v>117</v>
      </c>
      <c r="I19" s="27">
        <v>2.25</v>
      </c>
      <c r="J19" s="54">
        <f>J18+(J18*(((Tabela8[[#This Row],[IFIX]]*1)/G18)-1))</f>
        <v>96.977315663129815</v>
      </c>
      <c r="K19" s="54">
        <f>K18+(K18*(((Tabela8[[#This Row],[SMAL]]*1)/H18)-1))</f>
        <v>105.87277169486924</v>
      </c>
    </row>
    <row r="20" spans="1:11">
      <c r="A20" s="25">
        <v>44039</v>
      </c>
      <c r="B20" s="13">
        <v>3.56E-2</v>
      </c>
      <c r="C20" s="13">
        <v>3.6799999999999999E-2</v>
      </c>
      <c r="D20" s="17">
        <v>1972.13</v>
      </c>
      <c r="E20" s="17">
        <v>1938.74</v>
      </c>
      <c r="F20" s="23">
        <v>1938.23</v>
      </c>
      <c r="G20" s="26">
        <f>VLOOKUP(Tabela8[[#This Row],[NTN-B PRINCIPAL 2035]],'IFIX e SMAL'!$A:$E,5,0)</f>
        <v>2722.77</v>
      </c>
      <c r="H20" s="26">
        <f>IFERROR(VLOOKUP(Tabela8[[#This Row],[NTN-B PRINCIPAL 2035]],'IFIX e SMAL'!$J:$P,5,0),H19)</f>
        <v>118</v>
      </c>
      <c r="I20" s="27">
        <v>2.25</v>
      </c>
      <c r="J20" s="54">
        <f>J19+(J19*(((Tabela8[[#This Row],[IFIX]]*1)/G19)-1))</f>
        <v>96.687902160480704</v>
      </c>
      <c r="K20" s="54">
        <f>K19+(K19*(((Tabela8[[#This Row],[SMAL]]*1)/H19)-1))</f>
        <v>106.77766717944077</v>
      </c>
    </row>
    <row r="21" spans="1:11">
      <c r="A21" s="25">
        <v>44040</v>
      </c>
      <c r="B21" s="13">
        <v>3.5299999999999998E-2</v>
      </c>
      <c r="C21" s="13">
        <v>3.6499999999999998E-2</v>
      </c>
      <c r="D21" s="17">
        <v>1981.08</v>
      </c>
      <c r="E21" s="17">
        <v>1947.54</v>
      </c>
      <c r="F21" s="23">
        <v>1947.03</v>
      </c>
      <c r="G21" s="26">
        <f>VLOOKUP(Tabela8[[#This Row],[NTN-B PRINCIPAL 2035]],'IFIX e SMAL'!$A:$E,5,0)</f>
        <v>2722.71</v>
      </c>
      <c r="H21" s="26">
        <f>IFERROR(VLOOKUP(Tabela8[[#This Row],[NTN-B PRINCIPAL 2035]],'IFIX e SMAL'!$J:$P,5,0),H20)</f>
        <v>118.65</v>
      </c>
      <c r="I21" s="27">
        <v>2.25</v>
      </c>
      <c r="J21" s="54">
        <f>J20+(J20*(((Tabela8[[#This Row],[IFIX]]*1)/G20)-1))</f>
        <v>96.685771508927459</v>
      </c>
      <c r="K21" s="54">
        <f>K20+(K20*(((Tabela8[[#This Row],[SMAL]]*1)/H20)-1))</f>
        <v>107.36584924441227</v>
      </c>
    </row>
    <row r="22" spans="1:11">
      <c r="A22" s="25">
        <v>44041</v>
      </c>
      <c r="B22" s="13">
        <v>3.5000000000000003E-2</v>
      </c>
      <c r="C22" s="13">
        <v>3.6200000000000003E-2</v>
      </c>
      <c r="D22" s="17">
        <v>1990.07</v>
      </c>
      <c r="E22" s="17">
        <v>1956.38</v>
      </c>
      <c r="F22" s="23">
        <v>1955.87</v>
      </c>
      <c r="G22" s="26">
        <f>VLOOKUP(Tabela8[[#This Row],[NTN-B PRINCIPAL 2035]],'IFIX e SMAL'!$A:$E,5,0)</f>
        <v>2723.24</v>
      </c>
      <c r="H22" s="26">
        <f>IFERROR(VLOOKUP(Tabela8[[#This Row],[NTN-B PRINCIPAL 2035]],'IFIX e SMAL'!$J:$P,5,0),H21)</f>
        <v>119.5</v>
      </c>
      <c r="I22" s="27">
        <v>2.25</v>
      </c>
      <c r="J22" s="54">
        <f>J21+(J21*(((Tabela8[[#This Row],[IFIX]]*1)/G21)-1))</f>
        <v>96.704592264314442</v>
      </c>
      <c r="K22" s="54">
        <f>K21+(K21*(((Tabela8[[#This Row],[SMAL]]*1)/H21)-1))</f>
        <v>108.13501040629808</v>
      </c>
    </row>
    <row r="23" spans="1:11">
      <c r="A23" s="25">
        <v>44042</v>
      </c>
      <c r="B23" s="13">
        <v>3.5400000000000001E-2</v>
      </c>
      <c r="C23" s="13">
        <v>3.6600000000000001E-2</v>
      </c>
      <c r="D23" s="17">
        <v>1979.28</v>
      </c>
      <c r="E23" s="17">
        <v>1945.79</v>
      </c>
      <c r="F23" s="23">
        <v>1945.28</v>
      </c>
      <c r="G23" s="26">
        <f>VLOOKUP(Tabela8[[#This Row],[NTN-B PRINCIPAL 2035]],'IFIX e SMAL'!$A:$E,5,0)</f>
        <v>2733.65</v>
      </c>
      <c r="H23" s="26">
        <f>IFERROR(VLOOKUP(Tabela8[[#This Row],[NTN-B PRINCIPAL 2035]],'IFIX e SMAL'!$J:$P,5,0),H22)</f>
        <v>121.01</v>
      </c>
      <c r="I23" s="27">
        <v>2.25</v>
      </c>
      <c r="J23" s="54">
        <f>J22+(J22*(((Tabela8[[#This Row],[IFIX]]*1)/G22)-1))</f>
        <v>97.074260308802465</v>
      </c>
      <c r="K23" s="54">
        <f>K22+(K22*(((Tabela8[[#This Row],[SMAL]]*1)/H22)-1))</f>
        <v>109.50140258800108</v>
      </c>
    </row>
    <row r="24" spans="1:11">
      <c r="A24" s="25">
        <v>44043</v>
      </c>
      <c r="B24" s="13">
        <v>3.4000000000000002E-2</v>
      </c>
      <c r="C24" s="13">
        <v>3.5200000000000002E-2</v>
      </c>
      <c r="D24" s="17">
        <v>2020.13</v>
      </c>
      <c r="E24" s="17">
        <v>1985.91</v>
      </c>
      <c r="F24" s="23">
        <v>1984.92</v>
      </c>
      <c r="G24" s="26">
        <f>VLOOKUP(Tabela8[[#This Row],[NTN-B PRINCIPAL 2035]],'IFIX e SMAL'!$A:$E,5,0)</f>
        <v>2733.12</v>
      </c>
      <c r="H24" s="26">
        <f>IFERROR(VLOOKUP(Tabela8[[#This Row],[NTN-B PRINCIPAL 2035]],'IFIX e SMAL'!$J:$P,5,0),H23)</f>
        <v>118</v>
      </c>
      <c r="I24" s="27">
        <v>2.25</v>
      </c>
      <c r="J24" s="54">
        <f>J23+(J23*(((Tabela8[[#This Row],[IFIX]]*1)/G23)-1))</f>
        <v>97.055439553415454</v>
      </c>
      <c r="K24" s="54">
        <f>K23+(K23*(((Tabela8[[#This Row],[SMAL]]*1)/H23)-1))</f>
        <v>106.77766717944077</v>
      </c>
    </row>
    <row r="25" spans="1:11">
      <c r="A25" s="25">
        <v>44046</v>
      </c>
      <c r="B25" s="13">
        <v>3.4000000000000002E-2</v>
      </c>
      <c r="C25" s="13">
        <v>3.5200000000000002E-2</v>
      </c>
      <c r="D25" s="17">
        <v>2020.64</v>
      </c>
      <c r="E25" s="17">
        <v>1986.41</v>
      </c>
      <c r="F25" s="23">
        <v>1985.91</v>
      </c>
      <c r="G25" s="26">
        <f>VLOOKUP(Tabela8[[#This Row],[NTN-B PRINCIPAL 2035]],'IFIX e SMAL'!$A:$E,5,0)</f>
        <v>2714.27</v>
      </c>
      <c r="H25" s="26">
        <f>IFERROR(VLOOKUP(Tabela8[[#This Row],[NTN-B PRINCIPAL 2035]],'IFIX e SMAL'!$J:$P,5,0),H24)</f>
        <v>117.51</v>
      </c>
      <c r="I25" s="27">
        <v>2.25</v>
      </c>
      <c r="J25" s="54">
        <f>J24+(J24*(((Tabela8[[#This Row],[IFIX]]*1)/G24)-1))</f>
        <v>96.386059857104328</v>
      </c>
      <c r="K25" s="54">
        <f>K24+(K24*(((Tabela8[[#This Row],[SMAL]]*1)/H24)-1))</f>
        <v>106.33426839200072</v>
      </c>
    </row>
    <row r="26" spans="1:11">
      <c r="A26" s="25">
        <v>44047</v>
      </c>
      <c r="B26" s="13">
        <v>3.4000000000000002E-2</v>
      </c>
      <c r="C26" s="13">
        <v>3.5200000000000002E-2</v>
      </c>
      <c r="D26" s="17">
        <v>2021.15</v>
      </c>
      <c r="E26" s="17">
        <v>1986.93</v>
      </c>
      <c r="F26" s="23">
        <v>1986.41</v>
      </c>
      <c r="G26" s="26">
        <f>VLOOKUP(Tabela8[[#This Row],[NTN-B PRINCIPAL 2035]],'IFIX e SMAL'!$A:$E,5,0)</f>
        <v>2714.29</v>
      </c>
      <c r="H26" s="26">
        <f>IFERROR(VLOOKUP(Tabela8[[#This Row],[NTN-B PRINCIPAL 2035]],'IFIX e SMAL'!$J:$P,5,0),H25)</f>
        <v>115.3</v>
      </c>
      <c r="I26" s="27">
        <v>2.25</v>
      </c>
      <c r="J26" s="54">
        <f>J25+(J25*(((Tabela8[[#This Row],[IFIX]]*1)/G25)-1))</f>
        <v>96.386770074288734</v>
      </c>
      <c r="K26" s="54">
        <f>K25+(K25*(((Tabela8[[#This Row],[SMAL]]*1)/H25)-1))</f>
        <v>104.33444937109763</v>
      </c>
    </row>
    <row r="27" spans="1:11">
      <c r="A27" s="25">
        <v>44048</v>
      </c>
      <c r="B27" s="13">
        <v>3.3799999999999997E-2</v>
      </c>
      <c r="C27" s="13">
        <v>3.5000000000000003E-2</v>
      </c>
      <c r="D27" s="17">
        <v>2027.42</v>
      </c>
      <c r="E27" s="17">
        <v>1993.1</v>
      </c>
      <c r="F27" s="23">
        <v>1992.58</v>
      </c>
      <c r="G27" s="26">
        <f>VLOOKUP(Tabela8[[#This Row],[NTN-B PRINCIPAL 2035]],'IFIX e SMAL'!$A:$E,5,0)</f>
        <v>2720.52</v>
      </c>
      <c r="H27" s="26">
        <f>IFERROR(VLOOKUP(Tabela8[[#This Row],[NTN-B PRINCIPAL 2035]],'IFIX e SMAL'!$J:$P,5,0),H26)</f>
        <v>117.3</v>
      </c>
      <c r="I27" s="27">
        <v>2.25</v>
      </c>
      <c r="J27" s="54">
        <f>J26+(J26*(((Tabela8[[#This Row],[IFIX]]*1)/G26)-1))</f>
        <v>96.608002727234009</v>
      </c>
      <c r="K27" s="54">
        <f>K26+(K26*(((Tabela8[[#This Row],[SMAL]]*1)/H26)-1))</f>
        <v>106.1442403402407</v>
      </c>
    </row>
    <row r="28" spans="1:11">
      <c r="A28" s="25">
        <v>44049</v>
      </c>
      <c r="B28" s="13">
        <v>3.5099999999999999E-2</v>
      </c>
      <c r="C28" s="13">
        <v>3.6299999999999999E-2</v>
      </c>
      <c r="D28" s="17">
        <v>1990.77</v>
      </c>
      <c r="E28" s="17">
        <v>1957.12</v>
      </c>
      <c r="F28" s="23">
        <v>1956.61</v>
      </c>
      <c r="G28" s="26">
        <f>VLOOKUP(Tabela8[[#This Row],[NTN-B PRINCIPAL 2035]],'IFIX e SMAL'!$A:$E,5,0)</f>
        <v>2712.45</v>
      </c>
      <c r="H28" s="26">
        <f>IFERROR(VLOOKUP(Tabela8[[#This Row],[NTN-B PRINCIPAL 2035]],'IFIX e SMAL'!$J:$P,5,0),H27)</f>
        <v>119</v>
      </c>
      <c r="I28" s="27">
        <v>2</v>
      </c>
      <c r="J28" s="54">
        <f>J27+(J27*(((Tabela8[[#This Row],[IFIX]]*1)/G27)-1))</f>
        <v>96.321430093322547</v>
      </c>
      <c r="K28" s="54">
        <f>K27+(K27*(((Tabela8[[#This Row],[SMAL]]*1)/H27)-1))</f>
        <v>107.68256266401231</v>
      </c>
    </row>
    <row r="29" spans="1:11">
      <c r="A29" s="25">
        <v>44050</v>
      </c>
      <c r="B29" s="13">
        <v>3.4599999999999999E-2</v>
      </c>
      <c r="C29" s="13">
        <v>3.5799999999999998E-2</v>
      </c>
      <c r="D29" s="17">
        <v>2005.79</v>
      </c>
      <c r="E29" s="17">
        <v>1971.88</v>
      </c>
      <c r="F29" s="23">
        <v>1970.92</v>
      </c>
      <c r="G29" s="26">
        <f>VLOOKUP(Tabela8[[#This Row],[NTN-B PRINCIPAL 2035]],'IFIX e SMAL'!$A:$E,5,0)</f>
        <v>2732.44</v>
      </c>
      <c r="H29" s="26">
        <f>IFERROR(VLOOKUP(Tabela8[[#This Row],[NTN-B PRINCIPAL 2035]],'IFIX e SMAL'!$J:$P,5,0),H28)</f>
        <v>117.75</v>
      </c>
      <c r="I29" s="27">
        <v>2</v>
      </c>
      <c r="J29" s="54">
        <f>J28+(J28*(((Tabela8[[#This Row],[IFIX]]*1)/G28)-1))</f>
        <v>97.031292169145345</v>
      </c>
      <c r="K29" s="54">
        <f>K28+(K28*(((Tabela8[[#This Row],[SMAL]]*1)/H28)-1))</f>
        <v>106.55144330829789</v>
      </c>
    </row>
    <row r="30" spans="1:11">
      <c r="A30" s="25">
        <v>44053</v>
      </c>
      <c r="B30" s="13">
        <v>3.5099999999999999E-2</v>
      </c>
      <c r="C30" s="13">
        <v>3.6299999999999999E-2</v>
      </c>
      <c r="D30" s="17">
        <v>1992.09</v>
      </c>
      <c r="E30" s="17">
        <v>1958.44</v>
      </c>
      <c r="F30" s="23">
        <v>1957.93</v>
      </c>
      <c r="G30" s="26">
        <f>VLOOKUP(Tabela8[[#This Row],[NTN-B PRINCIPAL 2035]],'IFIX e SMAL'!$A:$E,5,0)</f>
        <v>2745.67</v>
      </c>
      <c r="H30" s="26">
        <f>IFERROR(VLOOKUP(Tabela8[[#This Row],[NTN-B PRINCIPAL 2035]],'IFIX e SMAL'!$J:$P,5,0),H29)</f>
        <v>118.1</v>
      </c>
      <c r="I30" s="27">
        <v>2</v>
      </c>
      <c r="J30" s="54">
        <f>J29+(J29*(((Tabela8[[#This Row],[IFIX]]*1)/G29)-1))</f>
        <v>97.501100836635871</v>
      </c>
      <c r="K30" s="54">
        <f>K29+(K29*(((Tabela8[[#This Row],[SMAL]]*1)/H29)-1))</f>
        <v>106.86815672789793</v>
      </c>
    </row>
    <row r="31" spans="1:11">
      <c r="A31" s="25">
        <v>44054</v>
      </c>
      <c r="B31" s="13">
        <v>3.6200000000000003E-2</v>
      </c>
      <c r="C31" s="13">
        <v>3.7400000000000003E-2</v>
      </c>
      <c r="D31" s="17">
        <v>1961.72</v>
      </c>
      <c r="E31" s="17">
        <v>1928.62</v>
      </c>
      <c r="F31" s="23">
        <v>1928.12</v>
      </c>
      <c r="G31" s="26">
        <f>VLOOKUP(Tabela8[[#This Row],[NTN-B PRINCIPAL 2035]],'IFIX e SMAL'!$A:$E,5,0)</f>
        <v>2745.38</v>
      </c>
      <c r="H31" s="26">
        <f>IFERROR(VLOOKUP(Tabela8[[#This Row],[NTN-B PRINCIPAL 2035]],'IFIX e SMAL'!$J:$P,5,0),H30)</f>
        <v>118.49</v>
      </c>
      <c r="I31" s="27">
        <v>2</v>
      </c>
      <c r="J31" s="54">
        <f>J30+(J30*(((Tabela8[[#This Row],[IFIX]]*1)/G30)-1))</f>
        <v>97.490802687461866</v>
      </c>
      <c r="K31" s="54">
        <f>K30+(K30*(((Tabela8[[#This Row],[SMAL]]*1)/H30)-1))</f>
        <v>107.22106596688081</v>
      </c>
    </row>
    <row r="32" spans="1:11">
      <c r="A32" s="25">
        <v>44055</v>
      </c>
      <c r="B32" s="13">
        <v>3.7000000000000005E-2</v>
      </c>
      <c r="C32" s="13">
        <v>3.8199999999999998E-2</v>
      </c>
      <c r="D32" s="17">
        <v>1940.09</v>
      </c>
      <c r="E32" s="17">
        <v>1907.39</v>
      </c>
      <c r="F32" s="23">
        <v>1906.89</v>
      </c>
      <c r="G32" s="26">
        <f>VLOOKUP(Tabela8[[#This Row],[NTN-B PRINCIPAL 2035]],'IFIX e SMAL'!$A:$E,5,0)</f>
        <v>2740.77</v>
      </c>
      <c r="H32" s="26">
        <f>IFERROR(VLOOKUP(Tabela8[[#This Row],[NTN-B PRINCIPAL 2035]],'IFIX e SMAL'!$J:$P,5,0),H31)</f>
        <v>116.3</v>
      </c>
      <c r="I32" s="27">
        <v>2</v>
      </c>
      <c r="J32" s="54">
        <f>J31+(J31*(((Tabela8[[#This Row],[IFIX]]*1)/G31)-1))</f>
        <v>97.327097626454204</v>
      </c>
      <c r="K32" s="54">
        <f>K31+(K31*(((Tabela8[[#This Row],[SMAL]]*1)/H31)-1))</f>
        <v>105.23934485566917</v>
      </c>
    </row>
    <row r="33" spans="1:11">
      <c r="A33" s="25">
        <v>44056</v>
      </c>
      <c r="B33" s="13">
        <v>3.6499999999999998E-2</v>
      </c>
      <c r="C33" s="13">
        <v>3.7699999999999997E-2</v>
      </c>
      <c r="D33" s="17">
        <v>1954.4</v>
      </c>
      <c r="E33" s="17">
        <v>1921.45</v>
      </c>
      <c r="F33" s="23">
        <v>1920.95</v>
      </c>
      <c r="G33" s="26">
        <f>VLOOKUP(Tabela8[[#This Row],[NTN-B PRINCIPAL 2035]],'IFIX e SMAL'!$A:$E,5,0)</f>
        <v>2747.56</v>
      </c>
      <c r="H33" s="26">
        <f>IFERROR(VLOOKUP(Tabela8[[#This Row],[NTN-B PRINCIPAL 2035]],'IFIX e SMAL'!$J:$P,5,0),H32)</f>
        <v>114.9</v>
      </c>
      <c r="I33" s="27">
        <v>2</v>
      </c>
      <c r="J33" s="54">
        <f>J32+(J32*(((Tabela8[[#This Row],[IFIX]]*1)/G32)-1))</f>
        <v>97.568216360563099</v>
      </c>
      <c r="K33" s="54">
        <f>K32+(K32*(((Tabela8[[#This Row],[SMAL]]*1)/H32)-1))</f>
        <v>103.97249117726903</v>
      </c>
    </row>
    <row r="34" spans="1:11">
      <c r="A34" s="25">
        <v>44057</v>
      </c>
      <c r="B34" s="13">
        <v>3.8100000000000002E-2</v>
      </c>
      <c r="C34" s="13">
        <v>3.9300000000000002E-2</v>
      </c>
      <c r="D34" s="17">
        <v>1911.25</v>
      </c>
      <c r="E34" s="17">
        <v>1879.09</v>
      </c>
      <c r="F34" s="23">
        <v>1878.44</v>
      </c>
      <c r="G34" s="26">
        <f>VLOOKUP(Tabela8[[#This Row],[NTN-B PRINCIPAL 2035]],'IFIX e SMAL'!$A:$E,5,0)</f>
        <v>2755.67</v>
      </c>
      <c r="H34" s="26">
        <f>IFERROR(VLOOKUP(Tabela8[[#This Row],[NTN-B PRINCIPAL 2035]],'IFIX e SMAL'!$J:$P,5,0),H33)</f>
        <v>116.55</v>
      </c>
      <c r="I34" s="27">
        <v>2</v>
      </c>
      <c r="J34" s="54">
        <f>J33+(J33*(((Tabela8[[#This Row],[IFIX]]*1)/G33)-1))</f>
        <v>97.856209428843385</v>
      </c>
      <c r="K34" s="54">
        <f>K33+(K33*(((Tabela8[[#This Row],[SMAL]]*1)/H33)-1))</f>
        <v>105.46556872681207</v>
      </c>
    </row>
    <row r="35" spans="1:11">
      <c r="A35" s="25">
        <v>44060</v>
      </c>
      <c r="B35" s="13">
        <v>3.7699999999999997E-2</v>
      </c>
      <c r="C35" s="13">
        <v>3.8900000000000004E-2</v>
      </c>
      <c r="D35" s="17">
        <v>1922.46</v>
      </c>
      <c r="E35" s="17">
        <v>1890.1</v>
      </c>
      <c r="F35" s="23">
        <v>1889.75</v>
      </c>
      <c r="G35" s="26">
        <f>VLOOKUP(Tabela8[[#This Row],[NTN-B PRINCIPAL 2035]],'IFIX e SMAL'!$A:$E,5,0)</f>
        <v>2748.6</v>
      </c>
      <c r="H35" s="26">
        <f>IFERROR(VLOOKUP(Tabela8[[#This Row],[NTN-B PRINCIPAL 2035]],'IFIX e SMAL'!$J:$P,5,0),H34)</f>
        <v>113</v>
      </c>
      <c r="I35" s="27">
        <v>2</v>
      </c>
      <c r="J35" s="54">
        <f>J34+(J34*(((Tabela8[[#This Row],[IFIX]]*1)/G34)-1))</f>
        <v>97.605147654152688</v>
      </c>
      <c r="K35" s="54">
        <f>K34+(K34*(((Tabela8[[#This Row],[SMAL]]*1)/H34)-1))</f>
        <v>102.25318975658313</v>
      </c>
    </row>
    <row r="36" spans="1:11">
      <c r="A36" s="25">
        <v>44061</v>
      </c>
      <c r="B36" s="13">
        <v>3.6299999999999999E-2</v>
      </c>
      <c r="C36" s="13">
        <v>3.7499999999999999E-2</v>
      </c>
      <c r="D36" s="17">
        <v>1961.31</v>
      </c>
      <c r="E36" s="17">
        <v>1928.27</v>
      </c>
      <c r="F36" s="23">
        <v>1927.91</v>
      </c>
      <c r="G36" s="26">
        <f>VLOOKUP(Tabela8[[#This Row],[NTN-B PRINCIPAL 2035]],'IFIX e SMAL'!$A:$E,5,0)</f>
        <v>2755.25</v>
      </c>
      <c r="H36" s="26">
        <f>IFERROR(VLOOKUP(Tabela8[[#This Row],[NTN-B PRINCIPAL 2035]],'IFIX e SMAL'!$J:$P,5,0),H35)</f>
        <v>117</v>
      </c>
      <c r="I36" s="27">
        <v>2</v>
      </c>
      <c r="J36" s="54">
        <f>J35+(J35*(((Tabela8[[#This Row],[IFIX]]*1)/G35)-1))</f>
        <v>97.841294867970674</v>
      </c>
      <c r="K36" s="54">
        <f>K35+(K35*(((Tabela8[[#This Row],[SMAL]]*1)/H35)-1))</f>
        <v>105.87277169486926</v>
      </c>
    </row>
    <row r="37" spans="1:11">
      <c r="A37" s="25">
        <v>44062</v>
      </c>
      <c r="B37" s="13">
        <v>3.61E-2</v>
      </c>
      <c r="C37" s="13">
        <v>3.73E-2</v>
      </c>
      <c r="D37" s="17">
        <v>1967.23</v>
      </c>
      <c r="E37" s="17">
        <v>1934.09</v>
      </c>
      <c r="F37" s="23">
        <v>1933.73</v>
      </c>
      <c r="G37" s="26">
        <f>VLOOKUP(Tabela8[[#This Row],[NTN-B PRINCIPAL 2035]],'IFIX e SMAL'!$A:$E,5,0)</f>
        <v>2758.46</v>
      </c>
      <c r="H37" s="26">
        <f>IFERROR(VLOOKUP(Tabela8[[#This Row],[NTN-B PRINCIPAL 2035]],'IFIX e SMAL'!$J:$P,5,0),H36)</f>
        <v>115.91</v>
      </c>
      <c r="I37" s="27">
        <v>2</v>
      </c>
      <c r="J37" s="54">
        <f>J36+(J36*(((Tabela8[[#This Row],[IFIX]]*1)/G36)-1))</f>
        <v>97.95528472606928</v>
      </c>
      <c r="K37" s="54">
        <f>K36+(K36*(((Tabela8[[#This Row],[SMAL]]*1)/H36)-1))</f>
        <v>104.88643561668628</v>
      </c>
    </row>
    <row r="38" spans="1:11">
      <c r="A38" s="25">
        <v>44063</v>
      </c>
      <c r="B38" s="13">
        <v>3.8300000000000001E-2</v>
      </c>
      <c r="C38" s="13">
        <v>3.95E-2</v>
      </c>
      <c r="D38" s="17">
        <v>1907.28</v>
      </c>
      <c r="E38" s="17">
        <v>1875.23</v>
      </c>
      <c r="F38" s="23">
        <v>1874.87</v>
      </c>
      <c r="G38" s="26">
        <f>VLOOKUP(Tabela8[[#This Row],[NTN-B PRINCIPAL 2035]],'IFIX e SMAL'!$A:$E,5,0)</f>
        <v>2760.78</v>
      </c>
      <c r="H38" s="26">
        <f>IFERROR(VLOOKUP(Tabela8[[#This Row],[NTN-B PRINCIPAL 2035]],'IFIX e SMAL'!$J:$P,5,0),H37)</f>
        <v>117.72</v>
      </c>
      <c r="I38" s="27">
        <v>2</v>
      </c>
      <c r="J38" s="54">
        <f>J37+(J37*(((Tabela8[[#This Row],[IFIX]]*1)/G37)-1))</f>
        <v>98.037669919461422</v>
      </c>
      <c r="K38" s="54">
        <f>K37+(K37*(((Tabela8[[#This Row],[SMAL]]*1)/H37)-1))</f>
        <v>106.52429644376076</v>
      </c>
    </row>
    <row r="39" spans="1:11">
      <c r="A39" s="25">
        <v>44064</v>
      </c>
      <c r="B39" s="13">
        <v>3.6799999999999999E-2</v>
      </c>
      <c r="C39" s="13">
        <v>3.7999999999999999E-2</v>
      </c>
      <c r="D39" s="17">
        <v>1948.69</v>
      </c>
      <c r="E39" s="17">
        <v>1915.89</v>
      </c>
      <c r="F39" s="23">
        <v>1915.39</v>
      </c>
      <c r="G39" s="26">
        <f>VLOOKUP(Tabela8[[#This Row],[NTN-B PRINCIPAL 2035]],'IFIX e SMAL'!$A:$E,5,0)</f>
        <v>2770.66</v>
      </c>
      <c r="H39" s="26">
        <f>IFERROR(VLOOKUP(Tabela8[[#This Row],[NTN-B PRINCIPAL 2035]],'IFIX e SMAL'!$J:$P,5,0),H38)</f>
        <v>118.5</v>
      </c>
      <c r="I39" s="27">
        <v>2</v>
      </c>
      <c r="J39" s="54">
        <f>J38+(J38*(((Tabela8[[#This Row],[IFIX]]*1)/G38)-1))</f>
        <v>98.388517208562419</v>
      </c>
      <c r="K39" s="54">
        <f>K38+(K38*(((Tabela8[[#This Row],[SMAL]]*1)/H38)-1))</f>
        <v>107.23011492172655</v>
      </c>
    </row>
    <row r="40" spans="1:11">
      <c r="A40" s="25">
        <v>44067</v>
      </c>
      <c r="B40" s="13">
        <v>3.6000000000000004E-2</v>
      </c>
      <c r="C40" s="13">
        <v>3.7200000000000004E-2</v>
      </c>
      <c r="D40" s="17">
        <v>1971.23</v>
      </c>
      <c r="E40" s="17">
        <v>1938.04</v>
      </c>
      <c r="F40" s="23">
        <v>1937.69</v>
      </c>
      <c r="G40" s="26">
        <f>VLOOKUP(Tabela8[[#This Row],[NTN-B PRINCIPAL 2035]],'IFIX e SMAL'!$A:$E,5,0)</f>
        <v>2780.18</v>
      </c>
      <c r="H40" s="26">
        <f>IFERROR(VLOOKUP(Tabela8[[#This Row],[NTN-B PRINCIPAL 2035]],'IFIX e SMAL'!$J:$P,5,0),H39)</f>
        <v>118.35</v>
      </c>
      <c r="I40" s="27">
        <v>2</v>
      </c>
      <c r="J40" s="54">
        <f>J39+(J39*(((Tabela8[[#This Row],[IFIX]]*1)/G39)-1))</f>
        <v>98.72658058834395</v>
      </c>
      <c r="K40" s="54">
        <f>K39+(K39*(((Tabela8[[#This Row],[SMAL]]*1)/H39)-1))</f>
        <v>107.09438059904082</v>
      </c>
    </row>
    <row r="41" spans="1:11">
      <c r="A41" s="25">
        <v>44068</v>
      </c>
      <c r="B41" s="13">
        <v>3.6799999999999999E-2</v>
      </c>
      <c r="C41" s="13">
        <v>3.7999999999999999E-2</v>
      </c>
      <c r="D41" s="17">
        <v>1949.4</v>
      </c>
      <c r="E41" s="17">
        <v>1916.61</v>
      </c>
      <c r="F41" s="23">
        <v>1916.25</v>
      </c>
      <c r="G41" s="26">
        <f>VLOOKUP(Tabela8[[#This Row],[NTN-B PRINCIPAL 2035]],'IFIX e SMAL'!$A:$E,5,0)</f>
        <v>2777.4</v>
      </c>
      <c r="H41" s="26">
        <f>IFERROR(VLOOKUP(Tabela8[[#This Row],[NTN-B PRINCIPAL 2035]],'IFIX e SMAL'!$J:$P,5,0),H40)</f>
        <v>119.8</v>
      </c>
      <c r="I41" s="27">
        <v>2</v>
      </c>
      <c r="J41" s="54">
        <f>J40+(J40*(((Tabela8[[#This Row],[IFIX]]*1)/G40)-1))</f>
        <v>98.627860399710272</v>
      </c>
      <c r="K41" s="54">
        <f>K40+(K40*(((Tabela8[[#This Row],[SMAL]]*1)/H40)-1))</f>
        <v>108.40647905166955</v>
      </c>
    </row>
    <row r="42" spans="1:11">
      <c r="A42" s="25">
        <v>44069</v>
      </c>
      <c r="B42" s="13">
        <v>3.7000000000000005E-2</v>
      </c>
      <c r="C42" s="13">
        <v>3.8199999999999998E-2</v>
      </c>
      <c r="D42" s="17">
        <v>1944.92</v>
      </c>
      <c r="E42" s="17">
        <v>1912.23</v>
      </c>
      <c r="F42" s="23">
        <v>1911.81</v>
      </c>
      <c r="G42" s="26">
        <f>VLOOKUP(Tabela8[[#This Row],[NTN-B PRINCIPAL 2035]],'IFIX e SMAL'!$A:$E,5,0)</f>
        <v>2776.67</v>
      </c>
      <c r="H42" s="26">
        <f>IFERROR(VLOOKUP(Tabela8[[#This Row],[NTN-B PRINCIPAL 2035]],'IFIX e SMAL'!$J:$P,5,0),H41)</f>
        <v>117.85</v>
      </c>
      <c r="I42" s="27">
        <v>2</v>
      </c>
      <c r="J42" s="54">
        <f>J41+(J41*(((Tabela8[[#This Row],[IFIX]]*1)/G41)-1))</f>
        <v>98.601937472479122</v>
      </c>
      <c r="K42" s="54">
        <f>K41+(K41*(((Tabela8[[#This Row],[SMAL]]*1)/H41)-1))</f>
        <v>106.64193285675506</v>
      </c>
    </row>
    <row r="43" spans="1:11">
      <c r="A43" s="25">
        <v>44070</v>
      </c>
      <c r="B43" s="13">
        <v>3.6799999999999999E-2</v>
      </c>
      <c r="C43" s="13">
        <v>3.7999999999999999E-2</v>
      </c>
      <c r="D43" s="17">
        <v>1950.84</v>
      </c>
      <c r="E43" s="17">
        <v>1918.05</v>
      </c>
      <c r="F43" s="23">
        <v>1917.63</v>
      </c>
      <c r="G43" s="26">
        <f>VLOOKUP(Tabela8[[#This Row],[NTN-B PRINCIPAL 2035]],'IFIX e SMAL'!$A:$E,5,0)</f>
        <v>2777.87</v>
      </c>
      <c r="H43" s="26">
        <f>IFERROR(VLOOKUP(Tabela8[[#This Row],[NTN-B PRINCIPAL 2035]],'IFIX e SMAL'!$J:$P,5,0),H42)</f>
        <v>116.7</v>
      </c>
      <c r="I43" s="27">
        <v>2</v>
      </c>
      <c r="J43" s="54">
        <f>J42+(J42*(((Tabela8[[#This Row],[IFIX]]*1)/G42)-1))</f>
        <v>98.644550503544025</v>
      </c>
      <c r="K43" s="54">
        <f>K42+(K42*(((Tabela8[[#This Row],[SMAL]]*1)/H42)-1))</f>
        <v>105.6013030494978</v>
      </c>
    </row>
    <row r="44" spans="1:11">
      <c r="A44" s="25">
        <v>44071</v>
      </c>
      <c r="B44" s="13">
        <v>3.6699999999999997E-2</v>
      </c>
      <c r="C44" s="13">
        <v>3.7900000000000003E-2</v>
      </c>
      <c r="D44" s="17">
        <v>1954.28</v>
      </c>
      <c r="E44" s="17">
        <v>1921.43</v>
      </c>
      <c r="F44" s="23">
        <v>1920.76</v>
      </c>
      <c r="G44" s="26">
        <f>VLOOKUP(Tabela8[[#This Row],[NTN-B PRINCIPAL 2035]],'IFIX e SMAL'!$A:$E,5,0)</f>
        <v>2781.84</v>
      </c>
      <c r="H44" s="26">
        <f>IFERROR(VLOOKUP(Tabela8[[#This Row],[NTN-B PRINCIPAL 2035]],'IFIX e SMAL'!$J:$P,5,0),H43)</f>
        <v>118.5</v>
      </c>
      <c r="I44" s="27">
        <v>2</v>
      </c>
      <c r="J44" s="54">
        <f>J43+(J43*(((Tabela8[[#This Row],[IFIX]]*1)/G43)-1))</f>
        <v>98.785528614650403</v>
      </c>
      <c r="K44" s="54">
        <f>K43+(K43*(((Tabela8[[#This Row],[SMAL]]*1)/H43)-1))</f>
        <v>107.23011492172655</v>
      </c>
    </row>
    <row r="45" spans="1:11">
      <c r="A45" s="25">
        <v>44074</v>
      </c>
      <c r="B45" s="13">
        <v>3.7200000000000004E-2</v>
      </c>
      <c r="C45" s="13">
        <v>3.8399999999999997E-2</v>
      </c>
      <c r="D45" s="17">
        <v>1940.93</v>
      </c>
      <c r="E45" s="17">
        <v>1908.34</v>
      </c>
      <c r="F45" s="23">
        <v>1907.92</v>
      </c>
      <c r="G45" s="26">
        <f>VLOOKUP(Tabela8[[#This Row],[NTN-B PRINCIPAL 2035]],'IFIX e SMAL'!$A:$E,5,0)</f>
        <v>2782.1</v>
      </c>
      <c r="H45" s="26">
        <f>IFERROR(VLOOKUP(Tabela8[[#This Row],[NTN-B PRINCIPAL 2035]],'IFIX e SMAL'!$J:$P,5,0),H44)</f>
        <v>116</v>
      </c>
      <c r="I45" s="27">
        <v>2</v>
      </c>
      <c r="J45" s="54">
        <f>J44+(J44*(((Tabela8[[#This Row],[IFIX]]*1)/G44)-1))</f>
        <v>98.794761438047786</v>
      </c>
      <c r="K45" s="54">
        <f>K44+(K44*(((Tabela8[[#This Row],[SMAL]]*1)/H44)-1))</f>
        <v>104.96787621029773</v>
      </c>
    </row>
    <row r="46" spans="1:11">
      <c r="A46" s="25">
        <v>44075</v>
      </c>
      <c r="B46" s="13">
        <v>3.7499999999999999E-2</v>
      </c>
      <c r="C46" s="13">
        <v>3.8699999999999998E-2</v>
      </c>
      <c r="D46" s="17">
        <v>1933.14</v>
      </c>
      <c r="E46" s="17">
        <v>1900.69</v>
      </c>
      <c r="F46" s="23">
        <v>1900.28</v>
      </c>
      <c r="G46" s="26">
        <f>VLOOKUP(Tabela8[[#This Row],[NTN-B PRINCIPAL 2035]],'IFIX e SMAL'!$A:$E,5,0)</f>
        <v>2774.66</v>
      </c>
      <c r="H46" s="26">
        <f>IFERROR(VLOOKUP(Tabela8[[#This Row],[NTN-B PRINCIPAL 2035]],'IFIX e SMAL'!$J:$P,5,0),H45)</f>
        <v>118.99</v>
      </c>
      <c r="I46" s="27">
        <v>2</v>
      </c>
      <c r="J46" s="54">
        <f>J45+(J45*(((Tabela8[[#This Row],[IFIX]]*1)/G45)-1))</f>
        <v>98.530560645445405</v>
      </c>
      <c r="K46" s="54">
        <f>K45+(K45*(((Tabela8[[#This Row],[SMAL]]*1)/H45)-1))</f>
        <v>107.6735137091666</v>
      </c>
    </row>
    <row r="47" spans="1:11">
      <c r="A47" s="25">
        <v>44076</v>
      </c>
      <c r="B47" s="13">
        <v>3.7100000000000001E-2</v>
      </c>
      <c r="C47" s="13">
        <v>3.8300000000000001E-2</v>
      </c>
      <c r="D47" s="17">
        <v>1944.5</v>
      </c>
      <c r="E47" s="17">
        <v>1911.86</v>
      </c>
      <c r="F47" s="23">
        <v>1911.44</v>
      </c>
      <c r="G47" s="26">
        <f>VLOOKUP(Tabela8[[#This Row],[NTN-B PRINCIPAL 2035]],'IFIX e SMAL'!$A:$E,5,0)</f>
        <v>2782.69</v>
      </c>
      <c r="H47" s="26">
        <f>IFERROR(VLOOKUP(Tabela8[[#This Row],[NTN-B PRINCIPAL 2035]],'IFIX e SMAL'!$J:$P,5,0),H46)</f>
        <v>120.25</v>
      </c>
      <c r="I47" s="27">
        <v>2</v>
      </c>
      <c r="J47" s="54">
        <f>J46+(J46*(((Tabela8[[#This Row],[IFIX]]*1)/G46)-1))</f>
        <v>98.815712844988028</v>
      </c>
      <c r="K47" s="54">
        <f>K46+(K46*(((Tabela8[[#This Row],[SMAL]]*1)/H46)-1))</f>
        <v>108.81368201972674</v>
      </c>
    </row>
    <row r="48" spans="1:11">
      <c r="A48" s="25">
        <v>44077</v>
      </c>
      <c r="B48" s="13">
        <v>3.7200000000000004E-2</v>
      </c>
      <c r="C48" s="13">
        <v>3.8399999999999997E-2</v>
      </c>
      <c r="D48" s="17">
        <v>1942.17</v>
      </c>
      <c r="E48" s="17">
        <v>1909.58</v>
      </c>
      <c r="F48" s="23">
        <v>1909.17</v>
      </c>
      <c r="G48" s="26">
        <f>VLOOKUP(Tabela8[[#This Row],[NTN-B PRINCIPAL 2035]],'IFIX e SMAL'!$A:$E,5,0)</f>
        <v>2779.62</v>
      </c>
      <c r="H48" s="26">
        <f>IFERROR(VLOOKUP(Tabela8[[#This Row],[NTN-B PRINCIPAL 2035]],'IFIX e SMAL'!$J:$P,5,0),H47)</f>
        <v>117.86</v>
      </c>
      <c r="I48" s="27">
        <v>2</v>
      </c>
      <c r="J48" s="54">
        <f>J47+(J47*(((Tabela8[[#This Row],[IFIX]]*1)/G47)-1))</f>
        <v>98.706694507180316</v>
      </c>
      <c r="K48" s="54">
        <f>K47+(K47*(((Tabela8[[#This Row],[SMAL]]*1)/H47)-1))</f>
        <v>106.65098181160079</v>
      </c>
    </row>
    <row r="49" spans="1:11">
      <c r="A49" s="25">
        <v>44078</v>
      </c>
      <c r="B49" s="13">
        <v>3.6499999999999998E-2</v>
      </c>
      <c r="C49" s="13">
        <v>3.7699999999999997E-2</v>
      </c>
      <c r="D49" s="17">
        <v>1962.26</v>
      </c>
      <c r="E49" s="17">
        <v>1929.32</v>
      </c>
      <c r="F49" s="23">
        <v>1928.52</v>
      </c>
      <c r="G49" s="26">
        <f>VLOOKUP(Tabela8[[#This Row],[NTN-B PRINCIPAL 2035]],'IFIX e SMAL'!$A:$E,5,0)</f>
        <v>2789.02</v>
      </c>
      <c r="H49" s="26">
        <f>IFERROR(VLOOKUP(Tabela8[[#This Row],[NTN-B PRINCIPAL 2035]],'IFIX e SMAL'!$J:$P,5,0),H48)</f>
        <v>118.3</v>
      </c>
      <c r="I49" s="27">
        <v>2</v>
      </c>
      <c r="J49" s="54">
        <f>J48+(J48*(((Tabela8[[#This Row],[IFIX]]*1)/G48)-1))</f>
        <v>99.040496583855358</v>
      </c>
      <c r="K49" s="54">
        <f>K48+(K48*(((Tabela8[[#This Row],[SMAL]]*1)/H48)-1))</f>
        <v>107.04913582481225</v>
      </c>
    </row>
    <row r="50" spans="1:11">
      <c r="A50" s="25">
        <v>44082</v>
      </c>
      <c r="B50" s="13">
        <v>3.7499999999999999E-2</v>
      </c>
      <c r="C50" s="13">
        <v>3.8699999999999998E-2</v>
      </c>
      <c r="D50" s="17">
        <v>1935.19</v>
      </c>
      <c r="E50" s="17">
        <v>1902.74</v>
      </c>
      <c r="F50" s="23">
        <v>1902.33</v>
      </c>
      <c r="G50" s="26">
        <f>VLOOKUP(Tabela8[[#This Row],[NTN-B PRINCIPAL 2035]],'IFIX e SMAL'!$A:$E,5,0)</f>
        <v>2786.82</v>
      </c>
      <c r="H50" s="26">
        <f>IFERROR(VLOOKUP(Tabela8[[#This Row],[NTN-B PRINCIPAL 2035]],'IFIX e SMAL'!$J:$P,5,0),H49)</f>
        <v>118.69</v>
      </c>
      <c r="I50" s="27">
        <v>2</v>
      </c>
      <c r="J50" s="54">
        <f>J49+(J49*(((Tabela8[[#This Row],[IFIX]]*1)/G49)-1))</f>
        <v>98.962372693569719</v>
      </c>
      <c r="K50" s="54">
        <f>K49+(K49*(((Tabela8[[#This Row],[SMAL]]*1)/H49)-1))</f>
        <v>107.40204506379516</v>
      </c>
    </row>
    <row r="51" spans="1:11">
      <c r="A51" s="25">
        <v>44083</v>
      </c>
      <c r="B51" s="13">
        <v>3.7000000000000005E-2</v>
      </c>
      <c r="C51" s="13">
        <v>3.8199999999999998E-2</v>
      </c>
      <c r="D51" s="17">
        <v>1949.78</v>
      </c>
      <c r="E51" s="17">
        <v>1917.08</v>
      </c>
      <c r="F51" s="23">
        <v>1916.65</v>
      </c>
      <c r="G51" s="26">
        <f>VLOOKUP(Tabela8[[#This Row],[NTN-B PRINCIPAL 2035]],'IFIX e SMAL'!$A:$E,5,0)</f>
        <v>2788.53</v>
      </c>
      <c r="H51" s="26">
        <f>IFERROR(VLOOKUP(Tabela8[[#This Row],[NTN-B PRINCIPAL 2035]],'IFIX e SMAL'!$J:$P,5,0),H50)</f>
        <v>119.8</v>
      </c>
      <c r="I51" s="27">
        <v>2</v>
      </c>
      <c r="J51" s="54">
        <f>J50+(J50*(((Tabela8[[#This Row],[IFIX]]*1)/G50)-1))</f>
        <v>99.023096262837214</v>
      </c>
      <c r="K51" s="54">
        <f>K50+(K50*(((Tabela8[[#This Row],[SMAL]]*1)/H50)-1))</f>
        <v>108.40647905166956</v>
      </c>
    </row>
    <row r="52" spans="1:11">
      <c r="A52" s="25">
        <v>44084</v>
      </c>
      <c r="B52" s="13">
        <v>3.73E-2</v>
      </c>
      <c r="C52" s="13">
        <v>3.85E-2</v>
      </c>
      <c r="D52" s="17">
        <v>1941.98</v>
      </c>
      <c r="E52" s="17">
        <v>1909.44</v>
      </c>
      <c r="F52" s="23">
        <v>1909</v>
      </c>
      <c r="G52" s="26">
        <f>VLOOKUP(Tabela8[[#This Row],[NTN-B PRINCIPAL 2035]],'IFIX e SMAL'!$A:$E,5,0)</f>
        <v>2793.01</v>
      </c>
      <c r="H52" s="26">
        <f>IFERROR(VLOOKUP(Tabela8[[#This Row],[NTN-B PRINCIPAL 2035]],'IFIX e SMAL'!$J:$P,5,0),H51)</f>
        <v>116.29</v>
      </c>
      <c r="I52" s="27">
        <v>2</v>
      </c>
      <c r="J52" s="54">
        <f>J51+(J51*(((Tabela8[[#This Row],[IFIX]]*1)/G51)-1))</f>
        <v>99.18218491214617</v>
      </c>
      <c r="K52" s="54">
        <f>K51+(K51*(((Tabela8[[#This Row],[SMAL]]*1)/H51)-1))</f>
        <v>105.23029590082349</v>
      </c>
    </row>
    <row r="53" spans="1:11">
      <c r="A53" s="25">
        <v>44085</v>
      </c>
      <c r="B53" s="13">
        <v>3.7900000000000003E-2</v>
      </c>
      <c r="C53" s="13">
        <v>3.9100000000000003E-2</v>
      </c>
      <c r="D53" s="17">
        <v>1926.37</v>
      </c>
      <c r="E53" s="17">
        <v>1894.11</v>
      </c>
      <c r="F53" s="23">
        <v>1893.38</v>
      </c>
      <c r="G53" s="26">
        <f>VLOOKUP(Tabela8[[#This Row],[NTN-B PRINCIPAL 2035]],'IFIX e SMAL'!$A:$E,5,0)</f>
        <v>2791.8</v>
      </c>
      <c r="H53" s="26">
        <f>IFERROR(VLOOKUP(Tabela8[[#This Row],[NTN-B PRINCIPAL 2035]],'IFIX e SMAL'!$J:$P,5,0),H52)</f>
        <v>114.2</v>
      </c>
      <c r="I53" s="27">
        <v>2</v>
      </c>
      <c r="J53" s="54">
        <f>J52+(J52*(((Tabela8[[#This Row],[IFIX]]*1)/G52)-1))</f>
        <v>99.139216772489064</v>
      </c>
      <c r="K53" s="54">
        <f>K52+(K52*(((Tabela8[[#This Row],[SMAL]]*1)/H52)-1))</f>
        <v>103.33906433806899</v>
      </c>
    </row>
    <row r="54" spans="1:11">
      <c r="A54" s="25">
        <v>44088</v>
      </c>
      <c r="B54" s="13">
        <v>3.7699999999999997E-2</v>
      </c>
      <c r="C54" s="13">
        <v>3.8900000000000004E-2</v>
      </c>
      <c r="D54" s="17">
        <v>1932.24</v>
      </c>
      <c r="E54" s="17">
        <v>1899.88</v>
      </c>
      <c r="F54" s="23">
        <v>1899.45</v>
      </c>
      <c r="G54" s="26">
        <f>VLOOKUP(Tabela8[[#This Row],[NTN-B PRINCIPAL 2035]],'IFIX e SMAL'!$A:$E,5,0)</f>
        <v>2792.76</v>
      </c>
      <c r="H54" s="26">
        <f>IFERROR(VLOOKUP(Tabela8[[#This Row],[NTN-B PRINCIPAL 2035]],'IFIX e SMAL'!$J:$P,5,0),H53)</f>
        <v>117.8</v>
      </c>
      <c r="I54" s="27">
        <v>2</v>
      </c>
      <c r="J54" s="54">
        <f>J53+(J53*(((Tabela8[[#This Row],[IFIX]]*1)/G53)-1))</f>
        <v>99.173307197340989</v>
      </c>
      <c r="K54" s="54">
        <f>K53+(K53*(((Tabela8[[#This Row],[SMAL]]*1)/H53)-1))</f>
        <v>106.5966880825265</v>
      </c>
    </row>
    <row r="55" spans="1:11">
      <c r="A55" s="25">
        <v>44089</v>
      </c>
      <c r="B55" s="13">
        <v>3.7999999999999999E-2</v>
      </c>
      <c r="C55" s="13">
        <v>3.9199999999999999E-2</v>
      </c>
      <c r="D55" s="17">
        <v>1924.54</v>
      </c>
      <c r="E55" s="17">
        <v>1892.33</v>
      </c>
      <c r="F55" s="23">
        <v>1891.88</v>
      </c>
      <c r="G55" s="26">
        <f>VLOOKUP(Tabela8[[#This Row],[NTN-B PRINCIPAL 2035]],'IFIX e SMAL'!$A:$E,5,0)</f>
        <v>2802.19</v>
      </c>
      <c r="H55" s="26">
        <f>IFERROR(VLOOKUP(Tabela8[[#This Row],[NTN-B PRINCIPAL 2035]],'IFIX e SMAL'!$J:$P,5,0),H54)</f>
        <v>117.7</v>
      </c>
      <c r="I55" s="27">
        <v>2</v>
      </c>
      <c r="J55" s="54">
        <f>J54+(J54*(((Tabela8[[#This Row],[IFIX]]*1)/G54)-1))</f>
        <v>99.508174599792653</v>
      </c>
      <c r="K55" s="54">
        <f>K54+(K54*(((Tabela8[[#This Row],[SMAL]]*1)/H54)-1))</f>
        <v>106.50619853406936</v>
      </c>
    </row>
    <row r="56" spans="1:11">
      <c r="A56" s="25">
        <v>44090</v>
      </c>
      <c r="B56" s="13">
        <v>3.8300000000000001E-2</v>
      </c>
      <c r="C56" s="13">
        <v>3.95E-2</v>
      </c>
      <c r="D56" s="17">
        <v>1916.87</v>
      </c>
      <c r="E56" s="17">
        <v>1884.81</v>
      </c>
      <c r="F56" s="23">
        <v>1884.37</v>
      </c>
      <c r="G56" s="26">
        <f>VLOOKUP(Tabela8[[#This Row],[NTN-B PRINCIPAL 2035]],'IFIX e SMAL'!$A:$E,5,0)</f>
        <v>2802.76</v>
      </c>
      <c r="H56" s="26">
        <f>IFERROR(VLOOKUP(Tabela8[[#This Row],[NTN-B PRINCIPAL 2035]],'IFIX e SMAL'!$J:$P,5,0),H55)</f>
        <v>117.81</v>
      </c>
      <c r="I56" s="27">
        <v>2</v>
      </c>
      <c r="J56" s="54">
        <f>J55+(J55*(((Tabela8[[#This Row],[IFIX]]*1)/G55)-1))</f>
        <v>99.52841578954849</v>
      </c>
      <c r="K56" s="54">
        <f>K55+(K55*(((Tabela8[[#This Row],[SMAL]]*1)/H55)-1))</f>
        <v>106.60573703737222</v>
      </c>
    </row>
    <row r="57" spans="1:11">
      <c r="A57" s="25">
        <v>44091</v>
      </c>
      <c r="B57" s="13">
        <v>3.9E-2</v>
      </c>
      <c r="C57" s="13">
        <v>4.0199999999999993E-2</v>
      </c>
      <c r="D57" s="17">
        <v>1898.55</v>
      </c>
      <c r="E57" s="17">
        <v>1866.82</v>
      </c>
      <c r="F57" s="23">
        <v>1866.37</v>
      </c>
      <c r="G57" s="26">
        <f>VLOOKUP(Tabela8[[#This Row],[NTN-B PRINCIPAL 2035]],'IFIX e SMAL'!$A:$E,5,0)</f>
        <v>2800.04</v>
      </c>
      <c r="H57" s="26">
        <f>IFERROR(VLOOKUP(Tabela8[[#This Row],[NTN-B PRINCIPAL 2035]],'IFIX e SMAL'!$J:$P,5,0),H56)</f>
        <v>117.99</v>
      </c>
      <c r="I57" s="27">
        <v>2</v>
      </c>
      <c r="J57" s="54">
        <f>J56+(J56*(((Tabela8[[#This Row],[IFIX]]*1)/G56)-1))</f>
        <v>99.431826252468042</v>
      </c>
      <c r="K57" s="54">
        <f>K56+(K56*(((Tabela8[[#This Row],[SMAL]]*1)/H56)-1))</f>
        <v>106.7686182245951</v>
      </c>
    </row>
    <row r="58" spans="1:11">
      <c r="A58" s="25">
        <v>44092</v>
      </c>
      <c r="B58" s="13">
        <v>3.9E-2</v>
      </c>
      <c r="C58" s="13">
        <v>4.0199999999999993E-2</v>
      </c>
      <c r="D58" s="17">
        <v>1899.31</v>
      </c>
      <c r="E58" s="17">
        <v>1867.58</v>
      </c>
      <c r="F58" s="23">
        <v>1866.82</v>
      </c>
      <c r="G58" s="26">
        <f>VLOOKUP(Tabela8[[#This Row],[NTN-B PRINCIPAL 2035]],'IFIX e SMAL'!$A:$E,5,0)</f>
        <v>2797.82</v>
      </c>
      <c r="H58" s="26">
        <f>IFERROR(VLOOKUP(Tabela8[[#This Row],[NTN-B PRINCIPAL 2035]],'IFIX e SMAL'!$J:$P,5,0),H57)</f>
        <v>115</v>
      </c>
      <c r="I58" s="27">
        <v>2</v>
      </c>
      <c r="J58" s="54">
        <f>J57+(J57*(((Tabela8[[#This Row],[IFIX]]*1)/G57)-1))</f>
        <v>99.352992144997984</v>
      </c>
      <c r="K58" s="54">
        <f>K57+(K57*(((Tabela8[[#This Row],[SMAL]]*1)/H57)-1))</f>
        <v>104.06298072572622</v>
      </c>
    </row>
    <row r="59" spans="1:11">
      <c r="A59" s="25">
        <v>44095</v>
      </c>
      <c r="B59" s="13">
        <v>4.1200000000000001E-2</v>
      </c>
      <c r="C59" s="13">
        <v>4.24E-2</v>
      </c>
      <c r="D59" s="17">
        <v>1842.02</v>
      </c>
      <c r="E59" s="17">
        <v>1811.32</v>
      </c>
      <c r="F59" s="23">
        <v>1810.87</v>
      </c>
      <c r="G59" s="26">
        <f>VLOOKUP(Tabela8[[#This Row],[NTN-B PRINCIPAL 2035]],'IFIX e SMAL'!$A:$E,5,0)</f>
        <v>2787.27</v>
      </c>
      <c r="H59" s="26">
        <f>IFERROR(VLOOKUP(Tabela8[[#This Row],[NTN-B PRINCIPAL 2035]],'IFIX e SMAL'!$J:$P,5,0),H58)</f>
        <v>113.02</v>
      </c>
      <c r="I59" s="27">
        <v>2</v>
      </c>
      <c r="J59" s="54">
        <f>J58+(J58*(((Tabela8[[#This Row],[IFIX]]*1)/G58)-1))</f>
        <v>98.978352580219067</v>
      </c>
      <c r="K59" s="54">
        <f>K58+(K58*(((Tabela8[[#This Row],[SMAL]]*1)/H58)-1))</f>
        <v>102.27128766627459</v>
      </c>
    </row>
    <row r="60" spans="1:11">
      <c r="A60" s="25">
        <v>44096</v>
      </c>
      <c r="B60" s="13">
        <v>4.0199999999999993E-2</v>
      </c>
      <c r="C60" s="13">
        <v>4.1399999999999999E-2</v>
      </c>
      <c r="D60" s="17">
        <v>1868.48</v>
      </c>
      <c r="E60" s="17">
        <v>1837.31</v>
      </c>
      <c r="F60" s="23">
        <v>1836.87</v>
      </c>
      <c r="G60" s="26">
        <f>VLOOKUP(Tabela8[[#This Row],[NTN-B PRINCIPAL 2035]],'IFIX e SMAL'!$A:$E,5,0)</f>
        <v>2788.81</v>
      </c>
      <c r="H60" s="26">
        <f>IFERROR(VLOOKUP(Tabela8[[#This Row],[NTN-B PRINCIPAL 2035]],'IFIX e SMAL'!$J:$P,5,0),H59)</f>
        <v>113.59</v>
      </c>
      <c r="I60" s="27">
        <v>2</v>
      </c>
      <c r="J60" s="54">
        <f>J59+(J59*(((Tabela8[[#This Row],[IFIX]]*1)/G59)-1))</f>
        <v>99.033039303419017</v>
      </c>
      <c r="K60" s="54">
        <f>K59+(K59*(((Tabela8[[#This Row],[SMAL]]*1)/H59)-1))</f>
        <v>102.78707809248036</v>
      </c>
    </row>
    <row r="61" spans="1:11">
      <c r="A61" s="25">
        <v>44097</v>
      </c>
      <c r="B61" s="13">
        <v>4.0199999999999993E-2</v>
      </c>
      <c r="C61" s="13">
        <v>4.1399999999999999E-2</v>
      </c>
      <c r="D61" s="17">
        <v>1868.92</v>
      </c>
      <c r="E61" s="17">
        <v>1837.76</v>
      </c>
      <c r="F61" s="23">
        <v>1837.31</v>
      </c>
      <c r="G61" s="26">
        <f>VLOOKUP(Tabela8[[#This Row],[NTN-B PRINCIPAL 2035]],'IFIX e SMAL'!$A:$E,5,0)</f>
        <v>2790.19</v>
      </c>
      <c r="H61" s="26">
        <f>IFERROR(VLOOKUP(Tabela8[[#This Row],[NTN-B PRINCIPAL 2035]],'IFIX e SMAL'!$J:$P,5,0),H60)</f>
        <v>112.4</v>
      </c>
      <c r="I61" s="27">
        <v>2</v>
      </c>
      <c r="J61" s="54">
        <f>J60+(J60*(((Tabela8[[#This Row],[IFIX]]*1)/G60)-1))</f>
        <v>99.082044289143667</v>
      </c>
      <c r="K61" s="54">
        <f>K60+(K60*(((Tabela8[[#This Row],[SMAL]]*1)/H60)-1))</f>
        <v>101.71025246584024</v>
      </c>
    </row>
    <row r="62" spans="1:11">
      <c r="A62" s="25">
        <v>44098</v>
      </c>
      <c r="B62" s="13">
        <v>4.07E-2</v>
      </c>
      <c r="C62" s="13">
        <v>4.1900000000000007E-2</v>
      </c>
      <c r="D62" s="17">
        <v>1857.8</v>
      </c>
      <c r="E62" s="17">
        <v>1826.85</v>
      </c>
      <c r="F62" s="23">
        <v>1826.25</v>
      </c>
      <c r="G62" s="26">
        <f>VLOOKUP(Tabela8[[#This Row],[NTN-B PRINCIPAL 2035]],'IFIX e SMAL'!$A:$E,5,0)</f>
        <v>2789.57</v>
      </c>
      <c r="H62" s="26">
        <f>IFERROR(VLOOKUP(Tabela8[[#This Row],[NTN-B PRINCIPAL 2035]],'IFIX e SMAL'!$J:$P,5,0),H61)</f>
        <v>113.87</v>
      </c>
      <c r="I62" s="27">
        <v>2</v>
      </c>
      <c r="J62" s="54">
        <f>J61+(J61*(((Tabela8[[#This Row],[IFIX]]*1)/G61)-1))</f>
        <v>99.060027556426817</v>
      </c>
      <c r="K62" s="54">
        <f>K61+(K61*(((Tabela8[[#This Row],[SMAL]]*1)/H61)-1))</f>
        <v>103.04044882816039</v>
      </c>
    </row>
    <row r="63" spans="1:11">
      <c r="A63" s="25">
        <v>44099</v>
      </c>
      <c r="B63" s="13">
        <v>3.9699999999999999E-2</v>
      </c>
      <c r="C63" s="13">
        <v>4.0899999999999999E-2</v>
      </c>
      <c r="D63" s="17">
        <v>1885.24</v>
      </c>
      <c r="E63" s="17">
        <v>1853.8</v>
      </c>
      <c r="F63" s="23">
        <v>1852.6</v>
      </c>
      <c r="G63" s="26">
        <f>VLOOKUP(Tabela8[[#This Row],[NTN-B PRINCIPAL 2035]],'IFIX e SMAL'!$A:$E,5,0)</f>
        <v>2788.11</v>
      </c>
      <c r="H63" s="26">
        <f>IFERROR(VLOOKUP(Tabela8[[#This Row],[NTN-B PRINCIPAL 2035]],'IFIX e SMAL'!$J:$P,5,0),H62)</f>
        <v>113.15</v>
      </c>
      <c r="I63" s="27">
        <v>2</v>
      </c>
      <c r="J63" s="54">
        <f>J62+(J62*(((Tabela8[[#This Row],[IFIX]]*1)/G62)-1))</f>
        <v>99.008181701964517</v>
      </c>
      <c r="K63" s="54">
        <f>K62+(K62*(((Tabela8[[#This Row],[SMAL]]*1)/H62)-1))</f>
        <v>102.38892407926889</v>
      </c>
    </row>
    <row r="64" spans="1:11">
      <c r="A64" s="25">
        <v>44102</v>
      </c>
      <c r="B64" s="13">
        <v>3.9300000000000002E-2</v>
      </c>
      <c r="C64" s="13">
        <v>4.0500000000000001E-2</v>
      </c>
      <c r="D64" s="17">
        <v>1896.44</v>
      </c>
      <c r="E64" s="17">
        <v>1864.82</v>
      </c>
      <c r="F64" s="23">
        <v>1864.22</v>
      </c>
      <c r="G64" s="26">
        <f>VLOOKUP(Tabela8[[#This Row],[NTN-B PRINCIPAL 2035]],'IFIX e SMAL'!$A:$E,5,0)</f>
        <v>2782.18</v>
      </c>
      <c r="H64" s="26">
        <f>IFERROR(VLOOKUP(Tabela8[[#This Row],[NTN-B PRINCIPAL 2035]],'IFIX e SMAL'!$J:$P,5,0),H63)</f>
        <v>110.31</v>
      </c>
      <c r="I64" s="27">
        <v>2</v>
      </c>
      <c r="J64" s="54">
        <f>J63+(J63*(((Tabela8[[#This Row],[IFIX]]*1)/G63)-1))</f>
        <v>98.797602306785464</v>
      </c>
      <c r="K64" s="54">
        <f>K63+(K63*(((Tabela8[[#This Row],[SMAL]]*1)/H63)-1))</f>
        <v>99.819020903085743</v>
      </c>
    </row>
    <row r="65" spans="1:11">
      <c r="A65" s="25">
        <v>44103</v>
      </c>
      <c r="B65" s="13">
        <v>4.1900000000000007E-2</v>
      </c>
      <c r="C65" s="13">
        <v>4.3099999999999999E-2</v>
      </c>
      <c r="D65" s="17">
        <v>1829.23</v>
      </c>
      <c r="E65" s="17">
        <v>1798.81</v>
      </c>
      <c r="F65" s="23">
        <v>1798.22</v>
      </c>
      <c r="G65" s="26">
        <f>VLOOKUP(Tabela8[[#This Row],[NTN-B PRINCIPAL 2035]],'IFIX e SMAL'!$A:$E,5,0)</f>
        <v>2784.2</v>
      </c>
      <c r="H65" s="26">
        <f>IFERROR(VLOOKUP(Tabela8[[#This Row],[NTN-B PRINCIPAL 2035]],'IFIX e SMAL'!$J:$P,5,0),H64)</f>
        <v>108.85</v>
      </c>
      <c r="I65" s="27">
        <v>2</v>
      </c>
      <c r="J65" s="54">
        <f>J64+(J64*(((Tabela8[[#This Row],[IFIX]]*1)/G64)-1))</f>
        <v>98.869334242411369</v>
      </c>
      <c r="K65" s="54">
        <f>K64+(K64*(((Tabela8[[#This Row],[SMAL]]*1)/H64)-1))</f>
        <v>98.497873495611302</v>
      </c>
    </row>
    <row r="66" spans="1:11">
      <c r="A66" s="25">
        <v>44104</v>
      </c>
      <c r="B66" s="13">
        <v>4.1399999999999999E-2</v>
      </c>
      <c r="C66" s="13">
        <v>4.2599999999999999E-2</v>
      </c>
      <c r="D66" s="17">
        <v>1842.66</v>
      </c>
      <c r="E66" s="17">
        <v>1812.02</v>
      </c>
      <c r="F66" s="23">
        <v>1811.42</v>
      </c>
      <c r="G66" s="26">
        <f>VLOOKUP(Tabela8[[#This Row],[NTN-B PRINCIPAL 2035]],'IFIX e SMAL'!$A:$E,5,0)</f>
        <v>2794.88</v>
      </c>
      <c r="H66" s="26">
        <f>IFERROR(VLOOKUP(Tabela8[[#This Row],[NTN-B PRINCIPAL 2035]],'IFIX e SMAL'!$J:$P,5,0),H65)</f>
        <v>110.35</v>
      </c>
      <c r="I66" s="27">
        <v>2</v>
      </c>
      <c r="J66" s="54">
        <f>J65+(J65*(((Tabela8[[#This Row],[IFIX]]*1)/G65)-1))</f>
        <v>99.248590218888992</v>
      </c>
      <c r="K66" s="54">
        <f>K65+(K65*(((Tabela8[[#This Row],[SMAL]]*1)/H65)-1))</f>
        <v>99.855216722468597</v>
      </c>
    </row>
    <row r="67" spans="1:11">
      <c r="A67" s="25">
        <v>44105</v>
      </c>
      <c r="B67" s="13">
        <v>4.0999999999999995E-2</v>
      </c>
      <c r="C67" s="13">
        <v>4.2199999999999994E-2</v>
      </c>
      <c r="D67" s="17">
        <v>1853.6</v>
      </c>
      <c r="E67" s="17">
        <v>1822.76</v>
      </c>
      <c r="F67" s="23">
        <v>1822.17</v>
      </c>
      <c r="G67" s="26">
        <f>VLOOKUP(Tabela8[[#This Row],[NTN-B PRINCIPAL 2035]],'IFIX e SMAL'!$A:$E,5,0)</f>
        <v>2789.15</v>
      </c>
      <c r="H67" s="26">
        <f>IFERROR(VLOOKUP(Tabela8[[#This Row],[NTN-B PRINCIPAL 2035]],'IFIX e SMAL'!$J:$P,5,0),H66)</f>
        <v>113</v>
      </c>
      <c r="I67" s="27">
        <v>2</v>
      </c>
      <c r="J67" s="54">
        <f>J66+(J66*(((Tabela8[[#This Row],[IFIX]]*1)/G66)-1))</f>
        <v>99.045112995554092</v>
      </c>
      <c r="K67" s="54">
        <f>K66+(K66*(((Tabela8[[#This Row],[SMAL]]*1)/H66)-1))</f>
        <v>102.25318975658315</v>
      </c>
    </row>
    <row r="68" spans="1:11">
      <c r="A68" s="25">
        <v>44106</v>
      </c>
      <c r="B68" s="13">
        <v>4.0099999999999997E-2</v>
      </c>
      <c r="C68" s="13">
        <v>4.1299999999999996E-2</v>
      </c>
      <c r="D68" s="17">
        <v>1878.3</v>
      </c>
      <c r="E68" s="17">
        <v>1847.04</v>
      </c>
      <c r="F68" s="23">
        <v>1845.84</v>
      </c>
      <c r="G68" s="26">
        <f>VLOOKUP(Tabela8[[#This Row],[NTN-B PRINCIPAL 2035]],'IFIX e SMAL'!$A:$E,5,0)</f>
        <v>2794.91</v>
      </c>
      <c r="H68" s="26">
        <f>IFERROR(VLOOKUP(Tabela8[[#This Row],[NTN-B PRINCIPAL 2035]],'IFIX e SMAL'!$J:$P,5,0),H67)</f>
        <v>111.51</v>
      </c>
      <c r="I68" s="27">
        <v>2</v>
      </c>
      <c r="J68" s="54">
        <f>J67+(J67*(((Tabela8[[#This Row],[IFIX]]*1)/G67)-1))</f>
        <v>99.2496555446656</v>
      </c>
      <c r="K68" s="54">
        <f>K67+(K67*(((Tabela8[[#This Row],[SMAL]]*1)/H67)-1))</f>
        <v>100.90489548457157</v>
      </c>
    </row>
    <row r="69" spans="1:11">
      <c r="A69" s="25">
        <v>44109</v>
      </c>
      <c r="B69" s="13">
        <v>4.2199999999999994E-2</v>
      </c>
      <c r="C69" s="13">
        <v>4.3400000000000001E-2</v>
      </c>
      <c r="D69" s="17">
        <v>1824.55</v>
      </c>
      <c r="E69" s="17">
        <v>1794.25</v>
      </c>
      <c r="F69" s="23">
        <v>1793.66</v>
      </c>
      <c r="G69" s="26">
        <f>VLOOKUP(Tabela8[[#This Row],[NTN-B PRINCIPAL 2035]],'IFIX e SMAL'!$A:$E,5,0)</f>
        <v>2788.64</v>
      </c>
      <c r="H69" s="26">
        <f>IFERROR(VLOOKUP(Tabela8[[#This Row],[NTN-B PRINCIPAL 2035]],'IFIX e SMAL'!$J:$P,5,0),H68)</f>
        <v>112.85</v>
      </c>
      <c r="I69" s="27">
        <v>2</v>
      </c>
      <c r="J69" s="54">
        <f>J68+(J68*(((Tabela8[[#This Row],[IFIX]]*1)/G68)-1))</f>
        <v>99.0270024573515</v>
      </c>
      <c r="K69" s="54">
        <f>K68+(K68*(((Tabela8[[#This Row],[SMAL]]*1)/H68)-1))</f>
        <v>102.11745543389742</v>
      </c>
    </row>
    <row r="70" spans="1:11">
      <c r="A70" s="25">
        <v>44110</v>
      </c>
      <c r="B70" s="13">
        <v>4.0999999999999995E-2</v>
      </c>
      <c r="C70" s="13">
        <v>4.2199999999999994E-2</v>
      </c>
      <c r="D70" s="17">
        <v>1856</v>
      </c>
      <c r="E70" s="17">
        <v>1825.15</v>
      </c>
      <c r="F70" s="23">
        <v>1824.55</v>
      </c>
      <c r="G70" s="26">
        <f>VLOOKUP(Tabela8[[#This Row],[NTN-B PRINCIPAL 2035]],'IFIX e SMAL'!$A:$E,5,0)</f>
        <v>2795.05</v>
      </c>
      <c r="H70" s="26">
        <f>IFERROR(VLOOKUP(Tabela8[[#This Row],[NTN-B PRINCIPAL 2035]],'IFIX e SMAL'!$J:$P,5,0),H69)</f>
        <v>112.55</v>
      </c>
      <c r="I70" s="27">
        <v>2</v>
      </c>
      <c r="J70" s="54">
        <f>J69+(J69*(((Tabela8[[#This Row],[IFIX]]*1)/G69)-1))</f>
        <v>99.254627064956509</v>
      </c>
      <c r="K70" s="54">
        <f>K69+(K69*(((Tabela8[[#This Row],[SMAL]]*1)/H69)-1))</f>
        <v>101.84598678852596</v>
      </c>
    </row>
    <row r="71" spans="1:11">
      <c r="A71" s="25">
        <v>44111</v>
      </c>
      <c r="B71" s="13">
        <v>4.1900000000000007E-2</v>
      </c>
      <c r="C71" s="13">
        <v>4.3099999999999999E-2</v>
      </c>
      <c r="D71" s="17">
        <v>1833.41</v>
      </c>
      <c r="E71" s="17">
        <v>1802.97</v>
      </c>
      <c r="F71" s="23">
        <v>1802.38</v>
      </c>
      <c r="G71" s="26">
        <f>VLOOKUP(Tabela8[[#This Row],[NTN-B PRINCIPAL 2035]],'IFIX e SMAL'!$A:$E,5,0)</f>
        <v>2799.27</v>
      </c>
      <c r="H71" s="26">
        <f>IFERROR(VLOOKUP(Tabela8[[#This Row],[NTN-B PRINCIPAL 2035]],'IFIX e SMAL'!$J:$P,5,0),H70)</f>
        <v>112</v>
      </c>
      <c r="I71" s="27">
        <v>2</v>
      </c>
      <c r="J71" s="54">
        <f>J70+(J70*(((Tabela8[[#This Row],[IFIX]]*1)/G70)-1))</f>
        <v>99.404482890868067</v>
      </c>
      <c r="K71" s="54">
        <f>K70+(K70*(((Tabela8[[#This Row],[SMAL]]*1)/H70)-1))</f>
        <v>101.34829427201161</v>
      </c>
    </row>
    <row r="72" spans="1:11">
      <c r="A72" s="25">
        <v>44112</v>
      </c>
      <c r="B72" s="13">
        <v>4.2300000000000004E-2</v>
      </c>
      <c r="C72" s="13">
        <v>4.3499999999999997E-2</v>
      </c>
      <c r="D72" s="17">
        <v>1823.8</v>
      </c>
      <c r="E72" s="17">
        <v>1793.54</v>
      </c>
      <c r="F72" s="23">
        <v>1792.94</v>
      </c>
      <c r="G72" s="26">
        <f>VLOOKUP(Tabela8[[#This Row],[NTN-B PRINCIPAL 2035]],'IFIX e SMAL'!$A:$E,5,0)</f>
        <v>2804.78</v>
      </c>
      <c r="H72" s="26">
        <f>IFERROR(VLOOKUP(Tabela8[[#This Row],[NTN-B PRINCIPAL 2035]],'IFIX e SMAL'!$J:$P,5,0),H71)</f>
        <v>114.1</v>
      </c>
      <c r="I72" s="27">
        <v>2</v>
      </c>
      <c r="J72" s="54">
        <f>J71+(J71*(((Tabela8[[#This Row],[IFIX]]*1)/G71)-1))</f>
        <v>99.600147725174409</v>
      </c>
      <c r="K72" s="54">
        <f>K71+(K71*(((Tabela8[[#This Row],[SMAL]]*1)/H71)-1))</f>
        <v>103.24857478961184</v>
      </c>
    </row>
    <row r="73" spans="1:11">
      <c r="A73" s="25">
        <v>44113</v>
      </c>
      <c r="B73" s="13">
        <v>4.1299999999999996E-2</v>
      </c>
      <c r="C73" s="13">
        <v>4.2500000000000003E-2</v>
      </c>
      <c r="D73" s="17">
        <v>1853.51</v>
      </c>
      <c r="E73" s="17">
        <v>1822.74</v>
      </c>
      <c r="F73" s="23">
        <v>1820.89</v>
      </c>
      <c r="G73" s="26">
        <f>VLOOKUP(Tabela8[[#This Row],[NTN-B PRINCIPAL 2035]],'IFIX e SMAL'!$A:$E,5,0)</f>
        <v>2807.77</v>
      </c>
      <c r="H73" s="26">
        <f>IFERROR(VLOOKUP(Tabela8[[#This Row],[NTN-B PRINCIPAL 2035]],'IFIX e SMAL'!$J:$P,5,0),H72)</f>
        <v>114.42</v>
      </c>
      <c r="I73" s="27">
        <v>2</v>
      </c>
      <c r="J73" s="54">
        <f>J72+(J72*(((Tabela8[[#This Row],[IFIX]]*1)/G72)-1))</f>
        <v>99.706325194244442</v>
      </c>
      <c r="K73" s="54">
        <f>K72+(K72*(((Tabela8[[#This Row],[SMAL]]*1)/H72)-1))</f>
        <v>103.53814134467473</v>
      </c>
    </row>
    <row r="74" spans="1:11">
      <c r="A74" s="25">
        <v>44117</v>
      </c>
      <c r="B74" s="13">
        <v>4.0500000000000001E-2</v>
      </c>
      <c r="C74" s="13">
        <v>4.1700000000000001E-2</v>
      </c>
      <c r="D74" s="17">
        <v>1875.03</v>
      </c>
      <c r="E74" s="17">
        <v>1843.88</v>
      </c>
      <c r="F74" s="23">
        <v>1843.19</v>
      </c>
      <c r="G74" s="26">
        <f>VLOOKUP(Tabela8[[#This Row],[NTN-B PRINCIPAL 2035]],'IFIX e SMAL'!$A:$E,5,0)</f>
        <v>2808.27</v>
      </c>
      <c r="H74" s="26">
        <f>IFERROR(VLOOKUP(Tabela8[[#This Row],[NTN-B PRINCIPAL 2035]],'IFIX e SMAL'!$J:$P,5,0),H73)</f>
        <v>114.62</v>
      </c>
      <c r="I74" s="27">
        <v>2</v>
      </c>
      <c r="J74" s="54">
        <f>J73+(J73*(((Tabela8[[#This Row],[IFIX]]*1)/G73)-1))</f>
        <v>99.724080623854803</v>
      </c>
      <c r="K74" s="54">
        <f>K73+(K73*(((Tabela8[[#This Row],[SMAL]]*1)/H73)-1))</f>
        <v>103.71912044158903</v>
      </c>
    </row>
    <row r="75" spans="1:11">
      <c r="A75" s="25">
        <v>44118</v>
      </c>
      <c r="B75" s="13">
        <v>4.0399999999999998E-2</v>
      </c>
      <c r="C75" s="13">
        <v>4.1599999999999998E-2</v>
      </c>
      <c r="D75" s="17">
        <v>1878.35</v>
      </c>
      <c r="E75" s="17">
        <v>1847.15</v>
      </c>
      <c r="F75" s="23">
        <v>1846.46</v>
      </c>
      <c r="G75" s="26">
        <f>VLOOKUP(Tabela8[[#This Row],[NTN-B PRINCIPAL 2035]],'IFIX e SMAL'!$A:$E,5,0)</f>
        <v>2809.74</v>
      </c>
      <c r="H75" s="26">
        <f>IFERROR(VLOOKUP(Tabela8[[#This Row],[NTN-B PRINCIPAL 2035]],'IFIX e SMAL'!$J:$P,5,0),H74)</f>
        <v>115.7</v>
      </c>
      <c r="I75" s="27">
        <v>2</v>
      </c>
      <c r="J75" s="54">
        <f>J74+(J74*(((Tabela8[[#This Row],[IFIX]]*1)/G74)-1))</f>
        <v>99.776281586909306</v>
      </c>
      <c r="K75" s="54">
        <f>K74+(K74*(((Tabela8[[#This Row],[SMAL]]*1)/H74)-1))</f>
        <v>104.69640756492629</v>
      </c>
    </row>
    <row r="76" spans="1:11">
      <c r="A76" s="25">
        <v>44119</v>
      </c>
      <c r="B76" s="13">
        <v>4.1200000000000001E-2</v>
      </c>
      <c r="C76" s="13">
        <v>4.24E-2</v>
      </c>
      <c r="D76" s="17">
        <v>1858.17</v>
      </c>
      <c r="E76" s="17">
        <v>1827.34</v>
      </c>
      <c r="F76" s="23">
        <v>1826.66</v>
      </c>
      <c r="G76" s="26">
        <f>VLOOKUP(Tabela8[[#This Row],[NTN-B PRINCIPAL 2035]],'IFIX e SMAL'!$A:$E,5,0)</f>
        <v>2812.68</v>
      </c>
      <c r="H76" s="26">
        <f>IFERROR(VLOOKUP(Tabela8[[#This Row],[NTN-B PRINCIPAL 2035]],'IFIX e SMAL'!$J:$P,5,0),H75)</f>
        <v>116.29</v>
      </c>
      <c r="I76" s="27">
        <v>2</v>
      </c>
      <c r="J76" s="54">
        <f>J75+(J75*(((Tabela8[[#This Row],[IFIX]]*1)/G75)-1))</f>
        <v>99.880683513018326</v>
      </c>
      <c r="K76" s="54">
        <f>K75+(K75*(((Tabela8[[#This Row],[SMAL]]*1)/H75)-1))</f>
        <v>105.23029590082349</v>
      </c>
    </row>
    <row r="77" spans="1:11">
      <c r="A77" s="25">
        <v>44120</v>
      </c>
      <c r="B77" s="13">
        <v>4.1200000000000001E-2</v>
      </c>
      <c r="C77" s="13">
        <v>4.24E-2</v>
      </c>
      <c r="D77" s="17">
        <v>1859.61</v>
      </c>
      <c r="E77" s="17">
        <v>1828.77</v>
      </c>
      <c r="F77" s="23">
        <v>1827.34</v>
      </c>
      <c r="G77" s="26">
        <f>VLOOKUP(Tabela8[[#This Row],[NTN-B PRINCIPAL 2035]],'IFIX e SMAL'!$A:$E,5,0)</f>
        <v>2816.83</v>
      </c>
      <c r="H77" s="26">
        <f>IFERROR(VLOOKUP(Tabela8[[#This Row],[NTN-B PRINCIPAL 2035]],'IFIX e SMAL'!$J:$P,5,0),H76)</f>
        <v>115.4</v>
      </c>
      <c r="I77" s="27">
        <v>2</v>
      </c>
      <c r="J77" s="54">
        <f>J76+(J76*(((Tabela8[[#This Row],[IFIX]]*1)/G76)-1))</f>
        <v>100.02805357878444</v>
      </c>
      <c r="K77" s="54">
        <f>K76+(K76*(((Tabela8[[#This Row],[SMAL]]*1)/H76)-1))</f>
        <v>104.42493891955483</v>
      </c>
    </row>
    <row r="78" spans="1:11">
      <c r="A78" s="25">
        <v>44123</v>
      </c>
      <c r="B78" s="13">
        <v>4.0500000000000001E-2</v>
      </c>
      <c r="C78" s="13">
        <v>4.1700000000000001E-2</v>
      </c>
      <c r="D78" s="17">
        <v>1878.54</v>
      </c>
      <c r="E78" s="17">
        <v>1847.37</v>
      </c>
      <c r="F78" s="23">
        <v>1846.69</v>
      </c>
      <c r="G78" s="26">
        <f>VLOOKUP(Tabela8[[#This Row],[NTN-B PRINCIPAL 2035]],'IFIX e SMAL'!$A:$E,5,0)</f>
        <v>2818.1</v>
      </c>
      <c r="H78" s="26">
        <f>IFERROR(VLOOKUP(Tabela8[[#This Row],[NTN-B PRINCIPAL 2035]],'IFIX e SMAL'!$J:$P,5,0),H77)</f>
        <v>116</v>
      </c>
      <c r="I78" s="27">
        <v>2</v>
      </c>
      <c r="J78" s="54">
        <f>J77+(J77*(((Tabela8[[#This Row],[IFIX]]*1)/G77)-1))</f>
        <v>100.07315236999479</v>
      </c>
      <c r="K78" s="54">
        <f>K77+(K77*(((Tabela8[[#This Row],[SMAL]]*1)/H77)-1))</f>
        <v>104.96787621029775</v>
      </c>
    </row>
    <row r="79" spans="1:11">
      <c r="A79" s="25">
        <v>44124</v>
      </c>
      <c r="B79" s="13">
        <v>4.0099999999999997E-2</v>
      </c>
      <c r="C79" s="13">
        <v>4.1299999999999996E-2</v>
      </c>
      <c r="D79" s="17">
        <v>1889.74</v>
      </c>
      <c r="E79" s="17">
        <v>1858.38</v>
      </c>
      <c r="F79" s="23">
        <v>1857.7</v>
      </c>
      <c r="G79" s="26">
        <f>VLOOKUP(Tabela8[[#This Row],[NTN-B PRINCIPAL 2035]],'IFIX e SMAL'!$A:$E,5,0)</f>
        <v>2823.75</v>
      </c>
      <c r="H79" s="26">
        <f>IFERROR(VLOOKUP(Tabela8[[#This Row],[NTN-B PRINCIPAL 2035]],'IFIX e SMAL'!$J:$P,5,0),H78)</f>
        <v>117.5</v>
      </c>
      <c r="I79" s="27">
        <v>2</v>
      </c>
      <c r="J79" s="54">
        <f>J78+(J78*(((Tabela8[[#This Row],[IFIX]]*1)/G78)-1))</f>
        <v>100.27378872459204</v>
      </c>
      <c r="K79" s="54">
        <f>K78+(K78*(((Tabela8[[#This Row],[SMAL]]*1)/H78)-1))</f>
        <v>106.32521943715506</v>
      </c>
    </row>
    <row r="80" spans="1:11">
      <c r="A80" s="25">
        <v>44125</v>
      </c>
      <c r="B80" s="13">
        <v>4.0199999999999993E-2</v>
      </c>
      <c r="C80" s="13">
        <v>4.1399999999999999E-2</v>
      </c>
      <c r="D80" s="17">
        <v>1887.79</v>
      </c>
      <c r="E80" s="17">
        <v>1856.47</v>
      </c>
      <c r="F80" s="23">
        <v>1855.79</v>
      </c>
      <c r="G80" s="26">
        <f>VLOOKUP(Tabela8[[#This Row],[NTN-B PRINCIPAL 2035]],'IFIX e SMAL'!$A:$E,5,0)</f>
        <v>2828.75</v>
      </c>
      <c r="H80" s="26">
        <f>IFERROR(VLOOKUP(Tabela8[[#This Row],[NTN-B PRINCIPAL 2035]],'IFIX e SMAL'!$J:$P,5,0),H79)</f>
        <v>117.75</v>
      </c>
      <c r="I80" s="27">
        <v>2</v>
      </c>
      <c r="J80" s="54">
        <f>J79+(J79*(((Tabela8[[#This Row],[IFIX]]*1)/G79)-1))</f>
        <v>100.45134302069579</v>
      </c>
      <c r="K80" s="54">
        <f>K79+(K79*(((Tabela8[[#This Row],[SMAL]]*1)/H79)-1))</f>
        <v>106.55144330829795</v>
      </c>
    </row>
    <row r="81" spans="1:11">
      <c r="A81" s="25">
        <v>44126</v>
      </c>
      <c r="B81" s="13">
        <v>4.0500000000000001E-2</v>
      </c>
      <c r="C81" s="13">
        <v>4.1700000000000001E-2</v>
      </c>
      <c r="D81" s="17">
        <v>1880.59</v>
      </c>
      <c r="E81" s="17">
        <v>1849.41</v>
      </c>
      <c r="F81" s="23">
        <v>1848.73</v>
      </c>
      <c r="G81" s="26">
        <f>VLOOKUP(Tabela8[[#This Row],[NTN-B PRINCIPAL 2035]],'IFIX e SMAL'!$A:$E,5,0)</f>
        <v>2826.99</v>
      </c>
      <c r="H81" s="26">
        <f>IFERROR(VLOOKUP(Tabela8[[#This Row],[NTN-B PRINCIPAL 2035]],'IFIX e SMAL'!$J:$P,5,0),H80)</f>
        <v>117.7</v>
      </c>
      <c r="I81" s="27">
        <v>2</v>
      </c>
      <c r="J81" s="54">
        <f>J80+(J80*(((Tabela8[[#This Row],[IFIX]]*1)/G80)-1))</f>
        <v>100.38884390846727</v>
      </c>
      <c r="K81" s="54">
        <f>K80+(K80*(((Tabela8[[#This Row],[SMAL]]*1)/H80)-1))</f>
        <v>106.50619853406937</v>
      </c>
    </row>
    <row r="82" spans="1:11">
      <c r="A82" s="25">
        <v>44127</v>
      </c>
      <c r="B82" s="13">
        <v>4.0399999999999998E-2</v>
      </c>
      <c r="C82" s="13">
        <v>4.1599999999999998E-2</v>
      </c>
      <c r="D82" s="17">
        <v>1884.67</v>
      </c>
      <c r="E82" s="17">
        <v>1853.43</v>
      </c>
      <c r="F82" s="23">
        <v>1851.99</v>
      </c>
      <c r="G82" s="26">
        <f>VLOOKUP(Tabela8[[#This Row],[NTN-B PRINCIPAL 2035]],'IFIX e SMAL'!$A:$E,5,0)</f>
        <v>2820.44</v>
      </c>
      <c r="H82" s="26">
        <f>IFERROR(VLOOKUP(Tabela8[[#This Row],[NTN-B PRINCIPAL 2035]],'IFIX e SMAL'!$J:$P,5,0),H81)</f>
        <v>117.75</v>
      </c>
      <c r="I82" s="27">
        <v>2</v>
      </c>
      <c r="J82" s="54">
        <f>J81+(J81*(((Tabela8[[#This Row],[IFIX]]*1)/G81)-1))</f>
        <v>100.15624778057136</v>
      </c>
      <c r="K82" s="54">
        <f>K81+(K81*(((Tabela8[[#This Row],[SMAL]]*1)/H81)-1))</f>
        <v>106.55144330829793</v>
      </c>
    </row>
    <row r="83" spans="1:11">
      <c r="A83" s="25">
        <v>44130</v>
      </c>
      <c r="B83" s="13">
        <v>4.1100000000000005E-2</v>
      </c>
      <c r="C83" s="13">
        <v>4.2300000000000004E-2</v>
      </c>
      <c r="D83" s="17">
        <v>1868.29</v>
      </c>
      <c r="E83" s="17">
        <v>1837.35</v>
      </c>
      <c r="F83" s="23">
        <v>1836.56</v>
      </c>
      <c r="G83" s="26">
        <f>VLOOKUP(Tabela8[[#This Row],[NTN-B PRINCIPAL 2035]],'IFIX e SMAL'!$A:$E,5,0)</f>
        <v>2809.86</v>
      </c>
      <c r="H83" s="26">
        <f>IFERROR(VLOOKUP(Tabela8[[#This Row],[NTN-B PRINCIPAL 2035]],'IFIX e SMAL'!$J:$P,5,0),H82)</f>
        <v>116.44</v>
      </c>
      <c r="I83" s="27">
        <v>2</v>
      </c>
      <c r="J83" s="54">
        <f>J82+(J82*(((Tabela8[[#This Row],[IFIX]]*1)/G82)-1))</f>
        <v>99.780542890015823</v>
      </c>
      <c r="K83" s="54">
        <f>K82+(K82*(((Tabela8[[#This Row],[SMAL]]*1)/H82)-1))</f>
        <v>105.36603022350923</v>
      </c>
    </row>
    <row r="84" spans="1:11">
      <c r="A84" s="25">
        <v>44131</v>
      </c>
      <c r="B84" s="13">
        <v>4.1299999999999996E-2</v>
      </c>
      <c r="C84" s="13">
        <v>4.2500000000000003E-2</v>
      </c>
      <c r="D84" s="17">
        <v>1863.87</v>
      </c>
      <c r="E84" s="17">
        <v>1833.02</v>
      </c>
      <c r="F84" s="23">
        <v>1832.24</v>
      </c>
      <c r="G84" s="26">
        <f>VLOOKUP(Tabela8[[#This Row],[NTN-B PRINCIPAL 2035]],'IFIX e SMAL'!$A:$E,5,0)</f>
        <v>2803.01</v>
      </c>
      <c r="H84" s="26">
        <f>IFERROR(VLOOKUP(Tabela8[[#This Row],[NTN-B PRINCIPAL 2035]],'IFIX e SMAL'!$J:$P,5,0),H83)</f>
        <v>115.5</v>
      </c>
      <c r="I84" s="27">
        <v>2</v>
      </c>
      <c r="J84" s="54">
        <f>J83+(J83*(((Tabela8[[#This Row],[IFIX]]*1)/G83)-1))</f>
        <v>99.537293504353684</v>
      </c>
      <c r="K84" s="54">
        <f>K83+(K83*(((Tabela8[[#This Row],[SMAL]]*1)/H83)-1))</f>
        <v>104.51542846801199</v>
      </c>
    </row>
    <row r="85" spans="1:11">
      <c r="A85" s="25">
        <v>44132</v>
      </c>
      <c r="B85" s="13">
        <v>4.2300000000000004E-2</v>
      </c>
      <c r="C85" s="13">
        <v>4.3499999999999997E-2</v>
      </c>
      <c r="D85" s="17">
        <v>1838.91</v>
      </c>
      <c r="E85" s="17">
        <v>1808.5</v>
      </c>
      <c r="F85" s="23">
        <v>1807.73</v>
      </c>
      <c r="G85" s="26">
        <f>VLOOKUP(Tabela8[[#This Row],[NTN-B PRINCIPAL 2035]],'IFIX e SMAL'!$A:$E,5,0)</f>
        <v>2772.92</v>
      </c>
      <c r="H85" s="26">
        <f>IFERROR(VLOOKUP(Tabela8[[#This Row],[NTN-B PRINCIPAL 2035]],'IFIX e SMAL'!$J:$P,5,0),H84)</f>
        <v>109.7</v>
      </c>
      <c r="I85" s="27">
        <v>2</v>
      </c>
      <c r="J85" s="54">
        <f>J84+(J84*(((Tabela8[[#This Row],[IFIX]]*1)/G84)-1))</f>
        <v>98.468771750401316</v>
      </c>
      <c r="K85" s="54">
        <f>K84+(K84*(((Tabela8[[#This Row],[SMAL]]*1)/H84)-1))</f>
        <v>99.267034657497106</v>
      </c>
    </row>
    <row r="86" spans="1:11">
      <c r="A86" s="25">
        <v>44133</v>
      </c>
      <c r="B86" s="13">
        <v>4.1799999999999997E-2</v>
      </c>
      <c r="C86" s="13">
        <v>4.2999999999999997E-2</v>
      </c>
      <c r="D86" s="17">
        <v>1852.52</v>
      </c>
      <c r="E86" s="17">
        <v>1821.89</v>
      </c>
      <c r="F86" s="23">
        <v>1821.11</v>
      </c>
      <c r="G86" s="26">
        <f>VLOOKUP(Tabela8[[#This Row],[NTN-B PRINCIPAL 2035]],'IFIX e SMAL'!$A:$E,5,0)</f>
        <v>2774.58</v>
      </c>
      <c r="H86" s="26">
        <f>IFERROR(VLOOKUP(Tabela8[[#This Row],[NTN-B PRINCIPAL 2035]],'IFIX e SMAL'!$J:$P,5,0),H85)</f>
        <v>110.49</v>
      </c>
      <c r="I86" s="27">
        <v>2</v>
      </c>
      <c r="J86" s="54">
        <f>J85+(J85*(((Tabela8[[#This Row],[IFIX]]*1)/G85)-1))</f>
        <v>98.527719776707755</v>
      </c>
      <c r="K86" s="54">
        <f>K85+(K85*(((Tabela8[[#This Row],[SMAL]]*1)/H85)-1))</f>
        <v>99.981902090308608</v>
      </c>
    </row>
    <row r="87" spans="1:11">
      <c r="A87" s="25">
        <v>44134</v>
      </c>
      <c r="B87" s="13">
        <v>4.1799999999999997E-2</v>
      </c>
      <c r="C87" s="13">
        <v>4.2999999999999997E-2</v>
      </c>
      <c r="D87" s="17">
        <v>1854.75</v>
      </c>
      <c r="E87" s="17">
        <v>1824.09</v>
      </c>
      <c r="F87" s="23">
        <v>1821.89</v>
      </c>
      <c r="G87" s="26">
        <f>VLOOKUP(Tabela8[[#This Row],[NTN-B PRINCIPAL 2035]],'IFIX e SMAL'!$A:$E,5,0)</f>
        <v>2766.76</v>
      </c>
      <c r="H87" s="26">
        <f>IFERROR(VLOOKUP(Tabela8[[#This Row],[NTN-B PRINCIPAL 2035]],'IFIX e SMAL'!$J:$P,5,0),H86)</f>
        <v>107.8</v>
      </c>
      <c r="I87" s="27">
        <v>2</v>
      </c>
      <c r="J87" s="54">
        <f>J86+(J86*(((Tabela8[[#This Row],[IFIX]]*1)/G86)-1))</f>
        <v>98.250024857601503</v>
      </c>
      <c r="K87" s="54">
        <f>K86+(K86*(((Tabela8[[#This Row],[SMAL]]*1)/H86)-1))</f>
        <v>97.547733236811197</v>
      </c>
    </row>
    <row r="88" spans="1:11">
      <c r="A88" s="25">
        <v>44138</v>
      </c>
      <c r="B88" s="13">
        <v>4.1299999999999996E-2</v>
      </c>
      <c r="C88" s="13">
        <v>4.2500000000000003E-2</v>
      </c>
      <c r="D88" s="17">
        <v>1868.47</v>
      </c>
      <c r="E88" s="17">
        <v>1837.58</v>
      </c>
      <c r="F88" s="23">
        <v>1836.8</v>
      </c>
      <c r="G88" s="26">
        <f>VLOOKUP(Tabela8[[#This Row],[NTN-B PRINCIPAL 2035]],'IFIX e SMAL'!$A:$E,5,0)</f>
        <v>2766.55</v>
      </c>
      <c r="H88" s="26">
        <f>IFERROR(VLOOKUP(Tabela8[[#This Row],[NTN-B PRINCIPAL 2035]],'IFIX e SMAL'!$J:$P,5,0),H87)</f>
        <v>109.98</v>
      </c>
      <c r="I88" s="27">
        <v>2</v>
      </c>
      <c r="J88" s="54">
        <f>J87+(J87*(((Tabela8[[#This Row],[IFIX]]*1)/G87)-1))</f>
        <v>98.242567577165147</v>
      </c>
      <c r="K88" s="54">
        <f>K87+(K87*(((Tabela8[[#This Row],[SMAL]]*1)/H87)-1))</f>
        <v>99.520405393177157</v>
      </c>
    </row>
    <row r="89" spans="1:11">
      <c r="A89" s="25">
        <v>44139</v>
      </c>
      <c r="B89" s="13">
        <v>4.1299999999999996E-2</v>
      </c>
      <c r="C89" s="13">
        <v>4.2500000000000003E-2</v>
      </c>
      <c r="D89" s="17">
        <v>1869.26</v>
      </c>
      <c r="E89" s="17">
        <v>1838.36</v>
      </c>
      <c r="F89" s="23">
        <v>1837.58</v>
      </c>
      <c r="G89" s="26">
        <f>VLOOKUP(Tabela8[[#This Row],[NTN-B PRINCIPAL 2035]],'IFIX e SMAL'!$A:$E,5,0)</f>
        <v>2772.49</v>
      </c>
      <c r="H89" s="26">
        <f>IFERROR(VLOOKUP(Tabela8[[#This Row],[NTN-B PRINCIPAL 2035]],'IFIX e SMAL'!$J:$P,5,0),H88)</f>
        <v>112</v>
      </c>
      <c r="I89" s="27">
        <v>2</v>
      </c>
      <c r="J89" s="54">
        <f>J88+(J88*(((Tabela8[[#This Row],[IFIX]]*1)/G88)-1))</f>
        <v>98.453502080936389</v>
      </c>
      <c r="K89" s="54">
        <f>K88+(K88*(((Tabela8[[#This Row],[SMAL]]*1)/H88)-1))</f>
        <v>101.34829427201166</v>
      </c>
    </row>
    <row r="90" spans="1:11">
      <c r="A90" s="25">
        <v>44140</v>
      </c>
      <c r="B90" s="13">
        <v>4.1100000000000005E-2</v>
      </c>
      <c r="C90" s="13">
        <v>4.2300000000000004E-2</v>
      </c>
      <c r="D90" s="17">
        <v>1875.25</v>
      </c>
      <c r="E90" s="17">
        <v>1844.25</v>
      </c>
      <c r="F90" s="23">
        <v>1843.47</v>
      </c>
      <c r="G90" s="26">
        <f>VLOOKUP(Tabela8[[#This Row],[NTN-B PRINCIPAL 2035]],'IFIX e SMAL'!$A:$E,5,0)</f>
        <v>2785.99</v>
      </c>
      <c r="H90" s="26">
        <f>IFERROR(VLOOKUP(Tabela8[[#This Row],[NTN-B PRINCIPAL 2035]],'IFIX e SMAL'!$J:$P,5,0),H89)</f>
        <v>115.9</v>
      </c>
      <c r="I90" s="27">
        <v>2</v>
      </c>
      <c r="J90" s="54">
        <f>J89+(J89*(((Tabela8[[#This Row],[IFIX]]*1)/G89)-1))</f>
        <v>98.932898680416514</v>
      </c>
      <c r="K90" s="54">
        <f>K89+(K89*(((Tabela8[[#This Row],[SMAL]]*1)/H89)-1))</f>
        <v>104.87738666184063</v>
      </c>
    </row>
    <row r="91" spans="1:11">
      <c r="A91" s="25">
        <v>44141</v>
      </c>
      <c r="B91" s="13">
        <v>4.0599999999999997E-2</v>
      </c>
      <c r="C91" s="13">
        <v>4.1799999999999997E-2</v>
      </c>
      <c r="D91" s="17">
        <v>1890.86</v>
      </c>
      <c r="E91" s="17">
        <v>1859.6</v>
      </c>
      <c r="F91" s="23">
        <v>1857.76</v>
      </c>
      <c r="G91" s="26">
        <f>VLOOKUP(Tabela8[[#This Row],[NTN-B PRINCIPAL 2035]],'IFIX e SMAL'!$A:$E,5,0)</f>
        <v>2795.03</v>
      </c>
      <c r="H91" s="26">
        <f>IFERROR(VLOOKUP(Tabela8[[#This Row],[NTN-B PRINCIPAL 2035]],'IFIX e SMAL'!$J:$P,5,0),H90)</f>
        <v>117.51</v>
      </c>
      <c r="I91" s="27">
        <v>2</v>
      </c>
      <c r="J91" s="54">
        <f>J90+(J90*(((Tabela8[[#This Row],[IFIX]]*1)/G90)-1))</f>
        <v>99.253916847772089</v>
      </c>
      <c r="K91" s="54">
        <f>K90+(K90*(((Tabela8[[#This Row],[SMAL]]*1)/H90)-1))</f>
        <v>106.33426839200079</v>
      </c>
    </row>
    <row r="92" spans="1:11">
      <c r="A92" s="25">
        <v>44144</v>
      </c>
      <c r="B92" s="13">
        <v>3.9E-2</v>
      </c>
      <c r="C92" s="13">
        <v>4.0199999999999993E-2</v>
      </c>
      <c r="D92" s="17">
        <v>1934.24</v>
      </c>
      <c r="E92" s="17">
        <v>1902.23</v>
      </c>
      <c r="F92" s="23">
        <v>1901.4</v>
      </c>
      <c r="G92" s="26">
        <f>VLOOKUP(Tabela8[[#This Row],[NTN-B PRINCIPAL 2035]],'IFIX e SMAL'!$A:$E,5,0)</f>
        <v>2802.95</v>
      </c>
      <c r="H92" s="26">
        <f>IFERROR(VLOOKUP(Tabela8[[#This Row],[NTN-B PRINCIPAL 2035]],'IFIX e SMAL'!$J:$P,5,0),H91)</f>
        <v>120</v>
      </c>
      <c r="I92" s="27">
        <v>2</v>
      </c>
      <c r="J92" s="54">
        <f>J91+(J91*(((Tabela8[[#This Row],[IFIX]]*1)/G91)-1))</f>
        <v>99.535162852800426</v>
      </c>
      <c r="K92" s="54">
        <f>K91+(K91*(((Tabela8[[#This Row],[SMAL]]*1)/H91)-1))</f>
        <v>108.58745814858392</v>
      </c>
    </row>
    <row r="93" spans="1:11">
      <c r="A93" s="25">
        <v>44145</v>
      </c>
      <c r="B93" s="13">
        <v>3.9E-2</v>
      </c>
      <c r="C93" s="13">
        <v>4.0199999999999993E-2</v>
      </c>
      <c r="D93" s="17">
        <v>1935.07</v>
      </c>
      <c r="E93" s="17">
        <v>1903.05</v>
      </c>
      <c r="F93" s="23">
        <v>1902.23</v>
      </c>
      <c r="G93" s="26">
        <f>VLOOKUP(Tabela8[[#This Row],[NTN-B PRINCIPAL 2035]],'IFIX e SMAL'!$A:$E,5,0)</f>
        <v>2807.15</v>
      </c>
      <c r="H93" s="26">
        <f>IFERROR(VLOOKUP(Tabela8[[#This Row],[NTN-B PRINCIPAL 2035]],'IFIX e SMAL'!$J:$P,5,0),H92)</f>
        <v>119.17</v>
      </c>
      <c r="I93" s="27">
        <v>2</v>
      </c>
      <c r="J93" s="54">
        <f>J92+(J92*(((Tabela8[[#This Row],[IFIX]]*1)/G92)-1))</f>
        <v>99.684308461527579</v>
      </c>
      <c r="K93" s="54">
        <f>K92+(K92*(((Tabela8[[#This Row],[SMAL]]*1)/H92)-1))</f>
        <v>107.83639489638955</v>
      </c>
    </row>
    <row r="94" spans="1:11">
      <c r="A94" s="25">
        <v>44146</v>
      </c>
      <c r="B94" s="13">
        <v>4.0599999999999997E-2</v>
      </c>
      <c r="C94" s="13">
        <v>4.1799999999999997E-2</v>
      </c>
      <c r="D94" s="17">
        <v>1893.32</v>
      </c>
      <c r="E94" s="17">
        <v>1862.05</v>
      </c>
      <c r="F94" s="23">
        <v>1861.23</v>
      </c>
      <c r="G94" s="26">
        <f>VLOOKUP(Tabela8[[#This Row],[NTN-B PRINCIPAL 2035]],'IFIX e SMAL'!$A:$E,5,0)</f>
        <v>2806.66</v>
      </c>
      <c r="H94" s="26">
        <f>IFERROR(VLOOKUP(Tabela8[[#This Row],[NTN-B PRINCIPAL 2035]],'IFIX e SMAL'!$J:$P,5,0),H93)</f>
        <v>119</v>
      </c>
      <c r="I94" s="27">
        <v>2</v>
      </c>
      <c r="J94" s="54">
        <f>J93+(J93*(((Tabela8[[#This Row],[IFIX]]*1)/G93)-1))</f>
        <v>99.666908140509406</v>
      </c>
      <c r="K94" s="54">
        <f>K93+(K93*(((Tabela8[[#This Row],[SMAL]]*1)/H93)-1))</f>
        <v>107.68256266401238</v>
      </c>
    </row>
    <row r="95" spans="1:11">
      <c r="A95" s="25">
        <v>44147</v>
      </c>
      <c r="B95" s="13">
        <v>4.0399999999999998E-2</v>
      </c>
      <c r="C95" s="13">
        <v>4.1599999999999998E-2</v>
      </c>
      <c r="D95" s="17">
        <v>1899.41</v>
      </c>
      <c r="E95" s="17">
        <v>1868.04</v>
      </c>
      <c r="F95" s="23">
        <v>1867.22</v>
      </c>
      <c r="G95" s="26">
        <f>VLOOKUP(Tabela8[[#This Row],[NTN-B PRINCIPAL 2035]],'IFIX e SMAL'!$A:$E,5,0)</f>
        <v>2801.26</v>
      </c>
      <c r="H95" s="26">
        <f>IFERROR(VLOOKUP(Tabela8[[#This Row],[NTN-B PRINCIPAL 2035]],'IFIX e SMAL'!$J:$P,5,0),H94)</f>
        <v>115.4</v>
      </c>
      <c r="I95" s="27">
        <v>2</v>
      </c>
      <c r="J95" s="54">
        <f>J94+(J94*(((Tabela8[[#This Row],[IFIX]]*1)/G94)-1))</f>
        <v>99.475149500717379</v>
      </c>
      <c r="K95" s="54">
        <f>K94+(K94*(((Tabela8[[#This Row],[SMAL]]*1)/H94)-1))</f>
        <v>104.42493891955486</v>
      </c>
    </row>
    <row r="96" spans="1:11">
      <c r="A96" s="25">
        <v>44148</v>
      </c>
      <c r="B96" s="13">
        <v>4.0999999999999995E-2</v>
      </c>
      <c r="C96" s="13">
        <v>4.2199999999999994E-2</v>
      </c>
      <c r="D96" s="17">
        <v>1885.29</v>
      </c>
      <c r="E96" s="17">
        <v>1854.18</v>
      </c>
      <c r="F96" s="23">
        <v>1852.56</v>
      </c>
      <c r="G96" s="26">
        <f>VLOOKUP(Tabela8[[#This Row],[NTN-B PRINCIPAL 2035]],'IFIX e SMAL'!$A:$E,5,0)</f>
        <v>2803.4</v>
      </c>
      <c r="H96" s="26">
        <f>IFERROR(VLOOKUP(Tabela8[[#This Row],[NTN-B PRINCIPAL 2035]],'IFIX e SMAL'!$J:$P,5,0),H95)</f>
        <v>119</v>
      </c>
      <c r="I96" s="27">
        <v>2</v>
      </c>
      <c r="J96" s="54">
        <f>J95+(J95*(((Tabela8[[#This Row],[IFIX]]*1)/G95)-1))</f>
        <v>99.551142739449773</v>
      </c>
      <c r="K96" s="54">
        <f>K95+(K95*(((Tabela8[[#This Row],[SMAL]]*1)/H95)-1))</f>
        <v>107.68256266401238</v>
      </c>
    </row>
    <row r="97" spans="1:11">
      <c r="A97" s="25">
        <v>44151</v>
      </c>
      <c r="B97" s="13">
        <v>4.0300000000000002E-2</v>
      </c>
      <c r="C97" s="13">
        <v>4.1500000000000002E-2</v>
      </c>
      <c r="D97" s="17">
        <v>1904.3</v>
      </c>
      <c r="E97" s="17">
        <v>1872.86</v>
      </c>
      <c r="F97" s="23">
        <v>1872.26</v>
      </c>
      <c r="G97" s="26">
        <f>VLOOKUP(Tabela8[[#This Row],[NTN-B PRINCIPAL 2035]],'IFIX e SMAL'!$A:$E,5,0)</f>
        <v>2802.89</v>
      </c>
      <c r="H97" s="26">
        <f>IFERROR(VLOOKUP(Tabela8[[#This Row],[NTN-B PRINCIPAL 2035]],'IFIX e SMAL'!$J:$P,5,0),H96)</f>
        <v>120.88</v>
      </c>
      <c r="I97" s="27">
        <v>2</v>
      </c>
      <c r="J97" s="54">
        <f>J96+(J96*(((Tabela8[[#This Row],[IFIX]]*1)/G96)-1))</f>
        <v>99.533032201247181</v>
      </c>
      <c r="K97" s="54">
        <f>K96+(K96*(((Tabela8[[#This Row],[SMAL]]*1)/H96)-1))</f>
        <v>109.38376617500687</v>
      </c>
    </row>
    <row r="98" spans="1:11">
      <c r="A98" s="25">
        <v>44152</v>
      </c>
      <c r="B98" s="13">
        <v>4.1200000000000001E-2</v>
      </c>
      <c r="C98" s="13">
        <v>4.24E-2</v>
      </c>
      <c r="D98" s="17">
        <v>1881.26</v>
      </c>
      <c r="E98" s="17">
        <v>1850.23</v>
      </c>
      <c r="F98" s="23">
        <v>1849.64</v>
      </c>
      <c r="G98" s="26">
        <f>VLOOKUP(Tabela8[[#This Row],[NTN-B PRINCIPAL 2035]],'IFIX e SMAL'!$A:$E,5,0)</f>
        <v>2802.81</v>
      </c>
      <c r="H98" s="26">
        <f>IFERROR(VLOOKUP(Tabela8[[#This Row],[NTN-B PRINCIPAL 2035]],'IFIX e SMAL'!$J:$P,5,0),H97)</f>
        <v>121.6</v>
      </c>
      <c r="I98" s="27">
        <v>2</v>
      </c>
      <c r="J98" s="54">
        <f>J97+(J97*(((Tabela8[[#This Row],[IFIX]]*1)/G97)-1))</f>
        <v>99.530191332509517</v>
      </c>
      <c r="K98" s="54">
        <f>K97+(K97*(((Tabela8[[#This Row],[SMAL]]*1)/H97)-1))</f>
        <v>110.03529092389837</v>
      </c>
    </row>
    <row r="99" spans="1:11">
      <c r="A99" s="25">
        <v>44153</v>
      </c>
      <c r="B99" s="13">
        <v>4.1299999999999996E-2</v>
      </c>
      <c r="C99" s="13">
        <v>4.2500000000000003E-2</v>
      </c>
      <c r="D99" s="17">
        <v>1879.25</v>
      </c>
      <c r="E99" s="17">
        <v>1848.27</v>
      </c>
      <c r="F99" s="23">
        <v>1847.67</v>
      </c>
      <c r="G99" s="26">
        <f>VLOOKUP(Tabela8[[#This Row],[NTN-B PRINCIPAL 2035]],'IFIX e SMAL'!$A:$E,5,0)</f>
        <v>2800.89</v>
      </c>
      <c r="H99" s="26">
        <f>IFERROR(VLOOKUP(Tabela8[[#This Row],[NTN-B PRINCIPAL 2035]],'IFIX e SMAL'!$J:$P,5,0),H98)</f>
        <v>120.61</v>
      </c>
      <c r="I99" s="27">
        <v>2</v>
      </c>
      <c r="J99" s="54">
        <f>J98+(J98*(((Tabela8[[#This Row],[IFIX]]*1)/G98)-1))</f>
        <v>99.462010482805681</v>
      </c>
      <c r="K99" s="54">
        <f>K98+(K98*(((Tabela8[[#This Row],[SMAL]]*1)/H98)-1))</f>
        <v>109.13944439417256</v>
      </c>
    </row>
    <row r="100" spans="1:11">
      <c r="A100" s="25">
        <v>44154</v>
      </c>
      <c r="B100" s="13">
        <v>4.2000000000000003E-2</v>
      </c>
      <c r="C100" s="13">
        <v>4.3200000000000002E-2</v>
      </c>
      <c r="D100" s="17">
        <v>1861.7</v>
      </c>
      <c r="E100" s="17">
        <v>1831.04</v>
      </c>
      <c r="F100" s="23">
        <v>1830.45</v>
      </c>
      <c r="G100" s="26">
        <f>VLOOKUP(Tabela8[[#This Row],[NTN-B PRINCIPAL 2035]],'IFIX e SMAL'!$A:$E,5,0)</f>
        <v>2794.79</v>
      </c>
      <c r="H100" s="26">
        <f>IFERROR(VLOOKUP(Tabela8[[#This Row],[NTN-B PRINCIPAL 2035]],'IFIX e SMAL'!$J:$P,5,0),H99)</f>
        <v>121.86</v>
      </c>
      <c r="I100" s="27">
        <v>2</v>
      </c>
      <c r="J100" s="54">
        <f>J99+(J99*(((Tabela8[[#This Row],[IFIX]]*1)/G99)-1))</f>
        <v>99.245394241559111</v>
      </c>
      <c r="K100" s="54">
        <f>K99+(K99*(((Tabela8[[#This Row],[SMAL]]*1)/H99)-1))</f>
        <v>110.27056374988697</v>
      </c>
    </row>
    <row r="101" spans="1:11">
      <c r="A101" s="25">
        <v>44155</v>
      </c>
      <c r="B101" s="13">
        <v>4.1399999999999999E-2</v>
      </c>
      <c r="C101" s="13">
        <v>4.2599999999999999E-2</v>
      </c>
      <c r="D101" s="17">
        <v>1878.42</v>
      </c>
      <c r="E101" s="17">
        <v>1847.48</v>
      </c>
      <c r="F101" s="23">
        <v>1846.31</v>
      </c>
      <c r="G101" s="26">
        <f>VLOOKUP(Tabela8[[#This Row],[NTN-B PRINCIPAL 2035]],'IFIX e SMAL'!$A:$E,5,0)</f>
        <v>2796.04</v>
      </c>
      <c r="H101" s="26">
        <f>IFERROR(VLOOKUP(Tabela8[[#This Row],[NTN-B PRINCIPAL 2035]],'IFIX e SMAL'!$J:$P,5,0),H100)</f>
        <v>122.49</v>
      </c>
      <c r="I101" s="27">
        <v>2</v>
      </c>
      <c r="J101" s="54">
        <f>J100+(J100*(((Tabela8[[#This Row],[IFIX]]*1)/G100)-1))</f>
        <v>99.289782815585056</v>
      </c>
      <c r="K101" s="54">
        <f>K100+(K100*(((Tabela8[[#This Row],[SMAL]]*1)/H100)-1))</f>
        <v>110.84064790516705</v>
      </c>
    </row>
    <row r="102" spans="1:11">
      <c r="A102" s="25">
        <v>44158</v>
      </c>
      <c r="B102" s="13">
        <v>4.2099999999999999E-2</v>
      </c>
      <c r="C102" s="13">
        <v>4.3299999999999998E-2</v>
      </c>
      <c r="D102" s="17">
        <v>1860.9</v>
      </c>
      <c r="E102" s="17">
        <v>1830.27</v>
      </c>
      <c r="F102" s="23">
        <v>1829.68</v>
      </c>
      <c r="G102" s="26">
        <f>VLOOKUP(Tabela8[[#This Row],[NTN-B PRINCIPAL 2035]],'IFIX e SMAL'!$A:$E,5,0)</f>
        <v>2796.93</v>
      </c>
      <c r="H102" s="26">
        <f>IFERROR(VLOOKUP(Tabela8[[#This Row],[NTN-B PRINCIPAL 2035]],'IFIX e SMAL'!$J:$P,5,0),H101)</f>
        <v>123.79</v>
      </c>
      <c r="I102" s="27">
        <v>2</v>
      </c>
      <c r="J102" s="54">
        <f>J101+(J101*(((Tabela8[[#This Row],[IFIX]]*1)/G101)-1))</f>
        <v>99.32138748029152</v>
      </c>
      <c r="K102" s="54">
        <f>K101+(K101*(((Tabela8[[#This Row],[SMAL]]*1)/H101)-1))</f>
        <v>112.01701203511006</v>
      </c>
    </row>
    <row r="103" spans="1:11">
      <c r="A103" s="25">
        <v>44159</v>
      </c>
      <c r="B103" s="13">
        <v>4.2000000000000003E-2</v>
      </c>
      <c r="C103" s="13">
        <v>4.3200000000000002E-2</v>
      </c>
      <c r="D103" s="17">
        <v>1864.07</v>
      </c>
      <c r="E103" s="17">
        <v>1833.4</v>
      </c>
      <c r="F103" s="23">
        <v>1832.8</v>
      </c>
      <c r="G103" s="26">
        <f>VLOOKUP(Tabela8[[#This Row],[NTN-B PRINCIPAL 2035]],'IFIX e SMAL'!$A:$E,5,0)</f>
        <v>2796.51</v>
      </c>
      <c r="H103" s="26">
        <f>IFERROR(VLOOKUP(Tabela8[[#This Row],[NTN-B PRINCIPAL 2035]],'IFIX e SMAL'!$J:$P,5,0),H102)</f>
        <v>124.74</v>
      </c>
      <c r="I103" s="27">
        <v>2</v>
      </c>
      <c r="J103" s="54">
        <f>J102+(J102*(((Tabela8[[#This Row],[IFIX]]*1)/G102)-1))</f>
        <v>99.306472919418809</v>
      </c>
      <c r="K103" s="54">
        <f>K102+(K102*(((Tabela8[[#This Row],[SMAL]]*1)/H102)-1))</f>
        <v>112.87666274545299</v>
      </c>
    </row>
    <row r="104" spans="1:11">
      <c r="A104" s="25">
        <v>44160</v>
      </c>
      <c r="B104" s="13">
        <v>4.1599999999999998E-2</v>
      </c>
      <c r="C104" s="13">
        <v>4.2800000000000005E-2</v>
      </c>
      <c r="D104" s="17">
        <v>1877.07</v>
      </c>
      <c r="E104" s="17">
        <v>1846.17</v>
      </c>
      <c r="F104" s="23">
        <v>1845.39</v>
      </c>
      <c r="G104" s="26">
        <f>VLOOKUP(Tabela8[[#This Row],[NTN-B PRINCIPAL 2035]],'IFIX e SMAL'!$A:$E,5,0)</f>
        <v>2799.5</v>
      </c>
      <c r="H104" s="26">
        <f>IFERROR(VLOOKUP(Tabela8[[#This Row],[NTN-B PRINCIPAL 2035]],'IFIX e SMAL'!$J:$P,5,0),H103)</f>
        <v>126.9</v>
      </c>
      <c r="I104" s="27">
        <v>2</v>
      </c>
      <c r="J104" s="54">
        <f>J103+(J103*(((Tabela8[[#This Row],[IFIX]]*1)/G103)-1))</f>
        <v>99.412650388488842</v>
      </c>
      <c r="K104" s="54">
        <f>K103+(K103*(((Tabela8[[#This Row],[SMAL]]*1)/H103)-1))</f>
        <v>114.83123699212751</v>
      </c>
    </row>
    <row r="105" spans="1:11">
      <c r="A105" s="25">
        <v>44161</v>
      </c>
      <c r="B105" s="13">
        <v>4.1399999999999999E-2</v>
      </c>
      <c r="C105" s="13">
        <v>4.2599999999999999E-2</v>
      </c>
      <c r="D105" s="17">
        <v>1883.05</v>
      </c>
      <c r="E105" s="17">
        <v>1852.06</v>
      </c>
      <c r="F105" s="23">
        <v>1851.28</v>
      </c>
      <c r="G105" s="26">
        <f>VLOOKUP(Tabela8[[#This Row],[NTN-B PRINCIPAL 2035]],'IFIX e SMAL'!$A:$E,5,0)</f>
        <v>2800.38</v>
      </c>
      <c r="H105" s="26">
        <f>IFERROR(VLOOKUP(Tabela8[[#This Row],[NTN-B PRINCIPAL 2035]],'IFIX e SMAL'!$J:$P,5,0),H104)</f>
        <v>127.5</v>
      </c>
      <c r="I105" s="27">
        <v>2</v>
      </c>
      <c r="J105" s="54">
        <f>J104+(J104*(((Tabela8[[#This Row],[IFIX]]*1)/G104)-1))</f>
        <v>99.443899944603103</v>
      </c>
      <c r="K105" s="54">
        <f>K104+(K104*(((Tabela8[[#This Row],[SMAL]]*1)/H104)-1))</f>
        <v>115.37417428287044</v>
      </c>
    </row>
    <row r="106" spans="1:11">
      <c r="A106" s="25">
        <v>44162</v>
      </c>
      <c r="B106" s="13">
        <v>4.0500000000000001E-2</v>
      </c>
      <c r="C106" s="13">
        <v>4.1700000000000001E-2</v>
      </c>
      <c r="D106" s="17">
        <v>1908.42</v>
      </c>
      <c r="E106" s="17">
        <v>1877</v>
      </c>
      <c r="F106" s="23">
        <v>1875.25</v>
      </c>
      <c r="G106" s="26">
        <f>VLOOKUP(Tabela8[[#This Row],[NTN-B PRINCIPAL 2035]],'IFIX e SMAL'!$A:$E,5,0)</f>
        <v>2811.53</v>
      </c>
      <c r="H106" s="26">
        <f>IFERROR(VLOOKUP(Tabela8[[#This Row],[NTN-B PRINCIPAL 2035]],'IFIX e SMAL'!$J:$P,5,0),H105)</f>
        <v>128.30000000000001</v>
      </c>
      <c r="I106" s="27">
        <v>2</v>
      </c>
      <c r="J106" s="54">
        <f>J105+(J105*(((Tabela8[[#This Row],[IFIX]]*1)/G105)-1))</f>
        <v>99.839846024914465</v>
      </c>
      <c r="K106" s="54">
        <f>K105+(K105*(((Tabela8[[#This Row],[SMAL]]*1)/H105)-1))</f>
        <v>116.09809067052768</v>
      </c>
    </row>
    <row r="107" spans="1:11">
      <c r="A107" s="25">
        <v>44165</v>
      </c>
      <c r="B107" s="13">
        <v>4.0099999999999997E-2</v>
      </c>
      <c r="C107" s="13">
        <v>4.1299999999999996E-2</v>
      </c>
      <c r="D107" s="17">
        <v>1919.81</v>
      </c>
      <c r="E107" s="17">
        <v>1888.2</v>
      </c>
      <c r="F107" s="23">
        <v>1887.41</v>
      </c>
      <c r="G107" s="26">
        <f>VLOOKUP(Tabela8[[#This Row],[NTN-B PRINCIPAL 2035]],'IFIX e SMAL'!$A:$E,5,0)</f>
        <v>2808.56</v>
      </c>
      <c r="H107" s="26">
        <f>IFERROR(VLOOKUP(Tabela8[[#This Row],[NTN-B PRINCIPAL 2035]],'IFIX e SMAL'!$J:$P,5,0),H106)</f>
        <v>126.7</v>
      </c>
      <c r="I107" s="27">
        <v>2</v>
      </c>
      <c r="J107" s="54">
        <f>J106+(J106*(((Tabela8[[#This Row],[IFIX]]*1)/G106)-1))</f>
        <v>99.734378773028823</v>
      </c>
      <c r="K107" s="54">
        <f>K106+(K106*(((Tabela8[[#This Row],[SMAL]]*1)/H106)-1))</f>
        <v>114.65025789521323</v>
      </c>
    </row>
    <row r="108" spans="1:11">
      <c r="A108" s="25">
        <v>44166</v>
      </c>
      <c r="B108" s="13">
        <v>0.04</v>
      </c>
      <c r="C108" s="13">
        <v>4.1200000000000001E-2</v>
      </c>
      <c r="D108" s="17">
        <v>1923.26</v>
      </c>
      <c r="E108" s="17">
        <v>1891.6</v>
      </c>
      <c r="F108" s="23">
        <v>1890.81</v>
      </c>
      <c r="G108" s="26">
        <f>VLOOKUP(Tabela8[[#This Row],[NTN-B PRINCIPAL 2035]],'IFIX e SMAL'!$A:$E,5,0)</f>
        <v>2803.51</v>
      </c>
      <c r="H108" s="26">
        <f>IFERROR(VLOOKUP(Tabela8[[#This Row],[NTN-B PRINCIPAL 2035]],'IFIX e SMAL'!$J:$P,5,0),H107)</f>
        <v>129</v>
      </c>
      <c r="I108" s="27">
        <v>2</v>
      </c>
      <c r="J108" s="54">
        <f>J107+(J107*(((Tabela8[[#This Row],[IFIX]]*1)/G107)-1))</f>
        <v>99.555048933964045</v>
      </c>
      <c r="K108" s="54">
        <f>K107+(K107*(((Tabela8[[#This Row],[SMAL]]*1)/H107)-1))</f>
        <v>116.73151750972775</v>
      </c>
    </row>
    <row r="109" spans="1:11">
      <c r="A109" s="25">
        <v>44167</v>
      </c>
      <c r="B109" s="13">
        <v>3.9399999999999998E-2</v>
      </c>
      <c r="C109" s="13">
        <v>4.0599999999999997E-2</v>
      </c>
      <c r="D109" s="17">
        <v>1940.1</v>
      </c>
      <c r="E109" s="17">
        <v>1908.15</v>
      </c>
      <c r="F109" s="23">
        <v>1907.36</v>
      </c>
      <c r="G109" s="26">
        <f>VLOOKUP(Tabela8[[#This Row],[NTN-B PRINCIPAL 2035]],'IFIX e SMAL'!$A:$E,5,0)</f>
        <v>2797.73</v>
      </c>
      <c r="H109" s="26">
        <f>IFERROR(VLOOKUP(Tabela8[[#This Row],[NTN-B PRINCIPAL 2035]],'IFIX e SMAL'!$J:$P,5,0),H108)</f>
        <v>129.30000000000001</v>
      </c>
      <c r="I109" s="27">
        <v>2</v>
      </c>
      <c r="J109" s="54">
        <f>J108+(J108*(((Tabela8[[#This Row],[IFIX]]*1)/G108)-1))</f>
        <v>99.349796167668103</v>
      </c>
      <c r="K109" s="54">
        <f>K108+(K108*(((Tabela8[[#This Row],[SMAL]]*1)/H108)-1))</f>
        <v>117.00298615509922</v>
      </c>
    </row>
    <row r="110" spans="1:11">
      <c r="A110" s="25">
        <v>44168</v>
      </c>
      <c r="B110" s="13">
        <v>3.9399999999999998E-2</v>
      </c>
      <c r="C110" s="13">
        <v>4.0599999999999997E-2</v>
      </c>
      <c r="D110" s="17">
        <v>1940.9</v>
      </c>
      <c r="E110" s="17">
        <v>1908.94</v>
      </c>
      <c r="F110" s="23">
        <v>1908.15</v>
      </c>
      <c r="G110" s="26">
        <f>VLOOKUP(Tabela8[[#This Row],[NTN-B PRINCIPAL 2035]],'IFIX e SMAL'!$A:$E,5,0)</f>
        <v>2800.62</v>
      </c>
      <c r="H110" s="26">
        <f>IFERROR(VLOOKUP(Tabela8[[#This Row],[NTN-B PRINCIPAL 2035]],'IFIX e SMAL'!$J:$P,5,0),H109)</f>
        <v>131.30000000000001</v>
      </c>
      <c r="I110" s="27">
        <v>2</v>
      </c>
      <c r="J110" s="54">
        <f>J109+(J109*(((Tabela8[[#This Row],[IFIX]]*1)/G109)-1))</f>
        <v>99.452422550816081</v>
      </c>
      <c r="K110" s="54">
        <f>K109+(K109*(((Tabela8[[#This Row],[SMAL]]*1)/H109)-1))</f>
        <v>118.8127771242423</v>
      </c>
    </row>
    <row r="111" spans="1:11">
      <c r="A111" s="25">
        <v>44169</v>
      </c>
      <c r="B111" s="13">
        <v>3.8599999999999995E-2</v>
      </c>
      <c r="C111" s="13">
        <v>3.9800000000000002E-2</v>
      </c>
      <c r="D111" s="17">
        <v>1964.32</v>
      </c>
      <c r="E111" s="17">
        <v>1931.96</v>
      </c>
      <c r="F111" s="23">
        <v>1930.18</v>
      </c>
      <c r="G111" s="26">
        <f>VLOOKUP(Tabela8[[#This Row],[NTN-B PRINCIPAL 2035]],'IFIX e SMAL'!$A:$E,5,0)</f>
        <v>2794.18</v>
      </c>
      <c r="H111" s="26">
        <f>IFERROR(VLOOKUP(Tabela8[[#This Row],[NTN-B PRINCIPAL 2035]],'IFIX e SMAL'!$J:$P,5,0),H110)</f>
        <v>131.5</v>
      </c>
      <c r="I111" s="27">
        <v>2</v>
      </c>
      <c r="J111" s="54">
        <f>J110+(J110*(((Tabela8[[#This Row],[IFIX]]*1)/G110)-1))</f>
        <v>99.22373261743445</v>
      </c>
      <c r="K111" s="54">
        <f>K110+(K110*(((Tabela8[[#This Row],[SMAL]]*1)/H110)-1))</f>
        <v>118.9937562211566</v>
      </c>
    </row>
    <row r="112" spans="1:11">
      <c r="A112" s="25">
        <v>44172</v>
      </c>
      <c r="B112" s="13">
        <v>3.8100000000000002E-2</v>
      </c>
      <c r="C112" s="13">
        <v>3.9300000000000002E-2</v>
      </c>
      <c r="D112" s="17">
        <v>1978.77</v>
      </c>
      <c r="E112" s="17">
        <v>1946.17</v>
      </c>
      <c r="F112" s="23">
        <v>1945.37</v>
      </c>
      <c r="G112" s="26">
        <f>VLOOKUP(Tabela8[[#This Row],[NTN-B PRINCIPAL 2035]],'IFIX e SMAL'!$A:$E,5,0)</f>
        <v>2783.24</v>
      </c>
      <c r="H112" s="26">
        <f>IFERROR(VLOOKUP(Tabela8[[#This Row],[NTN-B PRINCIPAL 2035]],'IFIX e SMAL'!$J:$P,5,0),H111)</f>
        <v>132.07</v>
      </c>
      <c r="I112" s="27">
        <v>2</v>
      </c>
      <c r="J112" s="54">
        <f>J111+(J111*(((Tabela8[[#This Row],[IFIX]]*1)/G111)-1))</f>
        <v>98.835243817559444</v>
      </c>
      <c r="K112" s="54">
        <f>K111+(K111*(((Tabela8[[#This Row],[SMAL]]*1)/H111)-1))</f>
        <v>119.50954664736238</v>
      </c>
    </row>
    <row r="113" spans="1:11">
      <c r="A113" s="25">
        <v>44173</v>
      </c>
      <c r="B113" s="13">
        <v>3.85E-2</v>
      </c>
      <c r="C113" s="13">
        <v>3.9699999999999999E-2</v>
      </c>
      <c r="D113" s="17">
        <v>1970.51</v>
      </c>
      <c r="E113" s="17">
        <v>1938.07</v>
      </c>
      <c r="F113" s="23">
        <v>1937.2</v>
      </c>
      <c r="G113" s="26">
        <f>VLOOKUP(Tabela8[[#This Row],[NTN-B PRINCIPAL 2035]],'IFIX e SMAL'!$A:$E,5,0)</f>
        <v>2780</v>
      </c>
      <c r="H113" s="26">
        <f>IFERROR(VLOOKUP(Tabela8[[#This Row],[NTN-B PRINCIPAL 2035]],'IFIX e SMAL'!$J:$P,5,0),H112)</f>
        <v>131.83000000000001</v>
      </c>
      <c r="I113" s="27">
        <v>2</v>
      </c>
      <c r="J113" s="54">
        <f>J112+(J112*(((Tabela8[[#This Row],[IFIX]]*1)/G112)-1))</f>
        <v>98.720188633684216</v>
      </c>
      <c r="K113" s="54">
        <f>K112+(K112*(((Tabela8[[#This Row],[SMAL]]*1)/H112)-1))</f>
        <v>119.29237173106523</v>
      </c>
    </row>
    <row r="114" spans="1:11">
      <c r="A114" s="25">
        <v>44174</v>
      </c>
      <c r="B114" s="13">
        <v>3.8100000000000002E-2</v>
      </c>
      <c r="C114" s="13">
        <v>3.9300000000000002E-2</v>
      </c>
      <c r="D114" s="17">
        <v>1982.34</v>
      </c>
      <c r="E114" s="17">
        <v>1949.69</v>
      </c>
      <c r="F114" s="23">
        <v>1948.82</v>
      </c>
      <c r="G114" s="26">
        <f>VLOOKUP(Tabela8[[#This Row],[NTN-B PRINCIPAL 2035]],'IFIX e SMAL'!$A:$E,5,0)</f>
        <v>2770.66</v>
      </c>
      <c r="H114" s="26">
        <f>IFERROR(VLOOKUP(Tabela8[[#This Row],[NTN-B PRINCIPAL 2035]],'IFIX e SMAL'!$J:$P,5,0),H113)</f>
        <v>130</v>
      </c>
      <c r="I114" s="27">
        <v>2</v>
      </c>
      <c r="J114" s="54">
        <f>J113+(J113*(((Tabela8[[#This Row],[IFIX]]*1)/G113)-1))</f>
        <v>98.388517208562405</v>
      </c>
      <c r="K114" s="54">
        <f>K113+(K113*(((Tabela8[[#This Row],[SMAL]]*1)/H113)-1))</f>
        <v>117.63641299429931</v>
      </c>
    </row>
    <row r="115" spans="1:11">
      <c r="A115" s="25">
        <v>44175</v>
      </c>
      <c r="B115" s="13">
        <v>3.7400000000000003E-2</v>
      </c>
      <c r="C115" s="13">
        <v>3.8599999999999995E-2</v>
      </c>
      <c r="D115" s="17">
        <v>2002.53</v>
      </c>
      <c r="E115" s="17">
        <v>1969.54</v>
      </c>
      <c r="F115" s="23">
        <v>1968.66</v>
      </c>
      <c r="G115" s="26">
        <f>VLOOKUP(Tabela8[[#This Row],[NTN-B PRINCIPAL 2035]],'IFIX e SMAL'!$A:$E,5,0)</f>
        <v>2767.58</v>
      </c>
      <c r="H115" s="26">
        <f>IFERROR(VLOOKUP(Tabela8[[#This Row],[NTN-B PRINCIPAL 2035]],'IFIX e SMAL'!$J:$P,5,0),H114)</f>
        <v>131.5</v>
      </c>
      <c r="I115" s="27">
        <v>2</v>
      </c>
      <c r="J115" s="54">
        <f>J114+(J114*(((Tabela8[[#This Row],[IFIX]]*1)/G114)-1))</f>
        <v>98.279143762162491</v>
      </c>
      <c r="K115" s="54">
        <f>K114+(K114*(((Tabela8[[#This Row],[SMAL]]*1)/H114)-1))</f>
        <v>118.9937562211566</v>
      </c>
    </row>
    <row r="116" spans="1:11">
      <c r="A116" s="25">
        <v>44176</v>
      </c>
      <c r="B116" s="13">
        <v>3.7100000000000001E-2</v>
      </c>
      <c r="C116" s="13">
        <v>3.8300000000000001E-2</v>
      </c>
      <c r="D116" s="17">
        <v>2012.95</v>
      </c>
      <c r="E116" s="17">
        <v>1979.78</v>
      </c>
      <c r="F116" s="23">
        <v>1977.73</v>
      </c>
      <c r="G116" s="26">
        <f>VLOOKUP(Tabela8[[#This Row],[NTN-B PRINCIPAL 2035]],'IFIX e SMAL'!$A:$E,5,0)</f>
        <v>2768.67</v>
      </c>
      <c r="H116" s="26">
        <f>IFERROR(VLOOKUP(Tabela8[[#This Row],[NTN-B PRINCIPAL 2035]],'IFIX e SMAL'!$J:$P,5,0),H115)</f>
        <v>132.30000000000001</v>
      </c>
      <c r="I116" s="27">
        <v>2</v>
      </c>
      <c r="J116" s="54">
        <f>J115+(J115*(((Tabela8[[#This Row],[IFIX]]*1)/G115)-1))</f>
        <v>98.317850598713122</v>
      </c>
      <c r="K116" s="54">
        <f>K115+(K115*(((Tabela8[[#This Row],[SMAL]]*1)/H115)-1))</f>
        <v>119.71767260881386</v>
      </c>
    </row>
    <row r="117" spans="1:11">
      <c r="A117" s="25">
        <v>44179</v>
      </c>
      <c r="B117" s="13">
        <v>3.6200000000000003E-2</v>
      </c>
      <c r="C117" s="13">
        <v>3.7400000000000003E-2</v>
      </c>
      <c r="D117" s="17">
        <v>2039.1</v>
      </c>
      <c r="E117" s="17">
        <v>2005.49</v>
      </c>
      <c r="F117" s="23">
        <v>2004.6</v>
      </c>
      <c r="G117" s="26">
        <f>VLOOKUP(Tabela8[[#This Row],[NTN-B PRINCIPAL 2035]],'IFIX e SMAL'!$A:$E,5,0)</f>
        <v>2761.41</v>
      </c>
      <c r="H117" s="26">
        <f>IFERROR(VLOOKUP(Tabela8[[#This Row],[NTN-B PRINCIPAL 2035]],'IFIX e SMAL'!$J:$P,5,0),H116)</f>
        <v>132.30000000000001</v>
      </c>
      <c r="I117" s="27">
        <v>2</v>
      </c>
      <c r="J117" s="54">
        <f>J116+(J116*(((Tabela8[[#This Row],[IFIX]]*1)/G116)-1))</f>
        <v>98.060041760770474</v>
      </c>
      <c r="K117" s="54">
        <f>K116+(K116*(((Tabela8[[#This Row],[SMAL]]*1)/H116)-1))</f>
        <v>119.71767260881386</v>
      </c>
    </row>
    <row r="118" spans="1:11">
      <c r="A118" s="25">
        <v>44180</v>
      </c>
      <c r="B118" s="13">
        <v>3.5699999999999996E-2</v>
      </c>
      <c r="C118" s="13">
        <v>3.6900000000000002E-2</v>
      </c>
      <c r="D118" s="17">
        <v>2054.4</v>
      </c>
      <c r="E118" s="17">
        <v>2020.52</v>
      </c>
      <c r="F118" s="23">
        <v>2019.42</v>
      </c>
      <c r="G118" s="26">
        <f>VLOOKUP(Tabela8[[#This Row],[NTN-B PRINCIPAL 2035]],'IFIX e SMAL'!$A:$E,5,0)</f>
        <v>2767.43</v>
      </c>
      <c r="H118" s="26">
        <f>IFERROR(VLOOKUP(Tabela8[[#This Row],[NTN-B PRINCIPAL 2035]],'IFIX e SMAL'!$J:$P,5,0),H117)</f>
        <v>132.46</v>
      </c>
      <c r="I118" s="27">
        <v>2</v>
      </c>
      <c r="J118" s="54">
        <f>J117+(J117*(((Tabela8[[#This Row],[IFIX]]*1)/G117)-1))</f>
        <v>98.273817133279394</v>
      </c>
      <c r="K118" s="54">
        <f>K117+(K117*(((Tabela8[[#This Row],[SMAL]]*1)/H117)-1))</f>
        <v>119.8624558863453</v>
      </c>
    </row>
    <row r="119" spans="1:11">
      <c r="A119" s="25">
        <v>44181</v>
      </c>
      <c r="B119" s="13">
        <v>3.5299999999999998E-2</v>
      </c>
      <c r="C119" s="13">
        <v>3.6499999999999998E-2</v>
      </c>
      <c r="D119" s="17">
        <v>2066.94</v>
      </c>
      <c r="E119" s="17">
        <v>2032.86</v>
      </c>
      <c r="F119" s="23">
        <v>2031.75</v>
      </c>
      <c r="G119" s="26">
        <f>VLOOKUP(Tabela8[[#This Row],[NTN-B PRINCIPAL 2035]],'IFIX e SMAL'!$A:$E,5,0)</f>
        <v>2770.64</v>
      </c>
      <c r="H119" s="26">
        <f>IFERROR(VLOOKUP(Tabela8[[#This Row],[NTN-B PRINCIPAL 2035]],'IFIX e SMAL'!$J:$P,5,0),H118)</f>
        <v>134.4</v>
      </c>
      <c r="I119" s="27">
        <v>2</v>
      </c>
      <c r="J119" s="54">
        <f>J118+(J118*(((Tabela8[[#This Row],[IFIX]]*1)/G118)-1))</f>
        <v>98.387806991378014</v>
      </c>
      <c r="K119" s="54">
        <f>K118+(K118*(((Tabela8[[#This Row],[SMAL]]*1)/H118)-1))</f>
        <v>121.61795312641406</v>
      </c>
    </row>
    <row r="120" spans="1:11">
      <c r="A120" s="25">
        <v>44182</v>
      </c>
      <c r="B120" s="13">
        <v>3.49E-2</v>
      </c>
      <c r="C120" s="13">
        <v>3.61E-2</v>
      </c>
      <c r="D120" s="17">
        <v>2079.56</v>
      </c>
      <c r="E120" s="17">
        <v>2045.27</v>
      </c>
      <c r="F120" s="23">
        <v>2044.15</v>
      </c>
      <c r="G120" s="26">
        <f>VLOOKUP(Tabela8[[#This Row],[NTN-B PRINCIPAL 2035]],'IFIX e SMAL'!$A:$E,5,0)</f>
        <v>2775.78</v>
      </c>
      <c r="H120" s="26">
        <f>IFERROR(VLOOKUP(Tabela8[[#This Row],[NTN-B PRINCIPAL 2035]],'IFIX e SMAL'!$J:$P,5,0),H119)</f>
        <v>133.88999999999999</v>
      </c>
      <c r="I120" s="27">
        <v>2</v>
      </c>
      <c r="J120" s="54">
        <f>J119+(J119*(((Tabela8[[#This Row],[IFIX]]*1)/G119)-1))</f>
        <v>98.570332807772672</v>
      </c>
      <c r="K120" s="54">
        <f>K119+(K119*(((Tabela8[[#This Row],[SMAL]]*1)/H119)-1))</f>
        <v>121.15645642928256</v>
      </c>
    </row>
    <row r="121" spans="1:11">
      <c r="A121" s="25">
        <v>44183</v>
      </c>
      <c r="B121" s="13">
        <v>3.5099999999999999E-2</v>
      </c>
      <c r="C121" s="13">
        <v>3.6299999999999999E-2</v>
      </c>
      <c r="D121" s="17">
        <v>2076.6</v>
      </c>
      <c r="E121" s="17">
        <v>2042.37</v>
      </c>
      <c r="F121" s="23">
        <v>2039.61</v>
      </c>
      <c r="G121" s="26">
        <f>VLOOKUP(Tabela8[[#This Row],[NTN-B PRINCIPAL 2035]],'IFIX e SMAL'!$A:$E,5,0)</f>
        <v>2794.43</v>
      </c>
      <c r="H121" s="26">
        <f>IFERROR(VLOOKUP(Tabela8[[#This Row],[NTN-B PRINCIPAL 2035]],'IFIX e SMAL'!$J:$P,5,0),H120)</f>
        <v>133.1</v>
      </c>
      <c r="I121" s="27">
        <v>2</v>
      </c>
      <c r="J121" s="54">
        <f>J120+(J120*(((Tabela8[[#This Row],[IFIX]]*1)/G120)-1))</f>
        <v>99.232610332239645</v>
      </c>
      <c r="K121" s="54">
        <f>K120+(K120*(((Tabela8[[#This Row],[SMAL]]*1)/H120)-1))</f>
        <v>120.44158899647105</v>
      </c>
    </row>
    <row r="122" spans="1:11">
      <c r="A122" s="25">
        <v>44186</v>
      </c>
      <c r="B122" s="13">
        <v>3.5499999999999997E-2</v>
      </c>
      <c r="C122" s="13">
        <v>3.6699999999999997E-2</v>
      </c>
      <c r="D122" s="17">
        <v>2066.2399999999998</v>
      </c>
      <c r="E122" s="17">
        <v>2032.21</v>
      </c>
      <c r="F122" s="23">
        <v>2031.1</v>
      </c>
      <c r="G122" s="26">
        <f>VLOOKUP(Tabela8[[#This Row],[NTN-B PRINCIPAL 2035]],'IFIX e SMAL'!$A:$E,5,0)</f>
        <v>2794.56</v>
      </c>
      <c r="H122" s="26">
        <f>IFERROR(VLOOKUP(Tabela8[[#This Row],[NTN-B PRINCIPAL 2035]],'IFIX e SMAL'!$J:$P,5,0),H121)</f>
        <v>130.97</v>
      </c>
      <c r="I122" s="27">
        <v>2</v>
      </c>
      <c r="J122" s="54">
        <f>J121+(J121*(((Tabela8[[#This Row],[IFIX]]*1)/G121)-1))</f>
        <v>99.237226743938351</v>
      </c>
      <c r="K122" s="54">
        <f>K121+(K121*(((Tabela8[[#This Row],[SMAL]]*1)/H121)-1))</f>
        <v>118.51416161433369</v>
      </c>
    </row>
    <row r="123" spans="1:11">
      <c r="A123" s="25">
        <v>44187</v>
      </c>
      <c r="B123" s="13">
        <v>3.4700000000000002E-2</v>
      </c>
      <c r="C123" s="13">
        <v>3.5900000000000001E-2</v>
      </c>
      <c r="D123" s="17">
        <v>2090.4</v>
      </c>
      <c r="E123" s="17">
        <v>2055.9499999999998</v>
      </c>
      <c r="F123" s="23">
        <v>2054.83</v>
      </c>
      <c r="G123" s="26">
        <f>VLOOKUP(Tabela8[[#This Row],[NTN-B PRINCIPAL 2035]],'IFIX e SMAL'!$A:$E,5,0)</f>
        <v>2807.15</v>
      </c>
      <c r="H123" s="26">
        <f>IFERROR(VLOOKUP(Tabela8[[#This Row],[NTN-B PRINCIPAL 2035]],'IFIX e SMAL'!$J:$P,5,0),H122)</f>
        <v>130.44999999999999</v>
      </c>
      <c r="I123" s="27">
        <v>2</v>
      </c>
      <c r="J123" s="54">
        <f>J122+(J122*(((Tabela8[[#This Row],[IFIX]]*1)/G122)-1))</f>
        <v>99.684308461527607</v>
      </c>
      <c r="K123" s="54">
        <f>K122+(K122*(((Tabela8[[#This Row],[SMAL]]*1)/H122)-1))</f>
        <v>118.04361596235648</v>
      </c>
    </row>
    <row r="124" spans="1:11">
      <c r="A124" s="25">
        <v>44188</v>
      </c>
      <c r="B124" s="13">
        <v>3.4500000000000003E-2</v>
      </c>
      <c r="C124" s="13">
        <v>3.5699999999999996E-2</v>
      </c>
      <c r="D124" s="17">
        <v>2100.5700000000002</v>
      </c>
      <c r="E124" s="17">
        <v>2065.96</v>
      </c>
      <c r="F124" s="23">
        <v>2061.38</v>
      </c>
      <c r="G124" s="26">
        <f>VLOOKUP(Tabela8[[#This Row],[NTN-B PRINCIPAL 2035]],'IFIX e SMAL'!$A:$E,5,0)</f>
        <v>2828.44</v>
      </c>
      <c r="H124" s="26">
        <f>IFERROR(VLOOKUP(Tabela8[[#This Row],[NTN-B PRINCIPAL 2035]],'IFIX e SMAL'!$J:$P,5,0),H123)</f>
        <v>132.51</v>
      </c>
      <c r="I124" s="27">
        <v>2</v>
      </c>
      <c r="J124" s="54">
        <f>J123+(J123*(((Tabela8[[#This Row],[IFIX]]*1)/G123)-1))</f>
        <v>100.44033465433736</v>
      </c>
      <c r="K124" s="54">
        <f>K123+(K123*(((Tabela8[[#This Row],[SMAL]]*1)/H123)-1))</f>
        <v>119.90770066057384</v>
      </c>
    </row>
    <row r="125" spans="1:11">
      <c r="A125" s="25">
        <v>44193</v>
      </c>
      <c r="B125" s="13">
        <v>3.44E-2</v>
      </c>
      <c r="C125" s="13">
        <v>3.56E-2</v>
      </c>
      <c r="D125" s="17">
        <v>2104.58</v>
      </c>
      <c r="E125" s="17">
        <v>2069.91</v>
      </c>
      <c r="F125" s="23">
        <v>2068.8200000000002</v>
      </c>
      <c r="G125" s="26">
        <f>VLOOKUP(Tabela8[[#This Row],[NTN-B PRINCIPAL 2035]],'IFIX e SMAL'!$A:$E,5,0)</f>
        <v>2834.64</v>
      </c>
      <c r="H125" s="26">
        <f>IFERROR(VLOOKUP(Tabela8[[#This Row],[NTN-B PRINCIPAL 2035]],'IFIX e SMAL'!$J:$P,5,0),H124)</f>
        <v>134</v>
      </c>
      <c r="I125" s="27">
        <v>2</v>
      </c>
      <c r="J125" s="54">
        <f>J124+(J124*(((Tabela8[[#This Row],[IFIX]]*1)/G124)-1))</f>
        <v>100.660501981506</v>
      </c>
      <c r="K125" s="54">
        <f>K124+(K124*(((Tabela8[[#This Row],[SMAL]]*1)/H124)-1))</f>
        <v>121.25599493258542</v>
      </c>
    </row>
    <row r="126" spans="1:11">
      <c r="A126" s="25">
        <v>44194</v>
      </c>
      <c r="B126" s="13">
        <v>3.4200000000000001E-2</v>
      </c>
      <c r="C126" s="13">
        <v>3.5400000000000001E-2</v>
      </c>
      <c r="D126" s="17">
        <v>2111.52</v>
      </c>
      <c r="E126" s="17">
        <v>2076.7399999999998</v>
      </c>
      <c r="F126" s="23">
        <v>2075.65</v>
      </c>
      <c r="G126" s="26">
        <f>VLOOKUP(Tabela8[[#This Row],[NTN-B PRINCIPAL 2035]],'IFIX e SMAL'!$A:$E,5,0)</f>
        <v>2855.04</v>
      </c>
      <c r="H126" s="26">
        <f>IFERROR(VLOOKUP(Tabela8[[#This Row],[NTN-B PRINCIPAL 2035]],'IFIX e SMAL'!$J:$P,5,0),H125)</f>
        <v>135</v>
      </c>
      <c r="I126" s="27">
        <v>2</v>
      </c>
      <c r="J126" s="54">
        <f>J125+(J125*(((Tabela8[[#This Row],[IFIX]]*1)/G125)-1))</f>
        <v>101.38492350960929</v>
      </c>
      <c r="K126" s="54">
        <f>K125+(K125*(((Tabela8[[#This Row],[SMAL]]*1)/H125)-1))</f>
        <v>122.16089041715695</v>
      </c>
    </row>
    <row r="127" spans="1:11">
      <c r="A127" s="25">
        <v>44195</v>
      </c>
      <c r="B127" s="13">
        <v>3.4000000000000002E-2</v>
      </c>
      <c r="C127" s="13">
        <v>3.5200000000000002E-2</v>
      </c>
      <c r="D127" s="17">
        <v>2122.0500000000002</v>
      </c>
      <c r="E127" s="17">
        <v>2087.11</v>
      </c>
      <c r="F127" s="23">
        <v>2082.4899999999998</v>
      </c>
      <c r="G127" s="26">
        <f>VLOOKUP(Tabela8[[#This Row],[NTN-B PRINCIPAL 2035]],'IFIX e SMAL'!$A:$E,5,0)</f>
        <v>2870.15</v>
      </c>
      <c r="H127" s="26">
        <f>IFERROR(VLOOKUP(Tabela8[[#This Row],[NTN-B PRINCIPAL 2035]],'IFIX e SMAL'!$J:$P,5,0),H126)</f>
        <v>135.30000000000001</v>
      </c>
      <c r="I127" s="27">
        <v>2</v>
      </c>
      <c r="J127" s="54">
        <f>J126+(J126*(((Tabela8[[#This Row],[IFIX]]*1)/G126)-1))</f>
        <v>101.92149259243483</v>
      </c>
      <c r="K127" s="54">
        <f>K126+(K126*(((Tabela8[[#This Row],[SMAL]]*1)/H126)-1))</f>
        <v>122.43235906252842</v>
      </c>
    </row>
    <row r="128" spans="1:11">
      <c r="A128" s="25">
        <v>44200</v>
      </c>
      <c r="B128" s="13">
        <v>3.3799999999999997E-2</v>
      </c>
      <c r="C128" s="13">
        <v>3.5000000000000003E-2</v>
      </c>
      <c r="D128" s="17">
        <v>2129.04</v>
      </c>
      <c r="E128" s="17">
        <v>2093.9899999999998</v>
      </c>
      <c r="F128" s="23">
        <v>2092.89</v>
      </c>
      <c r="G128" s="26">
        <f>VLOOKUP(Tabela8[[#This Row],[NTN-B PRINCIPAL 2035]],'IFIX e SMAL'!$A:$E,5,0)</f>
        <v>2867.47</v>
      </c>
      <c r="H128" s="26">
        <f>IFERROR(VLOOKUP(Tabela8[[#This Row],[NTN-B PRINCIPAL 2035]],'IFIX e SMAL'!$J:$P,5,0),H127)</f>
        <v>134</v>
      </c>
      <c r="I128" s="27">
        <v>2</v>
      </c>
      <c r="J128" s="54">
        <f>J127+(J127*(((Tabela8[[#This Row],[IFIX]]*1)/G127)-1))</f>
        <v>101.82632348972322</v>
      </c>
      <c r="K128" s="54">
        <f>K127+(K127*(((Tabela8[[#This Row],[SMAL]]*1)/H127)-1))</f>
        <v>121.25599493258542</v>
      </c>
    </row>
    <row r="129" spans="1:11">
      <c r="A129" s="25">
        <v>44201</v>
      </c>
      <c r="B129" s="13">
        <v>3.4000000000000002E-2</v>
      </c>
      <c r="C129" s="13">
        <v>3.5200000000000002E-2</v>
      </c>
      <c r="D129" s="17">
        <v>2124.2600000000002</v>
      </c>
      <c r="E129" s="17">
        <v>2089.3000000000002</v>
      </c>
      <c r="F129" s="23">
        <v>2088.21</v>
      </c>
      <c r="G129" s="26">
        <f>VLOOKUP(Tabela8[[#This Row],[NTN-B PRINCIPAL 2035]],'IFIX e SMAL'!$A:$E,5,0)</f>
        <v>2867.53</v>
      </c>
      <c r="H129" s="26">
        <f>IFERROR(VLOOKUP(Tabela8[[#This Row],[NTN-B PRINCIPAL 2035]],'IFIX e SMAL'!$J:$P,5,0),H128)</f>
        <v>133.69999999999999</v>
      </c>
      <c r="I129" s="27">
        <v>2</v>
      </c>
      <c r="J129" s="54">
        <f>J128+(J128*(((Tabela8[[#This Row],[IFIX]]*1)/G128)-1))</f>
        <v>101.82845414127648</v>
      </c>
      <c r="K129" s="54">
        <f>K128+(K128*(((Tabela8[[#This Row],[SMAL]]*1)/H128)-1))</f>
        <v>120.98452628721395</v>
      </c>
    </row>
    <row r="130" spans="1:11">
      <c r="A130" s="25">
        <v>44202</v>
      </c>
      <c r="B130" s="13">
        <v>3.5099999999999999E-2</v>
      </c>
      <c r="C130" s="13">
        <v>3.6299999999999999E-2</v>
      </c>
      <c r="D130" s="17">
        <v>2093.29</v>
      </c>
      <c r="E130" s="17">
        <v>2058.89</v>
      </c>
      <c r="F130" s="23">
        <v>2057.8000000000002</v>
      </c>
      <c r="G130" s="26">
        <f>VLOOKUP(Tabela8[[#This Row],[NTN-B PRINCIPAL 2035]],'IFIX e SMAL'!$A:$E,5,0)</f>
        <v>2869.74</v>
      </c>
      <c r="H130" s="26">
        <f>IFERROR(VLOOKUP(Tabela8[[#This Row],[NTN-B PRINCIPAL 2035]],'IFIX e SMAL'!$J:$P,5,0),H129)</f>
        <v>131.6</v>
      </c>
      <c r="I130" s="27">
        <v>2</v>
      </c>
      <c r="J130" s="54">
        <f>J129+(J129*(((Tabela8[[#This Row],[IFIX]]*1)/G129)-1))</f>
        <v>101.90693314015432</v>
      </c>
      <c r="K130" s="54">
        <f>K129+(K129*(((Tabela8[[#This Row],[SMAL]]*1)/H129)-1))</f>
        <v>119.08424576961374</v>
      </c>
    </row>
    <row r="131" spans="1:11">
      <c r="A131" s="25">
        <v>44203</v>
      </c>
      <c r="B131" s="13">
        <v>3.49E-2</v>
      </c>
      <c r="C131" s="13">
        <v>3.61E-2</v>
      </c>
      <c r="D131" s="17">
        <v>2100.19</v>
      </c>
      <c r="E131" s="17">
        <v>2065.6799999999998</v>
      </c>
      <c r="F131" s="23">
        <v>2064.58</v>
      </c>
      <c r="G131" s="26">
        <f>VLOOKUP(Tabela8[[#This Row],[NTN-B PRINCIPAL 2035]],'IFIX e SMAL'!$A:$E,5,0)</f>
        <v>2863.51</v>
      </c>
      <c r="H131" s="26">
        <f>IFERROR(VLOOKUP(Tabela8[[#This Row],[NTN-B PRINCIPAL 2035]],'IFIX e SMAL'!$J:$P,5,0),H130)</f>
        <v>130.94999999999999</v>
      </c>
      <c r="I131" s="27">
        <v>2</v>
      </c>
      <c r="J131" s="54">
        <f>J130+(J130*(((Tabela8[[#This Row],[IFIX]]*1)/G130)-1))</f>
        <v>101.68570048720908</v>
      </c>
      <c r="K131" s="54">
        <f>K130+(K130*(((Tabela8[[#This Row],[SMAL]]*1)/H130)-1))</f>
        <v>118.49606370464224</v>
      </c>
    </row>
    <row r="132" spans="1:11">
      <c r="A132" s="25">
        <v>44204</v>
      </c>
      <c r="B132" s="13">
        <v>3.5200000000000002E-2</v>
      </c>
      <c r="C132" s="13">
        <v>3.6400000000000002E-2</v>
      </c>
      <c r="D132" s="17">
        <v>2094.2199999999998</v>
      </c>
      <c r="E132" s="17">
        <v>2059.83</v>
      </c>
      <c r="F132" s="23">
        <v>2057.14</v>
      </c>
      <c r="G132" s="26">
        <f>VLOOKUP(Tabela8[[#This Row],[NTN-B PRINCIPAL 2035]],'IFIX e SMAL'!$A:$E,5,0)</f>
        <v>2867.4</v>
      </c>
      <c r="H132" s="26">
        <f>IFERROR(VLOOKUP(Tabela8[[#This Row],[NTN-B PRINCIPAL 2035]],'IFIX e SMAL'!$J:$P,5,0),H131)</f>
        <v>132.53</v>
      </c>
      <c r="I132" s="27">
        <v>2</v>
      </c>
      <c r="J132" s="54">
        <f>J131+(J131*(((Tabela8[[#This Row],[IFIX]]*1)/G131)-1))</f>
        <v>101.82383772957779</v>
      </c>
      <c r="K132" s="54">
        <f>K131+(K131*(((Tabela8[[#This Row],[SMAL]]*1)/H131)-1))</f>
        <v>119.92579857026527</v>
      </c>
    </row>
    <row r="133" spans="1:11">
      <c r="A133" s="25">
        <v>44207</v>
      </c>
      <c r="B133" s="13">
        <v>3.6200000000000003E-2</v>
      </c>
      <c r="C133" s="13">
        <v>3.7400000000000003E-2</v>
      </c>
      <c r="D133" s="17">
        <v>2066.61</v>
      </c>
      <c r="E133" s="17">
        <v>2032.72</v>
      </c>
      <c r="F133" s="23">
        <v>2031.63</v>
      </c>
      <c r="G133" s="26">
        <f>VLOOKUP(Tabela8[[#This Row],[NTN-B PRINCIPAL 2035]],'IFIX e SMAL'!$A:$E,5,0)</f>
        <v>2863.8</v>
      </c>
      <c r="H133" s="26">
        <f>IFERROR(VLOOKUP(Tabela8[[#This Row],[NTN-B PRINCIPAL 2035]],'IFIX e SMAL'!$J:$P,5,0),H132)</f>
        <v>133.4</v>
      </c>
      <c r="I133" s="27">
        <v>2</v>
      </c>
      <c r="J133" s="54">
        <f>J132+(J132*(((Tabela8[[#This Row],[IFIX]]*1)/G132)-1))</f>
        <v>101.6959986363831</v>
      </c>
      <c r="K133" s="54">
        <f>K132+(K132*(((Tabela8[[#This Row],[SMAL]]*1)/H132)-1))</f>
        <v>120.71305764184252</v>
      </c>
    </row>
    <row r="134" spans="1:11">
      <c r="A134" s="25">
        <v>44208</v>
      </c>
      <c r="B134" s="13">
        <v>3.6499999999999998E-2</v>
      </c>
      <c r="C134" s="13">
        <v>3.7699999999999997E-2</v>
      </c>
      <c r="D134" s="17">
        <v>2061.84</v>
      </c>
      <c r="E134" s="17">
        <v>2028.04</v>
      </c>
      <c r="F134" s="23">
        <v>2026.86</v>
      </c>
      <c r="G134" s="26">
        <f>VLOOKUP(Tabela8[[#This Row],[NTN-B PRINCIPAL 2035]],'IFIX e SMAL'!$A:$E,5,0)</f>
        <v>2855.47</v>
      </c>
      <c r="H134" s="26">
        <f>IFERROR(VLOOKUP(Tabela8[[#This Row],[NTN-B PRINCIPAL 2035]],'IFIX e SMAL'!$J:$P,5,0),H133)</f>
        <v>136.5</v>
      </c>
      <c r="I134" s="27">
        <v>2</v>
      </c>
      <c r="J134" s="54">
        <f>J133+(J133*(((Tabela8[[#This Row],[IFIX]]*1)/G133)-1))</f>
        <v>101.40019317907424</v>
      </c>
      <c r="K134" s="54">
        <f>K133+(K133*(((Tabela8[[#This Row],[SMAL]]*1)/H133)-1))</f>
        <v>123.51823364401426</v>
      </c>
    </row>
    <row r="135" spans="1:11">
      <c r="A135" s="25">
        <v>44209</v>
      </c>
      <c r="B135" s="13">
        <v>3.5699999999999996E-2</v>
      </c>
      <c r="C135" s="13">
        <v>3.6900000000000002E-2</v>
      </c>
      <c r="D135" s="17">
        <v>2085.9</v>
      </c>
      <c r="E135" s="17">
        <v>2051.69</v>
      </c>
      <c r="F135" s="23">
        <v>2050.5100000000002</v>
      </c>
      <c r="G135" s="26">
        <f>VLOOKUP(Tabela8[[#This Row],[NTN-B PRINCIPAL 2035]],'IFIX e SMAL'!$A:$E,5,0)</f>
        <v>2851.86</v>
      </c>
      <c r="H135" s="26">
        <f>IFERROR(VLOOKUP(Tabela8[[#This Row],[NTN-B PRINCIPAL 2035]],'IFIX e SMAL'!$J:$P,5,0),H134)</f>
        <v>136.44</v>
      </c>
      <c r="I135" s="27">
        <v>2</v>
      </c>
      <c r="J135" s="54">
        <f>J134+(J134*(((Tabela8[[#This Row],[IFIX]]*1)/G134)-1))</f>
        <v>101.27199897728734</v>
      </c>
      <c r="K135" s="54">
        <f>K134+(K134*(((Tabela8[[#This Row],[SMAL]]*1)/H134)-1))</f>
        <v>123.46393991493996</v>
      </c>
    </row>
    <row r="136" spans="1:11">
      <c r="A136" s="25">
        <v>44210</v>
      </c>
      <c r="B136" s="13">
        <v>3.5799999999999998E-2</v>
      </c>
      <c r="C136" s="13">
        <v>3.7000000000000005E-2</v>
      </c>
      <c r="D136" s="17">
        <v>2084.2199999999998</v>
      </c>
      <c r="E136" s="17">
        <v>2050.0500000000002</v>
      </c>
      <c r="F136" s="23">
        <v>2048.86</v>
      </c>
      <c r="G136" s="26">
        <f>VLOOKUP(Tabela8[[#This Row],[NTN-B PRINCIPAL 2035]],'IFIX e SMAL'!$A:$E,5,0)</f>
        <v>2854.99</v>
      </c>
      <c r="H136" s="26">
        <f>IFERROR(VLOOKUP(Tabela8[[#This Row],[NTN-B PRINCIPAL 2035]],'IFIX e SMAL'!$J:$P,5,0),H135)</f>
        <v>139.47</v>
      </c>
      <c r="I136" s="27">
        <v>2</v>
      </c>
      <c r="J136" s="54">
        <f>J135+(J135*(((Tabela8[[#This Row],[IFIX]]*1)/G135)-1))</f>
        <v>101.38314796664828</v>
      </c>
      <c r="K136" s="54">
        <f>K135+(K135*(((Tabela8[[#This Row],[SMAL]]*1)/H135)-1))</f>
        <v>126.20577323319171</v>
      </c>
    </row>
    <row r="137" spans="1:11">
      <c r="A137" s="25">
        <v>44211</v>
      </c>
      <c r="B137" s="13">
        <v>3.5699999999999996E-2</v>
      </c>
      <c r="C137" s="13">
        <v>3.6900000000000002E-2</v>
      </c>
      <c r="D137" s="17">
        <v>2087.9299999999998</v>
      </c>
      <c r="E137" s="17">
        <v>2053.6999999999998</v>
      </c>
      <c r="F137" s="23">
        <v>2052.87</v>
      </c>
      <c r="G137" s="26">
        <f>VLOOKUP(Tabela8[[#This Row],[NTN-B PRINCIPAL 2035]],'IFIX e SMAL'!$A:$E,5,0)</f>
        <v>2857.94</v>
      </c>
      <c r="H137" s="26">
        <f>IFERROR(VLOOKUP(Tabela8[[#This Row],[NTN-B PRINCIPAL 2035]],'IFIX e SMAL'!$J:$P,5,0),H136)</f>
        <v>136.5</v>
      </c>
      <c r="I137" s="27">
        <v>2</v>
      </c>
      <c r="J137" s="54">
        <f>J136+(J136*(((Tabela8[[#This Row],[IFIX]]*1)/G136)-1))</f>
        <v>101.48790500134949</v>
      </c>
      <c r="K137" s="54">
        <f>K136+(K136*(((Tabela8[[#This Row],[SMAL]]*1)/H136)-1))</f>
        <v>123.51823364401424</v>
      </c>
    </row>
    <row r="138" spans="1:11">
      <c r="A138" s="25">
        <v>44214</v>
      </c>
      <c r="B138" s="13">
        <v>3.6000000000000004E-2</v>
      </c>
      <c r="C138" s="13">
        <v>3.7200000000000004E-2</v>
      </c>
      <c r="D138" s="17">
        <v>2079.79</v>
      </c>
      <c r="E138" s="17">
        <v>2045.71</v>
      </c>
      <c r="F138" s="23">
        <v>2045.24</v>
      </c>
      <c r="G138" s="26">
        <f>VLOOKUP(Tabela8[[#This Row],[NTN-B PRINCIPAL 2035]],'IFIX e SMAL'!$A:$E,5,0)</f>
        <v>2860.21</v>
      </c>
      <c r="H138" s="26">
        <f>IFERROR(VLOOKUP(Tabela8[[#This Row],[NTN-B PRINCIPAL 2035]],'IFIX e SMAL'!$J:$P,5,0),H137)</f>
        <v>136.30000000000001</v>
      </c>
      <c r="I138" s="27">
        <v>2</v>
      </c>
      <c r="J138" s="54">
        <f>J137+(J137*(((Tabela8[[#This Row],[IFIX]]*1)/G137)-1))</f>
        <v>101.5685146517806</v>
      </c>
      <c r="K138" s="54">
        <f>K137+(K137*(((Tabela8[[#This Row],[SMAL]]*1)/H137)-1))</f>
        <v>123.33725454709996</v>
      </c>
    </row>
    <row r="139" spans="1:11">
      <c r="A139" s="25">
        <v>44215</v>
      </c>
      <c r="B139" s="13">
        <v>3.5799999999999998E-2</v>
      </c>
      <c r="C139" s="13">
        <v>3.7000000000000005E-2</v>
      </c>
      <c r="D139" s="17">
        <v>2086</v>
      </c>
      <c r="E139" s="17">
        <v>2051.83</v>
      </c>
      <c r="F139" s="23">
        <v>2051.35</v>
      </c>
      <c r="G139" s="26">
        <f>VLOOKUP(Tabela8[[#This Row],[NTN-B PRINCIPAL 2035]],'IFIX e SMAL'!$A:$E,5,0)</f>
        <v>2866.3</v>
      </c>
      <c r="H139" s="26">
        <f>IFERROR(VLOOKUP(Tabela8[[#This Row],[NTN-B PRINCIPAL 2035]],'IFIX e SMAL'!$J:$P,5,0),H138)</f>
        <v>135.30000000000001</v>
      </c>
      <c r="I139" s="27">
        <v>2</v>
      </c>
      <c r="J139" s="54">
        <f>J138+(J138*(((Tabela8[[#This Row],[IFIX]]*1)/G138)-1))</f>
        <v>101.78477578443498</v>
      </c>
      <c r="K139" s="54">
        <f>K138+(K138*(((Tabela8[[#This Row],[SMAL]]*1)/H138)-1))</f>
        <v>122.43235906252842</v>
      </c>
    </row>
    <row r="140" spans="1:11">
      <c r="A140" s="25">
        <v>44216</v>
      </c>
      <c r="B140" s="13">
        <v>3.7100000000000001E-2</v>
      </c>
      <c r="C140" s="13">
        <v>3.8300000000000001E-2</v>
      </c>
      <c r="D140" s="17">
        <v>2049.48</v>
      </c>
      <c r="E140" s="17">
        <v>2015.96</v>
      </c>
      <c r="F140" s="23">
        <v>2015.48</v>
      </c>
      <c r="G140" s="26">
        <f>VLOOKUP(Tabela8[[#This Row],[NTN-B PRINCIPAL 2035]],'IFIX e SMAL'!$A:$E,5,0)</f>
        <v>2870.21</v>
      </c>
      <c r="H140" s="26">
        <f>IFERROR(VLOOKUP(Tabela8[[#This Row],[NTN-B PRINCIPAL 2035]],'IFIX e SMAL'!$J:$P,5,0),H139)</f>
        <v>134.30000000000001</v>
      </c>
      <c r="I140" s="27">
        <v>2</v>
      </c>
      <c r="J140" s="54">
        <f>J139+(J139*(((Tabela8[[#This Row],[IFIX]]*1)/G139)-1))</f>
        <v>101.92362324398812</v>
      </c>
      <c r="K140" s="54">
        <f>K139+(K139*(((Tabela8[[#This Row],[SMAL]]*1)/H139)-1))</f>
        <v>121.52746357795688</v>
      </c>
    </row>
    <row r="141" spans="1:11">
      <c r="A141" s="25">
        <v>44217</v>
      </c>
      <c r="B141" s="13">
        <v>3.6799999999999999E-2</v>
      </c>
      <c r="C141" s="13">
        <v>3.7999999999999999E-2</v>
      </c>
      <c r="D141" s="17">
        <v>2058.4299999999998</v>
      </c>
      <c r="E141" s="17">
        <v>2024.76</v>
      </c>
      <c r="F141" s="23">
        <v>2024.28</v>
      </c>
      <c r="G141" s="26">
        <f>VLOOKUP(Tabela8[[#This Row],[NTN-B PRINCIPAL 2035]],'IFIX e SMAL'!$A:$E,5,0)</f>
        <v>2870.6</v>
      </c>
      <c r="H141" s="26">
        <f>IFERROR(VLOOKUP(Tabela8[[#This Row],[NTN-B PRINCIPAL 2035]],'IFIX e SMAL'!$J:$P,5,0),H140)</f>
        <v>132.6</v>
      </c>
      <c r="I141" s="27">
        <v>2</v>
      </c>
      <c r="J141" s="54">
        <f>J140+(J140*(((Tabela8[[#This Row],[IFIX]]*1)/G140)-1))</f>
        <v>101.93747247908421</v>
      </c>
      <c r="K141" s="54">
        <f>K140+(K140*(((Tabela8[[#This Row],[SMAL]]*1)/H140)-1))</f>
        <v>119.98914125418526</v>
      </c>
    </row>
    <row r="142" spans="1:11">
      <c r="A142" s="25">
        <v>44218</v>
      </c>
      <c r="B142" s="13">
        <v>3.78E-2</v>
      </c>
      <c r="C142" s="13">
        <v>3.9E-2</v>
      </c>
      <c r="D142" s="17">
        <v>2031.63</v>
      </c>
      <c r="E142" s="17">
        <v>1998.45</v>
      </c>
      <c r="F142" s="23">
        <v>1997.15</v>
      </c>
      <c r="G142" s="26">
        <f>VLOOKUP(Tabela8[[#This Row],[NTN-B PRINCIPAL 2035]],'IFIX e SMAL'!$A:$E,5,0)</f>
        <v>2862.97</v>
      </c>
      <c r="H142" s="26">
        <f>IFERROR(VLOOKUP(Tabela8[[#This Row],[NTN-B PRINCIPAL 2035]],'IFIX e SMAL'!$J:$P,5,0),H141)</f>
        <v>131.9</v>
      </c>
      <c r="I142" s="27">
        <v>2</v>
      </c>
      <c r="J142" s="54">
        <f>J141+(J141*(((Tabela8[[#This Row],[IFIX]]*1)/G141)-1))</f>
        <v>101.66652462322989</v>
      </c>
      <c r="K142" s="54">
        <f>K141+(K141*(((Tabela8[[#This Row],[SMAL]]*1)/H141)-1))</f>
        <v>119.3557144149852</v>
      </c>
    </row>
    <row r="143" spans="1:11">
      <c r="A143" s="25">
        <v>44222</v>
      </c>
      <c r="B143" s="13">
        <v>3.7200000000000004E-2</v>
      </c>
      <c r="C143" s="13">
        <v>3.8399999999999997E-2</v>
      </c>
      <c r="D143" s="17">
        <v>2048.92</v>
      </c>
      <c r="E143" s="17">
        <v>2015.44</v>
      </c>
      <c r="F143" s="23">
        <v>2014.97</v>
      </c>
      <c r="G143" s="26">
        <f>VLOOKUP(Tabela8[[#This Row],[NTN-B PRINCIPAL 2035]],'IFIX e SMAL'!$A:$E,5,0)</f>
        <v>2861.74</v>
      </c>
      <c r="H143" s="26">
        <f>IFERROR(VLOOKUP(Tabela8[[#This Row],[NTN-B PRINCIPAL 2035]],'IFIX e SMAL'!$J:$P,5,0),H142)</f>
        <v>129</v>
      </c>
      <c r="I143" s="27">
        <v>2</v>
      </c>
      <c r="J143" s="54">
        <f>J142+(J142*(((Tabela8[[#This Row],[IFIX]]*1)/G142)-1))</f>
        <v>101.62284626638836</v>
      </c>
      <c r="K143" s="54">
        <f>K142+(K142*(((Tabela8[[#This Row],[SMAL]]*1)/H142)-1))</f>
        <v>116.73151750972775</v>
      </c>
    </row>
    <row r="144" spans="1:11">
      <c r="A144" s="25">
        <v>44223</v>
      </c>
      <c r="B144" s="13">
        <v>3.7400000000000003E-2</v>
      </c>
      <c r="C144" s="13">
        <v>3.8599999999999995E-2</v>
      </c>
      <c r="D144" s="17">
        <v>2044.03</v>
      </c>
      <c r="E144" s="17">
        <v>2010.65</v>
      </c>
      <c r="F144" s="23">
        <v>2010.15</v>
      </c>
      <c r="G144" s="26">
        <f>VLOOKUP(Tabela8[[#This Row],[NTN-B PRINCIPAL 2035]],'IFIX e SMAL'!$A:$E,5,0)</f>
        <v>2861.18</v>
      </c>
      <c r="H144" s="26">
        <f>IFERROR(VLOOKUP(Tabela8[[#This Row],[NTN-B PRINCIPAL 2035]],'IFIX e SMAL'!$J:$P,5,0),H143)</f>
        <v>129.65</v>
      </c>
      <c r="I144" s="27">
        <v>2</v>
      </c>
      <c r="J144" s="54">
        <f>J143+(J143*(((Tabela8[[#This Row],[IFIX]]*1)/G143)-1))</f>
        <v>101.60296018522475</v>
      </c>
      <c r="K144" s="54">
        <f>K143+(K143*(((Tabela8[[#This Row],[SMAL]]*1)/H143)-1))</f>
        <v>117.31969957469927</v>
      </c>
    </row>
    <row r="145" spans="1:11">
      <c r="A145" s="25">
        <v>44224</v>
      </c>
      <c r="B145" s="13">
        <v>3.7000000000000005E-2</v>
      </c>
      <c r="C145" s="13">
        <v>3.8199999999999998E-2</v>
      </c>
      <c r="D145" s="17">
        <v>2055.7800000000002</v>
      </c>
      <c r="E145" s="17">
        <v>2022.21</v>
      </c>
      <c r="F145" s="23">
        <v>2021.71</v>
      </c>
      <c r="G145" s="26">
        <f>VLOOKUP(Tabela8[[#This Row],[NTN-B PRINCIPAL 2035]],'IFIX e SMAL'!$A:$E,5,0)</f>
        <v>2872.16</v>
      </c>
      <c r="H145" s="26">
        <f>IFERROR(VLOOKUP(Tabela8[[#This Row],[NTN-B PRINCIPAL 2035]],'IFIX e SMAL'!$J:$P,5,0),H144)</f>
        <v>134.19999999999999</v>
      </c>
      <c r="I145" s="27">
        <v>2</v>
      </c>
      <c r="J145" s="54">
        <f>J144+(J144*(((Tabela8[[#This Row],[IFIX]]*1)/G144)-1))</f>
        <v>101.99286941946856</v>
      </c>
      <c r="K145" s="54">
        <f>K144+(K144*(((Tabela8[[#This Row],[SMAL]]*1)/H144)-1))</f>
        <v>121.43697402949974</v>
      </c>
    </row>
    <row r="146" spans="1:11">
      <c r="A146" s="25">
        <v>44225</v>
      </c>
      <c r="B146" s="13">
        <v>3.5799999999999998E-2</v>
      </c>
      <c r="C146" s="13">
        <v>3.7000000000000005E-2</v>
      </c>
      <c r="D146" s="17">
        <v>2090.85</v>
      </c>
      <c r="E146" s="17">
        <v>2056.6799999999998</v>
      </c>
      <c r="F146" s="23">
        <v>2055.7800000000002</v>
      </c>
      <c r="G146" s="26">
        <f>VLOOKUP(Tabela8[[#This Row],[NTN-B PRINCIPAL 2035]],'IFIX e SMAL'!$A:$E,5,0)</f>
        <v>2879.45</v>
      </c>
      <c r="H146" s="26">
        <f>IFERROR(VLOOKUP(Tabela8[[#This Row],[NTN-B PRINCIPAL 2035]],'IFIX e SMAL'!$J:$P,5,0),H145)</f>
        <v>130</v>
      </c>
      <c r="I146" s="27">
        <v>2</v>
      </c>
      <c r="J146" s="54">
        <f>J145+(J145*(((Tabela8[[#This Row],[IFIX]]*1)/G145)-1))</f>
        <v>102.25174358318783</v>
      </c>
      <c r="K146" s="54">
        <f>K145+(K145*(((Tabela8[[#This Row],[SMAL]]*1)/H145)-1))</f>
        <v>117.63641299429931</v>
      </c>
    </row>
    <row r="147" spans="1:11">
      <c r="A147" s="25">
        <v>44228</v>
      </c>
      <c r="B147" s="13">
        <v>3.5099999999999999E-2</v>
      </c>
      <c r="C147" s="13">
        <v>3.6299999999999999E-2</v>
      </c>
      <c r="D147" s="17">
        <v>2111.56</v>
      </c>
      <c r="E147" s="17">
        <v>2077.0300000000002</v>
      </c>
      <c r="F147" s="23">
        <v>2076.54</v>
      </c>
      <c r="G147" s="26">
        <f>VLOOKUP(Tabela8[[#This Row],[NTN-B PRINCIPAL 2035]],'IFIX e SMAL'!$A:$E,5,0)</f>
        <v>2874.91</v>
      </c>
      <c r="H147" s="26">
        <f>IFERROR(VLOOKUP(Tabela8[[#This Row],[NTN-B PRINCIPAL 2035]],'IFIX e SMAL'!$J:$P,5,0),H146)</f>
        <v>134.4</v>
      </c>
      <c r="I147" s="27">
        <v>2</v>
      </c>
      <c r="J147" s="54">
        <f>J146+(J146*(((Tabela8[[#This Row],[IFIX]]*1)/G146)-1))</f>
        <v>102.09052428232563</v>
      </c>
      <c r="K147" s="54">
        <f>K146+(K146*(((Tabela8[[#This Row],[SMAL]]*1)/H146)-1))</f>
        <v>121.61795312641405</v>
      </c>
    </row>
    <row r="148" spans="1:11">
      <c r="A148" s="25">
        <v>44229</v>
      </c>
      <c r="B148" s="13">
        <v>3.5799999999999998E-2</v>
      </c>
      <c r="C148" s="13">
        <v>3.7000000000000005E-2</v>
      </c>
      <c r="D148" s="17">
        <v>2091.84</v>
      </c>
      <c r="E148" s="17">
        <v>2057.67</v>
      </c>
      <c r="F148" s="23">
        <v>2057.17</v>
      </c>
      <c r="G148" s="26">
        <f>VLOOKUP(Tabela8[[#This Row],[NTN-B PRINCIPAL 2035]],'IFIX e SMAL'!$A:$E,5,0)</f>
        <v>2880.7</v>
      </c>
      <c r="H148" s="26">
        <f>IFERROR(VLOOKUP(Tabela8[[#This Row],[NTN-B PRINCIPAL 2035]],'IFIX e SMAL'!$J:$P,5,0),H147)</f>
        <v>136.47</v>
      </c>
      <c r="I148" s="27">
        <v>2</v>
      </c>
      <c r="J148" s="54">
        <f>J147+(J147*(((Tabela8[[#This Row],[IFIX]]*1)/G147)-1))</f>
        <v>102.29613215721376</v>
      </c>
      <c r="K148" s="54">
        <f>K147+(K147*(((Tabela8[[#This Row],[SMAL]]*1)/H147)-1))</f>
        <v>123.49108677947711</v>
      </c>
    </row>
    <row r="149" spans="1:11">
      <c r="A149" s="25">
        <v>44230</v>
      </c>
      <c r="B149" s="13">
        <v>3.5699999999999996E-2</v>
      </c>
      <c r="C149" s="13">
        <v>3.6900000000000002E-2</v>
      </c>
      <c r="D149" s="17">
        <v>2095.21</v>
      </c>
      <c r="E149" s="17">
        <v>2060.98</v>
      </c>
      <c r="F149" s="23">
        <v>2060.4899999999998</v>
      </c>
      <c r="G149" s="26">
        <f>VLOOKUP(Tabela8[[#This Row],[NTN-B PRINCIPAL 2035]],'IFIX e SMAL'!$A:$E,5,0)</f>
        <v>2881.84</v>
      </c>
      <c r="H149" s="26">
        <f>IFERROR(VLOOKUP(Tabela8[[#This Row],[NTN-B PRINCIPAL 2035]],'IFIX e SMAL'!$J:$P,5,0),H148)</f>
        <v>138.07</v>
      </c>
      <c r="I149" s="27">
        <v>2</v>
      </c>
      <c r="J149" s="54">
        <f>J148+(J148*(((Tabela8[[#This Row],[IFIX]]*1)/G148)-1))</f>
        <v>102.33661453672542</v>
      </c>
      <c r="K149" s="54">
        <f>K148+(K148*(((Tabela8[[#This Row],[SMAL]]*1)/H148)-1))</f>
        <v>124.93891955479155</v>
      </c>
    </row>
    <row r="150" spans="1:11">
      <c r="A150" s="25">
        <v>44231</v>
      </c>
      <c r="B150" s="13">
        <v>3.5099999999999999E-2</v>
      </c>
      <c r="C150" s="13">
        <v>3.6299999999999999E-2</v>
      </c>
      <c r="D150" s="17">
        <v>2113.04</v>
      </c>
      <c r="E150" s="17">
        <v>2078.52</v>
      </c>
      <c r="F150" s="23">
        <v>2078.02</v>
      </c>
      <c r="G150" s="26">
        <f>VLOOKUP(Tabela8[[#This Row],[NTN-B PRINCIPAL 2035]],'IFIX e SMAL'!$A:$E,5,0)</f>
        <v>2883.22</v>
      </c>
      <c r="H150" s="26">
        <f>IFERROR(VLOOKUP(Tabela8[[#This Row],[NTN-B PRINCIPAL 2035]],'IFIX e SMAL'!$J:$P,5,0),H149)</f>
        <v>137.28</v>
      </c>
      <c r="I150" s="27">
        <v>2</v>
      </c>
      <c r="J150" s="54">
        <f>J149+(J149*(((Tabela8[[#This Row],[IFIX]]*1)/G149)-1))</f>
        <v>102.38561952245006</v>
      </c>
      <c r="K150" s="54">
        <f>K149+(K149*(((Tabela8[[#This Row],[SMAL]]*1)/H149)-1))</f>
        <v>124.22405212198005</v>
      </c>
    </row>
    <row r="151" spans="1:11">
      <c r="A151" s="25">
        <v>44232</v>
      </c>
      <c r="B151" s="13">
        <v>3.5499999999999997E-2</v>
      </c>
      <c r="C151" s="13">
        <v>3.6699999999999997E-2</v>
      </c>
      <c r="D151" s="17">
        <v>2102.37</v>
      </c>
      <c r="E151" s="17">
        <v>2068.04</v>
      </c>
      <c r="F151" s="23">
        <v>2067.14</v>
      </c>
      <c r="G151" s="26">
        <f>VLOOKUP(Tabela8[[#This Row],[NTN-B PRINCIPAL 2035]],'IFIX e SMAL'!$A:$E,5,0)</f>
        <v>2894.79</v>
      </c>
      <c r="H151" s="26">
        <f>IFERROR(VLOOKUP(Tabela8[[#This Row],[NTN-B PRINCIPAL 2035]],'IFIX e SMAL'!$J:$P,5,0),H150)</f>
        <v>137.61000000000001</v>
      </c>
      <c r="I151" s="27">
        <v>2</v>
      </c>
      <c r="J151" s="54">
        <f>J150+(J150*(((Tabela8[[#This Row],[IFIX]]*1)/G150)-1))</f>
        <v>102.79648016363414</v>
      </c>
      <c r="K151" s="54">
        <f>K150+(K150*(((Tabela8[[#This Row],[SMAL]]*1)/H150)-1))</f>
        <v>124.52266763188867</v>
      </c>
    </row>
    <row r="152" spans="1:11">
      <c r="A152" s="25">
        <v>44235</v>
      </c>
      <c r="B152" s="13">
        <v>3.5499999999999997E-2</v>
      </c>
      <c r="C152" s="13">
        <v>3.6699999999999997E-2</v>
      </c>
      <c r="D152" s="17">
        <v>2102.86</v>
      </c>
      <c r="E152" s="17">
        <v>2068.5300000000002</v>
      </c>
      <c r="F152" s="23">
        <v>2068.04</v>
      </c>
      <c r="G152" s="26">
        <f>VLOOKUP(Tabela8[[#This Row],[NTN-B PRINCIPAL 2035]],'IFIX e SMAL'!$A:$E,5,0)</f>
        <v>2892.19</v>
      </c>
      <c r="H152" s="26">
        <f>IFERROR(VLOOKUP(Tabela8[[#This Row],[NTN-B PRINCIPAL 2035]],'IFIX e SMAL'!$J:$P,5,0),H151)</f>
        <v>137.99</v>
      </c>
      <c r="I152" s="27">
        <v>2</v>
      </c>
      <c r="J152" s="54">
        <f>J151+(J151*(((Tabela8[[#This Row],[IFIX]]*1)/G151)-1))</f>
        <v>102.7041519296602</v>
      </c>
      <c r="K152" s="54">
        <f>K151+(K151*(((Tabela8[[#This Row],[SMAL]]*1)/H151)-1))</f>
        <v>124.86652791602585</v>
      </c>
    </row>
    <row r="153" spans="1:11">
      <c r="A153" s="25">
        <v>44236</v>
      </c>
      <c r="B153" s="13">
        <v>3.6000000000000004E-2</v>
      </c>
      <c r="C153" s="13">
        <v>3.7200000000000004E-2</v>
      </c>
      <c r="D153" s="17">
        <v>2088.11</v>
      </c>
      <c r="E153" s="17">
        <v>2054.0500000000002</v>
      </c>
      <c r="F153" s="23">
        <v>2053.58</v>
      </c>
      <c r="G153" s="26">
        <f>VLOOKUP(Tabela8[[#This Row],[NTN-B PRINCIPAL 2035]],'IFIX e SMAL'!$A:$E,5,0)</f>
        <v>2892.1</v>
      </c>
      <c r="H153" s="26">
        <f>IFERROR(VLOOKUP(Tabela8[[#This Row],[NTN-B PRINCIPAL 2035]],'IFIX e SMAL'!$J:$P,5,0),H152)</f>
        <v>137.47</v>
      </c>
      <c r="I153" s="27">
        <v>2</v>
      </c>
      <c r="J153" s="54">
        <f>J152+(J152*(((Tabela8[[#This Row],[IFIX]]*1)/G152)-1))</f>
        <v>102.70095595233033</v>
      </c>
      <c r="K153" s="54">
        <f>K152+(K152*(((Tabela8[[#This Row],[SMAL]]*1)/H152)-1))</f>
        <v>124.39598226404864</v>
      </c>
    </row>
    <row r="154" spans="1:11">
      <c r="A154" s="25">
        <v>44237</v>
      </c>
      <c r="B154" s="13">
        <v>3.6400000000000002E-2</v>
      </c>
      <c r="C154" s="13">
        <v>3.7599999999999995E-2</v>
      </c>
      <c r="D154" s="17">
        <v>2077.15</v>
      </c>
      <c r="E154" s="17">
        <v>2043.29</v>
      </c>
      <c r="F154" s="23">
        <v>2042.83</v>
      </c>
      <c r="G154" s="26">
        <f>VLOOKUP(Tabela8[[#This Row],[NTN-B PRINCIPAL 2035]],'IFIX e SMAL'!$A:$E,5,0)</f>
        <v>2892.16</v>
      </c>
      <c r="H154" s="26">
        <f>IFERROR(VLOOKUP(Tabela8[[#This Row],[NTN-B PRINCIPAL 2035]],'IFIX e SMAL'!$J:$P,5,0),H153)</f>
        <v>134.62</v>
      </c>
      <c r="I154" s="27">
        <v>2</v>
      </c>
      <c r="J154" s="54">
        <f>J153+(J153*(((Tabela8[[#This Row],[IFIX]]*1)/G153)-1))</f>
        <v>102.70308660388356</v>
      </c>
      <c r="K154" s="54">
        <f>K153+(K153*(((Tabela8[[#This Row],[SMAL]]*1)/H153)-1))</f>
        <v>121.81703013301978</v>
      </c>
    </row>
    <row r="155" spans="1:11">
      <c r="A155" s="25">
        <v>44238</v>
      </c>
      <c r="B155" s="13">
        <v>3.5799999999999998E-2</v>
      </c>
      <c r="C155" s="13">
        <v>3.7000000000000005E-2</v>
      </c>
      <c r="D155" s="17">
        <v>2094.7600000000002</v>
      </c>
      <c r="E155" s="17">
        <v>2060.61</v>
      </c>
      <c r="F155" s="23">
        <v>2060.14</v>
      </c>
      <c r="G155" s="26">
        <f>VLOOKUP(Tabela8[[#This Row],[NTN-B PRINCIPAL 2035]],'IFIX e SMAL'!$A:$E,5,0)</f>
        <v>2893.98</v>
      </c>
      <c r="H155" s="26">
        <f>IFERROR(VLOOKUP(Tabela8[[#This Row],[NTN-B PRINCIPAL 2035]],'IFIX e SMAL'!$J:$P,5,0),H154)</f>
        <v>135</v>
      </c>
      <c r="I155" s="27">
        <v>2</v>
      </c>
      <c r="J155" s="54">
        <f>J154+(J154*(((Tabela8[[#This Row],[IFIX]]*1)/G154)-1))</f>
        <v>102.76771636766533</v>
      </c>
      <c r="K155" s="54">
        <f>K154+(K154*(((Tabela8[[#This Row],[SMAL]]*1)/H154)-1))</f>
        <v>122.16089041715695</v>
      </c>
    </row>
    <row r="156" spans="1:11">
      <c r="A156" s="25">
        <v>44239</v>
      </c>
      <c r="B156" s="13">
        <v>3.6200000000000003E-2</v>
      </c>
      <c r="C156" s="13">
        <v>3.7400000000000003E-2</v>
      </c>
      <c r="D156" s="17">
        <v>2085.09</v>
      </c>
      <c r="E156" s="17">
        <v>2051.11</v>
      </c>
      <c r="F156" s="23">
        <v>2049.35</v>
      </c>
      <c r="G156" s="26">
        <f>VLOOKUP(Tabela8[[#This Row],[NTN-B PRINCIPAL 2035]],'IFIX e SMAL'!$A:$E,5,0)</f>
        <v>2897.24</v>
      </c>
      <c r="H156" s="26">
        <f>IFERROR(VLOOKUP(Tabela8[[#This Row],[NTN-B PRINCIPAL 2035]],'IFIX e SMAL'!$J:$P,5,0),H155)</f>
        <v>135.6</v>
      </c>
      <c r="I156" s="27">
        <v>2</v>
      </c>
      <c r="J156" s="54">
        <f>J155+(J155*(((Tabela8[[#This Row],[IFIX]]*1)/G155)-1))</f>
        <v>102.88348176872498</v>
      </c>
      <c r="K156" s="54">
        <f>K155+(K155*(((Tabela8[[#This Row],[SMAL]]*1)/H155)-1))</f>
        <v>122.70382770789988</v>
      </c>
    </row>
    <row r="157" spans="1:11">
      <c r="A157" s="25">
        <v>44244</v>
      </c>
      <c r="B157" s="13">
        <v>3.6799999999999999E-2</v>
      </c>
      <c r="C157" s="13">
        <v>3.7999999999999999E-2</v>
      </c>
      <c r="D157" s="17">
        <v>2068.81</v>
      </c>
      <c r="E157" s="17">
        <v>2035.13</v>
      </c>
      <c r="F157" s="23">
        <v>2034.35</v>
      </c>
      <c r="G157" s="26">
        <f>VLOOKUP(Tabela8[[#This Row],[NTN-B PRINCIPAL 2035]],'IFIX e SMAL'!$A:$E,5,0)</f>
        <v>2895.4</v>
      </c>
      <c r="H157" s="26">
        <f>IFERROR(VLOOKUP(Tabela8[[#This Row],[NTN-B PRINCIPAL 2035]],'IFIX e SMAL'!$J:$P,5,0),H156)</f>
        <v>136.4</v>
      </c>
      <c r="I157" s="27">
        <v>2</v>
      </c>
      <c r="J157" s="54">
        <f>J156+(J156*(((Tabela8[[#This Row],[IFIX]]*1)/G156)-1))</f>
        <v>102.8181417877588</v>
      </c>
      <c r="K157" s="54">
        <f>K156+(K156*(((Tabela8[[#This Row],[SMAL]]*1)/H156)-1))</f>
        <v>123.42774409555712</v>
      </c>
    </row>
    <row r="158" spans="1:11">
      <c r="A158" s="25">
        <v>44245</v>
      </c>
      <c r="B158" s="13">
        <v>3.6400000000000002E-2</v>
      </c>
      <c r="C158" s="13">
        <v>3.7599999999999995E-2</v>
      </c>
      <c r="D158" s="17">
        <v>2080.9499999999998</v>
      </c>
      <c r="E158" s="17">
        <v>2047.07</v>
      </c>
      <c r="F158" s="23">
        <v>2046.29</v>
      </c>
      <c r="G158" s="26">
        <f>VLOOKUP(Tabela8[[#This Row],[NTN-B PRINCIPAL 2035]],'IFIX e SMAL'!$A:$E,5,0)</f>
        <v>2890.77</v>
      </c>
      <c r="H158" s="26">
        <f>IFERROR(VLOOKUP(Tabela8[[#This Row],[NTN-B PRINCIPAL 2035]],'IFIX e SMAL'!$J:$P,5,0),H157)</f>
        <v>135.4</v>
      </c>
      <c r="I158" s="27">
        <v>2</v>
      </c>
      <c r="J158" s="54">
        <f>J157+(J157*(((Tabela8[[#This Row],[IFIX]]*1)/G157)-1))</f>
        <v>102.65372650956672</v>
      </c>
      <c r="K158" s="54">
        <f>K157+(K157*(((Tabela8[[#This Row],[SMAL]]*1)/H157)-1))</f>
        <v>122.52284861098559</v>
      </c>
    </row>
    <row r="159" spans="1:11">
      <c r="A159" s="25">
        <v>44246</v>
      </c>
      <c r="B159" s="13">
        <v>3.6900000000000002E-2</v>
      </c>
      <c r="C159" s="13">
        <v>3.8100000000000002E-2</v>
      </c>
      <c r="D159" s="17">
        <v>2068.52</v>
      </c>
      <c r="E159" s="17">
        <v>2034.86</v>
      </c>
      <c r="F159" s="23">
        <v>2033.13</v>
      </c>
      <c r="G159" s="26">
        <f>VLOOKUP(Tabela8[[#This Row],[NTN-B PRINCIPAL 2035]],'IFIX e SMAL'!$A:$E,5,0)</f>
        <v>2893.97</v>
      </c>
      <c r="H159" s="26">
        <f>IFERROR(VLOOKUP(Tabela8[[#This Row],[NTN-B PRINCIPAL 2035]],'IFIX e SMAL'!$J:$P,5,0),H158)</f>
        <v>136</v>
      </c>
      <c r="I159" s="27">
        <v>2</v>
      </c>
      <c r="J159" s="54">
        <f>J158+(J158*(((Tabela8[[#This Row],[IFIX]]*1)/G158)-1))</f>
        <v>102.76736125907311</v>
      </c>
      <c r="K159" s="54">
        <f>K158+(K158*(((Tabela8[[#This Row],[SMAL]]*1)/H158)-1))</f>
        <v>123.06578590172849</v>
      </c>
    </row>
    <row r="160" spans="1:11">
      <c r="A160" s="25">
        <v>44249</v>
      </c>
      <c r="B160" s="13">
        <v>3.8300000000000001E-2</v>
      </c>
      <c r="C160" s="13">
        <v>3.95E-2</v>
      </c>
      <c r="D160" s="17">
        <v>2030.09</v>
      </c>
      <c r="E160" s="17">
        <v>1997.11</v>
      </c>
      <c r="F160" s="23">
        <v>1996.34</v>
      </c>
      <c r="G160" s="26">
        <f>VLOOKUP(Tabela8[[#This Row],[NTN-B PRINCIPAL 2035]],'IFIX e SMAL'!$A:$E,5,0)</f>
        <v>2874.92</v>
      </c>
      <c r="H160" s="26">
        <f>IFERROR(VLOOKUP(Tabela8[[#This Row],[NTN-B PRINCIPAL 2035]],'IFIX e SMAL'!$J:$P,5,0),H159)</f>
        <v>132</v>
      </c>
      <c r="I160" s="27">
        <v>2</v>
      </c>
      <c r="J160" s="54">
        <f>J159+(J159*(((Tabela8[[#This Row],[IFIX]]*1)/G159)-1))</f>
        <v>102.09087939091783</v>
      </c>
      <c r="K160" s="54">
        <f>K159+(K159*(((Tabela8[[#This Row],[SMAL]]*1)/H159)-1))</f>
        <v>119.44620396344236</v>
      </c>
    </row>
    <row r="161" spans="1:11">
      <c r="A161" s="25">
        <v>44250</v>
      </c>
      <c r="B161" s="13">
        <v>3.73E-2</v>
      </c>
      <c r="C161" s="13">
        <v>3.85E-2</v>
      </c>
      <c r="D161" s="17">
        <v>2058.8000000000002</v>
      </c>
      <c r="E161" s="17">
        <v>2025.33</v>
      </c>
      <c r="F161" s="23">
        <v>2024.55</v>
      </c>
      <c r="G161" s="26">
        <f>VLOOKUP(Tabela8[[#This Row],[NTN-B PRINCIPAL 2035]],'IFIX e SMAL'!$A:$E,5,0)</f>
        <v>2890.43</v>
      </c>
      <c r="H161" s="26">
        <f>IFERROR(VLOOKUP(Tabela8[[#This Row],[NTN-B PRINCIPAL 2035]],'IFIX e SMAL'!$J:$P,5,0),H160)</f>
        <v>132.99</v>
      </c>
      <c r="I161" s="27">
        <v>2</v>
      </c>
      <c r="J161" s="54">
        <f>J160+(J160*(((Tabela8[[#This Row],[IFIX]]*1)/G160)-1))</f>
        <v>102.64165281743165</v>
      </c>
      <c r="K161" s="54">
        <f>K160+(K160*(((Tabela8[[#This Row],[SMAL]]*1)/H160)-1))</f>
        <v>120.34205049316819</v>
      </c>
    </row>
    <row r="162" spans="1:11">
      <c r="A162" s="25">
        <v>44251</v>
      </c>
      <c r="B162" s="13">
        <v>3.7699999999999997E-2</v>
      </c>
      <c r="C162" s="13">
        <v>3.8900000000000004E-2</v>
      </c>
      <c r="D162" s="17">
        <v>2048.36</v>
      </c>
      <c r="E162" s="17">
        <v>2015.09</v>
      </c>
      <c r="F162" s="23">
        <v>2014.31</v>
      </c>
      <c r="G162" s="26">
        <f>VLOOKUP(Tabela8[[#This Row],[NTN-B PRINCIPAL 2035]],'IFIX e SMAL'!$A:$E,5,0)</f>
        <v>2892</v>
      </c>
      <c r="H162" s="26">
        <f>IFERROR(VLOOKUP(Tabela8[[#This Row],[NTN-B PRINCIPAL 2035]],'IFIX e SMAL'!$J:$P,5,0),H161)</f>
        <v>133.99</v>
      </c>
      <c r="I162" s="27">
        <v>2</v>
      </c>
      <c r="J162" s="54">
        <f>J161+(J161*(((Tabela8[[#This Row],[IFIX]]*1)/G161)-1))</f>
        <v>102.69740486640823</v>
      </c>
      <c r="K162" s="54">
        <f>K161+(K161*(((Tabela8[[#This Row],[SMAL]]*1)/H161)-1))</f>
        <v>121.24694597773973</v>
      </c>
    </row>
    <row r="163" spans="1:11">
      <c r="A163" s="25">
        <v>44252</v>
      </c>
      <c r="B163" s="13">
        <v>3.9E-2</v>
      </c>
      <c r="C163" s="13">
        <v>4.0199999999999993E-2</v>
      </c>
      <c r="D163" s="17">
        <v>2013.11</v>
      </c>
      <c r="E163" s="17">
        <v>1980.46</v>
      </c>
      <c r="F163" s="23">
        <v>1979.69</v>
      </c>
      <c r="G163" s="26">
        <f>VLOOKUP(Tabela8[[#This Row],[NTN-B PRINCIPAL 2035]],'IFIX e SMAL'!$A:$E,5,0)</f>
        <v>2893.8</v>
      </c>
      <c r="H163" s="26">
        <f>IFERROR(VLOOKUP(Tabela8[[#This Row],[NTN-B PRINCIPAL 2035]],'IFIX e SMAL'!$J:$P,5,0),H162)</f>
        <v>129.6</v>
      </c>
      <c r="I163" s="27">
        <v>2</v>
      </c>
      <c r="J163" s="54">
        <f>J162+(J162*(((Tabela8[[#This Row],[IFIX]]*1)/G162)-1))</f>
        <v>102.76132441300558</v>
      </c>
      <c r="K163" s="54">
        <f>K162+(K162*(((Tabela8[[#This Row],[SMAL]]*1)/H162)-1))</f>
        <v>117.27445480047068</v>
      </c>
    </row>
    <row r="164" spans="1:11">
      <c r="A164" s="25">
        <v>44253</v>
      </c>
      <c r="B164" s="13">
        <v>3.7999999999999999E-2</v>
      </c>
      <c r="C164" s="13">
        <v>3.9199999999999999E-2</v>
      </c>
      <c r="D164" s="17">
        <v>2042.51</v>
      </c>
      <c r="E164" s="17">
        <v>2009.36</v>
      </c>
      <c r="F164" s="23">
        <v>2007.64</v>
      </c>
      <c r="G164" s="26">
        <f>VLOOKUP(Tabela8[[#This Row],[NTN-B PRINCIPAL 2035]],'IFIX e SMAL'!$A:$E,5,0)</f>
        <v>2886.53</v>
      </c>
      <c r="H164" s="26">
        <f>IFERROR(VLOOKUP(Tabela8[[#This Row],[NTN-B PRINCIPAL 2035]],'IFIX e SMAL'!$J:$P,5,0),H163)</f>
        <v>127.16</v>
      </c>
      <c r="I164" s="27">
        <v>2</v>
      </c>
      <c r="J164" s="54">
        <f>J163+(J163*(((Tabela8[[#This Row],[IFIX]]*1)/G163)-1))</f>
        <v>102.50316046647073</v>
      </c>
      <c r="K164" s="54">
        <f>K163+(K163*(((Tabela8[[#This Row],[SMAL]]*1)/H163)-1))</f>
        <v>115.06650981811615</v>
      </c>
    </row>
    <row r="165" spans="1:11">
      <c r="A165" s="25">
        <v>44256</v>
      </c>
      <c r="B165" s="13">
        <v>3.9E-2</v>
      </c>
      <c r="C165" s="13">
        <v>4.0199999999999993E-2</v>
      </c>
      <c r="D165" s="17">
        <v>2015.62</v>
      </c>
      <c r="E165" s="17">
        <v>1982.95</v>
      </c>
      <c r="F165" s="23">
        <v>1982.17</v>
      </c>
      <c r="G165" s="26">
        <f>VLOOKUP(Tabela8[[#This Row],[NTN-B PRINCIPAL 2035]],'IFIX e SMAL'!$A:$E,5,0)</f>
        <v>2877.22</v>
      </c>
      <c r="H165" s="26">
        <f>IFERROR(VLOOKUP(Tabela8[[#This Row],[NTN-B PRINCIPAL 2035]],'IFIX e SMAL'!$J:$P,5,0),H164)</f>
        <v>126.8</v>
      </c>
      <c r="I165" s="27">
        <v>2</v>
      </c>
      <c r="J165" s="54">
        <f>J164+(J164*(((Tabela8[[#This Row],[IFIX]]*1)/G164)-1))</f>
        <v>102.17255436712553</v>
      </c>
      <c r="K165" s="54">
        <f>K164+(K164*(((Tabela8[[#This Row],[SMAL]]*1)/H164)-1))</f>
        <v>114.7407474436704</v>
      </c>
    </row>
    <row r="166" spans="1:11">
      <c r="A166" s="25">
        <v>44257</v>
      </c>
      <c r="B166" s="13">
        <v>3.9900000000000005E-2</v>
      </c>
      <c r="C166" s="13">
        <v>4.1100000000000005E-2</v>
      </c>
      <c r="D166" s="17">
        <v>1991.84</v>
      </c>
      <c r="E166" s="17">
        <v>1959.59</v>
      </c>
      <c r="F166" s="23">
        <v>1958.81</v>
      </c>
      <c r="G166" s="26">
        <f>VLOOKUP(Tabela8[[#This Row],[NTN-B PRINCIPAL 2035]],'IFIX e SMAL'!$A:$E,5,0)</f>
        <v>2858.81</v>
      </c>
      <c r="H166" s="26">
        <f>IFERROR(VLOOKUP(Tabela8[[#This Row],[NTN-B PRINCIPAL 2035]],'IFIX e SMAL'!$J:$P,5,0),H165)</f>
        <v>127.49</v>
      </c>
      <c r="I166" s="27">
        <v>2</v>
      </c>
      <c r="J166" s="54">
        <f>J165+(J165*(((Tabela8[[#This Row],[IFIX]]*1)/G165)-1))</f>
        <v>101.51879944887153</v>
      </c>
      <c r="K166" s="54">
        <f>K165+(K165*(((Tabela8[[#This Row],[SMAL]]*1)/H165)-1))</f>
        <v>115.36512532802476</v>
      </c>
    </row>
    <row r="167" spans="1:11">
      <c r="A167" s="25">
        <v>44258</v>
      </c>
      <c r="B167" s="13">
        <v>0.04</v>
      </c>
      <c r="C167" s="13">
        <v>4.1200000000000001E-2</v>
      </c>
      <c r="D167" s="17">
        <v>1989.91</v>
      </c>
      <c r="E167" s="17">
        <v>1957.7</v>
      </c>
      <c r="F167" s="23">
        <v>1956.92</v>
      </c>
      <c r="G167" s="26">
        <f>VLOOKUP(Tabela8[[#This Row],[NTN-B PRINCIPAL 2035]],'IFIX e SMAL'!$A:$E,5,0)</f>
        <v>2848.75</v>
      </c>
      <c r="H167" s="26">
        <f>IFERROR(VLOOKUP(Tabela8[[#This Row],[NTN-B PRINCIPAL 2035]],'IFIX e SMAL'!$J:$P,5,0),H166)</f>
        <v>127.3</v>
      </c>
      <c r="I167" s="27">
        <v>2</v>
      </c>
      <c r="J167" s="54">
        <f>J166+(J166*(((Tabela8[[#This Row],[IFIX]]*1)/G166)-1))</f>
        <v>101.16156020511079</v>
      </c>
      <c r="K167" s="54">
        <f>K166+(K166*(((Tabela8[[#This Row],[SMAL]]*1)/H166)-1))</f>
        <v>115.19319518595617</v>
      </c>
    </row>
    <row r="168" spans="1:11">
      <c r="A168" s="25">
        <v>44259</v>
      </c>
      <c r="B168" s="13">
        <v>3.7100000000000001E-2</v>
      </c>
      <c r="C168" s="13">
        <v>3.8300000000000001E-2</v>
      </c>
      <c r="D168" s="17">
        <v>2070.9</v>
      </c>
      <c r="E168" s="17">
        <v>2037.29</v>
      </c>
      <c r="F168" s="23">
        <v>2036.51</v>
      </c>
      <c r="G168" s="26">
        <f>VLOOKUP(Tabela8[[#This Row],[NTN-B PRINCIPAL 2035]],'IFIX e SMAL'!$A:$E,5,0)</f>
        <v>2847.69</v>
      </c>
      <c r="H168" s="26">
        <f>IFERROR(VLOOKUP(Tabela8[[#This Row],[NTN-B PRINCIPAL 2035]],'IFIX e SMAL'!$J:$P,5,0),H167)</f>
        <v>127.55</v>
      </c>
      <c r="I168" s="27">
        <v>2</v>
      </c>
      <c r="J168" s="54">
        <f>J167+(J167*(((Tabela8[[#This Row],[IFIX]]*1)/G167)-1))</f>
        <v>101.12391869433679</v>
      </c>
      <c r="K168" s="54">
        <f>K167+(K167*(((Tabela8[[#This Row],[SMAL]]*1)/H167)-1))</f>
        <v>115.41941905709905</v>
      </c>
    </row>
    <row r="169" spans="1:11">
      <c r="A169" s="25">
        <v>44260</v>
      </c>
      <c r="B169" s="13">
        <v>3.8300000000000001E-2</v>
      </c>
      <c r="C169" s="13">
        <v>3.95E-2</v>
      </c>
      <c r="D169" s="17">
        <v>2039.03</v>
      </c>
      <c r="E169" s="17">
        <v>2005.99</v>
      </c>
      <c r="F169" s="23">
        <v>2004.27</v>
      </c>
      <c r="G169" s="26">
        <f>VLOOKUP(Tabela8[[#This Row],[NTN-B PRINCIPAL 2035]],'IFIX e SMAL'!$A:$E,5,0)</f>
        <v>2852.68</v>
      </c>
      <c r="H169" s="26">
        <f>IFERROR(VLOOKUP(Tabela8[[#This Row],[NTN-B PRINCIPAL 2035]],'IFIX e SMAL'!$J:$P,5,0),H168)</f>
        <v>131.91999999999999</v>
      </c>
      <c r="I169" s="27">
        <v>2</v>
      </c>
      <c r="J169" s="54">
        <f>J168+(J168*(((Tabela8[[#This Row],[IFIX]]*1)/G168)-1))</f>
        <v>101.30111788184833</v>
      </c>
      <c r="K169" s="54">
        <f>K168+(K168*(((Tabela8[[#This Row],[SMAL]]*1)/H168)-1))</f>
        <v>119.37381232467665</v>
      </c>
    </row>
    <row r="170" spans="1:11">
      <c r="A170" s="25">
        <v>44263</v>
      </c>
      <c r="B170" s="13">
        <v>3.7499999999999999E-2</v>
      </c>
      <c r="C170" s="13">
        <v>3.8699999999999998E-2</v>
      </c>
      <c r="D170" s="17">
        <v>2062.17</v>
      </c>
      <c r="E170" s="17">
        <v>2028.74</v>
      </c>
      <c r="F170" s="23">
        <v>2027.96</v>
      </c>
      <c r="G170" s="26">
        <f>VLOOKUP(Tabela8[[#This Row],[NTN-B PRINCIPAL 2035]],'IFIX e SMAL'!$A:$E,5,0)</f>
        <v>2845.42</v>
      </c>
      <c r="H170" s="26">
        <f>IFERROR(VLOOKUP(Tabela8[[#This Row],[NTN-B PRINCIPAL 2035]],'IFIX e SMAL'!$J:$P,5,0),H169)</f>
        <v>123.1</v>
      </c>
      <c r="I170" s="27">
        <v>2</v>
      </c>
      <c r="J170" s="54">
        <f>J169+(J169*(((Tabela8[[#This Row],[IFIX]]*1)/G169)-1))</f>
        <v>101.04330904390569</v>
      </c>
      <c r="K170" s="54">
        <f>K169+(K169*(((Tabela8[[#This Row],[SMAL]]*1)/H169)-1))</f>
        <v>111.39263415075573</v>
      </c>
    </row>
    <row r="171" spans="1:11">
      <c r="A171" s="25">
        <v>44264</v>
      </c>
      <c r="B171" s="13">
        <v>3.8199999999999998E-2</v>
      </c>
      <c r="C171" s="13">
        <v>3.9399999999999998E-2</v>
      </c>
      <c r="D171" s="17">
        <v>2043.38</v>
      </c>
      <c r="E171" s="17">
        <v>2010.29</v>
      </c>
      <c r="F171" s="23">
        <v>2009.51</v>
      </c>
      <c r="G171" s="26">
        <f>VLOOKUP(Tabela8[[#This Row],[NTN-B PRINCIPAL 2035]],'IFIX e SMAL'!$A:$E,5,0)</f>
        <v>2842.75</v>
      </c>
      <c r="H171" s="26">
        <f>IFERROR(VLOOKUP(Tabela8[[#This Row],[NTN-B PRINCIPAL 2035]],'IFIX e SMAL'!$J:$P,5,0),H170)</f>
        <v>124.5</v>
      </c>
      <c r="I171" s="27">
        <v>2</v>
      </c>
      <c r="J171" s="54">
        <f>J170+(J170*(((Tabela8[[#This Row],[IFIX]]*1)/G170)-1))</f>
        <v>100.94849504978629</v>
      </c>
      <c r="K171" s="54">
        <f>K170+(K170*(((Tabela8[[#This Row],[SMAL]]*1)/H170)-1))</f>
        <v>112.65948782915588</v>
      </c>
    </row>
    <row r="172" spans="1:11">
      <c r="A172" s="25">
        <v>44265</v>
      </c>
      <c r="B172" s="13">
        <v>3.7400000000000003E-2</v>
      </c>
      <c r="C172" s="13">
        <v>3.8599999999999995E-2</v>
      </c>
      <c r="D172" s="17">
        <v>2066.5500000000002</v>
      </c>
      <c r="E172" s="17">
        <v>2033.07</v>
      </c>
      <c r="F172" s="23">
        <v>2032.28</v>
      </c>
      <c r="G172" s="26">
        <f>VLOOKUP(Tabela8[[#This Row],[NTN-B PRINCIPAL 2035]],'IFIX e SMAL'!$A:$E,5,0)</f>
        <v>2833.63</v>
      </c>
      <c r="H172" s="26">
        <f>IFERROR(VLOOKUP(Tabela8[[#This Row],[NTN-B PRINCIPAL 2035]],'IFIX e SMAL'!$J:$P,5,0),H171)</f>
        <v>126.5</v>
      </c>
      <c r="I172" s="27">
        <v>2</v>
      </c>
      <c r="J172" s="54">
        <f>J171+(J171*(((Tabela8[[#This Row],[IFIX]]*1)/G171)-1))</f>
        <v>100.62463601369306</v>
      </c>
      <c r="K172" s="54">
        <f>K171+(K171*(((Tabela8[[#This Row],[SMAL]]*1)/H171)-1))</f>
        <v>114.46927879829894</v>
      </c>
    </row>
    <row r="173" spans="1:11">
      <c r="A173" s="25">
        <v>44266</v>
      </c>
      <c r="B173" s="13">
        <v>3.6900000000000002E-2</v>
      </c>
      <c r="C173" s="13">
        <v>3.8100000000000002E-2</v>
      </c>
      <c r="D173" s="17">
        <v>2085.16</v>
      </c>
      <c r="E173" s="17">
        <v>2051.37</v>
      </c>
      <c r="F173" s="23">
        <v>2050.4299999999998</v>
      </c>
      <c r="G173" s="26">
        <f>VLOOKUP(Tabela8[[#This Row],[NTN-B PRINCIPAL 2035]],'IFIX e SMAL'!$A:$E,5,0)</f>
        <v>2837.05</v>
      </c>
      <c r="H173" s="26">
        <f>IFERROR(VLOOKUP(Tabela8[[#This Row],[NTN-B PRINCIPAL 2035]],'IFIX e SMAL'!$J:$P,5,0),H172)</f>
        <v>130.49</v>
      </c>
      <c r="I173" s="27">
        <v>2</v>
      </c>
      <c r="J173" s="54">
        <f>J172+(J172*(((Tabela8[[#This Row],[IFIX]]*1)/G172)-1))</f>
        <v>100.74608315222804</v>
      </c>
      <c r="K173" s="54">
        <f>K172+(K172*(((Tabela8[[#This Row],[SMAL]]*1)/H172)-1))</f>
        <v>118.07981178173937</v>
      </c>
    </row>
    <row r="174" spans="1:11">
      <c r="A174" s="25">
        <v>44267</v>
      </c>
      <c r="B174" s="13">
        <v>3.7900000000000003E-2</v>
      </c>
      <c r="C174" s="13">
        <v>3.9100000000000003E-2</v>
      </c>
      <c r="D174" s="17">
        <v>2059.15</v>
      </c>
      <c r="E174" s="17">
        <v>2025.82</v>
      </c>
      <c r="F174" s="23">
        <v>2023.65</v>
      </c>
      <c r="G174" s="26">
        <f>VLOOKUP(Tabela8[[#This Row],[NTN-B PRINCIPAL 2035]],'IFIX e SMAL'!$A:$E,5,0)</f>
        <v>2838.26</v>
      </c>
      <c r="H174" s="26">
        <f>IFERROR(VLOOKUP(Tabela8[[#This Row],[NTN-B PRINCIPAL 2035]],'IFIX e SMAL'!$J:$P,5,0),H173)</f>
        <v>131.05000000000001</v>
      </c>
      <c r="I174" s="27">
        <v>2</v>
      </c>
      <c r="J174" s="54">
        <f>J173+(J173*(((Tabela8[[#This Row],[IFIX]]*1)/G173)-1))</f>
        <v>100.78905129188514</v>
      </c>
      <c r="K174" s="54">
        <f>K173+(K173*(((Tabela8[[#This Row],[SMAL]]*1)/H173)-1))</f>
        <v>118.58655325309944</v>
      </c>
    </row>
    <row r="175" spans="1:11">
      <c r="A175" s="25">
        <v>44270</v>
      </c>
      <c r="B175" s="13">
        <v>3.7599999999999995E-2</v>
      </c>
      <c r="C175" s="13">
        <v>3.8800000000000001E-2</v>
      </c>
      <c r="D175" s="17">
        <v>2068.46</v>
      </c>
      <c r="E175" s="17">
        <v>2034.98</v>
      </c>
      <c r="F175" s="23">
        <v>2034.09</v>
      </c>
      <c r="G175" s="26">
        <f>VLOOKUP(Tabela8[[#This Row],[NTN-B PRINCIPAL 2035]],'IFIX e SMAL'!$A:$E,5,0)</f>
        <v>2830.93</v>
      </c>
      <c r="H175" s="26">
        <f>IFERROR(VLOOKUP(Tabela8[[#This Row],[NTN-B PRINCIPAL 2035]],'IFIX e SMAL'!$J:$P,5,0),H174)</f>
        <v>132.71</v>
      </c>
      <c r="I175" s="27">
        <v>2</v>
      </c>
      <c r="J175" s="54">
        <f>J174+(J174*(((Tabela8[[#This Row],[IFIX]]*1)/G174)-1))</f>
        <v>100.52875669379704</v>
      </c>
      <c r="K175" s="54">
        <f>K174+(K174*(((Tabela8[[#This Row],[SMAL]]*1)/H174)-1))</f>
        <v>120.08867975748819</v>
      </c>
    </row>
    <row r="176" spans="1:11">
      <c r="A176" s="25">
        <v>44271</v>
      </c>
      <c r="B176" s="13">
        <v>3.73E-2</v>
      </c>
      <c r="C176" s="13">
        <v>3.85E-2</v>
      </c>
      <c r="D176" s="17">
        <v>2077.81</v>
      </c>
      <c r="E176" s="17">
        <v>2044.18</v>
      </c>
      <c r="F176" s="23">
        <v>2043.29</v>
      </c>
      <c r="G176" s="26">
        <f>VLOOKUP(Tabela8[[#This Row],[NTN-B PRINCIPAL 2035]],'IFIX e SMAL'!$A:$E,5,0)</f>
        <v>2822.95</v>
      </c>
      <c r="H176" s="26">
        <f>IFERROR(VLOOKUP(Tabela8[[#This Row],[NTN-B PRINCIPAL 2035]],'IFIX e SMAL'!$J:$P,5,0),H175)</f>
        <v>131.19999999999999</v>
      </c>
      <c r="I176" s="27">
        <v>2</v>
      </c>
      <c r="J176" s="54">
        <f>J175+(J175*(((Tabela8[[#This Row],[IFIX]]*1)/G175)-1))</f>
        <v>100.24538003721545</v>
      </c>
      <c r="K176" s="54">
        <f>K175+(K175*(((Tabela8[[#This Row],[SMAL]]*1)/H175)-1))</f>
        <v>118.72228757578516</v>
      </c>
    </row>
    <row r="177" spans="1:11">
      <c r="A177" s="25">
        <v>44272</v>
      </c>
      <c r="B177" s="13">
        <v>3.7900000000000003E-2</v>
      </c>
      <c r="C177" s="13">
        <v>3.9100000000000003E-2</v>
      </c>
      <c r="D177" s="17">
        <v>2061.81</v>
      </c>
      <c r="E177" s="17">
        <v>2028.46</v>
      </c>
      <c r="F177" s="23">
        <v>2027.58</v>
      </c>
      <c r="G177" s="26">
        <f>VLOOKUP(Tabela8[[#This Row],[NTN-B PRINCIPAL 2035]],'IFIX e SMAL'!$A:$E,5,0)</f>
        <v>2817.2</v>
      </c>
      <c r="H177" s="26">
        <f>IFERROR(VLOOKUP(Tabela8[[#This Row],[NTN-B PRINCIPAL 2035]],'IFIX e SMAL'!$J:$P,5,0),H176)</f>
        <v>134</v>
      </c>
      <c r="I177" s="27">
        <v>2</v>
      </c>
      <c r="J177" s="54">
        <f>J176+(J176*(((Tabela8[[#This Row],[IFIX]]*1)/G176)-1))</f>
        <v>100.04119259669615</v>
      </c>
      <c r="K177" s="54">
        <f>K176+(K176*(((Tabela8[[#This Row],[SMAL]]*1)/H176)-1))</f>
        <v>121.25599493258547</v>
      </c>
    </row>
    <row r="178" spans="1:11">
      <c r="A178" s="25">
        <v>44273</v>
      </c>
      <c r="B178" s="13">
        <v>3.7200000000000004E-2</v>
      </c>
      <c r="C178" s="13">
        <v>3.8399999999999997E-2</v>
      </c>
      <c r="D178" s="17">
        <v>2082.42</v>
      </c>
      <c r="E178" s="17">
        <v>2048.73</v>
      </c>
      <c r="F178" s="23">
        <v>2047.84</v>
      </c>
      <c r="G178" s="26">
        <f>VLOOKUP(Tabela8[[#This Row],[NTN-B PRINCIPAL 2035]],'IFIX e SMAL'!$A:$E,5,0)</f>
        <v>2808.71</v>
      </c>
      <c r="H178" s="26">
        <f>IFERROR(VLOOKUP(Tabela8[[#This Row],[NTN-B PRINCIPAL 2035]],'IFIX e SMAL'!$J:$P,5,0),H177)</f>
        <v>130.69999999999999</v>
      </c>
      <c r="I178" s="27">
        <v>2.75</v>
      </c>
      <c r="J178" s="54">
        <f>J177+(J177*(((Tabela8[[#This Row],[IFIX]]*1)/G177)-1))</f>
        <v>99.739705401911991</v>
      </c>
      <c r="K178" s="54">
        <f>K177+(K177*(((Tabela8[[#This Row],[SMAL]]*1)/H177)-1))</f>
        <v>118.2698398334994</v>
      </c>
    </row>
    <row r="179" spans="1:11">
      <c r="A179" s="25">
        <v>44274</v>
      </c>
      <c r="B179" s="13">
        <v>3.8199999999999998E-2</v>
      </c>
      <c r="C179" s="13">
        <v>3.9399999999999998E-2</v>
      </c>
      <c r="D179" s="17">
        <v>2056.35</v>
      </c>
      <c r="E179" s="17">
        <v>2023.12</v>
      </c>
      <c r="F179" s="23">
        <v>2021.1</v>
      </c>
      <c r="G179" s="26">
        <f>VLOOKUP(Tabela8[[#This Row],[NTN-B PRINCIPAL 2035]],'IFIX e SMAL'!$A:$E,5,0)</f>
        <v>2819.14</v>
      </c>
      <c r="H179" s="26">
        <f>IFERROR(VLOOKUP(Tabela8[[#This Row],[NTN-B PRINCIPAL 2035]],'IFIX e SMAL'!$J:$P,5,0),H178)</f>
        <v>133.69999999999999</v>
      </c>
      <c r="I179" s="27">
        <v>2.75</v>
      </c>
      <c r="J179" s="54">
        <f>J178+(J178*(((Tabela8[[#This Row],[IFIX]]*1)/G178)-1))</f>
        <v>100.1100836635844</v>
      </c>
      <c r="K179" s="54">
        <f>K178+(K178*(((Tabela8[[#This Row],[SMAL]]*1)/H178)-1))</f>
        <v>120.98452628721401</v>
      </c>
    </row>
    <row r="180" spans="1:11">
      <c r="A180" s="25">
        <v>44277</v>
      </c>
      <c r="B180" s="13">
        <v>3.9900000000000005E-2</v>
      </c>
      <c r="C180" s="13">
        <v>4.1100000000000005E-2</v>
      </c>
      <c r="D180" s="17">
        <v>2010.32</v>
      </c>
      <c r="E180" s="17">
        <v>1977.9</v>
      </c>
      <c r="F180" s="23">
        <v>1977.03</v>
      </c>
      <c r="G180" s="26">
        <f>VLOOKUP(Tabela8[[#This Row],[NTN-B PRINCIPAL 2035]],'IFIX e SMAL'!$A:$E,5,0)</f>
        <v>2815.54</v>
      </c>
      <c r="H180" s="26">
        <f>IFERROR(VLOOKUP(Tabela8[[#This Row],[NTN-B PRINCIPAL 2035]],'IFIX e SMAL'!$J:$P,5,0),H179)</f>
        <v>132.9</v>
      </c>
      <c r="I180" s="27">
        <v>2.75</v>
      </c>
      <c r="J180" s="54">
        <f>J179+(J179*(((Tabela8[[#This Row],[IFIX]]*1)/G179)-1))</f>
        <v>99.98224457038971</v>
      </c>
      <c r="K180" s="54">
        <f>K179+(K179*(((Tabela8[[#This Row],[SMAL]]*1)/H179)-1))</f>
        <v>120.2606098995568</v>
      </c>
    </row>
    <row r="181" spans="1:11">
      <c r="A181" s="25">
        <v>44278</v>
      </c>
      <c r="B181" s="13">
        <v>4.0599999999999997E-2</v>
      </c>
      <c r="C181" s="13">
        <v>4.1799999999999997E-2</v>
      </c>
      <c r="D181" s="17">
        <v>1992.22</v>
      </c>
      <c r="E181" s="17">
        <v>1960.12</v>
      </c>
      <c r="F181" s="23">
        <v>1959.25</v>
      </c>
      <c r="G181" s="26">
        <f>VLOOKUP(Tabela8[[#This Row],[NTN-B PRINCIPAL 2035]],'IFIX e SMAL'!$A:$E,5,0)</f>
        <v>2813.96</v>
      </c>
      <c r="H181" s="26">
        <f>IFERROR(VLOOKUP(Tabela8[[#This Row],[NTN-B PRINCIPAL 2035]],'IFIX e SMAL'!$J:$P,5,0),H180)</f>
        <v>131.02000000000001</v>
      </c>
      <c r="I181" s="27">
        <v>2.75</v>
      </c>
      <c r="J181" s="54">
        <f>J180+(J180*(((Tabela8[[#This Row],[IFIX]]*1)/G180)-1))</f>
        <v>99.926137412820921</v>
      </c>
      <c r="K181" s="54">
        <f>K180+(K180*(((Tabela8[[#This Row],[SMAL]]*1)/H180)-1))</f>
        <v>118.55940638856232</v>
      </c>
    </row>
    <row r="182" spans="1:11">
      <c r="A182" s="25">
        <v>44279</v>
      </c>
      <c r="B182" s="13">
        <v>4.0599999999999997E-2</v>
      </c>
      <c r="C182" s="13">
        <v>4.1799999999999997E-2</v>
      </c>
      <c r="D182" s="17">
        <v>1993.1</v>
      </c>
      <c r="E182" s="17">
        <v>1960.99</v>
      </c>
      <c r="F182" s="23">
        <v>1960.12</v>
      </c>
      <c r="G182" s="26">
        <f>VLOOKUP(Tabela8[[#This Row],[NTN-B PRINCIPAL 2035]],'IFIX e SMAL'!$A:$E,5,0)</f>
        <v>2814.61</v>
      </c>
      <c r="H182" s="26">
        <f>IFERROR(VLOOKUP(Tabela8[[#This Row],[NTN-B PRINCIPAL 2035]],'IFIX e SMAL'!$J:$P,5,0),H181)</f>
        <v>129.01</v>
      </c>
      <c r="I182" s="27">
        <v>2.75</v>
      </c>
      <c r="J182" s="54">
        <f>J181+(J181*(((Tabela8[[#This Row],[IFIX]]*1)/G181)-1))</f>
        <v>99.949219471314407</v>
      </c>
      <c r="K182" s="54">
        <f>K181+(K181*(((Tabela8[[#This Row],[SMAL]]*1)/H181)-1))</f>
        <v>116.74056646457352</v>
      </c>
    </row>
    <row r="183" spans="1:11">
      <c r="A183" s="25">
        <v>44280</v>
      </c>
      <c r="B183" s="13">
        <v>4.2599999999999999E-2</v>
      </c>
      <c r="C183" s="13">
        <v>4.3799999999999999E-2</v>
      </c>
      <c r="D183" s="17">
        <v>1940.76</v>
      </c>
      <c r="E183" s="17">
        <v>1909.57</v>
      </c>
      <c r="F183" s="23">
        <v>1908.7</v>
      </c>
      <c r="G183" s="26">
        <f>VLOOKUP(Tabela8[[#This Row],[NTN-B PRINCIPAL 2035]],'IFIX e SMAL'!$A:$E,5,0)</f>
        <v>2813.8</v>
      </c>
      <c r="H183" s="26">
        <f>IFERROR(VLOOKUP(Tabela8[[#This Row],[NTN-B PRINCIPAL 2035]],'IFIX e SMAL'!$J:$P,5,0),H182)</f>
        <v>131.1</v>
      </c>
      <c r="I183" s="27">
        <v>2.75</v>
      </c>
      <c r="J183" s="54">
        <f>J182+(J182*(((Tabela8[[#This Row],[IFIX]]*1)/G182)-1))</f>
        <v>99.920455675345607</v>
      </c>
      <c r="K183" s="54">
        <f>K182+(K182*(((Tabela8[[#This Row],[SMAL]]*1)/H182)-1))</f>
        <v>118.63179802732802</v>
      </c>
    </row>
    <row r="184" spans="1:11">
      <c r="A184" s="25">
        <v>44281</v>
      </c>
      <c r="B184" s="13">
        <v>4.0800000000000003E-2</v>
      </c>
      <c r="C184" s="13">
        <v>4.2000000000000003E-2</v>
      </c>
      <c r="D184" s="17">
        <v>1992.01</v>
      </c>
      <c r="E184" s="17">
        <v>1959.95</v>
      </c>
      <c r="F184" s="23">
        <v>1957.67</v>
      </c>
      <c r="G184" s="26">
        <f>VLOOKUP(Tabela8[[#This Row],[NTN-B PRINCIPAL 2035]],'IFIX e SMAL'!$A:$E,5,0)</f>
        <v>2817.7</v>
      </c>
      <c r="H184" s="26">
        <f>IFERROR(VLOOKUP(Tabela8[[#This Row],[NTN-B PRINCIPAL 2035]],'IFIX e SMAL'!$J:$P,5,0),H183)</f>
        <v>131.80000000000001</v>
      </c>
      <c r="I184" s="27">
        <v>2.75</v>
      </c>
      <c r="J184" s="54">
        <f>J183+(J183*(((Tabela8[[#This Row],[IFIX]]*1)/G183)-1))</f>
        <v>100.05894802630651</v>
      </c>
      <c r="K184" s="54">
        <f>K183+(K183*(((Tabela8[[#This Row],[SMAL]]*1)/H183)-1))</f>
        <v>119.2652248665281</v>
      </c>
    </row>
    <row r="185" spans="1:11">
      <c r="A185" s="25">
        <v>44284</v>
      </c>
      <c r="B185" s="13">
        <v>4.0899999999999999E-2</v>
      </c>
      <c r="C185" s="13">
        <v>4.2099999999999999E-2</v>
      </c>
      <c r="D185" s="17">
        <v>1990.3</v>
      </c>
      <c r="E185" s="17">
        <v>1958.27</v>
      </c>
      <c r="F185" s="23">
        <v>1957.3</v>
      </c>
      <c r="G185" s="26">
        <f>VLOOKUP(Tabela8[[#This Row],[NTN-B PRINCIPAL 2035]],'IFIX e SMAL'!$A:$E,5,0)</f>
        <v>2818.9</v>
      </c>
      <c r="H185" s="26">
        <f>IFERROR(VLOOKUP(Tabela8[[#This Row],[NTN-B PRINCIPAL 2035]],'IFIX e SMAL'!$J:$P,5,0),H184)</f>
        <v>130.35</v>
      </c>
      <c r="I185" s="27">
        <v>2.75</v>
      </c>
      <c r="J185" s="54">
        <f>J184+(J184*(((Tabela8[[#This Row],[IFIX]]*1)/G184)-1))</f>
        <v>100.10156105737143</v>
      </c>
      <c r="K185" s="54">
        <f>K184+(K184*(((Tabela8[[#This Row],[SMAL]]*1)/H184)-1))</f>
        <v>117.95312641389935</v>
      </c>
    </row>
    <row r="186" spans="1:11">
      <c r="A186" s="25">
        <v>44285</v>
      </c>
      <c r="B186" s="13">
        <v>0.04</v>
      </c>
      <c r="C186" s="13">
        <v>4.1200000000000001E-2</v>
      </c>
      <c r="D186" s="17">
        <v>2015.67</v>
      </c>
      <c r="E186" s="17">
        <v>1983.22</v>
      </c>
      <c r="F186" s="23">
        <v>1982.24</v>
      </c>
      <c r="G186" s="26">
        <f>VLOOKUP(Tabela8[[#This Row],[NTN-B PRINCIPAL 2035]],'IFIX e SMAL'!$A:$E,5,0)</f>
        <v>2831.81</v>
      </c>
      <c r="H186" s="26">
        <f>IFERROR(VLOOKUP(Tabela8[[#This Row],[NTN-B PRINCIPAL 2035]],'IFIX e SMAL'!$J:$P,5,0),H185)</f>
        <v>134.94999999999999</v>
      </c>
      <c r="I186" s="27">
        <v>2.75</v>
      </c>
      <c r="J186" s="54">
        <f>J185+(J185*(((Tabela8[[#This Row],[IFIX]]*1)/G185)-1))</f>
        <v>100.5600062499113</v>
      </c>
      <c r="K186" s="54">
        <f>K185+(K185*(((Tabela8[[#This Row],[SMAL]]*1)/H185)-1))</f>
        <v>122.11564564292841</v>
      </c>
    </row>
    <row r="187" spans="1:11">
      <c r="A187" s="25">
        <v>44286</v>
      </c>
      <c r="B187" s="13">
        <v>4.07E-2</v>
      </c>
      <c r="C187" s="13">
        <v>4.1900000000000007E-2</v>
      </c>
      <c r="D187" s="17">
        <v>1997.66</v>
      </c>
      <c r="E187" s="17">
        <v>1965.52</v>
      </c>
      <c r="F187" s="23">
        <v>1964.55</v>
      </c>
      <c r="G187" s="26">
        <f>VLOOKUP(Tabela8[[#This Row],[NTN-B PRINCIPAL 2035]],'IFIX e SMAL'!$A:$E,5,0)</f>
        <v>2846.77</v>
      </c>
      <c r="H187" s="26">
        <f>IFERROR(VLOOKUP(Tabela8[[#This Row],[NTN-B PRINCIPAL 2035]],'IFIX e SMAL'!$J:$P,5,0),H186)</f>
        <v>134.15</v>
      </c>
      <c r="I187" s="27">
        <v>2.75</v>
      </c>
      <c r="J187" s="54">
        <f>J186+(J186*(((Tabela8[[#This Row],[IFIX]]*1)/G186)-1))</f>
        <v>101.09124870385371</v>
      </c>
      <c r="K187" s="54">
        <f>K186+(K186*(((Tabela8[[#This Row],[SMAL]]*1)/H186)-1))</f>
        <v>121.3917292552712</v>
      </c>
    </row>
    <row r="188" spans="1:11">
      <c r="A188" s="25">
        <v>44287</v>
      </c>
      <c r="B188" s="13">
        <v>4.0599999999999997E-2</v>
      </c>
      <c r="C188" s="13">
        <v>4.1799999999999997E-2</v>
      </c>
      <c r="D188" s="17">
        <v>2003.35</v>
      </c>
      <c r="E188" s="17">
        <v>1971.13</v>
      </c>
      <c r="F188" s="23">
        <v>1968.18</v>
      </c>
      <c r="G188" s="26">
        <f>VLOOKUP(Tabela8[[#This Row],[NTN-B PRINCIPAL 2035]],'IFIX e SMAL'!$A:$E,5,0)</f>
        <v>2850.01</v>
      </c>
      <c r="H188" s="26">
        <f>IFERROR(VLOOKUP(Tabela8[[#This Row],[NTN-B PRINCIPAL 2035]],'IFIX e SMAL'!$J:$P,5,0),H187)</f>
        <v>132.5</v>
      </c>
      <c r="I188" s="27">
        <v>2.75</v>
      </c>
      <c r="J188" s="54">
        <f>J187+(J187*(((Tabela8[[#This Row],[IFIX]]*1)/G187)-1))</f>
        <v>101.20630388772894</v>
      </c>
      <c r="K188" s="54">
        <f>K187+(K187*(((Tabela8[[#This Row],[SMAL]]*1)/H187)-1))</f>
        <v>119.89865170572817</v>
      </c>
    </row>
    <row r="189" spans="1:11">
      <c r="A189" s="25">
        <v>44291</v>
      </c>
      <c r="B189" s="13">
        <v>4.0800000000000003E-2</v>
      </c>
      <c r="C189" s="13">
        <v>4.2000000000000003E-2</v>
      </c>
      <c r="D189" s="17">
        <v>1998.93</v>
      </c>
      <c r="E189" s="17">
        <v>1966.79</v>
      </c>
      <c r="F189" s="23">
        <v>1965.81</v>
      </c>
      <c r="G189" s="26">
        <f>VLOOKUP(Tabela8[[#This Row],[NTN-B PRINCIPAL 2035]],'IFIX e SMAL'!$A:$E,5,0)</f>
        <v>2847.64</v>
      </c>
      <c r="H189" s="26">
        <f>IFERROR(VLOOKUP(Tabela8[[#This Row],[NTN-B PRINCIPAL 2035]],'IFIX e SMAL'!$J:$P,5,0),H188)</f>
        <v>135.30000000000001</v>
      </c>
      <c r="I189" s="27">
        <v>2.75</v>
      </c>
      <c r="J189" s="54">
        <f>J188+(J188*(((Tabela8[[#This Row],[IFIX]]*1)/G188)-1))</f>
        <v>101.12214315137575</v>
      </c>
      <c r="K189" s="54">
        <f>K188+(K188*(((Tabela8[[#This Row],[SMAL]]*1)/H188)-1))</f>
        <v>122.43235906252846</v>
      </c>
    </row>
    <row r="190" spans="1:11">
      <c r="A190" s="25">
        <v>44292</v>
      </c>
      <c r="B190" s="13">
        <v>4.0800000000000003E-2</v>
      </c>
      <c r="C190" s="13">
        <v>4.2000000000000003E-2</v>
      </c>
      <c r="D190" s="17">
        <v>1999.91</v>
      </c>
      <c r="E190" s="17">
        <v>1967.77</v>
      </c>
      <c r="F190" s="23">
        <v>1966.79</v>
      </c>
      <c r="G190" s="26">
        <f>VLOOKUP(Tabela8[[#This Row],[NTN-B PRINCIPAL 2035]],'IFIX e SMAL'!$A:$E,5,0)</f>
        <v>2843.98</v>
      </c>
      <c r="H190" s="26">
        <f>IFERROR(VLOOKUP(Tabela8[[#This Row],[NTN-B PRINCIPAL 2035]],'IFIX e SMAL'!$J:$P,5,0),H189)</f>
        <v>137.05000000000001</v>
      </c>
      <c r="I190" s="27">
        <v>2.75</v>
      </c>
      <c r="J190" s="54">
        <f>J189+(J189*(((Tabela8[[#This Row],[IFIX]]*1)/G189)-1))</f>
        <v>100.99217340662781</v>
      </c>
      <c r="K190" s="54">
        <f>K189+(K189*(((Tabela8[[#This Row],[SMAL]]*1)/H189)-1))</f>
        <v>124.01592616052865</v>
      </c>
    </row>
    <row r="191" spans="1:11">
      <c r="A191" s="25">
        <v>44293</v>
      </c>
      <c r="B191" s="13">
        <v>4.1200000000000001E-2</v>
      </c>
      <c r="C191" s="13">
        <v>4.24E-2</v>
      </c>
      <c r="D191" s="17">
        <v>1990.12</v>
      </c>
      <c r="E191" s="17">
        <v>1958.16</v>
      </c>
      <c r="F191" s="23">
        <v>1957.18</v>
      </c>
      <c r="G191" s="26">
        <f>VLOOKUP(Tabela8[[#This Row],[NTN-B PRINCIPAL 2035]],'IFIX e SMAL'!$A:$E,5,0)</f>
        <v>2843.3</v>
      </c>
      <c r="H191" s="26">
        <f>IFERROR(VLOOKUP(Tabela8[[#This Row],[NTN-B PRINCIPAL 2035]],'IFIX e SMAL'!$J:$P,5,0),H190)</f>
        <v>137.49</v>
      </c>
      <c r="I191" s="27">
        <v>2.75</v>
      </c>
      <c r="J191" s="54">
        <f>J190+(J190*(((Tabela8[[#This Row],[IFIX]]*1)/G190)-1))</f>
        <v>100.96802602235771</v>
      </c>
      <c r="K191" s="54">
        <f>K190+(K190*(((Tabela8[[#This Row],[SMAL]]*1)/H190)-1))</f>
        <v>124.41408017374013</v>
      </c>
    </row>
    <row r="192" spans="1:11">
      <c r="A192" s="25">
        <v>44294</v>
      </c>
      <c r="B192" s="13">
        <v>4.0800000000000003E-2</v>
      </c>
      <c r="C192" s="13">
        <v>4.2000000000000003E-2</v>
      </c>
      <c r="D192" s="17">
        <v>2001.88</v>
      </c>
      <c r="E192" s="17">
        <v>1969.73</v>
      </c>
      <c r="F192" s="23">
        <v>1968.75</v>
      </c>
      <c r="G192" s="26">
        <f>VLOOKUP(Tabela8[[#This Row],[NTN-B PRINCIPAL 2035]],'IFIX e SMAL'!$A:$E,5,0)</f>
        <v>2842.59</v>
      </c>
      <c r="H192" s="26">
        <f>IFERROR(VLOOKUP(Tabela8[[#This Row],[NTN-B PRINCIPAL 2035]],'IFIX e SMAL'!$J:$P,5,0),H191)</f>
        <v>138.19</v>
      </c>
      <c r="I192" s="27">
        <v>2.75</v>
      </c>
      <c r="J192" s="54">
        <f>J191+(J191*(((Tabela8[[#This Row],[IFIX]]*1)/G191)-1))</f>
        <v>100.94281331231097</v>
      </c>
      <c r="K192" s="54">
        <f>K191+(K191*(((Tabela8[[#This Row],[SMAL]]*1)/H191)-1))</f>
        <v>125.0475070129402</v>
      </c>
    </row>
    <row r="193" spans="1:11">
      <c r="A193" s="25">
        <v>44295</v>
      </c>
      <c r="B193" s="13">
        <v>4.0899999999999999E-2</v>
      </c>
      <c r="C193" s="13">
        <v>4.2099999999999999E-2</v>
      </c>
      <c r="D193" s="17">
        <v>1999.53</v>
      </c>
      <c r="E193" s="17">
        <v>1967.43</v>
      </c>
      <c r="F193" s="23">
        <v>1965.34</v>
      </c>
      <c r="G193" s="26">
        <f>VLOOKUP(Tabela8[[#This Row],[NTN-B PRINCIPAL 2035]],'IFIX e SMAL'!$A:$E,5,0)</f>
        <v>2849.29</v>
      </c>
      <c r="H193" s="26">
        <f>IFERROR(VLOOKUP(Tabela8[[#This Row],[NTN-B PRINCIPAL 2035]],'IFIX e SMAL'!$J:$P,5,0),H192)</f>
        <v>138.5</v>
      </c>
      <c r="I193" s="27">
        <v>2.75</v>
      </c>
      <c r="J193" s="54">
        <f>J192+(J192*(((Tabela8[[#This Row],[IFIX]]*1)/G192)-1))</f>
        <v>101.18073606909</v>
      </c>
      <c r="K193" s="54">
        <f>K192+(K192*(((Tabela8[[#This Row],[SMAL]]*1)/H192)-1))</f>
        <v>125.32802461315737</v>
      </c>
    </row>
    <row r="194" spans="1:11">
      <c r="A194" s="25">
        <v>44298</v>
      </c>
      <c r="B194" s="13">
        <v>4.0999999999999995E-2</v>
      </c>
      <c r="C194" s="13">
        <v>4.2199999999999994E-2</v>
      </c>
      <c r="D194" s="17">
        <v>1997.75</v>
      </c>
      <c r="E194" s="17">
        <v>1965.69</v>
      </c>
      <c r="F194" s="23">
        <v>1964.78</v>
      </c>
      <c r="G194" s="26">
        <f>VLOOKUP(Tabela8[[#This Row],[NTN-B PRINCIPAL 2035]],'IFIX e SMAL'!$A:$E,5,0)</f>
        <v>2845.01</v>
      </c>
      <c r="H194" s="26">
        <f>IFERROR(VLOOKUP(Tabela8[[#This Row],[NTN-B PRINCIPAL 2035]],'IFIX e SMAL'!$J:$P,5,0),H193)</f>
        <v>140</v>
      </c>
      <c r="I194" s="27">
        <v>2.75</v>
      </c>
      <c r="J194" s="54">
        <f>J193+(J193*(((Tabela8[[#This Row],[IFIX]]*1)/G193)-1))</f>
        <v>101.0287495916252</v>
      </c>
      <c r="K194" s="54">
        <f>K193+(K193*(((Tabela8[[#This Row],[SMAL]]*1)/H193)-1))</f>
        <v>126.68536784001466</v>
      </c>
    </row>
    <row r="195" spans="1:11">
      <c r="A195" s="25">
        <v>44299</v>
      </c>
      <c r="B195" s="13">
        <v>4.1200000000000001E-2</v>
      </c>
      <c r="C195" s="13">
        <v>4.24E-2</v>
      </c>
      <c r="D195" s="17">
        <v>1993.28</v>
      </c>
      <c r="E195" s="17">
        <v>1961.31</v>
      </c>
      <c r="F195" s="23">
        <v>1960.4</v>
      </c>
      <c r="G195" s="26">
        <f>VLOOKUP(Tabela8[[#This Row],[NTN-B PRINCIPAL 2035]],'IFIX e SMAL'!$A:$E,5,0)</f>
        <v>2843.37</v>
      </c>
      <c r="H195" s="26">
        <f>IFERROR(VLOOKUP(Tabela8[[#This Row],[NTN-B PRINCIPAL 2035]],'IFIX e SMAL'!$J:$P,5,0),H194)</f>
        <v>140.07</v>
      </c>
      <c r="I195" s="27">
        <v>2.75</v>
      </c>
      <c r="J195" s="54">
        <f>J194+(J194*(((Tabela8[[#This Row],[IFIX]]*1)/G194)-1))</f>
        <v>100.97051178250315</v>
      </c>
      <c r="K195" s="54">
        <f>K194+(K194*(((Tabela8[[#This Row],[SMAL]]*1)/H194)-1))</f>
        <v>126.74871052393466</v>
      </c>
    </row>
    <row r="196" spans="1:11">
      <c r="A196" s="25">
        <v>44300</v>
      </c>
      <c r="B196" s="13">
        <v>4.1799999999999997E-2</v>
      </c>
      <c r="C196" s="13">
        <v>4.2999999999999997E-2</v>
      </c>
      <c r="D196" s="17">
        <v>1978.14</v>
      </c>
      <c r="E196" s="17">
        <v>1946.43</v>
      </c>
      <c r="F196" s="23">
        <v>1945.52</v>
      </c>
      <c r="G196" s="26">
        <f>VLOOKUP(Tabela8[[#This Row],[NTN-B PRINCIPAL 2035]],'IFIX e SMAL'!$A:$E,5,0)</f>
        <v>2840.54</v>
      </c>
      <c r="H196" s="26">
        <f>IFERROR(VLOOKUP(Tabela8[[#This Row],[NTN-B PRINCIPAL 2035]],'IFIX e SMAL'!$J:$P,5,0),H195)</f>
        <v>140.5</v>
      </c>
      <c r="I196" s="27">
        <v>2.75</v>
      </c>
      <c r="J196" s="54">
        <f>J195+(J195*(((Tabela8[[#This Row],[IFIX]]*1)/G195)-1))</f>
        <v>100.87001605090843</v>
      </c>
      <c r="K196" s="54">
        <f>K195+(K195*(((Tabela8[[#This Row],[SMAL]]*1)/H195)-1))</f>
        <v>127.13781558230042</v>
      </c>
    </row>
    <row r="197" spans="1:11">
      <c r="A197" s="25">
        <v>44301</v>
      </c>
      <c r="B197" s="13">
        <v>4.1799999999999997E-2</v>
      </c>
      <c r="C197" s="13">
        <v>4.2999999999999997E-2</v>
      </c>
      <c r="D197" s="17">
        <v>1978.72</v>
      </c>
      <c r="E197" s="17">
        <v>1947.01</v>
      </c>
      <c r="F197" s="23">
        <v>1946.43</v>
      </c>
      <c r="G197" s="26">
        <f>VLOOKUP(Tabela8[[#This Row],[NTN-B PRINCIPAL 2035]],'IFIX e SMAL'!$A:$E,5,0)</f>
        <v>2843.51</v>
      </c>
      <c r="H197" s="26">
        <f>IFERROR(VLOOKUP(Tabela8[[#This Row],[NTN-B PRINCIPAL 2035]],'IFIX e SMAL'!$J:$P,5,0),H196)</f>
        <v>140.91</v>
      </c>
      <c r="I197" s="27">
        <v>2.75</v>
      </c>
      <c r="J197" s="54">
        <f>J196+(J196*(((Tabela8[[#This Row],[IFIX]]*1)/G196)-1))</f>
        <v>100.97548330279406</v>
      </c>
      <c r="K197" s="54">
        <f>K196+(K196*(((Tabela8[[#This Row],[SMAL]]*1)/H196)-1))</f>
        <v>127.50882273097473</v>
      </c>
    </row>
    <row r="198" spans="1:11">
      <c r="A198" s="25">
        <v>44302</v>
      </c>
      <c r="B198" s="13">
        <v>4.1200000000000001E-2</v>
      </c>
      <c r="C198" s="13">
        <v>4.24E-2</v>
      </c>
      <c r="D198" s="17">
        <v>1995.87</v>
      </c>
      <c r="E198" s="17">
        <v>1963.88</v>
      </c>
      <c r="F198" s="23">
        <v>1962.79</v>
      </c>
      <c r="G198" s="26">
        <f>VLOOKUP(Tabela8[[#This Row],[NTN-B PRINCIPAL 2035]],'IFIX e SMAL'!$A:$E,5,0)</f>
        <v>2847.43</v>
      </c>
      <c r="H198" s="26">
        <f>IFERROR(VLOOKUP(Tabela8[[#This Row],[NTN-B PRINCIPAL 2035]],'IFIX e SMAL'!$J:$P,5,0),H197)</f>
        <v>141.75</v>
      </c>
      <c r="I198" s="27">
        <v>2.75</v>
      </c>
      <c r="J198" s="54">
        <f>J197+(J197*(((Tabela8[[#This Row],[IFIX]]*1)/G197)-1))</f>
        <v>101.11468587093938</v>
      </c>
      <c r="K198" s="54">
        <f>K197+(K197*(((Tabela8[[#This Row],[SMAL]]*1)/H197)-1))</f>
        <v>128.26893493801484</v>
      </c>
    </row>
    <row r="199" spans="1:11">
      <c r="A199" s="25">
        <v>44305</v>
      </c>
      <c r="B199" s="13">
        <v>4.0999999999999995E-2</v>
      </c>
      <c r="C199" s="13">
        <v>4.2199999999999994E-2</v>
      </c>
      <c r="D199" s="17">
        <v>2001.84</v>
      </c>
      <c r="E199" s="17">
        <v>1969.75</v>
      </c>
      <c r="F199" s="23">
        <v>1969.17</v>
      </c>
      <c r="G199" s="26">
        <f>VLOOKUP(Tabela8[[#This Row],[NTN-B PRINCIPAL 2035]],'IFIX e SMAL'!$A:$E,5,0)</f>
        <v>2840.8</v>
      </c>
      <c r="H199" s="26">
        <f>IFERROR(VLOOKUP(Tabela8[[#This Row],[NTN-B PRINCIPAL 2035]],'IFIX e SMAL'!$J:$P,5,0),H198)</f>
        <v>142.30000000000001</v>
      </c>
      <c r="I199" s="27">
        <v>2.75</v>
      </c>
      <c r="J199" s="54">
        <f>J198+(J198*(((Tabela8[[#This Row],[IFIX]]*1)/G198)-1))</f>
        <v>100.87924887430583</v>
      </c>
      <c r="K199" s="54">
        <f>K198+(K198*(((Tabela8[[#This Row],[SMAL]]*1)/H198)-1))</f>
        <v>128.76662745452919</v>
      </c>
    </row>
    <row r="200" spans="1:11">
      <c r="A200" s="25">
        <v>44306</v>
      </c>
      <c r="B200" s="13">
        <v>4.1799999999999997E-2</v>
      </c>
      <c r="C200" s="13">
        <v>4.2999999999999997E-2</v>
      </c>
      <c r="D200" s="17">
        <v>1981.22</v>
      </c>
      <c r="E200" s="17">
        <v>1949.5</v>
      </c>
      <c r="F200" s="23">
        <v>1948.67</v>
      </c>
      <c r="G200" s="26">
        <f>VLOOKUP(Tabela8[[#This Row],[NTN-B PRINCIPAL 2035]],'IFIX e SMAL'!$A:$E,5,0)</f>
        <v>2841.92</v>
      </c>
      <c r="H200" s="26">
        <f>IFERROR(VLOOKUP(Tabela8[[#This Row],[NTN-B PRINCIPAL 2035]],'IFIX e SMAL'!$J:$P,5,0),H199)</f>
        <v>140.30000000000001</v>
      </c>
      <c r="I200" s="27">
        <v>2.75</v>
      </c>
      <c r="J200" s="54">
        <f>J199+(J199*(((Tabela8[[#This Row],[IFIX]]*1)/G199)-1))</f>
        <v>100.91902103663307</v>
      </c>
      <c r="K200" s="54">
        <f>K199+(K199*(((Tabela8[[#This Row],[SMAL]]*1)/H199)-1))</f>
        <v>126.95683648538612</v>
      </c>
    </row>
    <row r="201" spans="1:11">
      <c r="A201" s="25">
        <v>44308</v>
      </c>
      <c r="B201" s="13">
        <v>4.1700000000000001E-2</v>
      </c>
      <c r="C201" s="13">
        <v>4.2900000000000001E-2</v>
      </c>
      <c r="D201" s="17">
        <v>1984.47</v>
      </c>
      <c r="E201" s="17">
        <v>1952.7</v>
      </c>
      <c r="F201" s="23">
        <v>1952.13</v>
      </c>
      <c r="G201" s="26">
        <f>VLOOKUP(Tabela8[[#This Row],[NTN-B PRINCIPAL 2035]],'IFIX e SMAL'!$A:$E,5,0)</f>
        <v>2839.26</v>
      </c>
      <c r="H201" s="26">
        <f>IFERROR(VLOOKUP(Tabela8[[#This Row],[NTN-B PRINCIPAL 2035]],'IFIX e SMAL'!$J:$P,5,0),H200)</f>
        <v>140.51</v>
      </c>
      <c r="I201" s="27">
        <v>2.75</v>
      </c>
      <c r="J201" s="54">
        <f>J200+(J200*(((Tabela8[[#This Row],[IFIX]]*1)/G200)-1))</f>
        <v>100.82456215110588</v>
      </c>
      <c r="K201" s="54">
        <f>K200+(K200*(((Tabela8[[#This Row],[SMAL]]*1)/H200)-1))</f>
        <v>127.14686453714613</v>
      </c>
    </row>
    <row r="202" spans="1:11">
      <c r="A202" s="25">
        <v>44309</v>
      </c>
      <c r="B202" s="13">
        <v>4.0800000000000003E-2</v>
      </c>
      <c r="C202" s="13">
        <v>4.2000000000000003E-2</v>
      </c>
      <c r="D202" s="17">
        <v>2009.76</v>
      </c>
      <c r="E202" s="17">
        <v>1977.57</v>
      </c>
      <c r="F202" s="23">
        <v>1976.48</v>
      </c>
      <c r="G202" s="26">
        <f>VLOOKUP(Tabela8[[#This Row],[NTN-B PRINCIPAL 2035]],'IFIX e SMAL'!$A:$E,5,0)</f>
        <v>2844.63</v>
      </c>
      <c r="H202" s="26">
        <f>IFERROR(VLOOKUP(Tabela8[[#This Row],[NTN-B PRINCIPAL 2035]],'IFIX e SMAL'!$J:$P,5,0),H201)</f>
        <v>141.4</v>
      </c>
      <c r="I202" s="27">
        <v>2.75</v>
      </c>
      <c r="J202" s="54">
        <f>J201+(J201*(((Tabela8[[#This Row],[IFIX]]*1)/G201)-1))</f>
        <v>101.0152554651213</v>
      </c>
      <c r="K202" s="54">
        <f>K201+(K201*(((Tabela8[[#This Row],[SMAL]]*1)/H201)-1))</f>
        <v>127.9522215184148</v>
      </c>
    </row>
    <row r="203" spans="1:11">
      <c r="A203" s="25">
        <v>44312</v>
      </c>
      <c r="B203" s="13">
        <v>4.07E-2</v>
      </c>
      <c r="C203" s="13">
        <v>4.1900000000000007E-2</v>
      </c>
      <c r="D203" s="17">
        <v>2013.04</v>
      </c>
      <c r="E203" s="17">
        <v>1980.81</v>
      </c>
      <c r="F203" s="23">
        <v>1980.23</v>
      </c>
      <c r="G203" s="26">
        <f>VLOOKUP(Tabela8[[#This Row],[NTN-B PRINCIPAL 2035]],'IFIX e SMAL'!$A:$E,5,0)</f>
        <v>2844.48</v>
      </c>
      <c r="H203" s="26">
        <f>IFERROR(VLOOKUP(Tabela8[[#This Row],[NTN-B PRINCIPAL 2035]],'IFIX e SMAL'!$J:$P,5,0),H202)</f>
        <v>141.69999999999999</v>
      </c>
      <c r="I203" s="27">
        <v>2.75</v>
      </c>
      <c r="J203" s="54">
        <f>J202+(J202*(((Tabela8[[#This Row],[IFIX]]*1)/G202)-1))</f>
        <v>101.00992883623817</v>
      </c>
      <c r="K203" s="54">
        <f>K202+(K202*(((Tabela8[[#This Row],[SMAL]]*1)/H202)-1))</f>
        <v>128.22369016378624</v>
      </c>
    </row>
    <row r="204" spans="1:11">
      <c r="A204" s="25">
        <v>44313</v>
      </c>
      <c r="B204" s="13">
        <v>3.9599999999999996E-2</v>
      </c>
      <c r="C204" s="13">
        <v>4.0800000000000003E-2</v>
      </c>
      <c r="D204" s="17">
        <v>2043.67</v>
      </c>
      <c r="E204" s="17">
        <v>2010.92</v>
      </c>
      <c r="F204" s="23">
        <v>2010.34</v>
      </c>
      <c r="G204" s="26">
        <f>VLOOKUP(Tabela8[[#This Row],[NTN-B PRINCIPAL 2035]],'IFIX e SMAL'!$A:$E,5,0)</f>
        <v>2845.36</v>
      </c>
      <c r="H204" s="26">
        <f>IFERROR(VLOOKUP(Tabela8[[#This Row],[NTN-B PRINCIPAL 2035]],'IFIX e SMAL'!$J:$P,5,0),H203)</f>
        <v>140.41</v>
      </c>
      <c r="I204" s="27">
        <v>2.75</v>
      </c>
      <c r="J204" s="54">
        <f>J203+(J203*(((Tabela8[[#This Row],[IFIX]]*1)/G203)-1))</f>
        <v>101.04117839235242</v>
      </c>
      <c r="K204" s="54">
        <f>K203+(K203*(((Tabela8[[#This Row],[SMAL]]*1)/H203)-1))</f>
        <v>127.05637498868897</v>
      </c>
    </row>
    <row r="205" spans="1:11">
      <c r="A205" s="25">
        <v>44314</v>
      </c>
      <c r="B205" s="13">
        <v>3.9800000000000002E-2</v>
      </c>
      <c r="C205" s="13">
        <v>4.0999999999999995E-2</v>
      </c>
      <c r="D205" s="17">
        <v>2037.8</v>
      </c>
      <c r="E205" s="17">
        <v>2005.16</v>
      </c>
      <c r="F205" s="23">
        <v>2004.65</v>
      </c>
      <c r="G205" s="26">
        <f>VLOOKUP(Tabela8[[#This Row],[NTN-B PRINCIPAL 2035]],'IFIX e SMAL'!$A:$E,5,0)</f>
        <v>2842.39</v>
      </c>
      <c r="H205" s="26">
        <f>IFERROR(VLOOKUP(Tabela8[[#This Row],[NTN-B PRINCIPAL 2035]],'IFIX e SMAL'!$J:$P,5,0),H204)</f>
        <v>140.69999999999999</v>
      </c>
      <c r="I205" s="27">
        <v>2.75</v>
      </c>
      <c r="J205" s="54">
        <f>J204+(J204*(((Tabela8[[#This Row],[IFIX]]*1)/G204)-1))</f>
        <v>100.93571114046679</v>
      </c>
      <c r="K205" s="54">
        <f>K204+(K204*(((Tabela8[[#This Row],[SMAL]]*1)/H204)-1))</f>
        <v>127.3187946792147</v>
      </c>
    </row>
    <row r="206" spans="1:11">
      <c r="A206" s="25">
        <v>44315</v>
      </c>
      <c r="B206" s="13">
        <v>4.0199999999999993E-2</v>
      </c>
      <c r="C206" s="13">
        <v>4.1399999999999999E-2</v>
      </c>
      <c r="D206" s="17">
        <v>2027.37</v>
      </c>
      <c r="E206" s="17">
        <v>1994.92</v>
      </c>
      <c r="F206" s="23">
        <v>1994.4</v>
      </c>
      <c r="G206" s="26">
        <f>VLOOKUP(Tabela8[[#This Row],[NTN-B PRINCIPAL 2035]],'IFIX e SMAL'!$A:$E,5,0)</f>
        <v>2849.01</v>
      </c>
      <c r="H206" s="26">
        <f>IFERROR(VLOOKUP(Tabela8[[#This Row],[NTN-B PRINCIPAL 2035]],'IFIX e SMAL'!$J:$P,5,0),H205)</f>
        <v>140.80000000000001</v>
      </c>
      <c r="I206" s="27">
        <v>2.75</v>
      </c>
      <c r="J206" s="54">
        <f>J205+(J205*(((Tabela8[[#This Row],[IFIX]]*1)/G205)-1))</f>
        <v>101.17079302850816</v>
      </c>
      <c r="K206" s="54">
        <f>K205+(K205*(((Tabela8[[#This Row],[SMAL]]*1)/H205)-1))</f>
        <v>127.40928422767189</v>
      </c>
    </row>
    <row r="207" spans="1:11">
      <c r="A207" s="25">
        <v>44316</v>
      </c>
      <c r="B207" s="13">
        <v>3.9699999999999999E-2</v>
      </c>
      <c r="C207" s="13">
        <v>4.0899999999999999E-2</v>
      </c>
      <c r="D207" s="17">
        <v>2041.97</v>
      </c>
      <c r="E207" s="17">
        <v>2009.27</v>
      </c>
      <c r="F207" s="23">
        <v>2008.37</v>
      </c>
      <c r="G207" s="26">
        <f>VLOOKUP(Tabela8[[#This Row],[NTN-B PRINCIPAL 2035]],'IFIX e SMAL'!$A:$E,5,0)</f>
        <v>2861.15</v>
      </c>
      <c r="H207" s="26">
        <f>IFERROR(VLOOKUP(Tabela8[[#This Row],[NTN-B PRINCIPAL 2035]],'IFIX e SMAL'!$J:$P,5,0),H206)</f>
        <v>140.5</v>
      </c>
      <c r="I207" s="27">
        <v>2.75</v>
      </c>
      <c r="J207" s="54">
        <f>J206+(J206*(((Tabela8[[#This Row],[IFIX]]*1)/G206)-1))</f>
        <v>101.60189485944805</v>
      </c>
      <c r="K207" s="54">
        <f>K206+(K206*(((Tabela8[[#This Row],[SMAL]]*1)/H206)-1))</f>
        <v>127.13781558230042</v>
      </c>
    </row>
    <row r="208" spans="1:11">
      <c r="A208" s="25">
        <v>44319</v>
      </c>
      <c r="B208" s="13">
        <v>4.1299999999999996E-2</v>
      </c>
      <c r="C208" s="13">
        <v>4.2500000000000003E-2</v>
      </c>
      <c r="D208" s="17">
        <v>1999.01</v>
      </c>
      <c r="E208" s="17">
        <v>1967.07</v>
      </c>
      <c r="F208" s="23">
        <v>1966.55</v>
      </c>
      <c r="G208" s="26">
        <f>VLOOKUP(Tabela8[[#This Row],[NTN-B PRINCIPAL 2035]],'IFIX e SMAL'!$A:$E,5,0)</f>
        <v>2862.43</v>
      </c>
      <c r="H208" s="26">
        <f>IFERROR(VLOOKUP(Tabela8[[#This Row],[NTN-B PRINCIPAL 2035]],'IFIX e SMAL'!$J:$P,5,0),H207)</f>
        <v>139.9</v>
      </c>
      <c r="I208" s="27">
        <v>2.75</v>
      </c>
      <c r="J208" s="54">
        <f>J207+(J207*(((Tabela8[[#This Row],[IFIX]]*1)/G207)-1))</f>
        <v>101.6473487592506</v>
      </c>
      <c r="K208" s="54">
        <f>K207+(K207*(((Tabela8[[#This Row],[SMAL]]*1)/H207)-1))</f>
        <v>126.59487829155751</v>
      </c>
    </row>
    <row r="209" spans="1:11">
      <c r="A209" s="25">
        <v>44320</v>
      </c>
      <c r="B209" s="13">
        <v>4.0800000000000003E-2</v>
      </c>
      <c r="C209" s="13">
        <v>4.2000000000000003E-2</v>
      </c>
      <c r="D209" s="17">
        <v>2013</v>
      </c>
      <c r="E209" s="17">
        <v>1980.83</v>
      </c>
      <c r="F209" s="23">
        <v>1980.31</v>
      </c>
      <c r="G209" s="26">
        <f>VLOOKUP(Tabela8[[#This Row],[NTN-B PRINCIPAL 2035]],'IFIX e SMAL'!$A:$E,5,0)</f>
        <v>2856.22</v>
      </c>
      <c r="H209" s="26">
        <f>IFERROR(VLOOKUP(Tabela8[[#This Row],[NTN-B PRINCIPAL 2035]],'IFIX e SMAL'!$J:$P,5,0),H208)</f>
        <v>139</v>
      </c>
      <c r="I209" s="27">
        <v>2.75</v>
      </c>
      <c r="J209" s="54">
        <f>J208+(J208*(((Tabela8[[#This Row],[IFIX]]*1)/G208)-1))</f>
        <v>101.42682632348975</v>
      </c>
      <c r="K209" s="54">
        <f>K208+(K208*(((Tabela8[[#This Row],[SMAL]]*1)/H208)-1))</f>
        <v>125.78047235544312</v>
      </c>
    </row>
    <row r="210" spans="1:11">
      <c r="A210" s="25">
        <v>44321</v>
      </c>
      <c r="B210" s="13">
        <v>4.2000000000000003E-2</v>
      </c>
      <c r="C210" s="13">
        <v>4.3200000000000002E-2</v>
      </c>
      <c r="D210" s="17">
        <v>1981.34</v>
      </c>
      <c r="E210" s="17">
        <v>1949.72</v>
      </c>
      <c r="F210" s="23">
        <v>1949.2</v>
      </c>
      <c r="G210" s="26">
        <f>VLOOKUP(Tabela8[[#This Row],[NTN-B PRINCIPAL 2035]],'IFIX e SMAL'!$A:$E,5,0)</f>
        <v>2855.05</v>
      </c>
      <c r="H210" s="26">
        <f>IFERROR(VLOOKUP(Tabela8[[#This Row],[NTN-B PRINCIPAL 2035]],'IFIX e SMAL'!$J:$P,5,0),H209)</f>
        <v>140.99</v>
      </c>
      <c r="I210" s="27">
        <v>2.75</v>
      </c>
      <c r="J210" s="54">
        <f>J209+(J209*(((Tabela8[[#This Row],[IFIX]]*1)/G209)-1))</f>
        <v>101.38527861820148</v>
      </c>
      <c r="K210" s="54">
        <f>K209+(K209*(((Tabela8[[#This Row],[SMAL]]*1)/H209)-1))</f>
        <v>127.58121436974049</v>
      </c>
    </row>
    <row r="211" spans="1:11">
      <c r="A211" s="25">
        <v>44322</v>
      </c>
      <c r="B211" s="13">
        <v>4.2000000000000003E-2</v>
      </c>
      <c r="C211" s="13">
        <v>4.3200000000000002E-2</v>
      </c>
      <c r="D211" s="17">
        <v>1981.86</v>
      </c>
      <c r="E211" s="17">
        <v>1950.23</v>
      </c>
      <c r="F211" s="23">
        <v>1949.72</v>
      </c>
      <c r="G211" s="26">
        <f>VLOOKUP(Tabela8[[#This Row],[NTN-B PRINCIPAL 2035]],'IFIX e SMAL'!$A:$E,5,0)</f>
        <v>2855.28</v>
      </c>
      <c r="H211" s="26">
        <f>IFERROR(VLOOKUP(Tabela8[[#This Row],[NTN-B PRINCIPAL 2035]],'IFIX e SMAL'!$J:$P,5,0),H210)</f>
        <v>139.9</v>
      </c>
      <c r="I211" s="27">
        <v>3.5</v>
      </c>
      <c r="J211" s="54">
        <f>J210+(J210*(((Tabela8[[#This Row],[IFIX]]*1)/G210)-1))</f>
        <v>101.39344611582224</v>
      </c>
      <c r="K211" s="54">
        <f>K210+(K210*(((Tabela8[[#This Row],[SMAL]]*1)/H210)-1))</f>
        <v>126.59487829155751</v>
      </c>
    </row>
    <row r="212" spans="1:11">
      <c r="A212" s="25">
        <v>44323</v>
      </c>
      <c r="B212" s="13">
        <v>4.2599999999999999E-2</v>
      </c>
      <c r="C212" s="13">
        <v>4.3799999999999999E-2</v>
      </c>
      <c r="D212" s="17">
        <v>1966.87</v>
      </c>
      <c r="E212" s="17">
        <v>1935.51</v>
      </c>
      <c r="F212" s="23">
        <v>1934.62</v>
      </c>
      <c r="G212" s="26">
        <f>VLOOKUP(Tabela8[[#This Row],[NTN-B PRINCIPAL 2035]],'IFIX e SMAL'!$A:$E,5,0)</f>
        <v>2856.63</v>
      </c>
      <c r="H212" s="26">
        <f>IFERROR(VLOOKUP(Tabela8[[#This Row],[NTN-B PRINCIPAL 2035]],'IFIX e SMAL'!$J:$P,5,0),H211)</f>
        <v>142.9</v>
      </c>
      <c r="I212" s="27">
        <v>3.5</v>
      </c>
      <c r="J212" s="54">
        <f>J211+(J211*(((Tabela8[[#This Row],[IFIX]]*1)/G211)-1))</f>
        <v>101.44138577577024</v>
      </c>
      <c r="K212" s="54">
        <f>K211+(K211*(((Tabela8[[#This Row],[SMAL]]*1)/H211)-1))</f>
        <v>129.3095647452721</v>
      </c>
    </row>
    <row r="213" spans="1:11">
      <c r="A213" s="25">
        <v>44326</v>
      </c>
      <c r="B213" s="13">
        <v>4.1900000000000007E-2</v>
      </c>
      <c r="C213" s="13">
        <v>4.3099999999999999E-2</v>
      </c>
      <c r="D213" s="17">
        <v>1985.93</v>
      </c>
      <c r="E213" s="17">
        <v>1954.25</v>
      </c>
      <c r="F213" s="23">
        <v>1953.74</v>
      </c>
      <c r="G213" s="26">
        <f>VLOOKUP(Tabela8[[#This Row],[NTN-B PRINCIPAL 2035]],'IFIX e SMAL'!$A:$E,5,0)</f>
        <v>2846.28</v>
      </c>
      <c r="H213" s="26">
        <f>IFERROR(VLOOKUP(Tabela8[[#This Row],[NTN-B PRINCIPAL 2035]],'IFIX e SMAL'!$J:$P,5,0),H212)</f>
        <v>141.84</v>
      </c>
      <c r="I213" s="27">
        <v>3.5</v>
      </c>
      <c r="J213" s="54">
        <f>J212+(J212*(((Tabela8[[#This Row],[IFIX]]*1)/G212)-1))</f>
        <v>101.07384838283549</v>
      </c>
      <c r="K213" s="54">
        <f>K212+(K212*(((Tabela8[[#This Row],[SMAL]]*1)/H212)-1))</f>
        <v>128.35037553162627</v>
      </c>
    </row>
    <row r="214" spans="1:11">
      <c r="A214" s="25">
        <v>44327</v>
      </c>
      <c r="B214" s="13">
        <v>4.2000000000000003E-2</v>
      </c>
      <c r="C214" s="13">
        <v>4.3200000000000002E-2</v>
      </c>
      <c r="D214" s="17">
        <v>1984.14</v>
      </c>
      <c r="E214" s="17">
        <v>1952.51</v>
      </c>
      <c r="F214" s="23">
        <v>1951.98</v>
      </c>
      <c r="G214" s="26">
        <f>VLOOKUP(Tabela8[[#This Row],[NTN-B PRINCIPAL 2035]],'IFIX e SMAL'!$A:$E,5,0)</f>
        <v>2839.4</v>
      </c>
      <c r="H214" s="26">
        <f>IFERROR(VLOOKUP(Tabela8[[#This Row],[NTN-B PRINCIPAL 2035]],'IFIX e SMAL'!$J:$P,5,0),H213)</f>
        <v>143</v>
      </c>
      <c r="I214" s="27">
        <v>3.5</v>
      </c>
      <c r="J214" s="54">
        <f>J213+(J213*(((Tabela8[[#This Row],[IFIX]]*1)/G213)-1))</f>
        <v>100.82953367139673</v>
      </c>
      <c r="K214" s="54">
        <f>K213+(K213*(((Tabela8[[#This Row],[SMAL]]*1)/H213)-1))</f>
        <v>129.40005429372926</v>
      </c>
    </row>
    <row r="215" spans="1:11">
      <c r="A215" s="25">
        <v>44328</v>
      </c>
      <c r="B215" s="13">
        <v>4.1700000000000001E-2</v>
      </c>
      <c r="C215" s="13">
        <v>4.2900000000000001E-2</v>
      </c>
      <c r="D215" s="17">
        <v>1992.66</v>
      </c>
      <c r="E215" s="17">
        <v>1960.89</v>
      </c>
      <c r="F215" s="23">
        <v>1960.36</v>
      </c>
      <c r="G215" s="26">
        <f>VLOOKUP(Tabela8[[#This Row],[NTN-B PRINCIPAL 2035]],'IFIX e SMAL'!$A:$E,5,0)</f>
        <v>2831.09</v>
      </c>
      <c r="H215" s="26">
        <f>IFERROR(VLOOKUP(Tabela8[[#This Row],[NTN-B PRINCIPAL 2035]],'IFIX e SMAL'!$J:$P,5,0),H214)</f>
        <v>137</v>
      </c>
      <c r="I215" s="27">
        <v>3.5</v>
      </c>
      <c r="J215" s="54">
        <f>J214+(J214*(((Tabela8[[#This Row],[IFIX]]*1)/G214)-1))</f>
        <v>100.53443843127231</v>
      </c>
      <c r="K215" s="54">
        <f>K214+(K214*(((Tabela8[[#This Row],[SMAL]]*1)/H214)-1))</f>
        <v>123.97068138630006</v>
      </c>
    </row>
    <row r="216" spans="1:11">
      <c r="A216" s="25">
        <v>44329</v>
      </c>
      <c r="B216" s="13">
        <v>4.1700000000000001E-2</v>
      </c>
      <c r="C216" s="13">
        <v>4.2900000000000001E-2</v>
      </c>
      <c r="D216" s="17">
        <v>1993.19</v>
      </c>
      <c r="E216" s="17">
        <v>1961.42</v>
      </c>
      <c r="F216" s="23">
        <v>1960.89</v>
      </c>
      <c r="G216" s="26">
        <f>VLOOKUP(Tabela8[[#This Row],[NTN-B PRINCIPAL 2035]],'IFIX e SMAL'!$A:$E,5,0)</f>
        <v>2827.6</v>
      </c>
      <c r="H216" s="26">
        <f>IFERROR(VLOOKUP(Tabela8[[#This Row],[NTN-B PRINCIPAL 2035]],'IFIX e SMAL'!$J:$P,5,0),H215)</f>
        <v>138.1</v>
      </c>
      <c r="I216" s="27">
        <v>3.5</v>
      </c>
      <c r="J216" s="54">
        <f>J215+(J215*(((Tabela8[[#This Row],[IFIX]]*1)/G215)-1))</f>
        <v>100.41050553259188</v>
      </c>
      <c r="K216" s="54">
        <f>K215+(K215*(((Tabela8[[#This Row],[SMAL]]*1)/H215)-1))</f>
        <v>124.96606641932874</v>
      </c>
    </row>
    <row r="217" spans="1:11">
      <c r="A217" s="25">
        <v>44330</v>
      </c>
      <c r="B217" s="13">
        <v>4.1700000000000001E-2</v>
      </c>
      <c r="C217" s="13">
        <v>4.2900000000000001E-2</v>
      </c>
      <c r="D217" s="17">
        <v>1994.62</v>
      </c>
      <c r="E217" s="17">
        <v>1962.83</v>
      </c>
      <c r="F217" s="23">
        <v>1961.42</v>
      </c>
      <c r="G217" s="26">
        <f>VLOOKUP(Tabela8[[#This Row],[NTN-B PRINCIPAL 2035]],'IFIX e SMAL'!$A:$E,5,0)</f>
        <v>2826.1</v>
      </c>
      <c r="H217" s="26">
        <f>IFERROR(VLOOKUP(Tabela8[[#This Row],[NTN-B PRINCIPAL 2035]],'IFIX e SMAL'!$J:$P,5,0),H216)</f>
        <v>140.49</v>
      </c>
      <c r="I217" s="27">
        <v>3.5</v>
      </c>
      <c r="J217" s="54">
        <f>J216+(J216*(((Tabela8[[#This Row],[IFIX]]*1)/G216)-1))</f>
        <v>100.35723924376076</v>
      </c>
      <c r="K217" s="54">
        <f>K216+(K216*(((Tabela8[[#This Row],[SMAL]]*1)/H216)-1))</f>
        <v>127.12876662745472</v>
      </c>
    </row>
    <row r="218" spans="1:11">
      <c r="A218" s="25">
        <v>44333</v>
      </c>
      <c r="B218" s="13">
        <v>4.2199999999999994E-2</v>
      </c>
      <c r="C218" s="13">
        <v>4.3400000000000001E-2</v>
      </c>
      <c r="D218" s="17">
        <v>1982.08</v>
      </c>
      <c r="E218" s="17">
        <v>1950.52</v>
      </c>
      <c r="F218" s="23">
        <v>1949.75</v>
      </c>
      <c r="G218" s="26">
        <f>VLOOKUP(Tabela8[[#This Row],[NTN-B PRINCIPAL 2035]],'IFIX e SMAL'!$A:$E,5,0)</f>
        <v>2811.1</v>
      </c>
      <c r="H218" s="26">
        <f>IFERROR(VLOOKUP(Tabela8[[#This Row],[NTN-B PRINCIPAL 2035]],'IFIX e SMAL'!$J:$P,5,0),H217)</f>
        <v>142.19</v>
      </c>
      <c r="I218" s="27">
        <v>3.5</v>
      </c>
      <c r="J218" s="54">
        <f>J217+(J217*(((Tabela8[[#This Row],[IFIX]]*1)/G217)-1))</f>
        <v>99.824576355449508</v>
      </c>
      <c r="K218" s="54">
        <f>K217+(K217*(((Tabela8[[#This Row],[SMAL]]*1)/H217)-1))</f>
        <v>128.66708895122633</v>
      </c>
    </row>
    <row r="219" spans="1:11">
      <c r="A219" s="25">
        <v>44334</v>
      </c>
      <c r="B219" s="13">
        <v>4.0999999999999995E-2</v>
      </c>
      <c r="C219" s="13">
        <v>4.2199999999999994E-2</v>
      </c>
      <c r="D219" s="17">
        <v>2014.96</v>
      </c>
      <c r="E219" s="17">
        <v>1982.85</v>
      </c>
      <c r="F219" s="23">
        <v>1982.08</v>
      </c>
      <c r="G219" s="26">
        <f>VLOOKUP(Tabela8[[#This Row],[NTN-B PRINCIPAL 2035]],'IFIX e SMAL'!$A:$E,5,0)</f>
        <v>2808.13</v>
      </c>
      <c r="H219" s="26">
        <f>IFERROR(VLOOKUP(Tabela8[[#This Row],[NTN-B PRINCIPAL 2035]],'IFIX e SMAL'!$J:$P,5,0),H218)</f>
        <v>142.69999999999999</v>
      </c>
      <c r="I219" s="27">
        <v>3.5</v>
      </c>
      <c r="J219" s="54">
        <f>J218+(J218*(((Tabela8[[#This Row],[IFIX]]*1)/G218)-1))</f>
        <v>99.719109103563881</v>
      </c>
      <c r="K219" s="54">
        <f>K218+(K218*(((Tabela8[[#This Row],[SMAL]]*1)/H218)-1))</f>
        <v>129.12858564835781</v>
      </c>
    </row>
    <row r="220" spans="1:11">
      <c r="A220" s="25">
        <v>44335</v>
      </c>
      <c r="B220" s="13">
        <v>4.2999999999999997E-2</v>
      </c>
      <c r="C220" s="13">
        <v>4.4199999999999996E-2</v>
      </c>
      <c r="D220" s="17">
        <v>1962.52</v>
      </c>
      <c r="E220" s="17">
        <v>1931.31</v>
      </c>
      <c r="F220" s="23">
        <v>1930.54</v>
      </c>
      <c r="G220" s="26">
        <f>VLOOKUP(Tabela8[[#This Row],[NTN-B PRINCIPAL 2035]],'IFIX e SMAL'!$A:$E,5,0)</f>
        <v>2801.32</v>
      </c>
      <c r="H220" s="26">
        <f>IFERROR(VLOOKUP(Tabela8[[#This Row],[NTN-B PRINCIPAL 2035]],'IFIX e SMAL'!$J:$P,5,0),H219)</f>
        <v>142.75</v>
      </c>
      <c r="I220" s="27">
        <v>3.5</v>
      </c>
      <c r="J220" s="54">
        <f>J219+(J219*(((Tabela8[[#This Row],[IFIX]]*1)/G219)-1))</f>
        <v>99.477280152270581</v>
      </c>
      <c r="K220" s="54">
        <f>K219+(K219*(((Tabela8[[#This Row],[SMAL]]*1)/H219)-1))</f>
        <v>129.17383042258638</v>
      </c>
    </row>
    <row r="221" spans="1:11">
      <c r="A221" s="25">
        <v>44336</v>
      </c>
      <c r="B221" s="13">
        <v>4.2099999999999999E-2</v>
      </c>
      <c r="C221" s="13">
        <v>4.3299999999999998E-2</v>
      </c>
      <c r="D221" s="17">
        <v>1987.05</v>
      </c>
      <c r="E221" s="17">
        <v>1955.43</v>
      </c>
      <c r="F221" s="23">
        <v>1954.66</v>
      </c>
      <c r="G221" s="26">
        <f>VLOOKUP(Tabela8[[#This Row],[NTN-B PRINCIPAL 2035]],'IFIX e SMAL'!$A:$E,5,0)</f>
        <v>2806.47</v>
      </c>
      <c r="H221" s="26">
        <f>IFERROR(VLOOKUP(Tabela8[[#This Row],[NTN-B PRINCIPAL 2035]],'IFIX e SMAL'!$J:$P,5,0),H220)</f>
        <v>143.28</v>
      </c>
      <c r="I221" s="27">
        <v>3.5</v>
      </c>
      <c r="J221" s="54">
        <f>J220+(J220*(((Tabela8[[#This Row],[IFIX]]*1)/G220)-1))</f>
        <v>99.660161077257428</v>
      </c>
      <c r="K221" s="54">
        <f>K220+(K220*(((Tabela8[[#This Row],[SMAL]]*1)/H220)-1))</f>
        <v>129.65342502940928</v>
      </c>
    </row>
    <row r="222" spans="1:11">
      <c r="A222" s="25">
        <v>44337</v>
      </c>
      <c r="B222" s="13">
        <v>4.2099999999999999E-2</v>
      </c>
      <c r="C222" s="13">
        <v>4.3299999999999998E-2</v>
      </c>
      <c r="D222" s="17">
        <v>1988.72</v>
      </c>
      <c r="E222" s="17">
        <v>1957.08</v>
      </c>
      <c r="F222" s="23">
        <v>1955.43</v>
      </c>
      <c r="G222" s="26">
        <f>VLOOKUP(Tabela8[[#This Row],[NTN-B PRINCIPAL 2035]],'IFIX e SMAL'!$A:$E,5,0)</f>
        <v>2804.05</v>
      </c>
      <c r="H222" s="26">
        <f>IFERROR(VLOOKUP(Tabela8[[#This Row],[NTN-B PRINCIPAL 2035]],'IFIX e SMAL'!$J:$P,5,0),H221)</f>
        <v>141.94999999999999</v>
      </c>
      <c r="I222" s="27">
        <v>3.5</v>
      </c>
      <c r="J222" s="54">
        <f>J221+(J221*(((Tabela8[[#This Row],[IFIX]]*1)/G221)-1))</f>
        <v>99.574224797943231</v>
      </c>
      <c r="K222" s="54">
        <f>K221+(K221*(((Tabela8[[#This Row],[SMAL]]*1)/H221)-1))</f>
        <v>128.44991403492912</v>
      </c>
    </row>
    <row r="223" spans="1:11">
      <c r="A223" s="25">
        <v>44340</v>
      </c>
      <c r="B223" s="13">
        <v>4.2099999999999999E-2</v>
      </c>
      <c r="C223" s="13">
        <v>4.3299999999999998E-2</v>
      </c>
      <c r="D223" s="17">
        <v>1989.49</v>
      </c>
      <c r="E223" s="17">
        <v>1957.85</v>
      </c>
      <c r="F223" s="23">
        <v>1957.08</v>
      </c>
      <c r="G223" s="26">
        <f>VLOOKUP(Tabela8[[#This Row],[NTN-B PRINCIPAL 2035]],'IFIX e SMAL'!$A:$E,5,0)</f>
        <v>2802.82</v>
      </c>
      <c r="H223" s="26">
        <f>IFERROR(VLOOKUP(Tabela8[[#This Row],[NTN-B PRINCIPAL 2035]],'IFIX e SMAL'!$J:$P,5,0),H222)</f>
        <v>143.65</v>
      </c>
      <c r="I223" s="27">
        <v>3.5</v>
      </c>
      <c r="J223" s="54">
        <f>J222+(J222*(((Tabela8[[#This Row],[IFIX]]*1)/G222)-1))</f>
        <v>99.530546441101706</v>
      </c>
      <c r="K223" s="54">
        <f>K222+(K222*(((Tabela8[[#This Row],[SMAL]]*1)/H222)-1))</f>
        <v>129.98823635870073</v>
      </c>
    </row>
    <row r="224" spans="1:11">
      <c r="A224" s="25">
        <v>44341</v>
      </c>
      <c r="B224" s="13">
        <v>4.2000000000000003E-2</v>
      </c>
      <c r="C224" s="13">
        <v>4.3200000000000002E-2</v>
      </c>
      <c r="D224" s="17">
        <v>1992.93</v>
      </c>
      <c r="E224" s="17">
        <v>1961.24</v>
      </c>
      <c r="F224" s="23">
        <v>1960.47</v>
      </c>
      <c r="G224" s="26">
        <f>VLOOKUP(Tabela8[[#This Row],[NTN-B PRINCIPAL 2035]],'IFIX e SMAL'!$A:$E,5,0)</f>
        <v>2799.18</v>
      </c>
      <c r="H224" s="26">
        <f>IFERROR(VLOOKUP(Tabela8[[#This Row],[NTN-B PRINCIPAL 2035]],'IFIX e SMAL'!$J:$P,5,0),H223)</f>
        <v>144.04</v>
      </c>
      <c r="I224" s="27">
        <v>3.5</v>
      </c>
      <c r="J224" s="54">
        <f>J223+(J223*(((Tabela8[[#This Row],[IFIX]]*1)/G223)-1))</f>
        <v>99.401286913538172</v>
      </c>
      <c r="K224" s="54">
        <f>K223+(K223*(((Tabela8[[#This Row],[SMAL]]*1)/H223)-1))</f>
        <v>130.34114559768364</v>
      </c>
    </row>
    <row r="225" spans="1:11">
      <c r="A225" s="25">
        <v>44342</v>
      </c>
      <c r="B225" s="13">
        <v>4.24E-2</v>
      </c>
      <c r="C225" s="13">
        <v>4.36E-2</v>
      </c>
      <c r="D225" s="17">
        <v>1983.15</v>
      </c>
      <c r="E225" s="17">
        <v>1951.64</v>
      </c>
      <c r="F225" s="23">
        <v>1950.87</v>
      </c>
      <c r="G225" s="26">
        <f>VLOOKUP(Tabela8[[#This Row],[NTN-B PRINCIPAL 2035]],'IFIX e SMAL'!$A:$E,5,0)</f>
        <v>2788.35</v>
      </c>
      <c r="H225" s="26">
        <f>IFERROR(VLOOKUP(Tabela8[[#This Row],[NTN-B PRINCIPAL 2035]],'IFIX e SMAL'!$J:$P,5,0),H224)</f>
        <v>145.80000000000001</v>
      </c>
      <c r="I225" s="27">
        <v>3.5</v>
      </c>
      <c r="J225" s="54">
        <f>J224+(J224*(((Tabela8[[#This Row],[IFIX]]*1)/G224)-1))</f>
        <v>99.016704308177452</v>
      </c>
      <c r="K225" s="54">
        <f>K224+(K224*(((Tabela8[[#This Row],[SMAL]]*1)/H224)-1))</f>
        <v>131.93376165052956</v>
      </c>
    </row>
    <row r="226" spans="1:11">
      <c r="A226" s="25">
        <v>44343</v>
      </c>
      <c r="B226" s="13">
        <v>4.2500000000000003E-2</v>
      </c>
      <c r="C226" s="13">
        <v>4.3700000000000003E-2</v>
      </c>
      <c r="D226" s="17">
        <v>1981.28</v>
      </c>
      <c r="E226" s="17">
        <v>1949.82</v>
      </c>
      <c r="F226" s="23">
        <v>1949.04</v>
      </c>
      <c r="G226" s="26">
        <f>VLOOKUP(Tabela8[[#This Row],[NTN-B PRINCIPAL 2035]],'IFIX e SMAL'!$A:$E,5,0)</f>
        <v>2792.67</v>
      </c>
      <c r="H226" s="26">
        <f>IFERROR(VLOOKUP(Tabela8[[#This Row],[NTN-B PRINCIPAL 2035]],'IFIX e SMAL'!$J:$P,5,0),H225)</f>
        <v>147.99</v>
      </c>
      <c r="I226" s="27">
        <v>3.5</v>
      </c>
      <c r="J226" s="54">
        <f>J225+(J225*(((Tabela8[[#This Row],[IFIX]]*1)/G225)-1))</f>
        <v>99.170111220011094</v>
      </c>
      <c r="K226" s="54">
        <f>K225+(K225*(((Tabela8[[#This Row],[SMAL]]*1)/H225)-1))</f>
        <v>133.91548276174123</v>
      </c>
    </row>
    <row r="227" spans="1:11">
      <c r="A227" s="25">
        <v>44344</v>
      </c>
      <c r="B227" s="13">
        <v>4.2199999999999994E-2</v>
      </c>
      <c r="C227" s="13">
        <v>4.3400000000000001E-2</v>
      </c>
      <c r="D227" s="17">
        <v>1990.92</v>
      </c>
      <c r="E227" s="17">
        <v>1959.3</v>
      </c>
      <c r="F227" s="23">
        <v>1957.63</v>
      </c>
      <c r="G227" s="26">
        <f>VLOOKUP(Tabela8[[#This Row],[NTN-B PRINCIPAL 2035]],'IFIX e SMAL'!$A:$E,5,0)</f>
        <v>2811.62</v>
      </c>
      <c r="H227" s="26">
        <f>IFERROR(VLOOKUP(Tabela8[[#This Row],[NTN-B PRINCIPAL 2035]],'IFIX e SMAL'!$J:$P,5,0),H226)</f>
        <v>147.96</v>
      </c>
      <c r="I227" s="27">
        <v>3.5</v>
      </c>
      <c r="J227" s="54">
        <f>J226+(J226*(((Tabela8[[#This Row],[IFIX]]*1)/G226)-1))</f>
        <v>99.843042002244303</v>
      </c>
      <c r="K227" s="54">
        <f>K226+(K226*(((Tabela8[[#This Row],[SMAL]]*1)/H226)-1))</f>
        <v>133.88833589720409</v>
      </c>
    </row>
    <row r="228" spans="1:11">
      <c r="A228" s="25">
        <v>44347</v>
      </c>
      <c r="B228" s="13">
        <v>4.1799999999999997E-2</v>
      </c>
      <c r="C228" s="13">
        <v>4.2999999999999997E-2</v>
      </c>
      <c r="D228" s="17">
        <v>2002.37</v>
      </c>
      <c r="E228" s="17">
        <v>1970.56</v>
      </c>
      <c r="F228" s="23">
        <v>1969.78</v>
      </c>
      <c r="G228" s="26">
        <f>VLOOKUP(Tabela8[[#This Row],[NTN-B PRINCIPAL 2035]],'IFIX e SMAL'!$A:$E,5,0)</f>
        <v>2816.46</v>
      </c>
      <c r="H228" s="26">
        <f>IFERROR(VLOOKUP(Tabela8[[#This Row],[NTN-B PRINCIPAL 2035]],'IFIX e SMAL'!$J:$P,5,0),H227)</f>
        <v>149.36000000000001</v>
      </c>
      <c r="I228" s="27">
        <v>3.5</v>
      </c>
      <c r="J228" s="54">
        <f>J227+(J227*(((Tabela8[[#This Row],[IFIX]]*1)/G227)-1))</f>
        <v>100.01491456087274</v>
      </c>
      <c r="K228" s="54">
        <f>K227+(K227*(((Tabela8[[#This Row],[SMAL]]*1)/H227)-1))</f>
        <v>135.15518957560425</v>
      </c>
    </row>
    <row r="229" spans="1:11">
      <c r="A229" s="25">
        <v>44348</v>
      </c>
      <c r="B229" s="13">
        <v>4.1299999999999996E-2</v>
      </c>
      <c r="C229" s="13">
        <v>4.2500000000000003E-2</v>
      </c>
      <c r="D229" s="17">
        <v>2016.57</v>
      </c>
      <c r="E229" s="17">
        <v>1984.53</v>
      </c>
      <c r="F229" s="23">
        <v>1983.75</v>
      </c>
      <c r="G229" s="26">
        <f>VLOOKUP(Tabela8[[#This Row],[NTN-B PRINCIPAL 2035]],'IFIX e SMAL'!$A:$E,5,0)</f>
        <v>2811.56</v>
      </c>
      <c r="H229" s="26">
        <f>IFERROR(VLOOKUP(Tabela8[[#This Row],[NTN-B PRINCIPAL 2035]],'IFIX e SMAL'!$J:$P,5,0),H228)</f>
        <v>150.4</v>
      </c>
      <c r="I229" s="27">
        <v>3.5</v>
      </c>
      <c r="J229" s="54">
        <f>J228+(J228*(((Tabela8[[#This Row],[IFIX]]*1)/G228)-1))</f>
        <v>99.840911350691073</v>
      </c>
      <c r="K229" s="54">
        <f>K228+(K228*(((Tabela8[[#This Row],[SMAL]]*1)/H228)-1))</f>
        <v>136.09628087955863</v>
      </c>
    </row>
    <row r="230" spans="1:11">
      <c r="A230" s="25">
        <v>44349</v>
      </c>
      <c r="B230" s="13">
        <v>4.1599999999999998E-2</v>
      </c>
      <c r="C230" s="13">
        <v>4.2800000000000005E-2</v>
      </c>
      <c r="D230" s="17">
        <v>2009.75</v>
      </c>
      <c r="E230" s="17">
        <v>1977.84</v>
      </c>
      <c r="F230" s="23">
        <v>1976.61</v>
      </c>
      <c r="G230" s="26">
        <f>VLOOKUP(Tabela8[[#This Row],[NTN-B PRINCIPAL 2035]],'IFIX e SMAL'!$A:$E,5,0)</f>
        <v>2821.95</v>
      </c>
      <c r="H230" s="26">
        <f>IFERROR(VLOOKUP(Tabela8[[#This Row],[NTN-B PRINCIPAL 2035]],'IFIX e SMAL'!$J:$P,5,0),H229)</f>
        <v>150.99</v>
      </c>
      <c r="I230" s="27">
        <v>3.5</v>
      </c>
      <c r="J230" s="54">
        <f>J229+(J229*(((Tabela8[[#This Row],[IFIX]]*1)/G229)-1))</f>
        <v>100.20986917799465</v>
      </c>
      <c r="K230" s="54">
        <f>K229+(K229*(((Tabela8[[#This Row],[SMAL]]*1)/H229)-1))</f>
        <v>136.63016921545585</v>
      </c>
    </row>
    <row r="231" spans="1:11">
      <c r="A231" s="25">
        <v>44351</v>
      </c>
      <c r="B231" s="13">
        <v>4.1100000000000005E-2</v>
      </c>
      <c r="C231" s="13">
        <v>4.2300000000000004E-2</v>
      </c>
      <c r="D231" s="17">
        <v>2024.91</v>
      </c>
      <c r="E231" s="17">
        <v>1992.76</v>
      </c>
      <c r="F231" s="23">
        <v>1991.07</v>
      </c>
      <c r="G231" s="26">
        <f>VLOOKUP(Tabela8[[#This Row],[NTN-B PRINCIPAL 2035]],'IFIX e SMAL'!$A:$E,5,0)</f>
        <v>2827.76</v>
      </c>
      <c r="H231" s="26">
        <f>IFERROR(VLOOKUP(Tabela8[[#This Row],[NTN-B PRINCIPAL 2035]],'IFIX e SMAL'!$J:$P,5,0),H230)</f>
        <v>153.15</v>
      </c>
      <c r="I231" s="27">
        <v>3.5</v>
      </c>
      <c r="J231" s="54">
        <f>J230+(J230*(((Tabela8[[#This Row],[IFIX]]*1)/G230)-1))</f>
        <v>100.41618727006723</v>
      </c>
      <c r="K231" s="54">
        <f>K230+(K230*(((Tabela8[[#This Row],[SMAL]]*1)/H230)-1))</f>
        <v>138.58474346213035</v>
      </c>
    </row>
    <row r="232" spans="1:11">
      <c r="A232" s="25">
        <v>44354</v>
      </c>
      <c r="B232" s="13">
        <v>4.0599999999999997E-2</v>
      </c>
      <c r="C232" s="13">
        <v>4.1799999999999997E-2</v>
      </c>
      <c r="D232" s="17">
        <v>2039.27</v>
      </c>
      <c r="E232" s="17">
        <v>2006.87</v>
      </c>
      <c r="F232" s="23">
        <v>2006.09</v>
      </c>
      <c r="G232" s="26">
        <f>VLOOKUP(Tabela8[[#This Row],[NTN-B PRINCIPAL 2035]],'IFIX e SMAL'!$A:$E,5,0)</f>
        <v>2827.51</v>
      </c>
      <c r="H232" s="26">
        <f>IFERROR(VLOOKUP(Tabela8[[#This Row],[NTN-B PRINCIPAL 2035]],'IFIX e SMAL'!$J:$P,5,0),H231)</f>
        <v>152.5</v>
      </c>
      <c r="I232" s="27">
        <v>3.5</v>
      </c>
      <c r="J232" s="54">
        <f>J231+(J231*(((Tabela8[[#This Row],[IFIX]]*1)/G231)-1))</f>
        <v>100.40730955526203</v>
      </c>
      <c r="K232" s="54">
        <f>K231+(K231*(((Tabela8[[#This Row],[SMAL]]*1)/H231)-1))</f>
        <v>137.99656139715884</v>
      </c>
    </row>
    <row r="233" spans="1:11">
      <c r="A233" s="25">
        <v>44355</v>
      </c>
      <c r="B233" s="13">
        <v>4.07E-2</v>
      </c>
      <c r="C233" s="13">
        <v>4.1900000000000007E-2</v>
      </c>
      <c r="D233" s="17">
        <v>2037.33</v>
      </c>
      <c r="E233" s="17">
        <v>2004.98</v>
      </c>
      <c r="F233" s="23">
        <v>2004.2</v>
      </c>
      <c r="G233" s="26">
        <f>VLOOKUP(Tabela8[[#This Row],[NTN-B PRINCIPAL 2035]],'IFIX e SMAL'!$A:$E,5,0)</f>
        <v>2829.65</v>
      </c>
      <c r="H233" s="26">
        <f>IFERROR(VLOOKUP(Tabela8[[#This Row],[NTN-B PRINCIPAL 2035]],'IFIX e SMAL'!$J:$P,5,0),H232)</f>
        <v>152</v>
      </c>
      <c r="I233" s="27">
        <v>3.5</v>
      </c>
      <c r="J233" s="54">
        <f>J232+(J232*(((Tabela8[[#This Row],[IFIX]]*1)/G232)-1))</f>
        <v>100.48330279399444</v>
      </c>
      <c r="K233" s="54">
        <f>K232+(K232*(((Tabela8[[#This Row],[SMAL]]*1)/H232)-1))</f>
        <v>137.54411365487309</v>
      </c>
    </row>
    <row r="234" spans="1:11">
      <c r="A234" s="25">
        <v>44356</v>
      </c>
      <c r="B234" s="13">
        <v>4.0599999999999997E-2</v>
      </c>
      <c r="C234" s="13">
        <v>4.1799999999999997E-2</v>
      </c>
      <c r="D234" s="17">
        <v>2042.88</v>
      </c>
      <c r="E234" s="17">
        <v>2010.45</v>
      </c>
      <c r="F234" s="23">
        <v>2009.59</v>
      </c>
      <c r="G234" s="26">
        <f>VLOOKUP(Tabela8[[#This Row],[NTN-B PRINCIPAL 2035]],'IFIX e SMAL'!$A:$E,5,0)</f>
        <v>2831.97</v>
      </c>
      <c r="H234" s="26">
        <f>IFERROR(VLOOKUP(Tabela8[[#This Row],[NTN-B PRINCIPAL 2035]],'IFIX e SMAL'!$J:$P,5,0),H233)</f>
        <v>151.66999999999999</v>
      </c>
      <c r="I234" s="27">
        <v>3.5</v>
      </c>
      <c r="J234" s="54">
        <f>J233+(J233*(((Tabela8[[#This Row],[IFIX]]*1)/G233)-1))</f>
        <v>100.56568798738658</v>
      </c>
      <c r="K234" s="54">
        <f>K233+(K233*(((Tabela8[[#This Row],[SMAL]]*1)/H233)-1))</f>
        <v>137.24549814496447</v>
      </c>
    </row>
    <row r="235" spans="1:11">
      <c r="A235" s="25">
        <v>44357</v>
      </c>
      <c r="B235" s="13">
        <v>4.0800000000000003E-2</v>
      </c>
      <c r="C235" s="13">
        <v>4.2000000000000003E-2</v>
      </c>
      <c r="D235" s="17">
        <v>2038.31</v>
      </c>
      <c r="E235" s="17">
        <v>2005.96</v>
      </c>
      <c r="F235" s="23">
        <v>2005.1</v>
      </c>
      <c r="G235" s="26">
        <f>VLOOKUP(Tabela8[[#This Row],[NTN-B PRINCIPAL 2035]],'IFIX e SMAL'!$A:$E,5,0)</f>
        <v>2831.3</v>
      </c>
      <c r="H235" s="26">
        <f>IFERROR(VLOOKUP(Tabela8[[#This Row],[NTN-B PRINCIPAL 2035]],'IFIX e SMAL'!$J:$P,5,0),H234)</f>
        <v>152.99</v>
      </c>
      <c r="I235" s="27">
        <v>3.5</v>
      </c>
      <c r="J235" s="54">
        <f>J234+(J234*(((Tabela8[[#This Row],[IFIX]]*1)/G234)-1))</f>
        <v>100.5418957117087</v>
      </c>
      <c r="K235" s="54">
        <f>K234+(K234*(((Tabela8[[#This Row],[SMAL]]*1)/H234)-1))</f>
        <v>138.43996018459893</v>
      </c>
    </row>
    <row r="236" spans="1:11">
      <c r="A236" s="25">
        <v>44358</v>
      </c>
      <c r="B236" s="13">
        <v>4.0999999999999995E-2</v>
      </c>
      <c r="C236" s="13">
        <v>4.2199999999999994E-2</v>
      </c>
      <c r="D236" s="17">
        <v>2034.83</v>
      </c>
      <c r="E236" s="17">
        <v>2002.55</v>
      </c>
      <c r="F236" s="23">
        <v>2000.62</v>
      </c>
      <c r="G236" s="26">
        <f>VLOOKUP(Tabela8[[#This Row],[NTN-B PRINCIPAL 2035]],'IFIX e SMAL'!$A:$E,5,0)</f>
        <v>2828.76</v>
      </c>
      <c r="H236" s="26">
        <f>IFERROR(VLOOKUP(Tabela8[[#This Row],[NTN-B PRINCIPAL 2035]],'IFIX e SMAL'!$J:$P,5,0),H235)</f>
        <v>151.5</v>
      </c>
      <c r="I236" s="27">
        <v>3.5</v>
      </c>
      <c r="J236" s="54">
        <f>J235+(J235*(((Tabela8[[#This Row],[IFIX]]*1)/G235)-1))</f>
        <v>100.451698129288</v>
      </c>
      <c r="K236" s="54">
        <f>K235+(K235*(((Tabela8[[#This Row],[SMAL]]*1)/H235)-1))</f>
        <v>137.09166591258733</v>
      </c>
    </row>
    <row r="237" spans="1:11">
      <c r="A237" s="25">
        <v>44361</v>
      </c>
      <c r="B237" s="13">
        <v>4.1500000000000002E-2</v>
      </c>
      <c r="C237" s="13">
        <v>4.2699999999999995E-2</v>
      </c>
      <c r="D237" s="17">
        <v>2022.18</v>
      </c>
      <c r="E237" s="17">
        <v>1990.13</v>
      </c>
      <c r="F237" s="23">
        <v>1989.27</v>
      </c>
      <c r="G237" s="26">
        <f>VLOOKUP(Tabela8[[#This Row],[NTN-B PRINCIPAL 2035]],'IFIX e SMAL'!$A:$E,5,0)</f>
        <v>2821.96</v>
      </c>
      <c r="H237" s="26">
        <f>IFERROR(VLOOKUP(Tabela8[[#This Row],[NTN-B PRINCIPAL 2035]],'IFIX e SMAL'!$J:$P,5,0),H236)</f>
        <v>153.69999999999999</v>
      </c>
      <c r="I237" s="27">
        <v>3.5</v>
      </c>
      <c r="J237" s="54">
        <f>J236+(J236*(((Tabela8[[#This Row],[IFIX]]*1)/G236)-1))</f>
        <v>100.21022428658691</v>
      </c>
      <c r="K237" s="54">
        <f>K236+(K236*(((Tabela8[[#This Row],[SMAL]]*1)/H236)-1))</f>
        <v>139.0824359786447</v>
      </c>
    </row>
    <row r="238" spans="1:11">
      <c r="A238" s="25">
        <v>44362</v>
      </c>
      <c r="B238" s="13">
        <v>4.0999999999999995E-2</v>
      </c>
      <c r="C238" s="13">
        <v>4.2199999999999994E-2</v>
      </c>
      <c r="D238" s="17">
        <v>2036.4</v>
      </c>
      <c r="E238" s="17">
        <v>2004.12</v>
      </c>
      <c r="F238" s="23">
        <v>2003.42</v>
      </c>
      <c r="G238" s="26">
        <f>VLOOKUP(Tabela8[[#This Row],[NTN-B PRINCIPAL 2035]],'IFIX e SMAL'!$A:$E,5,0)</f>
        <v>2819.37</v>
      </c>
      <c r="H238" s="26">
        <f>IFERROR(VLOOKUP(Tabela8[[#This Row],[NTN-B PRINCIPAL 2035]],'IFIX e SMAL'!$J:$P,5,0),H237)</f>
        <v>153.21</v>
      </c>
      <c r="I238" s="27">
        <v>3.5</v>
      </c>
      <c r="J238" s="54">
        <f>J237+(J237*(((Tabela8[[#This Row],[IFIX]]*1)/G237)-1))</f>
        <v>100.11825116120517</v>
      </c>
      <c r="K238" s="54">
        <f>K237+(K237*(((Tabela8[[#This Row],[SMAL]]*1)/H237)-1))</f>
        <v>138.63903719120466</v>
      </c>
    </row>
    <row r="239" spans="1:11">
      <c r="A239" s="25">
        <v>44363</v>
      </c>
      <c r="B239" s="13">
        <v>4.1399999999999999E-2</v>
      </c>
      <c r="C239" s="13">
        <v>4.2599999999999999E-2</v>
      </c>
      <c r="D239" s="17">
        <v>2026.28</v>
      </c>
      <c r="E239" s="17">
        <v>1994.18</v>
      </c>
      <c r="F239" s="23">
        <v>1993.48</v>
      </c>
      <c r="G239" s="26">
        <f>VLOOKUP(Tabela8[[#This Row],[NTN-B PRINCIPAL 2035]],'IFIX e SMAL'!$A:$E,5,0)</f>
        <v>2815.53</v>
      </c>
      <c r="H239" s="26">
        <f>IFERROR(VLOOKUP(Tabela8[[#This Row],[NTN-B PRINCIPAL 2035]],'IFIX e SMAL'!$J:$P,5,0),H238)</f>
        <v>152.97</v>
      </c>
      <c r="I239" s="27">
        <v>3.5</v>
      </c>
      <c r="J239" s="54">
        <f>J238+(J238*(((Tabela8[[#This Row],[IFIX]]*1)/G238)-1))</f>
        <v>99.981889461797493</v>
      </c>
      <c r="K239" s="54">
        <f>K238+(K238*(((Tabela8[[#This Row],[SMAL]]*1)/H238)-1))</f>
        <v>138.42186227490748</v>
      </c>
    </row>
    <row r="240" spans="1:11">
      <c r="A240" s="25">
        <v>44364</v>
      </c>
      <c r="B240" s="13">
        <v>4.0300000000000002E-2</v>
      </c>
      <c r="C240" s="13">
        <v>4.1500000000000002E-2</v>
      </c>
      <c r="D240" s="17">
        <v>2056.89</v>
      </c>
      <c r="E240" s="17">
        <v>2024.29</v>
      </c>
      <c r="F240" s="23">
        <v>2023.59</v>
      </c>
      <c r="G240" s="26">
        <f>VLOOKUP(Tabela8[[#This Row],[NTN-B PRINCIPAL 2035]],'IFIX e SMAL'!$A:$E,5,0)</f>
        <v>2812.84</v>
      </c>
      <c r="H240" s="26">
        <f>IFERROR(VLOOKUP(Tabela8[[#This Row],[NTN-B PRINCIPAL 2035]],'IFIX e SMAL'!$J:$P,5,0),H239)</f>
        <v>151.80000000000001</v>
      </c>
      <c r="I240" s="27">
        <v>4.25</v>
      </c>
      <c r="J240" s="54">
        <f>J239+(J239*(((Tabela8[[#This Row],[IFIX]]*1)/G239)-1))</f>
        <v>99.886365250493682</v>
      </c>
      <c r="K240" s="54">
        <f>K239+(K239*(((Tabela8[[#This Row],[SMAL]]*1)/H239)-1))</f>
        <v>137.3631345579588</v>
      </c>
    </row>
    <row r="241" spans="1:11">
      <c r="A241" s="25">
        <v>44365</v>
      </c>
      <c r="B241" s="13">
        <v>4.1700000000000001E-2</v>
      </c>
      <c r="C241" s="13">
        <v>4.2900000000000001E-2</v>
      </c>
      <c r="D241" s="17">
        <v>2020.36</v>
      </c>
      <c r="E241" s="17">
        <v>1988.38</v>
      </c>
      <c r="F241" s="23">
        <v>1986.94</v>
      </c>
      <c r="G241" s="26">
        <f>VLOOKUP(Tabela8[[#This Row],[NTN-B PRINCIPAL 2035]],'IFIX e SMAL'!$A:$E,5,0)</f>
        <v>2813.31</v>
      </c>
      <c r="H241" s="26">
        <f>IFERROR(VLOOKUP(Tabela8[[#This Row],[NTN-B PRINCIPAL 2035]],'IFIX e SMAL'!$J:$P,5,0),H240)</f>
        <v>152.6</v>
      </c>
      <c r="I241" s="27">
        <v>4.25</v>
      </c>
      <c r="J241" s="54">
        <f>J240+(J240*(((Tabela8[[#This Row],[IFIX]]*1)/G240)-1))</f>
        <v>99.903055354327435</v>
      </c>
      <c r="K241" s="54">
        <f>K240+(K240*(((Tabela8[[#This Row],[SMAL]]*1)/H240)-1))</f>
        <v>138.087050945616</v>
      </c>
    </row>
    <row r="242" spans="1:11">
      <c r="A242" s="25">
        <v>44368</v>
      </c>
      <c r="B242" s="13">
        <v>4.1900000000000007E-2</v>
      </c>
      <c r="C242" s="13">
        <v>4.3099999999999999E-2</v>
      </c>
      <c r="D242" s="17">
        <v>2015.7</v>
      </c>
      <c r="E242" s="17">
        <v>1983.81</v>
      </c>
      <c r="F242" s="23">
        <v>1983.11</v>
      </c>
      <c r="G242" s="26">
        <f>VLOOKUP(Tabela8[[#This Row],[NTN-B PRINCIPAL 2035]],'IFIX e SMAL'!$A:$E,5,0)</f>
        <v>2811.17</v>
      </c>
      <c r="H242" s="26">
        <f>IFERROR(VLOOKUP(Tabela8[[#This Row],[NTN-B PRINCIPAL 2035]],'IFIX e SMAL'!$J:$P,5,0),H241)</f>
        <v>154.5</v>
      </c>
      <c r="I242" s="27">
        <v>4.25</v>
      </c>
      <c r="J242" s="54">
        <f>J241+(J241*(((Tabela8[[#This Row],[IFIX]]*1)/G241)-1))</f>
        <v>99.827062115595027</v>
      </c>
      <c r="K242" s="54">
        <f>K241+(K241*(((Tabela8[[#This Row],[SMAL]]*1)/H241)-1))</f>
        <v>139.80635236630192</v>
      </c>
    </row>
    <row r="243" spans="1:11">
      <c r="A243" s="25">
        <v>44369</v>
      </c>
      <c r="B243" s="13">
        <v>4.2300000000000004E-2</v>
      </c>
      <c r="C243" s="13">
        <v>4.3499999999999997E-2</v>
      </c>
      <c r="D243" s="17">
        <v>2005.71</v>
      </c>
      <c r="E243" s="17">
        <v>1974</v>
      </c>
      <c r="F243" s="23">
        <v>1973.3</v>
      </c>
      <c r="G243" s="26">
        <f>VLOOKUP(Tabela8[[#This Row],[NTN-B PRINCIPAL 2035]],'IFIX e SMAL'!$A:$E,5,0)</f>
        <v>2797.57</v>
      </c>
      <c r="H243" s="26">
        <f>IFERROR(VLOOKUP(Tabela8[[#This Row],[NTN-B PRINCIPAL 2035]],'IFIX e SMAL'!$J:$P,5,0),H242)</f>
        <v>153.30000000000001</v>
      </c>
      <c r="I243" s="27">
        <v>4.25</v>
      </c>
      <c r="J243" s="54">
        <f>J242+(J242*(((Tabela8[[#This Row],[IFIX]]*1)/G242)-1))</f>
        <v>99.344114430192832</v>
      </c>
      <c r="K243" s="54">
        <f>K242+(K242*(((Tabela8[[#This Row],[SMAL]]*1)/H242)-1))</f>
        <v>138.7204777848161</v>
      </c>
    </row>
    <row r="244" spans="1:11">
      <c r="A244" s="25">
        <v>44370</v>
      </c>
      <c r="B244" s="13">
        <v>4.2000000000000003E-2</v>
      </c>
      <c r="C244" s="13">
        <v>4.3200000000000002E-2</v>
      </c>
      <c r="D244" s="17">
        <v>2014.43</v>
      </c>
      <c r="E244" s="17">
        <v>1982.58</v>
      </c>
      <c r="F244" s="23">
        <v>1981.88</v>
      </c>
      <c r="G244" s="26">
        <f>VLOOKUP(Tabela8[[#This Row],[NTN-B PRINCIPAL 2035]],'IFIX e SMAL'!$A:$E,5,0)</f>
        <v>2780.49</v>
      </c>
      <c r="H244" s="26">
        <f>IFERROR(VLOOKUP(Tabela8[[#This Row],[NTN-B PRINCIPAL 2035]],'IFIX e SMAL'!$J:$P,5,0),H243)</f>
        <v>153.69</v>
      </c>
      <c r="I244" s="27">
        <v>4.25</v>
      </c>
      <c r="J244" s="54">
        <f>J243+(J243*(((Tabela8[[#This Row],[IFIX]]*1)/G243)-1))</f>
        <v>98.737588954702417</v>
      </c>
      <c r="K244" s="54">
        <f>K243+(K243*(((Tabela8[[#This Row],[SMAL]]*1)/H243)-1))</f>
        <v>139.07338702379897</v>
      </c>
    </row>
    <row r="245" spans="1:11">
      <c r="A245" s="25">
        <v>44371</v>
      </c>
      <c r="B245" s="13">
        <v>4.1700000000000001E-2</v>
      </c>
      <c r="C245" s="13">
        <v>4.2900000000000001E-2</v>
      </c>
      <c r="D245" s="17">
        <v>2023.18</v>
      </c>
      <c r="E245" s="17">
        <v>1991.19</v>
      </c>
      <c r="F245" s="23">
        <v>1990.49</v>
      </c>
      <c r="G245" s="26">
        <f>VLOOKUP(Tabela8[[#This Row],[NTN-B PRINCIPAL 2035]],'IFIX e SMAL'!$A:$E,5,0)</f>
        <v>2781.25</v>
      </c>
      <c r="H245" s="26">
        <f>IFERROR(VLOOKUP(Tabela8[[#This Row],[NTN-B PRINCIPAL 2035]],'IFIX e SMAL'!$J:$P,5,0),H244)</f>
        <v>153.4</v>
      </c>
      <c r="I245" s="27">
        <v>4.25</v>
      </c>
      <c r="J245" s="54">
        <f>J244+(J244*(((Tabela8[[#This Row],[IFIX]]*1)/G244)-1))</f>
        <v>98.764577207710204</v>
      </c>
      <c r="K245" s="54">
        <f>K244+(K244*(((Tabela8[[#This Row],[SMAL]]*1)/H244)-1))</f>
        <v>138.81096733327325</v>
      </c>
    </row>
    <row r="246" spans="1:11">
      <c r="A246" s="25">
        <v>44372</v>
      </c>
      <c r="B246" s="13">
        <v>4.1299999999999996E-2</v>
      </c>
      <c r="C246" s="13">
        <v>4.2500000000000003E-2</v>
      </c>
      <c r="D246" s="17">
        <v>2035.43</v>
      </c>
      <c r="E246" s="17">
        <v>2003.24</v>
      </c>
      <c r="F246" s="23">
        <v>2001.8</v>
      </c>
      <c r="G246" s="26">
        <f>VLOOKUP(Tabela8[[#This Row],[NTN-B PRINCIPAL 2035]],'IFIX e SMAL'!$A:$E,5,0)</f>
        <v>2725.08</v>
      </c>
      <c r="H246" s="26">
        <f>IFERROR(VLOOKUP(Tabela8[[#This Row],[NTN-B PRINCIPAL 2035]],'IFIX e SMAL'!$J:$P,5,0),H245)</f>
        <v>151</v>
      </c>
      <c r="I246" s="27">
        <v>4.25</v>
      </c>
      <c r="J246" s="54">
        <f>J245+(J245*(((Tabela8[[#This Row],[IFIX]]*1)/G245)-1))</f>
        <v>96.769932245280685</v>
      </c>
      <c r="K246" s="54">
        <f>K245+(K245*(((Tabela8[[#This Row],[SMAL]]*1)/H245)-1))</f>
        <v>136.63921817030158</v>
      </c>
    </row>
    <row r="247" spans="1:11">
      <c r="A247" s="25">
        <v>44375</v>
      </c>
      <c r="B247" s="13">
        <v>4.2000000000000003E-2</v>
      </c>
      <c r="C247" s="13">
        <v>4.3200000000000002E-2</v>
      </c>
      <c r="D247" s="17">
        <v>2017.48</v>
      </c>
      <c r="E247" s="17">
        <v>1985.61</v>
      </c>
      <c r="F247" s="23">
        <v>1984.89</v>
      </c>
      <c r="G247" s="26">
        <f>VLOOKUP(Tabela8[[#This Row],[NTN-B PRINCIPAL 2035]],'IFIX e SMAL'!$A:$E,5,0)</f>
        <v>2705.84</v>
      </c>
      <c r="H247" s="26">
        <f>IFERROR(VLOOKUP(Tabela8[[#This Row],[NTN-B PRINCIPAL 2035]],'IFIX e SMAL'!$J:$P,5,0),H246)</f>
        <v>151.37</v>
      </c>
      <c r="I247" s="27">
        <v>4.25</v>
      </c>
      <c r="J247" s="54">
        <f>J246+(J246*(((Tabela8[[#This Row],[IFIX]]*1)/G246)-1))</f>
        <v>96.086703313873471</v>
      </c>
      <c r="K247" s="54">
        <f>K246+(K246*(((Tabela8[[#This Row],[SMAL]]*1)/H246)-1))</f>
        <v>136.97402949959306</v>
      </c>
    </row>
    <row r="248" spans="1:11">
      <c r="A248" s="25">
        <v>44376</v>
      </c>
      <c r="B248" s="13">
        <v>4.0999999999999995E-2</v>
      </c>
      <c r="C248" s="13">
        <v>4.2199999999999994E-2</v>
      </c>
      <c r="D248" s="17">
        <v>2045.17</v>
      </c>
      <c r="E248" s="17">
        <v>2012.85</v>
      </c>
      <c r="F248" s="23">
        <v>2012.13</v>
      </c>
      <c r="G248" s="26">
        <f>VLOOKUP(Tabela8[[#This Row],[NTN-B PRINCIPAL 2035]],'IFIX e SMAL'!$A:$E,5,0)</f>
        <v>2746.1</v>
      </c>
      <c r="H248" s="26">
        <f>IFERROR(VLOOKUP(Tabela8[[#This Row],[NTN-B PRINCIPAL 2035]],'IFIX e SMAL'!$J:$P,5,0),H247)</f>
        <v>150.66</v>
      </c>
      <c r="I248" s="27">
        <v>4.25</v>
      </c>
      <c r="J248" s="54">
        <f>J247+(J247*(((Tabela8[[#This Row],[IFIX]]*1)/G247)-1))</f>
        <v>97.516370506100856</v>
      </c>
      <c r="K248" s="54">
        <f>K247+(K247*(((Tabela8[[#This Row],[SMAL]]*1)/H247)-1))</f>
        <v>136.33155370554726</v>
      </c>
    </row>
    <row r="249" spans="1:11">
      <c r="A249" s="25">
        <v>44377</v>
      </c>
      <c r="B249" s="13">
        <v>4.1399999999999999E-2</v>
      </c>
      <c r="C249" s="13">
        <v>4.2599999999999999E-2</v>
      </c>
      <c r="D249" s="17">
        <v>2035.06</v>
      </c>
      <c r="E249" s="17">
        <v>2002.91</v>
      </c>
      <c r="F249" s="23">
        <v>2002.19</v>
      </c>
      <c r="G249" s="26">
        <f>VLOOKUP(Tabela8[[#This Row],[NTN-B PRINCIPAL 2035]],'IFIX e SMAL'!$A:$E,5,0)</f>
        <v>2754.89</v>
      </c>
      <c r="H249" s="26">
        <f>IFERROR(VLOOKUP(Tabela8[[#This Row],[NTN-B PRINCIPAL 2035]],'IFIX e SMAL'!$J:$P,5,0),H248)</f>
        <v>150</v>
      </c>
      <c r="I249" s="27">
        <v>4.25</v>
      </c>
      <c r="J249" s="54">
        <f>J248+(J248*(((Tabela8[[#This Row],[IFIX]]*1)/G248)-1))</f>
        <v>97.82851095865125</v>
      </c>
      <c r="K249" s="54">
        <f>K248+(K248*(((Tabela8[[#This Row],[SMAL]]*1)/H248)-1))</f>
        <v>135.73432268573006</v>
      </c>
    </row>
    <row r="250" spans="1:11">
      <c r="A250" s="25">
        <v>44378</v>
      </c>
      <c r="B250" s="13">
        <v>4.1500000000000002E-2</v>
      </c>
      <c r="C250" s="13">
        <v>4.2699999999999995E-2</v>
      </c>
      <c r="D250" s="17">
        <v>2033.07</v>
      </c>
      <c r="E250" s="17">
        <v>2000.97</v>
      </c>
      <c r="F250" s="23">
        <v>2000.26</v>
      </c>
      <c r="G250" s="26">
        <f>VLOOKUP(Tabela8[[#This Row],[NTN-B PRINCIPAL 2035]],'IFIX e SMAL'!$A:$E,5,0)</f>
        <v>2754.03</v>
      </c>
      <c r="H250" s="26">
        <f>IFERROR(VLOOKUP(Tabela8[[#This Row],[NTN-B PRINCIPAL 2035]],'IFIX e SMAL'!$J:$P,5,0),H249)</f>
        <v>149</v>
      </c>
      <c r="I250" s="27">
        <v>4.25</v>
      </c>
      <c r="J250" s="54">
        <f>J249+(J249*(((Tabela8[[#This Row],[IFIX]]*1)/G249)-1))</f>
        <v>97.797971619721423</v>
      </c>
      <c r="K250" s="54">
        <f>K249+(K249*(((Tabela8[[#This Row],[SMAL]]*1)/H249)-1))</f>
        <v>134.82942720115852</v>
      </c>
    </row>
    <row r="251" spans="1:11">
      <c r="A251" s="25">
        <v>44379</v>
      </c>
      <c r="B251" s="13">
        <v>4.1299999999999996E-2</v>
      </c>
      <c r="C251" s="13">
        <v>4.2500000000000003E-2</v>
      </c>
      <c r="D251" s="17">
        <v>2039.99</v>
      </c>
      <c r="E251" s="17">
        <v>2007.78</v>
      </c>
      <c r="F251" s="23">
        <v>2006.29</v>
      </c>
      <c r="G251" s="26">
        <f>VLOOKUP(Tabela8[[#This Row],[NTN-B PRINCIPAL 2035]],'IFIX e SMAL'!$A:$E,5,0)</f>
        <v>2760.17</v>
      </c>
      <c r="H251" s="26">
        <f>IFERROR(VLOOKUP(Tabela8[[#This Row],[NTN-B PRINCIPAL 2035]],'IFIX e SMAL'!$J:$P,5,0),H250)</f>
        <v>151.5</v>
      </c>
      <c r="I251" s="27">
        <v>4.25</v>
      </c>
      <c r="J251" s="54">
        <f>J250+(J250*(((Tabela8[[#This Row],[IFIX]]*1)/G250)-1))</f>
        <v>98.016008295336817</v>
      </c>
      <c r="K251" s="54">
        <f>K250+(K250*(((Tabela8[[#This Row],[SMAL]]*1)/H250)-1))</f>
        <v>137.09166591258736</v>
      </c>
    </row>
    <row r="252" spans="1:11">
      <c r="A252" s="25">
        <v>44382</v>
      </c>
      <c r="B252" s="13">
        <v>4.1100000000000005E-2</v>
      </c>
      <c r="C252" s="13">
        <v>4.2300000000000004E-2</v>
      </c>
      <c r="D252" s="17">
        <v>2046.13</v>
      </c>
      <c r="E252" s="17">
        <v>2013.83</v>
      </c>
      <c r="F252" s="23">
        <v>2013.11</v>
      </c>
      <c r="G252" s="26">
        <f>VLOOKUP(Tabela8[[#This Row],[NTN-B PRINCIPAL 2035]],'IFIX e SMAL'!$A:$E,5,0)</f>
        <v>2755.59</v>
      </c>
      <c r="H252" s="26">
        <f>IFERROR(VLOOKUP(Tabela8[[#This Row],[NTN-B PRINCIPAL 2035]],'IFIX e SMAL'!$J:$P,5,0),H251)</f>
        <v>150.13999999999999</v>
      </c>
      <c r="I252" s="27">
        <v>4.25</v>
      </c>
      <c r="J252" s="54">
        <f>J251+(J251*(((Tabela8[[#This Row],[IFIX]]*1)/G251)-1))</f>
        <v>97.853368560105778</v>
      </c>
      <c r="K252" s="54">
        <f>K251+(K251*(((Tabela8[[#This Row],[SMAL]]*1)/H251)-1))</f>
        <v>135.86100805357006</v>
      </c>
    </row>
    <row r="253" spans="1:11">
      <c r="A253" s="25">
        <v>44383</v>
      </c>
      <c r="B253" s="13">
        <v>4.1200000000000001E-2</v>
      </c>
      <c r="C253" s="13">
        <v>4.24E-2</v>
      </c>
      <c r="D253" s="17">
        <v>2044.14</v>
      </c>
      <c r="E253" s="17">
        <v>2011.88</v>
      </c>
      <c r="F253" s="23">
        <v>2011.16</v>
      </c>
      <c r="G253" s="26">
        <f>VLOOKUP(Tabela8[[#This Row],[NTN-B PRINCIPAL 2035]],'IFIX e SMAL'!$A:$E,5,0)</f>
        <v>2761.49</v>
      </c>
      <c r="H253" s="26">
        <f>IFERROR(VLOOKUP(Tabela8[[#This Row],[NTN-B PRINCIPAL 2035]],'IFIX e SMAL'!$J:$P,5,0),H252)</f>
        <v>148.15</v>
      </c>
      <c r="I253" s="27">
        <v>4.25</v>
      </c>
      <c r="J253" s="54">
        <f>J252+(J252*(((Tabela8[[#This Row],[IFIX]]*1)/G252)-1))</f>
        <v>98.062882629508195</v>
      </c>
      <c r="K253" s="54">
        <f>K252+(K252*(((Tabela8[[#This Row],[SMAL]]*1)/H252)-1))</f>
        <v>134.06026603927273</v>
      </c>
    </row>
    <row r="254" spans="1:11">
      <c r="A254" s="25">
        <v>44384</v>
      </c>
      <c r="B254" s="13">
        <v>4.0800000000000003E-2</v>
      </c>
      <c r="C254" s="13">
        <v>4.2000000000000003E-2</v>
      </c>
      <c r="D254" s="17">
        <v>2055.7399999999998</v>
      </c>
      <c r="E254" s="17">
        <v>2023.29</v>
      </c>
      <c r="F254" s="23">
        <v>2022.57</v>
      </c>
      <c r="G254" s="26">
        <f>VLOOKUP(Tabela8[[#This Row],[NTN-B PRINCIPAL 2035]],'IFIX e SMAL'!$A:$E,5,0)</f>
        <v>2762.35</v>
      </c>
      <c r="H254" s="26">
        <f>IFERROR(VLOOKUP(Tabela8[[#This Row],[NTN-B PRINCIPAL 2035]],'IFIX e SMAL'!$J:$P,5,0),H253)</f>
        <v>148.9</v>
      </c>
      <c r="I254" s="27">
        <v>4.25</v>
      </c>
      <c r="J254" s="54">
        <f>J253+(J253*(((Tabela8[[#This Row],[IFIX]]*1)/G253)-1))</f>
        <v>98.093421968438037</v>
      </c>
      <c r="K254" s="54">
        <f>K253+(K253*(((Tabela8[[#This Row],[SMAL]]*1)/H253)-1))</f>
        <v>134.7389376527014</v>
      </c>
    </row>
    <row r="255" spans="1:11">
      <c r="A255" s="25">
        <v>44385</v>
      </c>
      <c r="B255" s="13">
        <v>4.0999999999999995E-2</v>
      </c>
      <c r="C255" s="13">
        <v>4.2199999999999994E-2</v>
      </c>
      <c r="D255" s="17">
        <v>2051.61</v>
      </c>
      <c r="E255" s="17">
        <v>2019.25</v>
      </c>
      <c r="F255" s="23">
        <v>2017.17</v>
      </c>
      <c r="G255" s="26">
        <f>VLOOKUP(Tabela8[[#This Row],[NTN-B PRINCIPAL 2035]],'IFIX e SMAL'!$A:$E,5,0)</f>
        <v>2762.03</v>
      </c>
      <c r="H255" s="26">
        <f>IFERROR(VLOOKUP(Tabela8[[#This Row],[NTN-B PRINCIPAL 2035]],'IFIX e SMAL'!$J:$P,5,0),H254)</f>
        <v>146.61000000000001</v>
      </c>
      <c r="I255" s="27">
        <v>4.25</v>
      </c>
      <c r="J255" s="54">
        <f>J254+(J254*(((Tabela8[[#This Row],[IFIX]]*1)/G254)-1))</f>
        <v>98.082058493487409</v>
      </c>
      <c r="K255" s="54">
        <f>K254+(K254*(((Tabela8[[#This Row],[SMAL]]*1)/H254)-1))</f>
        <v>132.6667269930326</v>
      </c>
    </row>
    <row r="256" spans="1:11">
      <c r="A256" s="25">
        <v>44389</v>
      </c>
      <c r="B256" s="13">
        <v>4.2000000000000003E-2</v>
      </c>
      <c r="C256" s="13">
        <v>4.3200000000000002E-2</v>
      </c>
      <c r="D256" s="17">
        <v>2025.3</v>
      </c>
      <c r="E256" s="17">
        <v>1993.39</v>
      </c>
      <c r="F256" s="23">
        <v>1992.71</v>
      </c>
      <c r="G256" s="26">
        <f>VLOOKUP(Tabela8[[#This Row],[NTN-B PRINCIPAL 2035]],'IFIX e SMAL'!$A:$E,5,0)</f>
        <v>2797.9</v>
      </c>
      <c r="H256" s="26">
        <f>IFERROR(VLOOKUP(Tabela8[[#This Row],[NTN-B PRINCIPAL 2035]],'IFIX e SMAL'!$J:$P,5,0),H255)</f>
        <v>149.5</v>
      </c>
      <c r="I256" s="27">
        <v>4.25</v>
      </c>
      <c r="J256" s="54">
        <f>J255+(J255*(((Tabela8[[#This Row],[IFIX]]*1)/G255)-1))</f>
        <v>99.355833013735705</v>
      </c>
      <c r="K256" s="54">
        <f>K255+(K255*(((Tabela8[[#This Row],[SMAL]]*1)/H255)-1))</f>
        <v>135.28187494344431</v>
      </c>
    </row>
    <row r="257" spans="1:11">
      <c r="A257" s="25">
        <v>44390</v>
      </c>
      <c r="B257" s="13">
        <v>4.2000000000000003E-2</v>
      </c>
      <c r="C257" s="13">
        <v>4.3200000000000002E-2</v>
      </c>
      <c r="D257" s="17">
        <v>2025.98</v>
      </c>
      <c r="E257" s="17">
        <v>1994.08</v>
      </c>
      <c r="F257" s="23">
        <v>1993.39</v>
      </c>
      <c r="G257" s="26">
        <f>VLOOKUP(Tabela8[[#This Row],[NTN-B PRINCIPAL 2035]],'IFIX e SMAL'!$A:$E,5,0)</f>
        <v>2823.81</v>
      </c>
      <c r="H257" s="26">
        <f>IFERROR(VLOOKUP(Tabela8[[#This Row],[NTN-B PRINCIPAL 2035]],'IFIX e SMAL'!$J:$P,5,0),H256)</f>
        <v>150.41</v>
      </c>
      <c r="I257" s="27">
        <v>4.25</v>
      </c>
      <c r="J257" s="54">
        <f>J256+(J256*(((Tabela8[[#This Row],[IFIX]]*1)/G256)-1))</f>
        <v>100.27591937614532</v>
      </c>
      <c r="K257" s="54">
        <f>K256+(K256*(((Tabela8[[#This Row],[SMAL]]*1)/H256)-1))</f>
        <v>136.10532983440442</v>
      </c>
    </row>
    <row r="258" spans="1:11">
      <c r="A258" s="25">
        <v>44391</v>
      </c>
      <c r="B258" s="13">
        <v>4.1700000000000001E-2</v>
      </c>
      <c r="C258" s="13">
        <v>4.2900000000000001E-2</v>
      </c>
      <c r="D258" s="17">
        <v>2034.73</v>
      </c>
      <c r="E258" s="17">
        <v>2002.69</v>
      </c>
      <c r="F258" s="23">
        <v>2002.01</v>
      </c>
      <c r="G258" s="26">
        <f>VLOOKUP(Tabela8[[#This Row],[NTN-B PRINCIPAL 2035]],'IFIX e SMAL'!$A:$E,5,0)</f>
        <v>2830.85</v>
      </c>
      <c r="H258" s="26">
        <f>IFERROR(VLOOKUP(Tabela8[[#This Row],[NTN-B PRINCIPAL 2035]],'IFIX e SMAL'!$J:$P,5,0),H257)</f>
        <v>151.6</v>
      </c>
      <c r="I258" s="27">
        <v>4.25</v>
      </c>
      <c r="J258" s="54">
        <f>J257+(J257*(((Tabela8[[#This Row],[IFIX]]*1)/G257)-1))</f>
        <v>100.5259158250594</v>
      </c>
      <c r="K258" s="54">
        <f>K257+(K257*(((Tabela8[[#This Row],[SMAL]]*1)/H257)-1))</f>
        <v>137.18215546104452</v>
      </c>
    </row>
    <row r="259" spans="1:11">
      <c r="A259" s="25">
        <v>44392</v>
      </c>
      <c r="B259" s="13">
        <v>4.2000000000000003E-2</v>
      </c>
      <c r="C259" s="13">
        <v>4.3200000000000002E-2</v>
      </c>
      <c r="D259" s="17">
        <v>2027.51</v>
      </c>
      <c r="E259" s="17">
        <v>1995.6</v>
      </c>
      <c r="F259" s="23">
        <v>1994.77</v>
      </c>
      <c r="G259" s="26">
        <f>VLOOKUP(Tabela8[[#This Row],[NTN-B PRINCIPAL 2035]],'IFIX e SMAL'!$A:$E,5,0)</f>
        <v>2838.73</v>
      </c>
      <c r="H259" s="26">
        <f>IFERROR(VLOOKUP(Tabela8[[#This Row],[NTN-B PRINCIPAL 2035]],'IFIX e SMAL'!$J:$P,5,0),H258)</f>
        <v>149.75</v>
      </c>
      <c r="I259" s="27">
        <v>4.25</v>
      </c>
      <c r="J259" s="54">
        <f>J258+(J258*(((Tabela8[[#This Row],[IFIX]]*1)/G258)-1))</f>
        <v>100.80574139571893</v>
      </c>
      <c r="K259" s="54">
        <f>K258+(K258*(((Tabela8[[#This Row],[SMAL]]*1)/H258)-1))</f>
        <v>135.50809881458719</v>
      </c>
    </row>
    <row r="260" spans="1:11">
      <c r="A260" s="25">
        <v>44393</v>
      </c>
      <c r="B260" s="13">
        <v>4.0999999999999995E-2</v>
      </c>
      <c r="C260" s="13">
        <v>4.2199999999999994E-2</v>
      </c>
      <c r="D260" s="17">
        <v>2056.39</v>
      </c>
      <c r="E260" s="17">
        <v>2024.01</v>
      </c>
      <c r="F260" s="23">
        <v>2022.15</v>
      </c>
      <c r="G260" s="26">
        <f>VLOOKUP(Tabela8[[#This Row],[NTN-B PRINCIPAL 2035]],'IFIX e SMAL'!$A:$E,5,0)</f>
        <v>2841.35</v>
      </c>
      <c r="H260" s="26">
        <f>IFERROR(VLOOKUP(Tabela8[[#This Row],[NTN-B PRINCIPAL 2035]],'IFIX e SMAL'!$J:$P,5,0),H259)</f>
        <v>148.6</v>
      </c>
      <c r="I260" s="27">
        <v>4.25</v>
      </c>
      <c r="J260" s="54">
        <f>J259+(J259*(((Tabela8[[#This Row],[IFIX]]*1)/G259)-1))</f>
        <v>100.89877984687729</v>
      </c>
      <c r="K260" s="54">
        <f>K259+(K259*(((Tabela8[[#This Row],[SMAL]]*1)/H259)-1))</f>
        <v>134.46746900732992</v>
      </c>
    </row>
    <row r="261" spans="1:11">
      <c r="A261" s="25">
        <v>44396</v>
      </c>
      <c r="B261" s="13">
        <v>4.1200000000000001E-2</v>
      </c>
      <c r="C261" s="13">
        <v>4.24E-2</v>
      </c>
      <c r="D261" s="17">
        <v>2051.8000000000002</v>
      </c>
      <c r="E261" s="17">
        <v>2019.5</v>
      </c>
      <c r="F261" s="23">
        <v>2018.66</v>
      </c>
      <c r="G261" s="26">
        <f>VLOOKUP(Tabela8[[#This Row],[NTN-B PRINCIPAL 2035]],'IFIX e SMAL'!$A:$E,5,0)</f>
        <v>2836.18</v>
      </c>
      <c r="H261" s="26">
        <f>IFERROR(VLOOKUP(Tabela8[[#This Row],[NTN-B PRINCIPAL 2035]],'IFIX e SMAL'!$J:$P,5,0),H260)</f>
        <v>146.55000000000001</v>
      </c>
      <c r="I261" s="27">
        <v>4.25</v>
      </c>
      <c r="J261" s="54">
        <f>J260+(J260*(((Tabela8[[#This Row],[IFIX]]*1)/G260)-1))</f>
        <v>100.71518870470601</v>
      </c>
      <c r="K261" s="54">
        <f>K260+(K260*(((Tabela8[[#This Row],[SMAL]]*1)/H260)-1))</f>
        <v>132.61243326395831</v>
      </c>
    </row>
    <row r="262" spans="1:11">
      <c r="A262" s="25">
        <v>44397</v>
      </c>
      <c r="B262" s="13">
        <v>4.0800000000000003E-2</v>
      </c>
      <c r="C262" s="13">
        <v>4.2000000000000003E-2</v>
      </c>
      <c r="D262" s="17">
        <v>2063.5300000000002</v>
      </c>
      <c r="E262" s="17">
        <v>2031.05</v>
      </c>
      <c r="F262" s="23">
        <v>2030.21</v>
      </c>
      <c r="G262" s="26">
        <f>VLOOKUP(Tabela8[[#This Row],[NTN-B PRINCIPAL 2035]],'IFIX e SMAL'!$A:$E,5,0)</f>
        <v>2839.66</v>
      </c>
      <c r="H262" s="26">
        <f>IFERROR(VLOOKUP(Tabela8[[#This Row],[NTN-B PRINCIPAL 2035]],'IFIX e SMAL'!$J:$P,5,0),H261)</f>
        <v>148</v>
      </c>
      <c r="I262" s="27">
        <v>4.25</v>
      </c>
      <c r="J262" s="54">
        <f>J261+(J261*(((Tabela8[[#This Row],[IFIX]]*1)/G261)-1))</f>
        <v>100.83876649479423</v>
      </c>
      <c r="K262" s="54">
        <f>K261+(K261*(((Tabela8[[#This Row],[SMAL]]*1)/H261)-1))</f>
        <v>133.92453171658701</v>
      </c>
    </row>
    <row r="263" spans="1:11">
      <c r="A263" s="25">
        <v>44398</v>
      </c>
      <c r="B263" s="13">
        <v>4.0800000000000003E-2</v>
      </c>
      <c r="C263" s="13">
        <v>4.2000000000000003E-2</v>
      </c>
      <c r="D263" s="17">
        <v>2064.37</v>
      </c>
      <c r="E263" s="17">
        <v>2031.89</v>
      </c>
      <c r="F263" s="23">
        <v>2031.05</v>
      </c>
      <c r="G263" s="26">
        <f>VLOOKUP(Tabela8[[#This Row],[NTN-B PRINCIPAL 2035]],'IFIX e SMAL'!$A:$E,5,0)</f>
        <v>2837.73</v>
      </c>
      <c r="H263" s="26">
        <f>IFERROR(VLOOKUP(Tabela8[[#This Row],[NTN-B PRINCIPAL 2035]],'IFIX e SMAL'!$J:$P,5,0),H262)</f>
        <v>148</v>
      </c>
      <c r="I263" s="27">
        <v>4.25</v>
      </c>
      <c r="J263" s="54">
        <f>J262+(J262*(((Tabela8[[#This Row],[IFIX]]*1)/G262)-1))</f>
        <v>100.77023053649819</v>
      </c>
      <c r="K263" s="54">
        <f>K262+(K262*(((Tabela8[[#This Row],[SMAL]]*1)/H262)-1))</f>
        <v>133.92453171658701</v>
      </c>
    </row>
    <row r="264" spans="1:11">
      <c r="A264" s="25">
        <v>44399</v>
      </c>
      <c r="B264" s="13">
        <v>4.0999999999999995E-2</v>
      </c>
      <c r="C264" s="13">
        <v>4.2199999999999994E-2</v>
      </c>
      <c r="D264" s="17">
        <v>2059.77</v>
      </c>
      <c r="E264" s="17">
        <v>2027.37</v>
      </c>
      <c r="F264" s="23">
        <v>2026.53</v>
      </c>
      <c r="G264" s="26">
        <f>VLOOKUP(Tabela8[[#This Row],[NTN-B PRINCIPAL 2035]],'IFIX e SMAL'!$A:$E,5,0)</f>
        <v>2834.13</v>
      </c>
      <c r="H264" s="26">
        <f>IFERROR(VLOOKUP(Tabela8[[#This Row],[NTN-B PRINCIPAL 2035]],'IFIX e SMAL'!$J:$P,5,0),H263)</f>
        <v>149.25</v>
      </c>
      <c r="I264" s="27">
        <v>4.25</v>
      </c>
      <c r="J264" s="54">
        <f>J263+(J263*(((Tabela8[[#This Row],[IFIX]]*1)/G263)-1))</f>
        <v>100.6423914433035</v>
      </c>
      <c r="K264" s="54">
        <f>K263+(K263*(((Tabela8[[#This Row],[SMAL]]*1)/H263)-1))</f>
        <v>135.05565107230143</v>
      </c>
    </row>
    <row r="265" spans="1:11">
      <c r="A265" s="25">
        <v>44400</v>
      </c>
      <c r="B265" s="13">
        <v>4.1100000000000005E-2</v>
      </c>
      <c r="C265" s="13">
        <v>4.2300000000000004E-2</v>
      </c>
      <c r="D265" s="17">
        <v>2058.92</v>
      </c>
      <c r="E265" s="17">
        <v>2026.55</v>
      </c>
      <c r="F265" s="23">
        <v>2024.69</v>
      </c>
      <c r="G265" s="26">
        <f>VLOOKUP(Tabela8[[#This Row],[NTN-B PRINCIPAL 2035]],'IFIX e SMAL'!$A:$E,5,0)</f>
        <v>2828.23</v>
      </c>
      <c r="H265" s="26">
        <f>IFERROR(VLOOKUP(Tabela8[[#This Row],[NTN-B PRINCIPAL 2035]],'IFIX e SMAL'!$J:$P,5,0),H264)</f>
        <v>147.71</v>
      </c>
      <c r="I265" s="27">
        <v>4.25</v>
      </c>
      <c r="J265" s="54">
        <f>J264+(J264*(((Tabela8[[#This Row],[IFIX]]*1)/G264)-1))</f>
        <v>100.43287737390106</v>
      </c>
      <c r="K265" s="54">
        <f>K264+(K264*(((Tabela8[[#This Row],[SMAL]]*1)/H264)-1))</f>
        <v>133.66211202606129</v>
      </c>
    </row>
    <row r="266" spans="1:11">
      <c r="A266" s="25">
        <v>44403</v>
      </c>
      <c r="B266" s="13">
        <v>4.1200000000000001E-2</v>
      </c>
      <c r="C266" s="13">
        <v>4.24E-2</v>
      </c>
      <c r="D266" s="17">
        <v>2058.23</v>
      </c>
      <c r="E266" s="17">
        <v>2025.88</v>
      </c>
      <c r="F266" s="23">
        <v>2024.94</v>
      </c>
      <c r="G266" s="26">
        <f>VLOOKUP(Tabela8[[#This Row],[NTN-B PRINCIPAL 2035]],'IFIX e SMAL'!$A:$E,5,0)</f>
        <v>2825.37</v>
      </c>
      <c r="H266" s="26">
        <f>IFERROR(VLOOKUP(Tabela8[[#This Row],[NTN-B PRINCIPAL 2035]],'IFIX e SMAL'!$J:$P,5,0),H265)</f>
        <v>147</v>
      </c>
      <c r="I266" s="27">
        <v>4.25</v>
      </c>
      <c r="J266" s="54">
        <f>J265+(J265*(((Tabela8[[#This Row],[IFIX]]*1)/G265)-1))</f>
        <v>100.33131631652971</v>
      </c>
      <c r="K266" s="54">
        <f>K265+(K265*(((Tabela8[[#This Row],[SMAL]]*1)/H265)-1))</f>
        <v>133.0196362320155</v>
      </c>
    </row>
    <row r="267" spans="1:11">
      <c r="A267" s="25">
        <v>44404</v>
      </c>
      <c r="B267" s="13">
        <v>4.1900000000000007E-2</v>
      </c>
      <c r="C267" s="13">
        <v>4.3099999999999999E-2</v>
      </c>
      <c r="D267" s="17">
        <v>2040.24</v>
      </c>
      <c r="E267" s="17">
        <v>2008.2</v>
      </c>
      <c r="F267" s="23">
        <v>2007.26</v>
      </c>
      <c r="G267" s="26">
        <f>VLOOKUP(Tabela8[[#This Row],[NTN-B PRINCIPAL 2035]],'IFIX e SMAL'!$A:$E,5,0)</f>
        <v>2817.51</v>
      </c>
      <c r="H267" s="26">
        <f>IFERROR(VLOOKUP(Tabela8[[#This Row],[NTN-B PRINCIPAL 2035]],'IFIX e SMAL'!$J:$P,5,0),H266)</f>
        <v>144.22999999999999</v>
      </c>
      <c r="I267" s="27">
        <v>4.25</v>
      </c>
      <c r="J267" s="54">
        <f>J266+(J266*(((Tabela8[[#This Row],[IFIX]]*1)/G266)-1))</f>
        <v>100.05220096305463</v>
      </c>
      <c r="K267" s="54">
        <f>K266+(K266*(((Tabela8[[#This Row],[SMAL]]*1)/H266)-1))</f>
        <v>130.51307573975234</v>
      </c>
    </row>
    <row r="268" spans="1:11">
      <c r="A268" s="25">
        <v>44405</v>
      </c>
      <c r="B268" s="13">
        <v>4.2199999999999994E-2</v>
      </c>
      <c r="C268" s="13">
        <v>4.3400000000000001E-2</v>
      </c>
      <c r="D268" s="17">
        <v>2033.12</v>
      </c>
      <c r="E268" s="17">
        <v>2001.21</v>
      </c>
      <c r="F268" s="23">
        <v>2000.28</v>
      </c>
      <c r="G268" s="26">
        <f>VLOOKUP(Tabela8[[#This Row],[NTN-B PRINCIPAL 2035]],'IFIX e SMAL'!$A:$E,5,0)</f>
        <v>2816.91</v>
      </c>
      <c r="H268" s="26">
        <f>IFERROR(VLOOKUP(Tabela8[[#This Row],[NTN-B PRINCIPAL 2035]],'IFIX e SMAL'!$J:$P,5,0),H267)</f>
        <v>145.72999999999999</v>
      </c>
      <c r="I268" s="27">
        <v>4.25</v>
      </c>
      <c r="J268" s="54">
        <f>J267+(J267*(((Tabela8[[#This Row],[IFIX]]*1)/G267)-1))</f>
        <v>100.03089444752217</v>
      </c>
      <c r="K268" s="54">
        <f>K267+(K267*(((Tabela8[[#This Row],[SMAL]]*1)/H267)-1))</f>
        <v>131.87041896660963</v>
      </c>
    </row>
    <row r="269" spans="1:11">
      <c r="A269" s="25">
        <v>44406</v>
      </c>
      <c r="B269" s="13">
        <v>4.2300000000000004E-2</v>
      </c>
      <c r="C269" s="13">
        <v>4.3499999999999997E-2</v>
      </c>
      <c r="D269" s="17">
        <v>2031.38</v>
      </c>
      <c r="E269" s="17">
        <v>1999.51</v>
      </c>
      <c r="F269" s="23">
        <v>1998.57</v>
      </c>
      <c r="G269" s="26">
        <f>VLOOKUP(Tabela8[[#This Row],[NTN-B PRINCIPAL 2035]],'IFIX e SMAL'!$A:$E,5,0)</f>
        <v>2818.91</v>
      </c>
      <c r="H269" s="26">
        <f>IFERROR(VLOOKUP(Tabela8[[#This Row],[NTN-B PRINCIPAL 2035]],'IFIX e SMAL'!$J:$P,5,0),H268)</f>
        <v>145.29</v>
      </c>
      <c r="I269" s="27">
        <v>4.25</v>
      </c>
      <c r="J269" s="54">
        <f>J268+(J268*(((Tabela8[[#This Row],[IFIX]]*1)/G268)-1))</f>
        <v>100.10191616596367</v>
      </c>
      <c r="K269" s="54">
        <f>K268+(K268*(((Tabela8[[#This Row],[SMAL]]*1)/H268)-1))</f>
        <v>131.47226495339817</v>
      </c>
    </row>
    <row r="270" spans="1:11">
      <c r="A270" s="25">
        <v>44407</v>
      </c>
      <c r="B270" s="13">
        <v>4.2500000000000003E-2</v>
      </c>
      <c r="C270" s="13">
        <v>4.3700000000000003E-2</v>
      </c>
      <c r="D270" s="17">
        <v>2028.18</v>
      </c>
      <c r="E270" s="17">
        <v>1996.38</v>
      </c>
      <c r="F270" s="23">
        <v>1994.25</v>
      </c>
      <c r="G270" s="26">
        <f>VLOOKUP(Tabela8[[#This Row],[NTN-B PRINCIPAL 2035]],'IFIX e SMAL'!$A:$E,5,0)</f>
        <v>2824.12</v>
      </c>
      <c r="H270" s="26">
        <f>IFERROR(VLOOKUP(Tabela8[[#This Row],[NTN-B PRINCIPAL 2035]],'IFIX e SMAL'!$J:$P,5,0),H269)</f>
        <v>141.80000000000001</v>
      </c>
      <c r="I270" s="27">
        <v>4.25</v>
      </c>
      <c r="J270" s="54">
        <f>J269+(J269*(((Tabela8[[#This Row],[IFIX]]*1)/G269)-1))</f>
        <v>100.28692774250378</v>
      </c>
      <c r="K270" s="54">
        <f>K269+(K269*(((Tabela8[[#This Row],[SMAL]]*1)/H269)-1))</f>
        <v>128.31417971224352</v>
      </c>
    </row>
    <row r="271" spans="1:11">
      <c r="A271" s="25">
        <v>44410</v>
      </c>
      <c r="B271" s="13">
        <v>4.2999999999999997E-2</v>
      </c>
      <c r="C271" s="13">
        <v>4.4199999999999996E-2</v>
      </c>
      <c r="D271" s="17">
        <v>2015.8</v>
      </c>
      <c r="E271" s="17">
        <v>1984.21</v>
      </c>
      <c r="F271" s="23">
        <v>1983.28</v>
      </c>
      <c r="G271" s="26">
        <f>VLOOKUP(Tabela8[[#This Row],[NTN-B PRINCIPAL 2035]],'IFIX e SMAL'!$A:$E,5,0)</f>
        <v>2812.66</v>
      </c>
      <c r="H271" s="26">
        <f>IFERROR(VLOOKUP(Tabela8[[#This Row],[NTN-B PRINCIPAL 2035]],'IFIX e SMAL'!$J:$P,5,0),H270)</f>
        <v>142.61000000000001</v>
      </c>
      <c r="I271" s="27">
        <v>4.25</v>
      </c>
      <c r="J271" s="54">
        <f>J270+(J270*(((Tabela8[[#This Row],[IFIX]]*1)/G270)-1))</f>
        <v>99.879973295833992</v>
      </c>
      <c r="K271" s="54">
        <f>K270+(K270*(((Tabela8[[#This Row],[SMAL]]*1)/H270)-1))</f>
        <v>129.04714505474647</v>
      </c>
    </row>
    <row r="272" spans="1:11">
      <c r="A272" s="25">
        <v>44411</v>
      </c>
      <c r="B272" s="13">
        <v>4.4000000000000004E-2</v>
      </c>
      <c r="C272" s="13">
        <v>4.5199999999999997E-2</v>
      </c>
      <c r="D272" s="17">
        <v>1990.38</v>
      </c>
      <c r="E272" s="17">
        <v>1959.23</v>
      </c>
      <c r="F272" s="23">
        <v>1958.3</v>
      </c>
      <c r="G272" s="26">
        <f>VLOOKUP(Tabela8[[#This Row],[NTN-B PRINCIPAL 2035]],'IFIX e SMAL'!$A:$E,5,0)</f>
        <v>2800.61</v>
      </c>
      <c r="H272" s="26">
        <f>IFERROR(VLOOKUP(Tabela8[[#This Row],[NTN-B PRINCIPAL 2035]],'IFIX e SMAL'!$J:$P,5,0),H271)</f>
        <v>142.99</v>
      </c>
      <c r="I272" s="27">
        <v>4.25</v>
      </c>
      <c r="J272" s="54">
        <f>J271+(J271*(((Tabela8[[#This Row],[IFIX]]*1)/G271)-1))</f>
        <v>99.452067442223964</v>
      </c>
      <c r="K272" s="54">
        <f>K271+(K271*(((Tabela8[[#This Row],[SMAL]]*1)/H271)-1))</f>
        <v>129.39100533888364</v>
      </c>
    </row>
    <row r="273" spans="1:11">
      <c r="A273" s="25">
        <v>44412</v>
      </c>
      <c r="B273" s="13">
        <v>4.2500000000000003E-2</v>
      </c>
      <c r="C273" s="13">
        <v>4.3700000000000003E-2</v>
      </c>
      <c r="D273" s="17">
        <v>2031</v>
      </c>
      <c r="E273" s="17">
        <v>1999.18</v>
      </c>
      <c r="F273" s="23">
        <v>1998.25</v>
      </c>
      <c r="G273" s="26">
        <f>VLOOKUP(Tabela8[[#This Row],[NTN-B PRINCIPAL 2035]],'IFIX e SMAL'!$A:$E,5,0)</f>
        <v>2792.66</v>
      </c>
      <c r="H273" s="26">
        <f>IFERROR(VLOOKUP(Tabela8[[#This Row],[NTN-B PRINCIPAL 2035]],'IFIX e SMAL'!$J:$P,5,0),H272)</f>
        <v>141</v>
      </c>
      <c r="I273" s="27">
        <v>4.25</v>
      </c>
      <c r="J273" s="54">
        <f>J272+(J272*(((Tabela8[[#This Row],[IFIX]]*1)/G272)-1))</f>
        <v>99.169756111418991</v>
      </c>
      <c r="K273" s="54">
        <f>K272+(K272*(((Tabela8[[#This Row],[SMAL]]*1)/H272)-1))</f>
        <v>127.59026332458629</v>
      </c>
    </row>
    <row r="274" spans="1:11">
      <c r="A274" s="25">
        <v>44413</v>
      </c>
      <c r="B274" s="13">
        <v>4.2699999999999995E-2</v>
      </c>
      <c r="C274" s="13">
        <v>4.3899999999999995E-2</v>
      </c>
      <c r="D274" s="17">
        <v>2026.6</v>
      </c>
      <c r="E274" s="17">
        <v>1994.87</v>
      </c>
      <c r="F274" s="23">
        <v>1993.93</v>
      </c>
      <c r="G274" s="26">
        <f>VLOOKUP(Tabela8[[#This Row],[NTN-B PRINCIPAL 2035]],'IFIX e SMAL'!$A:$E,5,0)</f>
        <v>2781.02</v>
      </c>
      <c r="H274" s="26">
        <f>IFERROR(VLOOKUP(Tabela8[[#This Row],[NTN-B PRINCIPAL 2035]],'IFIX e SMAL'!$J:$P,5,0),H273)</f>
        <v>139.59</v>
      </c>
      <c r="I274" s="27">
        <v>5.25</v>
      </c>
      <c r="J274" s="54">
        <f>J273+(J273*(((Tabela8[[#This Row],[IFIX]]*1)/G273)-1))</f>
        <v>98.756409710089471</v>
      </c>
      <c r="K274" s="54">
        <f>K273+(K273*(((Tabela8[[#This Row],[SMAL]]*1)/H273)-1))</f>
        <v>126.31436069134043</v>
      </c>
    </row>
    <row r="275" spans="1:11">
      <c r="A275" s="25">
        <v>44414</v>
      </c>
      <c r="B275" s="13">
        <v>4.4500000000000005E-2</v>
      </c>
      <c r="C275" s="13">
        <v>4.5700000000000005E-2</v>
      </c>
      <c r="D275" s="17">
        <v>1981.32</v>
      </c>
      <c r="E275" s="17">
        <v>1950.35</v>
      </c>
      <c r="F275" s="23">
        <v>1948.26</v>
      </c>
      <c r="G275" s="26">
        <f>VLOOKUP(Tabela8[[#This Row],[NTN-B PRINCIPAL 2035]],'IFIX e SMAL'!$A:$E,5,0)</f>
        <v>2778.56</v>
      </c>
      <c r="H275" s="26">
        <f>IFERROR(VLOOKUP(Tabela8[[#This Row],[NTN-B PRINCIPAL 2035]],'IFIX e SMAL'!$J:$P,5,0),H274)</f>
        <v>140.5</v>
      </c>
      <c r="I275" s="27">
        <v>5.25</v>
      </c>
      <c r="J275" s="54">
        <f>J274+(J274*(((Tabela8[[#This Row],[IFIX]]*1)/G274)-1))</f>
        <v>98.669052996406421</v>
      </c>
      <c r="K275" s="54">
        <f>K274+(K274*(((Tabela8[[#This Row],[SMAL]]*1)/H274)-1))</f>
        <v>127.1378155823005</v>
      </c>
    </row>
    <row r="276" spans="1:11">
      <c r="A276" s="25">
        <v>44417</v>
      </c>
      <c r="B276" s="13">
        <v>4.4299999999999999E-2</v>
      </c>
      <c r="C276" s="13">
        <v>4.5499999999999999E-2</v>
      </c>
      <c r="D276" s="17">
        <v>1987.46</v>
      </c>
      <c r="E276" s="17">
        <v>1956.41</v>
      </c>
      <c r="F276" s="23">
        <v>1955.48</v>
      </c>
      <c r="G276" s="26">
        <f>VLOOKUP(Tabela8[[#This Row],[NTN-B PRINCIPAL 2035]],'IFIX e SMAL'!$A:$E,5,0)</f>
        <v>2769.53</v>
      </c>
      <c r="H276" s="26">
        <f>IFERROR(VLOOKUP(Tabela8[[#This Row],[NTN-B PRINCIPAL 2035]],'IFIX e SMAL'!$J:$P,5,0),H275)</f>
        <v>141.11000000000001</v>
      </c>
      <c r="I276" s="27">
        <v>5.25</v>
      </c>
      <c r="J276" s="54">
        <f>J275+(J275*(((Tabela8[[#This Row],[IFIX]]*1)/G275)-1))</f>
        <v>98.348389937643063</v>
      </c>
      <c r="K276" s="54">
        <f>K275+(K275*(((Tabela8[[#This Row],[SMAL]]*1)/H275)-1))</f>
        <v>127.68980182788917</v>
      </c>
    </row>
    <row r="277" spans="1:11">
      <c r="A277" s="25">
        <v>44418</v>
      </c>
      <c r="B277" s="13">
        <v>4.4900000000000002E-2</v>
      </c>
      <c r="C277" s="13">
        <v>4.6100000000000002E-2</v>
      </c>
      <c r="D277" s="17">
        <v>1973.31</v>
      </c>
      <c r="E277" s="17">
        <v>1942.5</v>
      </c>
      <c r="F277" s="23">
        <v>1941.56</v>
      </c>
      <c r="G277" s="26">
        <f>VLOOKUP(Tabela8[[#This Row],[NTN-B PRINCIPAL 2035]],'IFIX e SMAL'!$A:$E,5,0)</f>
        <v>2755.49</v>
      </c>
      <c r="H277" s="26">
        <f>IFERROR(VLOOKUP(Tabela8[[#This Row],[NTN-B PRINCIPAL 2035]],'IFIX e SMAL'!$J:$P,5,0),H276)</f>
        <v>140.35</v>
      </c>
      <c r="I277" s="27">
        <v>5.25</v>
      </c>
      <c r="J277" s="54">
        <f>J276+(J276*(((Tabela8[[#This Row],[IFIX]]*1)/G276)-1))</f>
        <v>97.849817474183723</v>
      </c>
      <c r="K277" s="54">
        <f>K276+(K276*(((Tabela8[[#This Row],[SMAL]]*1)/H276)-1))</f>
        <v>127.00208125961478</v>
      </c>
    </row>
    <row r="278" spans="1:11">
      <c r="A278" s="25">
        <v>44419</v>
      </c>
      <c r="B278" s="13">
        <v>4.4600000000000001E-2</v>
      </c>
      <c r="C278" s="13">
        <v>4.58E-2</v>
      </c>
      <c r="D278" s="17">
        <v>1982.05</v>
      </c>
      <c r="E278" s="17">
        <v>1951.11</v>
      </c>
      <c r="F278" s="23">
        <v>1950.16</v>
      </c>
      <c r="G278" s="26">
        <f>VLOOKUP(Tabela8[[#This Row],[NTN-B PRINCIPAL 2035]],'IFIX e SMAL'!$A:$E,5,0)</f>
        <v>2739.91</v>
      </c>
      <c r="H278" s="26">
        <f>IFERROR(VLOOKUP(Tabela8[[#This Row],[NTN-B PRINCIPAL 2035]],'IFIX e SMAL'!$J:$P,5,0),H277)</f>
        <v>139.6</v>
      </c>
      <c r="I278" s="27">
        <v>5.25</v>
      </c>
      <c r="J278" s="54">
        <f>J277+(J277*(((Tabela8[[#This Row],[IFIX]]*1)/G277)-1))</f>
        <v>97.296558287524448</v>
      </c>
      <c r="K278" s="54">
        <f>K277+(K277*(((Tabela8[[#This Row],[SMAL]]*1)/H277)-1))</f>
        <v>126.32340964618614</v>
      </c>
    </row>
    <row r="279" spans="1:11">
      <c r="A279" s="25">
        <v>44420</v>
      </c>
      <c r="B279" s="13">
        <v>4.5199999999999997E-2</v>
      </c>
      <c r="C279" s="13">
        <v>4.6399999999999997E-2</v>
      </c>
      <c r="D279" s="17">
        <v>1967.46</v>
      </c>
      <c r="E279" s="17">
        <v>1936.77</v>
      </c>
      <c r="F279" s="23">
        <v>1935.83</v>
      </c>
      <c r="G279" s="26">
        <f>VLOOKUP(Tabela8[[#This Row],[NTN-B PRINCIPAL 2035]],'IFIX e SMAL'!$A:$E,5,0)</f>
        <v>2722.32</v>
      </c>
      <c r="H279" s="26">
        <f>IFERROR(VLOOKUP(Tabela8[[#This Row],[NTN-B PRINCIPAL 2035]],'IFIX e SMAL'!$J:$P,5,0),H278)</f>
        <v>137.41999999999999</v>
      </c>
      <c r="I279" s="27">
        <v>5.25</v>
      </c>
      <c r="J279" s="54">
        <f>J278+(J278*(((Tabela8[[#This Row],[IFIX]]*1)/G278)-1))</f>
        <v>96.67192227383147</v>
      </c>
      <c r="K279" s="54">
        <f>K278+(K278*(((Tabela8[[#This Row],[SMAL]]*1)/H278)-1))</f>
        <v>124.35073748982019</v>
      </c>
    </row>
    <row r="280" spans="1:11">
      <c r="A280" s="25">
        <v>44421</v>
      </c>
      <c r="B280" s="13">
        <v>4.6199999999999998E-2</v>
      </c>
      <c r="C280" s="13">
        <v>4.7400000000000005E-2</v>
      </c>
      <c r="D280" s="17">
        <v>1943.74</v>
      </c>
      <c r="E280" s="17">
        <v>1913.46</v>
      </c>
      <c r="F280" s="23">
        <v>1911.59</v>
      </c>
      <c r="G280" s="26">
        <f>VLOOKUP(Tabela8[[#This Row],[NTN-B PRINCIPAL 2035]],'IFIX e SMAL'!$A:$E,5,0)</f>
        <v>2741.11</v>
      </c>
      <c r="H280" s="26">
        <f>IFERROR(VLOOKUP(Tabela8[[#This Row],[NTN-B PRINCIPAL 2035]],'IFIX e SMAL'!$J:$P,5,0),H279)</f>
        <v>137.25</v>
      </c>
      <c r="I280" s="27">
        <v>5.25</v>
      </c>
      <c r="J280" s="54">
        <f>J279+(J279*(((Tabela8[[#This Row],[IFIX]]*1)/G279)-1))</f>
        <v>97.339171318589351</v>
      </c>
      <c r="K280" s="54">
        <f>K279+(K279*(((Tabela8[[#This Row],[SMAL]]*1)/H279)-1))</f>
        <v>124.19690525744305</v>
      </c>
    </row>
    <row r="281" spans="1:11">
      <c r="A281" s="25">
        <v>44424</v>
      </c>
      <c r="B281" s="13">
        <v>4.7100000000000003E-2</v>
      </c>
      <c r="C281" s="13">
        <v>4.8300000000000003E-2</v>
      </c>
      <c r="D281" s="17">
        <v>1921.67</v>
      </c>
      <c r="E281" s="17">
        <v>1891.76</v>
      </c>
      <c r="F281" s="23">
        <v>1891.07</v>
      </c>
      <c r="G281" s="26">
        <f>VLOOKUP(Tabela8[[#This Row],[NTN-B PRINCIPAL 2035]],'IFIX e SMAL'!$A:$E,5,0)</f>
        <v>2725.1</v>
      </c>
      <c r="H281" s="26">
        <f>IFERROR(VLOOKUP(Tabela8[[#This Row],[NTN-B PRINCIPAL 2035]],'IFIX e SMAL'!$J:$P,5,0),H280)</f>
        <v>132.19999999999999</v>
      </c>
      <c r="I281" s="27">
        <v>5.25</v>
      </c>
      <c r="J281" s="54">
        <f>J280+(J280*(((Tabela8[[#This Row],[IFIX]]*1)/G280)-1))</f>
        <v>96.770642462465148</v>
      </c>
      <c r="K281" s="54">
        <f>K280+(K280*(((Tabela8[[#This Row],[SMAL]]*1)/H280)-1))</f>
        <v>119.62718306035678</v>
      </c>
    </row>
    <row r="282" spans="1:11">
      <c r="A282" s="25">
        <v>44425</v>
      </c>
      <c r="B282" s="13">
        <v>4.7500000000000001E-2</v>
      </c>
      <c r="C282" s="13">
        <v>4.87E-2</v>
      </c>
      <c r="D282" s="17">
        <v>1912.34</v>
      </c>
      <c r="E282" s="17">
        <v>1882.59</v>
      </c>
      <c r="F282" s="23">
        <v>1881.9</v>
      </c>
      <c r="G282" s="26">
        <f>VLOOKUP(Tabela8[[#This Row],[NTN-B PRINCIPAL 2035]],'IFIX e SMAL'!$A:$E,5,0)</f>
        <v>2708.3</v>
      </c>
      <c r="H282" s="26">
        <f>IFERROR(VLOOKUP(Tabela8[[#This Row],[NTN-B PRINCIPAL 2035]],'IFIX e SMAL'!$J:$P,5,0),H281)</f>
        <v>130.1</v>
      </c>
      <c r="I282" s="27">
        <v>5.25</v>
      </c>
      <c r="J282" s="54">
        <f>J281+(J281*(((Tabela8[[#This Row],[IFIX]]*1)/G281)-1))</f>
        <v>96.174060027556564</v>
      </c>
      <c r="K282" s="54">
        <f>K281+(K281*(((Tabela8[[#This Row],[SMAL]]*1)/H281)-1))</f>
        <v>117.72690254275658</v>
      </c>
    </row>
    <row r="283" spans="1:11">
      <c r="A283" s="25">
        <v>44426</v>
      </c>
      <c r="B283" s="13">
        <v>4.7699999999999992E-2</v>
      </c>
      <c r="C283" s="13">
        <v>4.8899999999999999E-2</v>
      </c>
      <c r="D283" s="17">
        <v>1908.03</v>
      </c>
      <c r="E283" s="17">
        <v>1878.37</v>
      </c>
      <c r="F283" s="23">
        <v>1877.69</v>
      </c>
      <c r="G283" s="26">
        <f>VLOOKUP(Tabela8[[#This Row],[NTN-B PRINCIPAL 2035]],'IFIX e SMAL'!$A:$E,5,0)</f>
        <v>2703.4</v>
      </c>
      <c r="H283" s="26">
        <f>IFERROR(VLOOKUP(Tabela8[[#This Row],[NTN-B PRINCIPAL 2035]],'IFIX e SMAL'!$J:$P,5,0),H282)</f>
        <v>130.27000000000001</v>
      </c>
      <c r="I283" s="27">
        <v>5.25</v>
      </c>
      <c r="J283" s="54">
        <f>J282+(J282*(((Tabela8[[#This Row],[IFIX]]*1)/G282)-1))</f>
        <v>96.000056817374897</v>
      </c>
      <c r="K283" s="54">
        <f>K282+(K282*(((Tabela8[[#This Row],[SMAL]]*1)/H282)-1))</f>
        <v>117.88073477513376</v>
      </c>
    </row>
    <row r="284" spans="1:11">
      <c r="A284" s="25">
        <v>44427</v>
      </c>
      <c r="B284" s="13">
        <v>4.9500000000000002E-2</v>
      </c>
      <c r="C284" s="13">
        <v>5.0700000000000002E-2</v>
      </c>
      <c r="D284" s="17">
        <v>1864.41</v>
      </c>
      <c r="E284" s="17">
        <v>1835.49</v>
      </c>
      <c r="F284" s="23">
        <v>1834.8</v>
      </c>
      <c r="G284" s="26">
        <f>VLOOKUP(Tabela8[[#This Row],[NTN-B PRINCIPAL 2035]],'IFIX e SMAL'!$A:$E,5,0)</f>
        <v>2690.63</v>
      </c>
      <c r="H284" s="26">
        <f>IFERROR(VLOOKUP(Tabela8[[#This Row],[NTN-B PRINCIPAL 2035]],'IFIX e SMAL'!$J:$P,5,0),H283)</f>
        <v>133.5</v>
      </c>
      <c r="I284" s="27">
        <v>5.25</v>
      </c>
      <c r="J284" s="54">
        <f>J283+(J283*(((Tabela8[[#This Row],[IFIX]]*1)/G283)-1))</f>
        <v>95.546583145125922</v>
      </c>
      <c r="K284" s="54">
        <f>K283+(K283*(((Tabela8[[#This Row],[SMAL]]*1)/H283)-1))</f>
        <v>120.80354719029981</v>
      </c>
    </row>
    <row r="285" spans="1:11">
      <c r="A285" s="25">
        <v>44428</v>
      </c>
      <c r="B285" s="13">
        <v>4.8799999999999996E-2</v>
      </c>
      <c r="C285" s="13">
        <v>0.05</v>
      </c>
      <c r="D285" s="17">
        <v>1882.87</v>
      </c>
      <c r="E285" s="17">
        <v>1853.65</v>
      </c>
      <c r="F285" s="23">
        <v>1852.3</v>
      </c>
      <c r="G285" s="26">
        <f>VLOOKUP(Tabela8[[#This Row],[NTN-B PRINCIPAL 2035]],'IFIX e SMAL'!$A:$E,5,0)</f>
        <v>2705.34</v>
      </c>
      <c r="H285" s="26">
        <f>IFERROR(VLOOKUP(Tabela8[[#This Row],[NTN-B PRINCIPAL 2035]],'IFIX e SMAL'!$J:$P,5,0),H284)</f>
        <v>135.91</v>
      </c>
      <c r="I285" s="27">
        <v>5.25</v>
      </c>
      <c r="J285" s="54">
        <f>J284+(J284*(((Tabela8[[#This Row],[IFIX]]*1)/G284)-1))</f>
        <v>96.068947884263167</v>
      </c>
      <c r="K285" s="54">
        <f>K284+(K284*(((Tabela8[[#This Row],[SMAL]]*1)/H284)-1))</f>
        <v>122.98434530811721</v>
      </c>
    </row>
    <row r="286" spans="1:11">
      <c r="A286" s="25">
        <v>44431</v>
      </c>
      <c r="B286" s="13">
        <v>4.8000000000000001E-2</v>
      </c>
      <c r="C286" s="13">
        <v>4.9200000000000001E-2</v>
      </c>
      <c r="D286" s="17">
        <v>1903.32</v>
      </c>
      <c r="E286" s="17">
        <v>1873.76</v>
      </c>
      <c r="F286" s="23">
        <v>1873.08</v>
      </c>
      <c r="G286" s="26">
        <f>VLOOKUP(Tabela8[[#This Row],[NTN-B PRINCIPAL 2035]],'IFIX e SMAL'!$A:$E,5,0)</f>
        <v>2719.43</v>
      </c>
      <c r="H286" s="26">
        <f>IFERROR(VLOOKUP(Tabela8[[#This Row],[NTN-B PRINCIPAL 2035]],'IFIX e SMAL'!$J:$P,5,0),H285)</f>
        <v>135.9</v>
      </c>
      <c r="I286" s="27">
        <v>5.25</v>
      </c>
      <c r="J286" s="54">
        <f>J285+(J285*(((Tabela8[[#This Row],[IFIX]]*1)/G285)-1))</f>
        <v>96.569295890683534</v>
      </c>
      <c r="K286" s="54">
        <f>K285+(K285*(((Tabela8[[#This Row],[SMAL]]*1)/H285)-1))</f>
        <v>122.9752963532715</v>
      </c>
    </row>
    <row r="287" spans="1:11">
      <c r="A287" s="25">
        <v>44432</v>
      </c>
      <c r="B287" s="13">
        <v>4.7500000000000001E-2</v>
      </c>
      <c r="C287" s="13">
        <v>4.87E-2</v>
      </c>
      <c r="D287" s="17">
        <v>1916.47</v>
      </c>
      <c r="E287" s="17">
        <v>1886.71</v>
      </c>
      <c r="F287" s="23">
        <v>1886.01</v>
      </c>
      <c r="G287" s="26">
        <f>VLOOKUP(Tabela8[[#This Row],[NTN-B PRINCIPAL 2035]],'IFIX e SMAL'!$A:$E,5,0)</f>
        <v>2720.6</v>
      </c>
      <c r="H287" s="26">
        <f>IFERROR(VLOOKUP(Tabela8[[#This Row],[NTN-B PRINCIPAL 2035]],'IFIX e SMAL'!$J:$P,5,0),H286)</f>
        <v>139.6</v>
      </c>
      <c r="I287" s="27">
        <v>5.25</v>
      </c>
      <c r="J287" s="54">
        <f>J286+(J286*(((Tabela8[[#This Row],[IFIX]]*1)/G286)-1))</f>
        <v>96.610843595971815</v>
      </c>
      <c r="K287" s="54">
        <f>K286+(K286*(((Tabela8[[#This Row],[SMAL]]*1)/H286)-1))</f>
        <v>126.32340964618616</v>
      </c>
    </row>
    <row r="288" spans="1:11">
      <c r="A288" s="25">
        <v>44433</v>
      </c>
      <c r="B288" s="13">
        <v>4.7100000000000003E-2</v>
      </c>
      <c r="C288" s="13">
        <v>4.8300000000000003E-2</v>
      </c>
      <c r="D288" s="17">
        <v>1927.19</v>
      </c>
      <c r="E288" s="17">
        <v>1897.26</v>
      </c>
      <c r="F288" s="23">
        <v>1896.57</v>
      </c>
      <c r="G288" s="26">
        <f>VLOOKUP(Tabela8[[#This Row],[NTN-B PRINCIPAL 2035]],'IFIX e SMAL'!$A:$E,5,0)</f>
        <v>2720.95</v>
      </c>
      <c r="H288" s="26">
        <f>IFERROR(VLOOKUP(Tabela8[[#This Row],[NTN-B PRINCIPAL 2035]],'IFIX e SMAL'!$J:$P,5,0),H287)</f>
        <v>140.24</v>
      </c>
      <c r="I288" s="27">
        <v>5.25</v>
      </c>
      <c r="J288" s="54">
        <f>J287+(J287*(((Tabela8[[#This Row],[IFIX]]*1)/G287)-1))</f>
        <v>96.623272396699079</v>
      </c>
      <c r="K288" s="54">
        <f>K287+(K287*(((Tabela8[[#This Row],[SMAL]]*1)/H287)-1))</f>
        <v>126.90254275631195</v>
      </c>
    </row>
    <row r="289" spans="1:11">
      <c r="A289" s="25">
        <v>44434</v>
      </c>
      <c r="B289" s="13">
        <v>4.5400000000000003E-2</v>
      </c>
      <c r="C289" s="13">
        <v>4.6600000000000003E-2</v>
      </c>
      <c r="D289" s="17">
        <v>1972</v>
      </c>
      <c r="E289" s="17">
        <v>1941.33</v>
      </c>
      <c r="F289" s="23">
        <v>1940.57</v>
      </c>
      <c r="G289" s="26">
        <f>VLOOKUP(Tabela8[[#This Row],[NTN-B PRINCIPAL 2035]],'IFIX e SMAL'!$A:$E,5,0)</f>
        <v>2723.55</v>
      </c>
      <c r="H289" s="26">
        <f>IFERROR(VLOOKUP(Tabela8[[#This Row],[NTN-B PRINCIPAL 2035]],'IFIX e SMAL'!$J:$P,5,0),H288)</f>
        <v>137.1</v>
      </c>
      <c r="I289" s="27">
        <v>5.25</v>
      </c>
      <c r="J289" s="54">
        <f>J288+(J288*(((Tabela8[[#This Row],[IFIX]]*1)/G288)-1))</f>
        <v>96.715600630673038</v>
      </c>
      <c r="K289" s="54">
        <f>K288+(K288*(((Tabela8[[#This Row],[SMAL]]*1)/H288)-1))</f>
        <v>124.06117093475731</v>
      </c>
    </row>
    <row r="290" spans="1:11">
      <c r="A290" s="25">
        <v>44435</v>
      </c>
      <c r="B290" s="13">
        <v>4.5999999999999999E-2</v>
      </c>
      <c r="C290" s="13">
        <v>4.7199999999999999E-2</v>
      </c>
      <c r="D290" s="17">
        <v>1958.19</v>
      </c>
      <c r="E290" s="17">
        <v>1927.77</v>
      </c>
      <c r="F290" s="23">
        <v>1926.19</v>
      </c>
      <c r="G290" s="26">
        <f>VLOOKUP(Tabela8[[#This Row],[NTN-B PRINCIPAL 2035]],'IFIX e SMAL'!$A:$E,5,0)</f>
        <v>2731.21</v>
      </c>
      <c r="H290" s="26">
        <f>IFERROR(VLOOKUP(Tabela8[[#This Row],[NTN-B PRINCIPAL 2035]],'IFIX e SMAL'!$J:$P,5,0),H289)</f>
        <v>139.35</v>
      </c>
      <c r="I290" s="27">
        <v>5.25</v>
      </c>
      <c r="J290" s="54">
        <f>J289+(J289*(((Tabela8[[#This Row],[IFIX]]*1)/G289)-1))</f>
        <v>96.987613812303977</v>
      </c>
      <c r="K290" s="54">
        <f>K289+(K289*(((Tabela8[[#This Row],[SMAL]]*1)/H289)-1))</f>
        <v>126.09718577504326</v>
      </c>
    </row>
    <row r="291" spans="1:11">
      <c r="A291" s="25">
        <v>44438</v>
      </c>
      <c r="B291" s="13">
        <v>4.5700000000000005E-2</v>
      </c>
      <c r="C291" s="13">
        <v>4.6900000000000004E-2</v>
      </c>
      <c r="D291" s="17">
        <v>1966.65</v>
      </c>
      <c r="E291" s="17">
        <v>1936.09</v>
      </c>
      <c r="F291" s="23">
        <v>1935.33</v>
      </c>
      <c r="G291" s="26">
        <f>VLOOKUP(Tabela8[[#This Row],[NTN-B PRINCIPAL 2035]],'IFIX e SMAL'!$A:$E,5,0)</f>
        <v>2741.19</v>
      </c>
      <c r="H291" s="26">
        <f>IFERROR(VLOOKUP(Tabela8[[#This Row],[NTN-B PRINCIPAL 2035]],'IFIX e SMAL'!$J:$P,5,0),H290)</f>
        <v>138.1</v>
      </c>
      <c r="I291" s="27">
        <v>5.25</v>
      </c>
      <c r="J291" s="54">
        <f>J290+(J290*(((Tabela8[[#This Row],[IFIX]]*1)/G290)-1))</f>
        <v>97.342012187327057</v>
      </c>
      <c r="K291" s="54">
        <f>K290+(K290*(((Tabela8[[#This Row],[SMAL]]*1)/H290)-1))</f>
        <v>124.96606641932884</v>
      </c>
    </row>
    <row r="292" spans="1:11">
      <c r="A292" s="25">
        <v>44439</v>
      </c>
      <c r="B292" s="13">
        <v>4.6199999999999998E-2</v>
      </c>
      <c r="C292" s="13">
        <v>4.7400000000000005E-2</v>
      </c>
      <c r="D292" s="17">
        <v>1954.62</v>
      </c>
      <c r="E292" s="17">
        <v>1924.27</v>
      </c>
      <c r="F292" s="23">
        <v>1923.51</v>
      </c>
      <c r="G292" s="26">
        <f>VLOOKUP(Tabela8[[#This Row],[NTN-B PRINCIPAL 2035]],'IFIX e SMAL'!$A:$E,5,0)</f>
        <v>2749.84</v>
      </c>
      <c r="H292" s="26">
        <f>IFERROR(VLOOKUP(Tabela8[[#This Row],[NTN-B PRINCIPAL 2035]],'IFIX e SMAL'!$J:$P,5,0),H291)</f>
        <v>136.33000000000001</v>
      </c>
      <c r="I292" s="27">
        <v>5.25</v>
      </c>
      <c r="J292" s="54">
        <f>J291+(J291*(((Tabela8[[#This Row],[IFIX]]*1)/G291)-1))</f>
        <v>97.649181119586544</v>
      </c>
      <c r="K292" s="54">
        <f>K291+(K291*(((Tabela8[[#This Row],[SMAL]]*1)/H291)-1))</f>
        <v>123.36440141163725</v>
      </c>
    </row>
    <row r="293" spans="1:11">
      <c r="A293" s="25">
        <v>44440</v>
      </c>
      <c r="B293" s="13">
        <v>4.6699999999999998E-2</v>
      </c>
      <c r="C293" s="13">
        <v>4.7899999999999998E-2</v>
      </c>
      <c r="D293" s="17">
        <v>1942.67</v>
      </c>
      <c r="E293" s="17">
        <v>1912.53</v>
      </c>
      <c r="F293" s="23">
        <v>1911.77</v>
      </c>
      <c r="G293" s="26">
        <f>VLOOKUP(Tabela8[[#This Row],[NTN-B PRINCIPAL 2035]],'IFIX e SMAL'!$A:$E,5,0)</f>
        <v>2750.74</v>
      </c>
      <c r="H293" s="26">
        <f>IFERROR(VLOOKUP(Tabela8[[#This Row],[NTN-B PRINCIPAL 2035]],'IFIX e SMAL'!$J:$P,5,0),H292)</f>
        <v>135.9</v>
      </c>
      <c r="I293" s="27">
        <v>5.25</v>
      </c>
      <c r="J293" s="54">
        <f>J292+(J292*(((Tabela8[[#This Row],[IFIX]]*1)/G292)-1))</f>
        <v>97.68114089288521</v>
      </c>
      <c r="K293" s="54">
        <f>K292+(K292*(((Tabela8[[#This Row],[SMAL]]*1)/H292)-1))</f>
        <v>122.97529635327147</v>
      </c>
    </row>
    <row r="294" spans="1:11">
      <c r="A294" s="25">
        <v>44441</v>
      </c>
      <c r="B294" s="13">
        <v>4.6600000000000003E-2</v>
      </c>
      <c r="C294" s="13">
        <v>4.7800000000000002E-2</v>
      </c>
      <c r="D294" s="17">
        <v>1945.97</v>
      </c>
      <c r="E294" s="17">
        <v>1915.79</v>
      </c>
      <c r="F294" s="23">
        <v>1915.02</v>
      </c>
      <c r="G294" s="26">
        <f>VLOOKUP(Tabela8[[#This Row],[NTN-B PRINCIPAL 2035]],'IFIX e SMAL'!$A:$E,5,0)</f>
        <v>2745.42</v>
      </c>
      <c r="H294" s="26">
        <f>IFERROR(VLOOKUP(Tabela8[[#This Row],[NTN-B PRINCIPAL 2035]],'IFIX e SMAL'!$J:$P,5,0),H293)</f>
        <v>133.03</v>
      </c>
      <c r="I294" s="27">
        <v>5.25</v>
      </c>
      <c r="J294" s="54">
        <f>J293+(J293*(((Tabela8[[#This Row],[IFIX]]*1)/G293)-1))</f>
        <v>97.492223121830833</v>
      </c>
      <c r="K294" s="54">
        <f>K293+(K293*(((Tabela8[[#This Row],[SMAL]]*1)/H293)-1))</f>
        <v>120.37824631255117</v>
      </c>
    </row>
    <row r="295" spans="1:11">
      <c r="A295" s="25">
        <v>44442</v>
      </c>
      <c r="B295" s="13">
        <v>4.6699999999999998E-2</v>
      </c>
      <c r="C295" s="13">
        <v>4.7899999999999998E-2</v>
      </c>
      <c r="D295" s="17">
        <v>1945.03</v>
      </c>
      <c r="E295" s="17">
        <v>1914.87</v>
      </c>
      <c r="F295" s="23">
        <v>1913.29</v>
      </c>
      <c r="G295" s="26">
        <f>VLOOKUP(Tabela8[[#This Row],[NTN-B PRINCIPAL 2035]],'IFIX e SMAL'!$A:$E,5,0)</f>
        <v>2733.24</v>
      </c>
      <c r="H295" s="26">
        <f>IFERROR(VLOOKUP(Tabela8[[#This Row],[NTN-B PRINCIPAL 2035]],'IFIX e SMAL'!$J:$P,5,0),H294)</f>
        <v>134</v>
      </c>
      <c r="I295" s="27">
        <v>5.25</v>
      </c>
      <c r="J295" s="54">
        <f>J294+(J294*(((Tabela8[[#This Row],[IFIX]]*1)/G294)-1))</f>
        <v>97.059700856522099</v>
      </c>
      <c r="K295" s="54">
        <f>K294+(K294*(((Tabela8[[#This Row],[SMAL]]*1)/H294)-1))</f>
        <v>121.25599493258555</v>
      </c>
    </row>
    <row r="296" spans="1:11">
      <c r="A296" s="25">
        <v>44445</v>
      </c>
      <c r="B296" s="13">
        <v>4.7300000000000002E-2</v>
      </c>
      <c r="C296" s="13">
        <v>4.8499999999999995E-2</v>
      </c>
      <c r="D296" s="17">
        <v>1931.06</v>
      </c>
      <c r="E296" s="17">
        <v>1901.14</v>
      </c>
      <c r="F296" s="23">
        <v>1899.98</v>
      </c>
      <c r="G296" s="26">
        <f>VLOOKUP(Tabela8[[#This Row],[NTN-B PRINCIPAL 2035]],'IFIX e SMAL'!$A:$E,5,0)</f>
        <v>2732.95</v>
      </c>
      <c r="H296" s="26">
        <f>IFERROR(VLOOKUP(Tabela8[[#This Row],[NTN-B PRINCIPAL 2035]],'IFIX e SMAL'!$J:$P,5,0),H295)</f>
        <v>134.13999999999999</v>
      </c>
      <c r="I296" s="27">
        <v>5.25</v>
      </c>
      <c r="J296" s="54">
        <f>J295+(J295*(((Tabela8[[#This Row],[IFIX]]*1)/G295)-1))</f>
        <v>97.049402707348079</v>
      </c>
      <c r="K296" s="54">
        <f>K295+(K295*(((Tabela8[[#This Row],[SMAL]]*1)/H295)-1))</f>
        <v>121.38268030042555</v>
      </c>
    </row>
    <row r="297" spans="1:11">
      <c r="A297" s="25">
        <v>44447</v>
      </c>
      <c r="B297" s="13">
        <v>4.7699999999999992E-2</v>
      </c>
      <c r="C297" s="13">
        <v>4.8899999999999999E-2</v>
      </c>
      <c r="D297" s="17">
        <v>1921.79</v>
      </c>
      <c r="E297" s="17">
        <v>1892.04</v>
      </c>
      <c r="F297" s="23">
        <v>1891.28</v>
      </c>
      <c r="G297" s="26">
        <f>VLOOKUP(Tabela8[[#This Row],[NTN-B PRINCIPAL 2035]],'IFIX e SMAL'!$A:$E,5,0)</f>
        <v>2715.09</v>
      </c>
      <c r="H297" s="26">
        <f>IFERROR(VLOOKUP(Tabela8[[#This Row],[NTN-B PRINCIPAL 2035]],'IFIX e SMAL'!$J:$P,5,0),H296)</f>
        <v>128.4</v>
      </c>
      <c r="I297" s="27">
        <v>5.25</v>
      </c>
      <c r="J297" s="54">
        <f>J296+(J296*(((Tabela8[[#This Row],[IFIX]]*1)/G296)-1))</f>
        <v>96.415178761665501</v>
      </c>
      <c r="K297" s="54">
        <f>K296+(K296*(((Tabela8[[#This Row],[SMAL]]*1)/H296)-1))</f>
        <v>116.18858021898497</v>
      </c>
    </row>
    <row r="298" spans="1:11">
      <c r="A298" s="25">
        <v>44448</v>
      </c>
      <c r="B298" s="13">
        <v>4.8799999999999996E-2</v>
      </c>
      <c r="C298" s="13">
        <v>0.05</v>
      </c>
      <c r="D298" s="17">
        <v>1898.58</v>
      </c>
      <c r="E298" s="17">
        <v>1869.22</v>
      </c>
      <c r="F298" s="23">
        <v>1868.34</v>
      </c>
      <c r="G298" s="26">
        <f>VLOOKUP(Tabela8[[#This Row],[NTN-B PRINCIPAL 2035]],'IFIX e SMAL'!$A:$E,5,0)</f>
        <v>2720.14</v>
      </c>
      <c r="H298" s="26">
        <f>IFERROR(VLOOKUP(Tabela8[[#This Row],[NTN-B PRINCIPAL 2035]],'IFIX e SMAL'!$J:$P,5,0),H297)</f>
        <v>131.19999999999999</v>
      </c>
      <c r="I298" s="27">
        <v>5.25</v>
      </c>
      <c r="J298" s="54">
        <f>J297+(J297*(((Tabela8[[#This Row],[IFIX]]*1)/G297)-1))</f>
        <v>96.594508600730293</v>
      </c>
      <c r="K298" s="54">
        <f>K297+(K297*(((Tabela8[[#This Row],[SMAL]]*1)/H297)-1))</f>
        <v>118.72228757578524</v>
      </c>
    </row>
    <row r="299" spans="1:11">
      <c r="A299" s="25">
        <v>44449</v>
      </c>
      <c r="B299" s="13">
        <v>4.7300000000000002E-2</v>
      </c>
      <c r="C299" s="13">
        <v>4.8499999999999995E-2</v>
      </c>
      <c r="D299" s="17">
        <v>1937.95</v>
      </c>
      <c r="E299" s="17">
        <v>1907.95</v>
      </c>
      <c r="F299" s="23">
        <v>1905.99</v>
      </c>
      <c r="G299" s="26">
        <f>VLOOKUP(Tabela8[[#This Row],[NTN-B PRINCIPAL 2035]],'IFIX e SMAL'!$A:$E,5,0)</f>
        <v>2727.91</v>
      </c>
      <c r="H299" s="26">
        <f>IFERROR(VLOOKUP(Tabela8[[#This Row],[NTN-B PRINCIPAL 2035]],'IFIX e SMAL'!$J:$P,5,0),H298)</f>
        <v>130.5</v>
      </c>
      <c r="I299" s="27">
        <v>5.25</v>
      </c>
      <c r="J299" s="54">
        <f>J298+(J298*(((Tabela8[[#This Row],[IFIX]]*1)/G298)-1))</f>
        <v>96.870427976875519</v>
      </c>
      <c r="K299" s="54">
        <f>K298+(K298*(((Tabela8[[#This Row],[SMAL]]*1)/H298)-1))</f>
        <v>118.08886073658518</v>
      </c>
    </row>
    <row r="300" spans="1:11">
      <c r="A300" s="25">
        <v>44452</v>
      </c>
      <c r="B300" s="13">
        <v>4.6500000000000007E-2</v>
      </c>
      <c r="C300" s="13">
        <v>4.7699999999999992E-2</v>
      </c>
      <c r="D300" s="17">
        <v>1959.13</v>
      </c>
      <c r="E300" s="17">
        <v>1927.89</v>
      </c>
      <c r="F300" s="23">
        <v>1927.89</v>
      </c>
      <c r="G300" s="26">
        <f>VLOOKUP(Tabela8[[#This Row],[NTN-B PRINCIPAL 2035]],'IFIX e SMAL'!$A:$E,5,0)</f>
        <v>2727.5</v>
      </c>
      <c r="H300" s="26">
        <f>IFERROR(VLOOKUP(Tabela8[[#This Row],[NTN-B PRINCIPAL 2035]],'IFIX e SMAL'!$J:$P,5,0),H299)</f>
        <v>134.15</v>
      </c>
      <c r="I300" s="27">
        <v>5.25</v>
      </c>
      <c r="J300" s="54">
        <f>J299+(J299*(((Tabela8[[#This Row],[IFIX]]*1)/G299)-1))</f>
        <v>96.855868524595024</v>
      </c>
      <c r="K300" s="54">
        <f>K299+(K299*(((Tabela8[[#This Row],[SMAL]]*1)/H299)-1))</f>
        <v>121.39172925527127</v>
      </c>
    </row>
    <row r="301" spans="1:11">
      <c r="A301" s="25">
        <v>44453</v>
      </c>
      <c r="B301" s="13">
        <v>4.7E-2</v>
      </c>
      <c r="C301" s="13">
        <v>4.82E-2</v>
      </c>
      <c r="D301" s="17">
        <v>1947.32</v>
      </c>
      <c r="E301" s="17">
        <v>1935.19</v>
      </c>
      <c r="F301" s="23">
        <v>1916.3</v>
      </c>
      <c r="G301" s="26">
        <f>VLOOKUP(Tabela8[[#This Row],[NTN-B PRINCIPAL 2035]],'IFIX e SMAL'!$A:$E,5,0)</f>
        <v>2728.31</v>
      </c>
      <c r="H301" s="26">
        <f>IFERROR(VLOOKUP(Tabela8[[#This Row],[NTN-B PRINCIPAL 2035]],'IFIX e SMAL'!$J:$P,5,0),H300)</f>
        <v>134.75</v>
      </c>
      <c r="I301" s="27">
        <v>5.25</v>
      </c>
      <c r="J301" s="54">
        <f>J300+(J300*(((Tabela8[[#This Row],[IFIX]]*1)/G300)-1))</f>
        <v>96.884632320563824</v>
      </c>
      <c r="K301" s="54">
        <f>K300+(K300*(((Tabela8[[#This Row],[SMAL]]*1)/H300)-1))</f>
        <v>121.9346665460142</v>
      </c>
    </row>
    <row r="302" spans="1:11">
      <c r="A302" s="25">
        <v>44454</v>
      </c>
      <c r="B302" s="13">
        <v>4.6600000000000003E-2</v>
      </c>
      <c r="C302" s="13">
        <v>4.7800000000000002E-2</v>
      </c>
      <c r="D302" s="17">
        <v>1958.48</v>
      </c>
      <c r="E302" s="17">
        <v>1927.18</v>
      </c>
      <c r="F302" s="23">
        <v>1927.18</v>
      </c>
      <c r="G302" s="26">
        <f>VLOOKUP(Tabela8[[#This Row],[NTN-B PRINCIPAL 2035]],'IFIX e SMAL'!$A:$E,5,0)</f>
        <v>2730.93</v>
      </c>
      <c r="H302" s="26">
        <f>IFERROR(VLOOKUP(Tabela8[[#This Row],[NTN-B PRINCIPAL 2035]],'IFIX e SMAL'!$J:$P,5,0),H301)</f>
        <v>133.4</v>
      </c>
      <c r="I302" s="27">
        <v>5.25</v>
      </c>
      <c r="J302" s="54">
        <f>J301+(J301*(((Tabela8[[#This Row],[IFIX]]*1)/G301)-1))</f>
        <v>96.977670771722188</v>
      </c>
      <c r="K302" s="54">
        <f>K301+(K301*(((Tabela8[[#This Row],[SMAL]]*1)/H301)-1))</f>
        <v>120.71305764184264</v>
      </c>
    </row>
    <row r="303" spans="1:11">
      <c r="A303" s="25">
        <v>44455</v>
      </c>
      <c r="B303" s="13">
        <v>4.6600000000000003E-2</v>
      </c>
      <c r="C303" s="13">
        <v>4.7800000000000002E-2</v>
      </c>
      <c r="D303" s="17">
        <v>1959.47</v>
      </c>
      <c r="E303" s="17">
        <v>1928.17</v>
      </c>
      <c r="F303" s="23">
        <v>1928.17</v>
      </c>
      <c r="G303" s="26">
        <f>VLOOKUP(Tabela8[[#This Row],[NTN-B PRINCIPAL 2035]],'IFIX e SMAL'!$A:$E,5,0)</f>
        <v>2727.68</v>
      </c>
      <c r="H303" s="26">
        <f>IFERROR(VLOOKUP(Tabela8[[#This Row],[NTN-B PRINCIPAL 2035]],'IFIX e SMAL'!$J:$P,5,0),H302)</f>
        <v>132.86000000000001</v>
      </c>
      <c r="I303" s="27">
        <v>5.25</v>
      </c>
      <c r="J303" s="54">
        <f>J302+(J302*(((Tabela8[[#This Row],[IFIX]]*1)/G302)-1))</f>
        <v>96.862260479254743</v>
      </c>
      <c r="K303" s="54">
        <f>K302+(K302*(((Tabela8[[#This Row],[SMAL]]*1)/H302)-1))</f>
        <v>120.22441408017401</v>
      </c>
    </row>
    <row r="304" spans="1:11">
      <c r="A304" s="25">
        <v>44456</v>
      </c>
      <c r="B304" s="13">
        <v>4.7300000000000002E-2</v>
      </c>
      <c r="C304" s="13">
        <v>4.8499999999999995E-2</v>
      </c>
      <c r="D304" s="17">
        <v>1944</v>
      </c>
      <c r="E304" s="17">
        <v>1911.71</v>
      </c>
      <c r="F304" s="23">
        <v>1911.71</v>
      </c>
      <c r="G304" s="26">
        <f>VLOOKUP(Tabela8[[#This Row],[NTN-B PRINCIPAL 2035]],'IFIX e SMAL'!$A:$E,5,0)</f>
        <v>2729.83</v>
      </c>
      <c r="H304" s="26">
        <f>IFERROR(VLOOKUP(Tabela8[[#This Row],[NTN-B PRINCIPAL 2035]],'IFIX e SMAL'!$J:$P,5,0),H303)</f>
        <v>131.12</v>
      </c>
      <c r="I304" s="27">
        <v>5.25</v>
      </c>
      <c r="J304" s="54">
        <f>J303+(J303*(((Tabela8[[#This Row],[IFIX]]*1)/G303)-1))</f>
        <v>96.938608826579355</v>
      </c>
      <c r="K304" s="54">
        <f>K303+(K303*(((Tabela8[[#This Row],[SMAL]]*1)/H303)-1))</f>
        <v>118.64989593701954</v>
      </c>
    </row>
    <row r="305" spans="1:11">
      <c r="A305" s="25">
        <v>44459</v>
      </c>
      <c r="B305" s="13">
        <v>4.82E-2</v>
      </c>
      <c r="C305" s="13">
        <v>4.9400000000000006E-2</v>
      </c>
      <c r="D305" s="17">
        <v>1922.41</v>
      </c>
      <c r="E305" s="17">
        <v>1891.74</v>
      </c>
      <c r="F305" s="23">
        <v>1891.74</v>
      </c>
      <c r="G305" s="26">
        <f>VLOOKUP(Tabela8[[#This Row],[NTN-B PRINCIPAL 2035]],'IFIX e SMAL'!$A:$E,5,0)</f>
        <v>2700.59</v>
      </c>
      <c r="H305" s="26">
        <f>IFERROR(VLOOKUP(Tabela8[[#This Row],[NTN-B PRINCIPAL 2035]],'IFIX e SMAL'!$J:$P,5,0),H304)</f>
        <v>127.3</v>
      </c>
      <c r="I305" s="27">
        <v>5.25</v>
      </c>
      <c r="J305" s="54">
        <f>J304+(J304*(((Tabela8[[#This Row],[IFIX]]*1)/G304)-1))</f>
        <v>95.90027130296464</v>
      </c>
      <c r="K305" s="54">
        <f>K304+(K304*(((Tabela8[[#This Row],[SMAL]]*1)/H304)-1))</f>
        <v>115.19319518595627</v>
      </c>
    </row>
    <row r="306" spans="1:11">
      <c r="A306" s="25">
        <v>44460</v>
      </c>
      <c r="B306" s="13">
        <v>4.6699999999999998E-2</v>
      </c>
      <c r="C306" s="13">
        <v>4.7899999999999998E-2</v>
      </c>
      <c r="D306" s="17">
        <v>1961.21</v>
      </c>
      <c r="E306" s="17">
        <v>1929.9</v>
      </c>
      <c r="F306" s="23">
        <v>1929.9</v>
      </c>
      <c r="G306" s="26">
        <f>VLOOKUP(Tabela8[[#This Row],[NTN-B PRINCIPAL 2035]],'IFIX e SMAL'!$A:$E,5,0)</f>
        <v>2699.37</v>
      </c>
      <c r="H306" s="26">
        <f>IFERROR(VLOOKUP(Tabela8[[#This Row],[NTN-B PRINCIPAL 2035]],'IFIX e SMAL'!$J:$P,5,0),H305)</f>
        <v>130</v>
      </c>
      <c r="I306" s="27">
        <v>5.25</v>
      </c>
      <c r="J306" s="54">
        <f>J305+(J305*(((Tabela8[[#This Row],[IFIX]]*1)/G305)-1))</f>
        <v>95.856948054715318</v>
      </c>
      <c r="K306" s="54">
        <f>K305+(K305*(((Tabela8[[#This Row],[SMAL]]*1)/H305)-1))</f>
        <v>117.63641299429942</v>
      </c>
    </row>
    <row r="307" spans="1:11">
      <c r="A307" s="25">
        <v>44461</v>
      </c>
      <c r="B307" s="13">
        <v>4.7100000000000003E-2</v>
      </c>
      <c r="C307" s="13">
        <v>4.8300000000000003E-2</v>
      </c>
      <c r="D307" s="17">
        <v>1952.05</v>
      </c>
      <c r="E307" s="17">
        <v>1920.9</v>
      </c>
      <c r="F307" s="23">
        <v>1920.9</v>
      </c>
      <c r="G307" s="26">
        <f>VLOOKUP(Tabela8[[#This Row],[NTN-B PRINCIPAL 2035]],'IFIX e SMAL'!$A:$E,5,0)</f>
        <v>2702.5</v>
      </c>
      <c r="H307" s="26">
        <f>IFERROR(VLOOKUP(Tabela8[[#This Row],[NTN-B PRINCIPAL 2035]],'IFIX e SMAL'!$J:$P,5,0),H306)</f>
        <v>132.25</v>
      </c>
      <c r="I307" s="27">
        <v>5.25</v>
      </c>
      <c r="J307" s="54">
        <f>J306+(J306*(((Tabela8[[#This Row],[IFIX]]*1)/G306)-1))</f>
        <v>95.968097044076259</v>
      </c>
      <c r="K307" s="54">
        <f>K306+(K306*(((Tabela8[[#This Row],[SMAL]]*1)/H306)-1))</f>
        <v>119.67242783458536</v>
      </c>
    </row>
    <row r="308" spans="1:11">
      <c r="A308" s="25">
        <v>44462</v>
      </c>
      <c r="B308" s="13">
        <v>4.7E-2</v>
      </c>
      <c r="C308" s="13">
        <v>4.82E-2</v>
      </c>
      <c r="D308" s="17">
        <v>1955.58</v>
      </c>
      <c r="E308" s="17">
        <v>1924.39</v>
      </c>
      <c r="F308" s="23">
        <v>1924.39</v>
      </c>
      <c r="G308" s="26">
        <f>VLOOKUP(Tabela8[[#This Row],[NTN-B PRINCIPAL 2035]],'IFIX e SMAL'!$A:$E,5,0)</f>
        <v>2705.38</v>
      </c>
      <c r="H308" s="26">
        <f>IFERROR(VLOOKUP(Tabela8[[#This Row],[NTN-B PRINCIPAL 2035]],'IFIX e SMAL'!$J:$P,5,0),H307)</f>
        <v>133.1</v>
      </c>
      <c r="I308" s="27">
        <v>6.25</v>
      </c>
      <c r="J308" s="54">
        <f>J307+(J307*(((Tabela8[[#This Row],[IFIX]]*1)/G307)-1))</f>
        <v>96.070368318632021</v>
      </c>
      <c r="K308" s="54">
        <f>K307+(K307*(((Tabela8[[#This Row],[SMAL]]*1)/H307)-1))</f>
        <v>120.44158899647117</v>
      </c>
    </row>
    <row r="309" spans="1:11">
      <c r="A309" s="25">
        <v>44463</v>
      </c>
      <c r="B309" s="13">
        <v>4.8600000000000004E-2</v>
      </c>
      <c r="C309" s="13">
        <v>4.9800000000000004E-2</v>
      </c>
      <c r="D309" s="17">
        <v>1917.67</v>
      </c>
      <c r="E309" s="17">
        <v>1885.89</v>
      </c>
      <c r="F309" s="23">
        <v>1885.89</v>
      </c>
      <c r="G309" s="26">
        <f>VLOOKUP(Tabela8[[#This Row],[NTN-B PRINCIPAL 2035]],'IFIX e SMAL'!$A:$E,5,0)</f>
        <v>2709.4</v>
      </c>
      <c r="H309" s="26">
        <f>IFERROR(VLOOKUP(Tabela8[[#This Row],[NTN-B PRINCIPAL 2035]],'IFIX e SMAL'!$J:$P,5,0),H308)</f>
        <v>132.80000000000001</v>
      </c>
      <c r="I309" s="27">
        <v>6.25</v>
      </c>
      <c r="J309" s="54">
        <f>J308+(J308*(((Tabela8[[#This Row],[IFIX]]*1)/G308)-1))</f>
        <v>96.21312197269944</v>
      </c>
      <c r="K309" s="54">
        <f>K308+(K308*(((Tabela8[[#This Row],[SMAL]]*1)/H308)-1))</f>
        <v>120.17012035109971</v>
      </c>
    </row>
    <row r="310" spans="1:11">
      <c r="A310" s="25">
        <v>44466</v>
      </c>
      <c r="B310" s="13">
        <v>4.8499999999999995E-2</v>
      </c>
      <c r="C310" s="13">
        <v>4.9699999999999994E-2</v>
      </c>
      <c r="D310" s="17">
        <v>1921.15</v>
      </c>
      <c r="E310" s="17">
        <v>1890.56</v>
      </c>
      <c r="F310" s="23">
        <v>1890.56</v>
      </c>
      <c r="G310" s="26">
        <f>VLOOKUP(Tabela8[[#This Row],[NTN-B PRINCIPAL 2035]],'IFIX e SMAL'!$A:$E,5,0)</f>
        <v>2711.76</v>
      </c>
      <c r="H310" s="26">
        <f>IFERROR(VLOOKUP(Tabela8[[#This Row],[NTN-B PRINCIPAL 2035]],'IFIX e SMAL'!$J:$P,5,0),H309)</f>
        <v>131.96</v>
      </c>
      <c r="I310" s="27">
        <v>6.25</v>
      </c>
      <c r="J310" s="54">
        <f>J309+(J309*(((Tabela8[[#This Row],[IFIX]]*1)/G309)-1))</f>
        <v>96.296927600460407</v>
      </c>
      <c r="K310" s="54">
        <f>K309+(K309*(((Tabela8[[#This Row],[SMAL]]*1)/H309)-1))</f>
        <v>119.41000814405962</v>
      </c>
    </row>
    <row r="311" spans="1:11">
      <c r="A311" s="25">
        <v>44467</v>
      </c>
      <c r="B311" s="13">
        <v>4.9000000000000002E-2</v>
      </c>
      <c r="C311" s="13">
        <v>5.0199999999999995E-2</v>
      </c>
      <c r="D311" s="17">
        <v>1911.86</v>
      </c>
      <c r="E311" s="17">
        <v>1881.28</v>
      </c>
      <c r="F311" s="23">
        <v>1881.28</v>
      </c>
      <c r="G311" s="26">
        <f>VLOOKUP(Tabela8[[#This Row],[NTN-B PRINCIPAL 2035]],'IFIX e SMAL'!$A:$E,5,0)</f>
        <v>2700.32</v>
      </c>
      <c r="H311" s="26">
        <f>IFERROR(VLOOKUP(Tabela8[[#This Row],[NTN-B PRINCIPAL 2035]],'IFIX e SMAL'!$J:$P,5,0),H310)</f>
        <v>127.5</v>
      </c>
      <c r="I311" s="27">
        <v>6.25</v>
      </c>
      <c r="J311" s="54">
        <f>J310+(J310*(((Tabela8[[#This Row],[IFIX]]*1)/G310)-1))</f>
        <v>95.890683370975026</v>
      </c>
      <c r="K311" s="54">
        <f>K310+(K310*(((Tabela8[[#This Row],[SMAL]]*1)/H310)-1))</f>
        <v>115.37417428287057</v>
      </c>
    </row>
    <row r="312" spans="1:11">
      <c r="A312" s="25">
        <v>44468</v>
      </c>
      <c r="B312" s="13">
        <v>4.8600000000000004E-2</v>
      </c>
      <c r="C312" s="13">
        <v>4.9800000000000004E-2</v>
      </c>
      <c r="D312" s="17">
        <v>1922.93</v>
      </c>
      <c r="E312" s="17">
        <v>1892.17</v>
      </c>
      <c r="F312" s="23">
        <v>1892.17</v>
      </c>
      <c r="G312" s="26">
        <f>VLOOKUP(Tabela8[[#This Row],[NTN-B PRINCIPAL 2035]],'IFIX e SMAL'!$A:$E,5,0)</f>
        <v>2700.36</v>
      </c>
      <c r="H312" s="26">
        <f>IFERROR(VLOOKUP(Tabela8[[#This Row],[NTN-B PRINCIPAL 2035]],'IFIX e SMAL'!$J:$P,5,0),H311)</f>
        <v>127.7</v>
      </c>
      <c r="I312" s="27">
        <v>6.25</v>
      </c>
      <c r="J312" s="54">
        <f>J311+(J311*(((Tabela8[[#This Row],[IFIX]]*1)/G311)-1))</f>
        <v>95.892103805343865</v>
      </c>
      <c r="K312" s="54">
        <f>K311+(K311*(((Tabela8[[#This Row],[SMAL]]*1)/H311)-1))</f>
        <v>115.5551533797849</v>
      </c>
    </row>
    <row r="313" spans="1:11">
      <c r="A313" s="25">
        <v>44469</v>
      </c>
      <c r="B313" s="13">
        <v>4.8799999999999996E-2</v>
      </c>
      <c r="C313" s="13">
        <v>0.05</v>
      </c>
      <c r="D313" s="17">
        <v>1919.1</v>
      </c>
      <c r="E313" s="17">
        <v>1888.42</v>
      </c>
      <c r="F313" s="23">
        <v>1888.42</v>
      </c>
      <c r="G313" s="26">
        <f>VLOOKUP(Tabela8[[#This Row],[NTN-B PRINCIPAL 2035]],'IFIX e SMAL'!$A:$E,5,0)</f>
        <v>2715.67</v>
      </c>
      <c r="H313" s="26">
        <f>IFERROR(VLOOKUP(Tabela8[[#This Row],[NTN-B PRINCIPAL 2035]],'IFIX e SMAL'!$J:$P,5,0),H312)</f>
        <v>127.4</v>
      </c>
      <c r="I313" s="27">
        <v>6.25</v>
      </c>
      <c r="J313" s="54">
        <f>J312+(J312*(((Tabela8[[#This Row],[IFIX]]*1)/G312)-1))</f>
        <v>96.43577506001354</v>
      </c>
      <c r="K313" s="54">
        <f>K312+(K312*(((Tabela8[[#This Row],[SMAL]]*1)/H312)-1))</f>
        <v>115.28368473441344</v>
      </c>
    </row>
    <row r="314" spans="1:11">
      <c r="A314" s="25">
        <v>44470</v>
      </c>
      <c r="B314" s="13">
        <v>4.9299999999999997E-2</v>
      </c>
      <c r="C314" s="13">
        <v>5.0499999999999996E-2</v>
      </c>
      <c r="D314" s="17">
        <v>1909.43</v>
      </c>
      <c r="E314" s="17">
        <v>1877.39</v>
      </c>
      <c r="F314" s="23">
        <v>1877.39</v>
      </c>
      <c r="G314" s="26">
        <f>VLOOKUP(Tabela8[[#This Row],[NTN-B PRINCIPAL 2035]],'IFIX e SMAL'!$A:$E,5,0)</f>
        <v>2714.62</v>
      </c>
      <c r="H314" s="26">
        <f>IFERROR(VLOOKUP(Tabela8[[#This Row],[NTN-B PRINCIPAL 2035]],'IFIX e SMAL'!$J:$P,5,0),H313)</f>
        <v>130.6</v>
      </c>
      <c r="I314" s="27">
        <v>6.25</v>
      </c>
      <c r="J314" s="54">
        <f>J313+(J313*(((Tabela8[[#This Row],[IFIX]]*1)/G313)-1))</f>
        <v>96.398488657831749</v>
      </c>
      <c r="K314" s="54">
        <f>K313+(K313*(((Tabela8[[#This Row],[SMAL]]*1)/H313)-1))</f>
        <v>118.17935028504235</v>
      </c>
    </row>
    <row r="315" spans="1:11">
      <c r="A315" s="25">
        <v>44473</v>
      </c>
      <c r="B315" s="13">
        <v>4.8799999999999996E-2</v>
      </c>
      <c r="C315" s="13">
        <v>0.05</v>
      </c>
      <c r="D315" s="17">
        <v>1922.96</v>
      </c>
      <c r="E315" s="17">
        <v>1892.23</v>
      </c>
      <c r="F315" s="23">
        <v>1892.23</v>
      </c>
      <c r="G315" s="26">
        <f>VLOOKUP(Tabela8[[#This Row],[NTN-B PRINCIPAL 2035]],'IFIX e SMAL'!$A:$E,5,0)</f>
        <v>2707.39</v>
      </c>
      <c r="H315" s="26">
        <f>IFERROR(VLOOKUP(Tabela8[[#This Row],[NTN-B PRINCIPAL 2035]],'IFIX e SMAL'!$J:$P,5,0),H314)</f>
        <v>126.3</v>
      </c>
      <c r="I315" s="27">
        <v>6.25</v>
      </c>
      <c r="J315" s="54">
        <f>J314+(J314*(((Tabela8[[#This Row],[IFIX]]*1)/G314)-1))</f>
        <v>96.141745145665723</v>
      </c>
      <c r="K315" s="54">
        <f>K314+(K314*(((Tabela8[[#This Row],[SMAL]]*1)/H314)-1))</f>
        <v>114.28829970138474</v>
      </c>
    </row>
    <row r="316" spans="1:11">
      <c r="A316" s="25">
        <v>44474</v>
      </c>
      <c r="B316" s="13">
        <v>4.9200000000000001E-2</v>
      </c>
      <c r="C316" s="13">
        <v>5.04E-2</v>
      </c>
      <c r="D316" s="17">
        <v>1914.19</v>
      </c>
      <c r="E316" s="17">
        <v>1883.62</v>
      </c>
      <c r="F316" s="23">
        <v>1883.62</v>
      </c>
      <c r="G316" s="26">
        <f>VLOOKUP(Tabela8[[#This Row],[NTN-B PRINCIPAL 2035]],'IFIX e SMAL'!$A:$E,5,0)</f>
        <v>2707.94</v>
      </c>
      <c r="H316" s="26">
        <f>IFERROR(VLOOKUP(Tabela8[[#This Row],[NTN-B PRINCIPAL 2035]],'IFIX e SMAL'!$J:$P,5,0),H315)</f>
        <v>125.49</v>
      </c>
      <c r="I316" s="27">
        <v>6.25</v>
      </c>
      <c r="J316" s="54">
        <f>J315+(J315*(((Tabela8[[#This Row],[IFIX]]*1)/G315)-1))</f>
        <v>96.16127611823714</v>
      </c>
      <c r="K316" s="54">
        <f>K315+(K315*(((Tabela8[[#This Row],[SMAL]]*1)/H315)-1))</f>
        <v>113.55533435888181</v>
      </c>
    </row>
    <row r="317" spans="1:11">
      <c r="A317" s="25">
        <v>44475</v>
      </c>
      <c r="B317" s="13">
        <v>5.0099999999999999E-2</v>
      </c>
      <c r="C317" s="13">
        <v>5.1299999999999998E-2</v>
      </c>
      <c r="D317" s="17">
        <v>1893.2</v>
      </c>
      <c r="E317" s="17">
        <v>1863</v>
      </c>
      <c r="F317" s="23">
        <v>1863</v>
      </c>
      <c r="G317" s="26">
        <f>VLOOKUP(Tabela8[[#This Row],[NTN-B PRINCIPAL 2035]],'IFIX e SMAL'!$A:$E,5,0)</f>
        <v>2711</v>
      </c>
      <c r="H317" s="26">
        <f>IFERROR(VLOOKUP(Tabela8[[#This Row],[NTN-B PRINCIPAL 2035]],'IFIX e SMAL'!$J:$P,5,0),H316)</f>
        <v>124</v>
      </c>
      <c r="I317" s="27">
        <v>6.25</v>
      </c>
      <c r="J317" s="54">
        <f>J316+(J316*(((Tabela8[[#This Row],[IFIX]]*1)/G316)-1))</f>
        <v>96.26993934745262</v>
      </c>
      <c r="K317" s="54">
        <f>K316+(K316*(((Tabela8[[#This Row],[SMAL]]*1)/H316)-1))</f>
        <v>112.20704008687022</v>
      </c>
    </row>
    <row r="318" spans="1:11">
      <c r="A318" s="25">
        <v>44476</v>
      </c>
      <c r="B318" s="13">
        <v>4.9299999999999997E-2</v>
      </c>
      <c r="C318" s="13">
        <v>5.0499999999999996E-2</v>
      </c>
      <c r="D318" s="17">
        <v>1914</v>
      </c>
      <c r="E318" s="17">
        <v>1883.46</v>
      </c>
      <c r="F318" s="23">
        <v>1883.46</v>
      </c>
      <c r="G318" s="26">
        <f>VLOOKUP(Tabela8[[#This Row],[NTN-B PRINCIPAL 2035]],'IFIX e SMAL'!$A:$E,5,0)</f>
        <v>2710.86</v>
      </c>
      <c r="H318" s="26">
        <f>IFERROR(VLOOKUP(Tabela8[[#This Row],[NTN-B PRINCIPAL 2035]],'IFIX e SMAL'!$J:$P,5,0),H317)</f>
        <v>124</v>
      </c>
      <c r="I318" s="27">
        <v>6.25</v>
      </c>
      <c r="J318" s="54">
        <f>J317+(J317*(((Tabela8[[#This Row],[IFIX]]*1)/G317)-1))</f>
        <v>96.264967827161712</v>
      </c>
      <c r="K318" s="54">
        <f>K317+(K317*(((Tabela8[[#This Row],[SMAL]]*1)/H317)-1))</f>
        <v>112.20704008687022</v>
      </c>
    </row>
    <row r="319" spans="1:11">
      <c r="A319" s="25">
        <v>44477</v>
      </c>
      <c r="B319" s="13">
        <v>4.9200000000000001E-2</v>
      </c>
      <c r="C319" s="13">
        <v>5.04E-2</v>
      </c>
      <c r="D319" s="17">
        <v>1918.04</v>
      </c>
      <c r="E319" s="17">
        <v>1886.03</v>
      </c>
      <c r="F319" s="23">
        <v>1886.03</v>
      </c>
      <c r="G319" s="26">
        <f>VLOOKUP(Tabela8[[#This Row],[NTN-B PRINCIPAL 2035]],'IFIX e SMAL'!$A:$E,5,0)</f>
        <v>2716.47</v>
      </c>
      <c r="H319" s="26">
        <f>IFERROR(VLOOKUP(Tabela8[[#This Row],[NTN-B PRINCIPAL 2035]],'IFIX e SMAL'!$J:$P,5,0),H318)</f>
        <v>127.7</v>
      </c>
      <c r="I319" s="27">
        <v>6.25</v>
      </c>
      <c r="J319" s="54">
        <f>J318+(J318*(((Tabela8[[#This Row],[IFIX]]*1)/G318)-1))</f>
        <v>96.464183747390109</v>
      </c>
      <c r="K319" s="54">
        <f>K318+(K318*(((Tabela8[[#This Row],[SMAL]]*1)/H318)-1))</f>
        <v>115.5551533797849</v>
      </c>
    </row>
    <row r="320" spans="1:11">
      <c r="A320" s="25">
        <v>44480</v>
      </c>
      <c r="B320" s="13">
        <v>5.0099999999999999E-2</v>
      </c>
      <c r="C320" s="13">
        <v>5.1299999999999998E-2</v>
      </c>
      <c r="D320" s="17">
        <v>1897.72</v>
      </c>
      <c r="E320" s="17">
        <v>1866.79</v>
      </c>
      <c r="F320" s="23">
        <v>1866.79</v>
      </c>
      <c r="G320" s="26">
        <f>VLOOKUP(Tabela8[[#This Row],[NTN-B PRINCIPAL 2035]],'IFIX e SMAL'!$A:$E,5,0)</f>
        <v>2727.06</v>
      </c>
      <c r="H320" s="26">
        <f>IFERROR(VLOOKUP(Tabela8[[#This Row],[NTN-B PRINCIPAL 2035]],'IFIX e SMAL'!$J:$P,5,0),H319)</f>
        <v>127.35</v>
      </c>
      <c r="I320" s="27">
        <v>6.25</v>
      </c>
      <c r="J320" s="54">
        <f>J319+(J319*(((Tabela8[[#This Row],[IFIX]]*1)/G319)-1))</f>
        <v>96.840243746537865</v>
      </c>
      <c r="K320" s="54">
        <f>K319+(K319*(((Tabela8[[#This Row],[SMAL]]*1)/H319)-1))</f>
        <v>115.23843996018486</v>
      </c>
    </row>
    <row r="321" spans="1:11">
      <c r="A321" s="25">
        <v>44482</v>
      </c>
      <c r="B321" s="13">
        <v>4.9599999999999998E-2</v>
      </c>
      <c r="C321" s="13">
        <v>5.0799999999999998E-2</v>
      </c>
      <c r="D321" s="17">
        <v>1911.1</v>
      </c>
      <c r="E321" s="17">
        <v>1880.67</v>
      </c>
      <c r="F321" s="23">
        <v>1880.67</v>
      </c>
      <c r="G321" s="26">
        <f>VLOOKUP(Tabela8[[#This Row],[NTN-B PRINCIPAL 2035]],'IFIX e SMAL'!$A:$E,5,0)</f>
        <v>2727.86</v>
      </c>
      <c r="H321" s="26">
        <f>IFERROR(VLOOKUP(Tabela8[[#This Row],[NTN-B PRINCIPAL 2035]],'IFIX e SMAL'!$J:$P,5,0),H320)</f>
        <v>129.52000000000001</v>
      </c>
      <c r="I321" s="27">
        <v>6.25</v>
      </c>
      <c r="J321" s="54">
        <f>J320+(J320*(((Tabela8[[#This Row],[IFIX]]*1)/G320)-1))</f>
        <v>96.868652433914477</v>
      </c>
      <c r="K321" s="54">
        <f>K320+(K320*(((Tabela8[[#This Row],[SMAL]]*1)/H320)-1))</f>
        <v>117.2020631617051</v>
      </c>
    </row>
    <row r="322" spans="1:11">
      <c r="A322" s="25">
        <v>44483</v>
      </c>
      <c r="B322" s="13">
        <v>4.9400000000000006E-2</v>
      </c>
      <c r="C322" s="13">
        <v>5.0599999999999999E-2</v>
      </c>
      <c r="D322" s="17">
        <v>1917.14</v>
      </c>
      <c r="E322" s="17">
        <v>1886.62</v>
      </c>
      <c r="F322" s="23">
        <v>1886.62</v>
      </c>
      <c r="G322" s="26">
        <f>VLOOKUP(Tabela8[[#This Row],[NTN-B PRINCIPAL 2035]],'IFIX e SMAL'!$A:$E,5,0)</f>
        <v>2732.67</v>
      </c>
      <c r="H322" s="26">
        <f>IFERROR(VLOOKUP(Tabela8[[#This Row],[NTN-B PRINCIPAL 2035]],'IFIX e SMAL'!$J:$P,5,0),H321)</f>
        <v>129.26</v>
      </c>
      <c r="I322" s="27">
        <v>6.25</v>
      </c>
      <c r="J322" s="54">
        <f>J321+(J321*(((Tabela8[[#This Row],[IFIX]]*1)/G321)-1))</f>
        <v>97.039459666766277</v>
      </c>
      <c r="K322" s="54">
        <f>K321+(K321*(((Tabela8[[#This Row],[SMAL]]*1)/H321)-1))</f>
        <v>116.96679033571648</v>
      </c>
    </row>
    <row r="323" spans="1:11">
      <c r="A323" s="25">
        <v>44484</v>
      </c>
      <c r="B323" s="13">
        <v>5.0300000000000004E-2</v>
      </c>
      <c r="C323" s="13">
        <v>5.1500000000000004E-2</v>
      </c>
      <c r="D323" s="17">
        <v>1896.68</v>
      </c>
      <c r="E323" s="17">
        <v>1865.97</v>
      </c>
      <c r="F323" s="23">
        <v>1865.97</v>
      </c>
      <c r="G323" s="26">
        <f>VLOOKUP(Tabela8[[#This Row],[NTN-B PRINCIPAL 2035]],'IFIX e SMAL'!$A:$E,5,0)</f>
        <v>2743.93</v>
      </c>
      <c r="H323" s="26">
        <f>IFERROR(VLOOKUP(Tabela8[[#This Row],[NTN-B PRINCIPAL 2035]],'IFIX e SMAL'!$J:$P,5,0),H322)</f>
        <v>130.80000000000001</v>
      </c>
      <c r="I323" s="27">
        <v>6.25</v>
      </c>
      <c r="J323" s="54">
        <f>J322+(J322*(((Tabela8[[#This Row],[IFIX]]*1)/G322)-1))</f>
        <v>97.43931194159191</v>
      </c>
      <c r="K323" s="54">
        <f>K322+(K322*(((Tabela8[[#This Row],[SMAL]]*1)/H322)-1))</f>
        <v>118.36032938195665</v>
      </c>
    </row>
    <row r="324" spans="1:11">
      <c r="A324" s="25">
        <v>44487</v>
      </c>
      <c r="B324" s="13">
        <v>5.0999999999999997E-2</v>
      </c>
      <c r="C324" s="13">
        <v>5.2199999999999996E-2</v>
      </c>
      <c r="D324" s="17">
        <v>1880.45</v>
      </c>
      <c r="E324" s="17">
        <v>1850.87</v>
      </c>
      <c r="F324" s="23">
        <v>1850.87</v>
      </c>
      <c r="G324" s="26">
        <f>VLOOKUP(Tabela8[[#This Row],[NTN-B PRINCIPAL 2035]],'IFIX e SMAL'!$A:$E,5,0)</f>
        <v>2747.55</v>
      </c>
      <c r="H324" s="26">
        <f>IFERROR(VLOOKUP(Tabela8[[#This Row],[NTN-B PRINCIPAL 2035]],'IFIX e SMAL'!$J:$P,5,0),H323)</f>
        <v>130.99</v>
      </c>
      <c r="I324" s="27">
        <v>6.25</v>
      </c>
      <c r="J324" s="54">
        <f>J323+(J323*(((Tabela8[[#This Row],[IFIX]]*1)/G323)-1))</f>
        <v>97.567861251971038</v>
      </c>
      <c r="K324" s="54">
        <f>K323+(K323*(((Tabela8[[#This Row],[SMAL]]*1)/H323)-1))</f>
        <v>118.53225952402524</v>
      </c>
    </row>
    <row r="325" spans="1:11">
      <c r="A325" s="25">
        <v>44488</v>
      </c>
      <c r="B325" s="13">
        <v>5.2300000000000006E-2</v>
      </c>
      <c r="C325" s="13">
        <v>5.3499999999999999E-2</v>
      </c>
      <c r="D325" s="17">
        <v>1850.07</v>
      </c>
      <c r="E325" s="17">
        <v>1820.99</v>
      </c>
      <c r="F325" s="23">
        <v>1820.99</v>
      </c>
      <c r="G325" s="26">
        <f>VLOOKUP(Tabela8[[#This Row],[NTN-B PRINCIPAL 2035]],'IFIX e SMAL'!$A:$E,5,0)</f>
        <v>2740.06</v>
      </c>
      <c r="H325" s="26">
        <f>IFERROR(VLOOKUP(Tabela8[[#This Row],[NTN-B PRINCIPAL 2035]],'IFIX e SMAL'!$J:$P,5,0),H324)</f>
        <v>125.2</v>
      </c>
      <c r="I325" s="27">
        <v>6.25</v>
      </c>
      <c r="J325" s="54">
        <f>J324+(J324*(((Tabela8[[#This Row],[IFIX]]*1)/G324)-1))</f>
        <v>97.301884916407616</v>
      </c>
      <c r="K325" s="54">
        <f>K324+(K324*(((Tabela8[[#This Row],[SMAL]]*1)/H324)-1))</f>
        <v>113.29291466835605</v>
      </c>
    </row>
    <row r="326" spans="1:11">
      <c r="A326" s="25">
        <v>44489</v>
      </c>
      <c r="B326" s="13">
        <v>5.1699999999999996E-2</v>
      </c>
      <c r="C326" s="13">
        <v>5.2900000000000003E-2</v>
      </c>
      <c r="D326" s="17">
        <v>1865.18</v>
      </c>
      <c r="E326" s="17">
        <v>1835.86</v>
      </c>
      <c r="F326" s="23">
        <v>1835.86</v>
      </c>
      <c r="G326" s="26">
        <f>VLOOKUP(Tabela8[[#This Row],[NTN-B PRINCIPAL 2035]],'IFIX e SMAL'!$A:$E,5,0)</f>
        <v>2738.39</v>
      </c>
      <c r="H326" s="26">
        <f>IFERROR(VLOOKUP(Tabela8[[#This Row],[NTN-B PRINCIPAL 2035]],'IFIX e SMAL'!$J:$P,5,0),H325)</f>
        <v>124.88</v>
      </c>
      <c r="I326" s="27">
        <v>6.25</v>
      </c>
      <c r="J326" s="54">
        <f>J325+(J325*(((Tabela8[[#This Row],[IFIX]]*1)/G325)-1))</f>
        <v>97.24258178150896</v>
      </c>
      <c r="K326" s="54">
        <f>K325+(K325*(((Tabela8[[#This Row],[SMAL]]*1)/H325)-1))</f>
        <v>113.00334811329314</v>
      </c>
    </row>
    <row r="327" spans="1:11">
      <c r="A327" s="25">
        <v>44490</v>
      </c>
      <c r="B327" s="13">
        <v>5.4699999999999999E-2</v>
      </c>
      <c r="C327" s="13">
        <v>5.5899999999999998E-2</v>
      </c>
      <c r="D327" s="17">
        <v>1795.52</v>
      </c>
      <c r="E327" s="17">
        <v>1767.36</v>
      </c>
      <c r="F327" s="23">
        <v>1767.36</v>
      </c>
      <c r="G327" s="26">
        <f>VLOOKUP(Tabela8[[#This Row],[NTN-B PRINCIPAL 2035]],'IFIX e SMAL'!$A:$E,5,0)</f>
        <v>2724.94</v>
      </c>
      <c r="H327" s="26">
        <f>IFERROR(VLOOKUP(Tabela8[[#This Row],[NTN-B PRINCIPAL 2035]],'IFIX e SMAL'!$J:$P,5,0),H326)</f>
        <v>119.5</v>
      </c>
      <c r="I327" s="27">
        <v>6.25</v>
      </c>
      <c r="J327" s="54">
        <f>J326+(J326*(((Tabela8[[#This Row],[IFIX]]*1)/G326)-1))</f>
        <v>96.764960724989876</v>
      </c>
      <c r="K327" s="54">
        <f>K326+(K326*(((Tabela8[[#This Row],[SMAL]]*1)/H326)-1))</f>
        <v>108.13501040629831</v>
      </c>
    </row>
    <row r="328" spans="1:11">
      <c r="A328" s="25">
        <v>44491</v>
      </c>
      <c r="B328" s="13">
        <v>5.4299999999999994E-2</v>
      </c>
      <c r="C328" s="13">
        <v>5.5500000000000001E-2</v>
      </c>
      <c r="D328" s="17">
        <v>1806.34</v>
      </c>
      <c r="E328" s="17">
        <v>1777.22</v>
      </c>
      <c r="F328" s="23">
        <v>1777.22</v>
      </c>
      <c r="G328" s="26">
        <f>VLOOKUP(Tabela8[[#This Row],[NTN-B PRINCIPAL 2035]],'IFIX e SMAL'!$A:$E,5,0)</f>
        <v>2712.38</v>
      </c>
      <c r="H328" s="26">
        <f>IFERROR(VLOOKUP(Tabela8[[#This Row],[NTN-B PRINCIPAL 2035]],'IFIX e SMAL'!$J:$P,5,0),H327)</f>
        <v>116.85</v>
      </c>
      <c r="I328" s="27">
        <v>6.25</v>
      </c>
      <c r="J328" s="54">
        <f>J327+(J327*(((Tabela8[[#This Row],[IFIX]]*1)/G327)-1))</f>
        <v>96.318944333177271</v>
      </c>
      <c r="K328" s="54">
        <f>K327+(K327*(((Tabela8[[#This Row],[SMAL]]*1)/H327)-1))</f>
        <v>105.73703737218374</v>
      </c>
    </row>
    <row r="329" spans="1:11">
      <c r="A329" s="25">
        <v>44494</v>
      </c>
      <c r="B329" s="13">
        <v>5.3899999999999997E-2</v>
      </c>
      <c r="C329" s="13">
        <v>5.5099999999999996E-2</v>
      </c>
      <c r="D329" s="17">
        <v>1816.41</v>
      </c>
      <c r="E329" s="17">
        <v>1787.93</v>
      </c>
      <c r="F329" s="23">
        <v>1787.93</v>
      </c>
      <c r="G329" s="26">
        <f>VLOOKUP(Tabela8[[#This Row],[NTN-B PRINCIPAL 2035]],'IFIX e SMAL'!$A:$E,5,0)</f>
        <v>2708</v>
      </c>
      <c r="H329" s="26">
        <f>IFERROR(VLOOKUP(Tabela8[[#This Row],[NTN-B PRINCIPAL 2035]],'IFIX e SMAL'!$J:$P,5,0),H328)</f>
        <v>120</v>
      </c>
      <c r="I329" s="27">
        <v>6.25</v>
      </c>
      <c r="J329" s="54">
        <f>J328+(J328*(((Tabela8[[#This Row],[IFIX]]*1)/G328)-1))</f>
        <v>96.163406769790384</v>
      </c>
      <c r="K329" s="54">
        <f>K328+(K328*(((Tabela8[[#This Row],[SMAL]]*1)/H328)-1))</f>
        <v>108.58745814858406</v>
      </c>
    </row>
    <row r="330" spans="1:11">
      <c r="A330" s="25">
        <v>44495</v>
      </c>
      <c r="B330" s="13">
        <v>5.4800000000000001E-2</v>
      </c>
      <c r="C330" s="13">
        <v>5.5999999999999994E-2</v>
      </c>
      <c r="D330" s="17">
        <v>1796.38</v>
      </c>
      <c r="E330" s="17">
        <v>1768.24</v>
      </c>
      <c r="F330" s="23">
        <v>1768.24</v>
      </c>
      <c r="G330" s="26">
        <f>VLOOKUP(Tabela8[[#This Row],[NTN-B PRINCIPAL 2035]],'IFIX e SMAL'!$A:$E,5,0)</f>
        <v>2693.64</v>
      </c>
      <c r="H330" s="26">
        <f>IFERROR(VLOOKUP(Tabela8[[#This Row],[NTN-B PRINCIPAL 2035]],'IFIX e SMAL'!$J:$P,5,0),H329)</f>
        <v>115.5</v>
      </c>
      <c r="I330" s="27">
        <v>6.25</v>
      </c>
      <c r="J330" s="54">
        <f>J329+(J329*(((Tabela8[[#This Row],[IFIX]]*1)/G329)-1))</f>
        <v>95.653470831380417</v>
      </c>
      <c r="K330" s="54">
        <f>K329+(K329*(((Tabela8[[#This Row],[SMAL]]*1)/H329)-1))</f>
        <v>104.51542846801216</v>
      </c>
    </row>
    <row r="331" spans="1:11">
      <c r="A331" s="25">
        <v>44496</v>
      </c>
      <c r="B331" s="13">
        <v>5.4699999999999999E-2</v>
      </c>
      <c r="C331" s="13">
        <v>5.5899999999999998E-2</v>
      </c>
      <c r="D331" s="17">
        <v>1801.94</v>
      </c>
      <c r="E331" s="17">
        <v>1773.52</v>
      </c>
      <c r="F331" s="23">
        <v>1773.52</v>
      </c>
      <c r="G331" s="26">
        <f>VLOOKUP(Tabela8[[#This Row],[NTN-B PRINCIPAL 2035]],'IFIX e SMAL'!$A:$E,5,0)</f>
        <v>2680.78</v>
      </c>
      <c r="H331" s="26">
        <f>IFERROR(VLOOKUP(Tabela8[[#This Row],[NTN-B PRINCIPAL 2035]],'IFIX e SMAL'!$J:$P,5,0),H330)</f>
        <v>116.01</v>
      </c>
      <c r="I331" s="27">
        <v>6.25</v>
      </c>
      <c r="J331" s="54">
        <f>J330+(J330*(((Tabela8[[#This Row],[IFIX]]*1)/G330)-1))</f>
        <v>95.19680118180159</v>
      </c>
      <c r="K331" s="54">
        <f>K330+(K330*(((Tabela8[[#This Row],[SMAL]]*1)/H330)-1))</f>
        <v>104.97692516514364</v>
      </c>
    </row>
    <row r="332" spans="1:11">
      <c r="A332" s="25">
        <v>44497</v>
      </c>
      <c r="B332" s="13">
        <v>5.5300000000000002E-2</v>
      </c>
      <c r="C332" s="13">
        <v>5.6500000000000002E-2</v>
      </c>
      <c r="D332" s="17">
        <v>1789.13</v>
      </c>
      <c r="E332" s="17">
        <v>1760.94</v>
      </c>
      <c r="F332" s="23">
        <v>1760.94</v>
      </c>
      <c r="G332" s="26">
        <f>VLOOKUP(Tabela8[[#This Row],[NTN-B PRINCIPAL 2035]],'IFIX e SMAL'!$A:$E,5,0)</f>
        <v>2673.93</v>
      </c>
      <c r="H332" s="26">
        <f>IFERROR(VLOOKUP(Tabela8[[#This Row],[NTN-B PRINCIPAL 2035]],'IFIX e SMAL'!$J:$P,5,0),H331)</f>
        <v>113.3</v>
      </c>
      <c r="I332" s="27">
        <v>7.75</v>
      </c>
      <c r="J332" s="54">
        <f>J331+(J331*(((Tabela8[[#This Row],[IFIX]]*1)/G331)-1))</f>
        <v>94.95355179613945</v>
      </c>
      <c r="K332" s="54">
        <f>K331+(K331*(((Tabela8[[#This Row],[SMAL]]*1)/H331)-1))</f>
        <v>102.52465840195478</v>
      </c>
    </row>
    <row r="333" spans="1:11">
      <c r="A333" s="25">
        <v>44498</v>
      </c>
      <c r="B333" s="13">
        <v>5.6500000000000002E-2</v>
      </c>
      <c r="C333" s="13">
        <v>5.7699999999999994E-2</v>
      </c>
      <c r="D333" s="17">
        <v>1764.04</v>
      </c>
      <c r="E333" s="17">
        <v>1735.13</v>
      </c>
      <c r="F333" s="23">
        <v>1735.13</v>
      </c>
      <c r="G333" s="26">
        <f>VLOOKUP(Tabela8[[#This Row],[NTN-B PRINCIPAL 2035]],'IFIX e SMAL'!$A:$E,5,0)</f>
        <v>2675.68</v>
      </c>
      <c r="H333" s="26">
        <f>IFERROR(VLOOKUP(Tabela8[[#This Row],[NTN-B PRINCIPAL 2035]],'IFIX e SMAL'!$J:$P,5,0),H332)</f>
        <v>111.2</v>
      </c>
      <c r="I333" s="27">
        <v>7.75</v>
      </c>
      <c r="J333" s="54">
        <f>J332+(J332*(((Tabela8[[#This Row],[IFIX]]*1)/G332)-1))</f>
        <v>95.01569579977577</v>
      </c>
      <c r="K333" s="54">
        <f>K332+(K332*(((Tabela8[[#This Row],[SMAL]]*1)/H332)-1))</f>
        <v>100.62437788435456</v>
      </c>
    </row>
    <row r="334" spans="1:11">
      <c r="A334" s="25">
        <v>44501</v>
      </c>
      <c r="B334" s="13">
        <v>5.4100000000000002E-2</v>
      </c>
      <c r="C334" s="13">
        <v>5.5300000000000002E-2</v>
      </c>
      <c r="D334" s="17">
        <v>1820.57</v>
      </c>
      <c r="E334" s="17">
        <v>1791.29</v>
      </c>
      <c r="F334" s="23">
        <v>1791.29</v>
      </c>
      <c r="G334" s="26">
        <f>VLOOKUP(Tabela8[[#This Row],[NTN-B PRINCIPAL 2035]],'IFIX e SMAL'!$A:$E,5,0)</f>
        <v>2673.23</v>
      </c>
      <c r="H334" s="26">
        <f>IFERROR(VLOOKUP(Tabela8[[#This Row],[NTN-B PRINCIPAL 2035]],'IFIX e SMAL'!$J:$P,5,0),H333)</f>
        <v>114.7</v>
      </c>
      <c r="I334" s="27">
        <v>7.75</v>
      </c>
      <c r="J334" s="54">
        <f>J333+(J333*(((Tabela8[[#This Row],[IFIX]]*1)/G333)-1))</f>
        <v>94.928694194684937</v>
      </c>
      <c r="K334" s="54">
        <f>K333+(K333*(((Tabela8[[#This Row],[SMAL]]*1)/H333)-1))</f>
        <v>103.79151208035492</v>
      </c>
    </row>
    <row r="335" spans="1:11">
      <c r="A335" s="25">
        <v>44503</v>
      </c>
      <c r="B335" s="13">
        <v>5.5800000000000002E-2</v>
      </c>
      <c r="C335" s="13">
        <v>5.7000000000000002E-2</v>
      </c>
      <c r="D335" s="17">
        <v>1782.42</v>
      </c>
      <c r="E335" s="17">
        <v>1754.36</v>
      </c>
      <c r="F335" s="23">
        <v>1754.36</v>
      </c>
      <c r="G335" s="26">
        <f>VLOOKUP(Tabela8[[#This Row],[NTN-B PRINCIPAL 2035]],'IFIX e SMAL'!$A:$E,5,0)</f>
        <v>2664.97</v>
      </c>
      <c r="H335" s="26">
        <f>IFERROR(VLOOKUP(Tabela8[[#This Row],[NTN-B PRINCIPAL 2035]],'IFIX e SMAL'!$J:$P,5,0),H334)</f>
        <v>118.1</v>
      </c>
      <c r="I335" s="27">
        <v>7.75</v>
      </c>
      <c r="J335" s="54">
        <f>J334+(J334*(((Tabela8[[#This Row],[IFIX]]*1)/G334)-1))</f>
        <v>94.635374497521525</v>
      </c>
      <c r="K335" s="54">
        <f>K334+(K334*(((Tabela8[[#This Row],[SMAL]]*1)/H334)-1))</f>
        <v>106.86815672789812</v>
      </c>
    </row>
    <row r="336" spans="1:11">
      <c r="A336" s="25">
        <v>44504</v>
      </c>
      <c r="B336" s="13">
        <v>5.2000000000000005E-2</v>
      </c>
      <c r="C336" s="13">
        <v>5.3200000000000004E-2</v>
      </c>
      <c r="D336" s="17">
        <v>1872.18</v>
      </c>
      <c r="E336" s="17">
        <v>1842.65</v>
      </c>
      <c r="F336" s="23">
        <v>1842.65</v>
      </c>
      <c r="G336" s="26">
        <f>VLOOKUP(Tabela8[[#This Row],[NTN-B PRINCIPAL 2035]],'IFIX e SMAL'!$A:$E,5,0)</f>
        <v>2655.4</v>
      </c>
      <c r="H336" s="26">
        <f>IFERROR(VLOOKUP(Tabela8[[#This Row],[NTN-B PRINCIPAL 2035]],'IFIX e SMAL'!$J:$P,5,0),H335)</f>
        <v>115.8</v>
      </c>
      <c r="I336" s="27">
        <v>7.75</v>
      </c>
      <c r="J336" s="54">
        <f>J335+(J335*(((Tabela8[[#This Row],[IFIX]]*1)/G335)-1))</f>
        <v>94.295535574778967</v>
      </c>
      <c r="K336" s="54">
        <f>K335+(K335*(((Tabela8[[#This Row],[SMAL]]*1)/H335)-1))</f>
        <v>104.7868971133836</v>
      </c>
    </row>
    <row r="337" spans="1:11">
      <c r="A337" s="25">
        <v>44505</v>
      </c>
      <c r="B337" s="13">
        <v>5.2900000000000003E-2</v>
      </c>
      <c r="C337" s="13">
        <v>5.4100000000000002E-2</v>
      </c>
      <c r="D337" s="17">
        <v>1852.95</v>
      </c>
      <c r="E337" s="17">
        <v>1822.54</v>
      </c>
      <c r="F337" s="23">
        <v>1822.54</v>
      </c>
      <c r="G337" s="26">
        <f>VLOOKUP(Tabela8[[#This Row],[NTN-B PRINCIPAL 2035]],'IFIX e SMAL'!$A:$E,5,0)</f>
        <v>2654.89</v>
      </c>
      <c r="H337" s="26">
        <f>IFERROR(VLOOKUP(Tabela8[[#This Row],[NTN-B PRINCIPAL 2035]],'IFIX e SMAL'!$J:$P,5,0),H336)</f>
        <v>118.5</v>
      </c>
      <c r="I337" s="27">
        <v>7.75</v>
      </c>
      <c r="J337" s="54">
        <f>J336+(J336*(((Tabela8[[#This Row],[IFIX]]*1)/G336)-1))</f>
        <v>94.277425036576375</v>
      </c>
      <c r="K337" s="54">
        <f>K336+(K336*(((Tabela8[[#This Row],[SMAL]]*1)/H336)-1))</f>
        <v>107.23011492172675</v>
      </c>
    </row>
    <row r="338" spans="1:11">
      <c r="A338" s="25">
        <v>44508</v>
      </c>
      <c r="B338" s="13">
        <v>5.3200000000000004E-2</v>
      </c>
      <c r="C338" s="13">
        <v>5.4400000000000004E-2</v>
      </c>
      <c r="D338" s="17">
        <v>1846.84</v>
      </c>
      <c r="E338" s="17">
        <v>1817.75</v>
      </c>
      <c r="F338" s="23">
        <v>1817.75</v>
      </c>
      <c r="G338" s="26">
        <f>VLOOKUP(Tabela8[[#This Row],[NTN-B PRINCIPAL 2035]],'IFIX e SMAL'!$A:$E,5,0)</f>
        <v>2640.44</v>
      </c>
      <c r="H338" s="26">
        <f>IFERROR(VLOOKUP(Tabela8[[#This Row],[NTN-B PRINCIPAL 2035]],'IFIX e SMAL'!$J:$P,5,0),H337)</f>
        <v>117.35</v>
      </c>
      <c r="I338" s="27">
        <v>7.75</v>
      </c>
      <c r="J338" s="54">
        <f>J337+(J337*(((Tabela8[[#This Row],[IFIX]]*1)/G337)-1))</f>
        <v>93.764293120836555</v>
      </c>
      <c r="K338" s="54">
        <f>K337+(K337*(((Tabela8[[#This Row],[SMAL]]*1)/H337)-1))</f>
        <v>106.18948511446949</v>
      </c>
    </row>
    <row r="339" spans="1:11">
      <c r="A339" s="25">
        <v>44509</v>
      </c>
      <c r="B339" s="13">
        <v>5.2199999999999996E-2</v>
      </c>
      <c r="C339" s="13">
        <v>5.3399999999999996E-2</v>
      </c>
      <c r="D339" s="17">
        <v>1871.62</v>
      </c>
      <c r="E339" s="17">
        <v>1842.12</v>
      </c>
      <c r="F339" s="23">
        <v>1842.12</v>
      </c>
      <c r="G339" s="26">
        <f>VLOOKUP(Tabela8[[#This Row],[NTN-B PRINCIPAL 2035]],'IFIX e SMAL'!$A:$E,5,0)</f>
        <v>2627.19</v>
      </c>
      <c r="H339" s="26">
        <f>IFERROR(VLOOKUP(Tabela8[[#This Row],[NTN-B PRINCIPAL 2035]],'IFIX e SMAL'!$J:$P,5,0),H338)</f>
        <v>119.25</v>
      </c>
      <c r="I339" s="27">
        <v>7.75</v>
      </c>
      <c r="J339" s="54">
        <f>J338+(J338*(((Tabela8[[#This Row],[IFIX]]*1)/G338)-1))</f>
        <v>93.29377423616161</v>
      </c>
      <c r="K339" s="54">
        <f>K338+(K338*(((Tabela8[[#This Row],[SMAL]]*1)/H338)-1))</f>
        <v>107.90878653515541</v>
      </c>
    </row>
    <row r="340" spans="1:11">
      <c r="A340" s="25">
        <v>44510</v>
      </c>
      <c r="B340" s="13">
        <v>5.2699999999999997E-2</v>
      </c>
      <c r="C340" s="13">
        <v>5.3899999999999997E-2</v>
      </c>
      <c r="D340" s="17">
        <v>1864.2</v>
      </c>
      <c r="E340" s="17">
        <v>1834.72</v>
      </c>
      <c r="F340" s="23">
        <v>1834.72</v>
      </c>
      <c r="G340" s="26">
        <f>VLOOKUP(Tabela8[[#This Row],[NTN-B PRINCIPAL 2035]],'IFIX e SMAL'!$A:$E,5,0)</f>
        <v>2627.2</v>
      </c>
      <c r="H340" s="26">
        <f>IFERROR(VLOOKUP(Tabela8[[#This Row],[NTN-B PRINCIPAL 2035]],'IFIX e SMAL'!$J:$P,5,0),H339)</f>
        <v>120.75</v>
      </c>
      <c r="I340" s="27">
        <v>7.75</v>
      </c>
      <c r="J340" s="54">
        <f>J339+(J339*(((Tabela8[[#This Row],[IFIX]]*1)/G339)-1))</f>
        <v>93.294129344753813</v>
      </c>
      <c r="K340" s="54">
        <f>K339+(K339*(((Tabela8[[#This Row],[SMAL]]*1)/H339)-1))</f>
        <v>109.26612976201271</v>
      </c>
    </row>
    <row r="341" spans="1:11">
      <c r="A341" s="25">
        <v>44511</v>
      </c>
      <c r="B341" s="13">
        <v>5.1799999999999999E-2</v>
      </c>
      <c r="C341" s="13">
        <v>5.2999999999999999E-2</v>
      </c>
      <c r="D341" s="17">
        <v>1886.92</v>
      </c>
      <c r="E341" s="17">
        <v>1857.07</v>
      </c>
      <c r="F341" s="23">
        <v>1857.07</v>
      </c>
      <c r="G341" s="26">
        <f>VLOOKUP(Tabela8[[#This Row],[NTN-B PRINCIPAL 2035]],'IFIX e SMAL'!$A:$E,5,0)</f>
        <v>2621.88</v>
      </c>
      <c r="H341" s="26">
        <f>IFERROR(VLOOKUP(Tabela8[[#This Row],[NTN-B PRINCIPAL 2035]],'IFIX e SMAL'!$J:$P,5,0),H340)</f>
        <v>123.6</v>
      </c>
      <c r="I341" s="27">
        <v>7.75</v>
      </c>
      <c r="J341" s="54">
        <f>J340+(J340*(((Tabela8[[#This Row],[IFIX]]*1)/G340)-1))</f>
        <v>93.105211573699435</v>
      </c>
      <c r="K341" s="54">
        <f>K340+(K340*(((Tabela8[[#This Row],[SMAL]]*1)/H340)-1))</f>
        <v>111.84508189304158</v>
      </c>
    </row>
    <row r="342" spans="1:11">
      <c r="A342" s="25">
        <v>44512</v>
      </c>
      <c r="B342" s="13">
        <v>5.21E-2</v>
      </c>
      <c r="C342" s="13">
        <v>5.33E-2</v>
      </c>
      <c r="D342" s="17">
        <v>1882.96</v>
      </c>
      <c r="E342" s="17">
        <v>1851.09</v>
      </c>
      <c r="F342" s="23">
        <v>1851.09</v>
      </c>
      <c r="G342" s="26">
        <f>VLOOKUP(Tabela8[[#This Row],[NTN-B PRINCIPAL 2035]],'IFIX e SMAL'!$A:$E,5,0)</f>
        <v>2617.7600000000002</v>
      </c>
      <c r="H342" s="26">
        <f>IFERROR(VLOOKUP(Tabela8[[#This Row],[NTN-B PRINCIPAL 2035]],'IFIX e SMAL'!$J:$P,5,0),H341)</f>
        <v>120.8</v>
      </c>
      <c r="I342" s="27">
        <v>7.75</v>
      </c>
      <c r="J342" s="54">
        <f>J341+(J341*(((Tabela8[[#This Row],[IFIX]]*1)/G341)-1))</f>
        <v>92.958906833709946</v>
      </c>
      <c r="K342" s="54">
        <f>K341+(K341*(((Tabela8[[#This Row],[SMAL]]*1)/H341)-1))</f>
        <v>109.31137453624129</v>
      </c>
    </row>
    <row r="343" spans="1:11">
      <c r="A343" s="25">
        <v>44516</v>
      </c>
      <c r="B343" s="13">
        <v>5.1500000000000004E-2</v>
      </c>
      <c r="C343" s="13">
        <v>5.2699999999999997E-2</v>
      </c>
      <c r="D343" s="17">
        <v>1898.46</v>
      </c>
      <c r="E343" s="17">
        <v>1868.57</v>
      </c>
      <c r="F343" s="23">
        <v>1868.57</v>
      </c>
      <c r="G343" s="26">
        <f>VLOOKUP(Tabela8[[#This Row],[NTN-B PRINCIPAL 2035]],'IFIX e SMAL'!$A:$E,5,0)</f>
        <v>2612.67</v>
      </c>
      <c r="H343" s="26">
        <f>IFERROR(VLOOKUP(Tabela8[[#This Row],[NTN-B PRINCIPAL 2035]],'IFIX e SMAL'!$J:$P,5,0),H342)</f>
        <v>116.75</v>
      </c>
      <c r="I343" s="27">
        <v>7.75</v>
      </c>
      <c r="J343" s="54">
        <f>J342+(J342*(((Tabela8[[#This Row],[IFIX]]*1)/G342)-1))</f>
        <v>92.778156560276329</v>
      </c>
      <c r="K343" s="54">
        <f>K342+(K342*(((Tabela8[[#This Row],[SMAL]]*1)/H342)-1))</f>
        <v>105.64654782372658</v>
      </c>
    </row>
    <row r="344" spans="1:11">
      <c r="A344" s="25">
        <v>44517</v>
      </c>
      <c r="B344" s="13">
        <v>5.2699999999999997E-2</v>
      </c>
      <c r="C344" s="13">
        <v>5.3899999999999997E-2</v>
      </c>
      <c r="D344" s="17">
        <v>1870.56</v>
      </c>
      <c r="E344" s="17">
        <v>1841.14</v>
      </c>
      <c r="F344" s="23">
        <v>1841.14</v>
      </c>
      <c r="G344" s="26">
        <f>VLOOKUP(Tabela8[[#This Row],[NTN-B PRINCIPAL 2035]],'IFIX e SMAL'!$A:$E,5,0)</f>
        <v>2603.62</v>
      </c>
      <c r="H344" s="26">
        <f>IFERROR(VLOOKUP(Tabela8[[#This Row],[NTN-B PRINCIPAL 2035]],'IFIX e SMAL'!$J:$P,5,0),H343)</f>
        <v>114.24</v>
      </c>
      <c r="I344" s="27">
        <v>7.75</v>
      </c>
      <c r="J344" s="54">
        <f>J343+(J343*(((Tabela8[[#This Row],[IFIX]]*1)/G343)-1))</f>
        <v>92.456783284328537</v>
      </c>
      <c r="K344" s="54">
        <f>K343+(K343*(((Tabela8[[#This Row],[SMAL]]*1)/H343)-1))</f>
        <v>103.37526015745203</v>
      </c>
    </row>
    <row r="345" spans="1:11">
      <c r="A345" s="25">
        <v>44518</v>
      </c>
      <c r="B345" s="13">
        <v>5.2199999999999996E-2</v>
      </c>
      <c r="C345" s="13">
        <v>5.3399999999999996E-2</v>
      </c>
      <c r="D345" s="17">
        <v>1883.54</v>
      </c>
      <c r="E345" s="17">
        <v>1853.92</v>
      </c>
      <c r="F345" s="23">
        <v>1853.92</v>
      </c>
      <c r="G345" s="26">
        <f>VLOOKUP(Tabela8[[#This Row],[NTN-B PRINCIPAL 2035]],'IFIX e SMAL'!$A:$E,5,0)</f>
        <v>2591.02</v>
      </c>
      <c r="H345" s="26">
        <f>IFERROR(VLOOKUP(Tabela8[[#This Row],[NTN-B PRINCIPAL 2035]],'IFIX e SMAL'!$J:$P,5,0),H344)</f>
        <v>114.9</v>
      </c>
      <c r="I345" s="27">
        <v>7.75</v>
      </c>
      <c r="J345" s="54">
        <f>J344+(J344*(((Tabela8[[#This Row],[IFIX]]*1)/G344)-1))</f>
        <v>92.009346458147093</v>
      </c>
      <c r="K345" s="54">
        <f>K344+(K344*(((Tabela8[[#This Row],[SMAL]]*1)/H344)-1))</f>
        <v>103.97249117726926</v>
      </c>
    </row>
    <row r="346" spans="1:11">
      <c r="A346" s="25">
        <v>44519</v>
      </c>
      <c r="B346" s="13">
        <v>5.1900000000000002E-2</v>
      </c>
      <c r="C346" s="13">
        <v>5.3099999999999994E-2</v>
      </c>
      <c r="D346" s="17">
        <v>1893.02</v>
      </c>
      <c r="E346" s="17">
        <v>1862.02</v>
      </c>
      <c r="F346" s="23">
        <v>1862.02</v>
      </c>
      <c r="G346" s="26">
        <f>VLOOKUP(Tabela8[[#This Row],[NTN-B PRINCIPAL 2035]],'IFIX e SMAL'!$A:$E,5,0)</f>
        <v>2594.13</v>
      </c>
      <c r="H346" s="26">
        <f>IFERROR(VLOOKUP(Tabela8[[#This Row],[NTN-B PRINCIPAL 2035]],'IFIX e SMAL'!$J:$P,5,0),H345)</f>
        <v>115.4</v>
      </c>
      <c r="I346" s="27">
        <v>7.75</v>
      </c>
      <c r="J346" s="54">
        <f>J345+(J345*(((Tabela8[[#This Row],[IFIX]]*1)/G345)-1))</f>
        <v>92.119785230323629</v>
      </c>
      <c r="K346" s="54">
        <f>K345+(K345*(((Tabela8[[#This Row],[SMAL]]*1)/H345)-1))</f>
        <v>104.42493891955503</v>
      </c>
    </row>
    <row r="347" spans="1:11">
      <c r="A347" s="25">
        <v>44522</v>
      </c>
      <c r="B347" s="13">
        <v>5.2000000000000005E-2</v>
      </c>
      <c r="C347" s="13">
        <v>5.3200000000000004E-2</v>
      </c>
      <c r="D347" s="17">
        <v>1891.61</v>
      </c>
      <c r="E347" s="17">
        <v>1861.87</v>
      </c>
      <c r="F347" s="23">
        <v>1861.87</v>
      </c>
      <c r="G347" s="26">
        <f>VLOOKUP(Tabela8[[#This Row],[NTN-B PRINCIPAL 2035]],'IFIX e SMAL'!$A:$E,5,0)</f>
        <v>2581.4299999999998</v>
      </c>
      <c r="H347" s="26">
        <f>IFERROR(VLOOKUP(Tabela8[[#This Row],[NTN-B PRINCIPAL 2035]],'IFIX e SMAL'!$J:$P,5,0),H346)</f>
        <v>114</v>
      </c>
      <c r="I347" s="27">
        <v>7.75</v>
      </c>
      <c r="J347" s="54">
        <f>J346+(J346*(((Tabela8[[#This Row],[IFIX]]*1)/G346)-1))</f>
        <v>91.668797318220101</v>
      </c>
      <c r="K347" s="54">
        <f>K346+(K346*(((Tabela8[[#This Row],[SMAL]]*1)/H346)-1))</f>
        <v>103.15808524115488</v>
      </c>
    </row>
    <row r="348" spans="1:11">
      <c r="A348" s="25">
        <v>44523</v>
      </c>
      <c r="B348" s="13">
        <v>5.2600000000000001E-2</v>
      </c>
      <c r="C348" s="13">
        <v>5.3800000000000001E-2</v>
      </c>
      <c r="D348" s="17">
        <v>1878.17</v>
      </c>
      <c r="E348" s="17">
        <v>1848.66</v>
      </c>
      <c r="F348" s="23">
        <v>1848.66</v>
      </c>
      <c r="G348" s="26">
        <f>VLOOKUP(Tabela8[[#This Row],[NTN-B PRINCIPAL 2035]],'IFIX e SMAL'!$A:$E,5,0)</f>
        <v>2563.61</v>
      </c>
      <c r="H348" s="26">
        <f>IFERROR(VLOOKUP(Tabela8[[#This Row],[NTN-B PRINCIPAL 2035]],'IFIX e SMAL'!$J:$P,5,0),H347)</f>
        <v>113</v>
      </c>
      <c r="I348" s="27">
        <v>7.75</v>
      </c>
      <c r="J348" s="54">
        <f>J347+(J347*(((Tabela8[[#This Row],[IFIX]]*1)/G347)-1))</f>
        <v>91.035993806906347</v>
      </c>
      <c r="K348" s="54">
        <f>K347+(K347*(((Tabela8[[#This Row],[SMAL]]*1)/H347)-1))</f>
        <v>102.25318975658334</v>
      </c>
    </row>
    <row r="349" spans="1:11">
      <c r="A349" s="25">
        <v>44524</v>
      </c>
      <c r="B349" s="13">
        <v>5.1799999999999999E-2</v>
      </c>
      <c r="C349" s="13">
        <v>5.2999999999999999E-2</v>
      </c>
      <c r="D349" s="17">
        <v>1898.45</v>
      </c>
      <c r="E349" s="17">
        <v>1868.62</v>
      </c>
      <c r="F349" s="23">
        <v>1868.62</v>
      </c>
      <c r="G349" s="26">
        <f>VLOOKUP(Tabela8[[#This Row],[NTN-B PRINCIPAL 2035]],'IFIX e SMAL'!$A:$E,5,0)</f>
        <v>2546.87</v>
      </c>
      <c r="H349" s="26">
        <f>IFERROR(VLOOKUP(Tabela8[[#This Row],[NTN-B PRINCIPAL 2035]],'IFIX e SMAL'!$J:$P,5,0),H348)</f>
        <v>113.3</v>
      </c>
      <c r="I349" s="27">
        <v>7.75</v>
      </c>
      <c r="J349" s="54">
        <f>J348+(J348*(((Tabela8[[#This Row],[IFIX]]*1)/G348)-1))</f>
        <v>90.441542023550994</v>
      </c>
      <c r="K349" s="54">
        <f>K348+(K348*(((Tabela8[[#This Row],[SMAL]]*1)/H348)-1))</f>
        <v>102.5246584019548</v>
      </c>
    </row>
    <row r="350" spans="1:11">
      <c r="A350" s="25">
        <v>44525</v>
      </c>
      <c r="B350" s="13">
        <v>5.1399999999999994E-2</v>
      </c>
      <c r="C350" s="13">
        <v>5.2600000000000001E-2</v>
      </c>
      <c r="D350" s="17">
        <v>1909.18</v>
      </c>
      <c r="E350" s="17">
        <v>1879.17</v>
      </c>
      <c r="F350" s="23">
        <v>1879.17</v>
      </c>
      <c r="G350" s="26">
        <f>VLOOKUP(Tabela8[[#This Row],[NTN-B PRINCIPAL 2035]],'IFIX e SMAL'!$A:$E,5,0)</f>
        <v>2545.98</v>
      </c>
      <c r="H350" s="26">
        <f>IFERROR(VLOOKUP(Tabela8[[#This Row],[NTN-B PRINCIPAL 2035]],'IFIX e SMAL'!$J:$P,5,0),H349)</f>
        <v>115.37</v>
      </c>
      <c r="I350" s="27">
        <v>7.75</v>
      </c>
      <c r="J350" s="54">
        <f>J349+(J349*(((Tabela8[[#This Row],[IFIX]]*1)/G349)-1))</f>
        <v>90.40993735884453</v>
      </c>
      <c r="K350" s="54">
        <f>K349+(K349*(((Tabela8[[#This Row],[SMAL]]*1)/H349)-1))</f>
        <v>104.39779205501787</v>
      </c>
    </row>
    <row r="351" spans="1:11">
      <c r="A351" s="25">
        <v>44526</v>
      </c>
      <c r="B351" s="13">
        <v>5.21E-2</v>
      </c>
      <c r="C351" s="13">
        <v>5.33E-2</v>
      </c>
      <c r="D351" s="17">
        <v>1895.23</v>
      </c>
      <c r="E351" s="17">
        <v>1864.08</v>
      </c>
      <c r="F351" s="23">
        <v>1864.08</v>
      </c>
      <c r="G351" s="26">
        <f>VLOOKUP(Tabela8[[#This Row],[NTN-B PRINCIPAL 2035]],'IFIX e SMAL'!$A:$E,5,0)</f>
        <v>2541.52</v>
      </c>
      <c r="H351" s="26">
        <f>IFERROR(VLOOKUP(Tabela8[[#This Row],[NTN-B PRINCIPAL 2035]],'IFIX e SMAL'!$J:$P,5,0),H350)</f>
        <v>110.7</v>
      </c>
      <c r="I351" s="27">
        <v>7.75</v>
      </c>
      <c r="J351" s="54">
        <f>J350+(J350*(((Tabela8[[#This Row],[IFIX]]*1)/G350)-1))</f>
        <v>90.25155892671998</v>
      </c>
      <c r="K351" s="54">
        <f>K350+(K350*(((Tabela8[[#This Row],[SMAL]]*1)/H350)-1))</f>
        <v>100.1719301420688</v>
      </c>
    </row>
    <row r="352" spans="1:11">
      <c r="A352" s="25">
        <v>44529</v>
      </c>
      <c r="B352" s="13">
        <v>5.2000000000000005E-2</v>
      </c>
      <c r="C352" s="13">
        <v>5.3200000000000004E-2</v>
      </c>
      <c r="D352" s="17">
        <v>1898.71</v>
      </c>
      <c r="E352" s="17">
        <v>1868.85</v>
      </c>
      <c r="F352" s="23">
        <v>1868.85</v>
      </c>
      <c r="G352" s="26">
        <f>VLOOKUP(Tabela8[[#This Row],[NTN-B PRINCIPAL 2035]],'IFIX e SMAL'!$A:$E,5,0)</f>
        <v>2563.7600000000002</v>
      </c>
      <c r="H352" s="26">
        <f>IFERROR(VLOOKUP(Tabela8[[#This Row],[NTN-B PRINCIPAL 2035]],'IFIX e SMAL'!$J:$P,5,0),H351)</f>
        <v>110.6</v>
      </c>
      <c r="I352" s="27">
        <v>7.75</v>
      </c>
      <c r="J352" s="54">
        <f>J351+(J351*(((Tabela8[[#This Row],[IFIX]]*1)/G351)-1))</f>
        <v>91.041320435789473</v>
      </c>
      <c r="K352" s="54">
        <f>K351+(K351*(((Tabela8[[#This Row],[SMAL]]*1)/H351)-1))</f>
        <v>100.08144059361165</v>
      </c>
    </row>
    <row r="353" spans="1:11">
      <c r="A353" s="25">
        <v>44530</v>
      </c>
      <c r="B353" s="13">
        <v>5.1500000000000004E-2</v>
      </c>
      <c r="C353" s="13">
        <v>5.2699999999999997E-2</v>
      </c>
      <c r="D353" s="17">
        <v>1911.92</v>
      </c>
      <c r="E353" s="17">
        <v>1881.85</v>
      </c>
      <c r="F353" s="23">
        <v>1881.85</v>
      </c>
      <c r="G353" s="26">
        <f>VLOOKUP(Tabela8[[#This Row],[NTN-B PRINCIPAL 2035]],'IFIX e SMAL'!$A:$E,5,0)</f>
        <v>2578.4</v>
      </c>
      <c r="H353" s="26">
        <f>IFERROR(VLOOKUP(Tabela8[[#This Row],[NTN-B PRINCIPAL 2035]],'IFIX e SMAL'!$J:$P,5,0),H352)</f>
        <v>108.8</v>
      </c>
      <c r="I353" s="27">
        <v>7.75</v>
      </c>
      <c r="J353" s="54">
        <f>J352+(J352*(((Tabela8[[#This Row],[IFIX]]*1)/G352)-1))</f>
        <v>91.561199414781242</v>
      </c>
      <c r="K353" s="54">
        <f>K352+(K352*(((Tabela8[[#This Row],[SMAL]]*1)/H352)-1))</f>
        <v>98.452628721382894</v>
      </c>
    </row>
    <row r="354" spans="1:11">
      <c r="A354" s="25">
        <v>44531</v>
      </c>
      <c r="B354" s="13">
        <v>5.0599999999999999E-2</v>
      </c>
      <c r="C354" s="13">
        <v>5.1799999999999999E-2</v>
      </c>
      <c r="D354" s="17">
        <v>1935.07</v>
      </c>
      <c r="E354" s="17">
        <v>1904.63</v>
      </c>
      <c r="F354" s="23">
        <v>1904.63</v>
      </c>
      <c r="G354" s="26">
        <f>VLOOKUP(Tabela8[[#This Row],[NTN-B PRINCIPAL 2035]],'IFIX e SMAL'!$A:$E,5,0)</f>
        <v>2581.29</v>
      </c>
      <c r="H354" s="26">
        <f>IFERROR(VLOOKUP(Tabela8[[#This Row],[NTN-B PRINCIPAL 2035]],'IFIX e SMAL'!$J:$P,5,0),H353)</f>
        <v>106.9</v>
      </c>
      <c r="I354" s="27">
        <v>7.75</v>
      </c>
      <c r="J354" s="54">
        <f>J353+(J353*(((Tabela8[[#This Row],[IFIX]]*1)/G353)-1))</f>
        <v>91.663825797929206</v>
      </c>
      <c r="K354" s="54">
        <f>K353+(K353*(((Tabela8[[#This Row],[SMAL]]*1)/H353)-1))</f>
        <v>96.733327300696985</v>
      </c>
    </row>
    <row r="355" spans="1:11">
      <c r="A355" s="25">
        <v>44532</v>
      </c>
      <c r="B355" s="13">
        <v>5.2300000000000006E-2</v>
      </c>
      <c r="C355" s="13">
        <v>5.3499999999999999E-2</v>
      </c>
      <c r="D355" s="17">
        <v>1894.65</v>
      </c>
      <c r="E355" s="17">
        <v>1864.88</v>
      </c>
      <c r="F355" s="23">
        <v>1864.88</v>
      </c>
      <c r="G355" s="26">
        <f>VLOOKUP(Tabela8[[#This Row],[NTN-B PRINCIPAL 2035]],'IFIX e SMAL'!$A:$E,5,0)</f>
        <v>2582.87</v>
      </c>
      <c r="H355" s="26">
        <f>IFERROR(VLOOKUP(Tabela8[[#This Row],[NTN-B PRINCIPAL 2035]],'IFIX e SMAL'!$J:$P,5,0),H354)</f>
        <v>109.15</v>
      </c>
      <c r="I355" s="27">
        <v>7.75</v>
      </c>
      <c r="J355" s="54">
        <f>J354+(J354*(((Tabela8[[#This Row],[IFIX]]*1)/G354)-1))</f>
        <v>91.719932955497981</v>
      </c>
      <c r="K355" s="54">
        <f>K354+(K354*(((Tabela8[[#This Row],[SMAL]]*1)/H354)-1))</f>
        <v>98.769342140982943</v>
      </c>
    </row>
    <row r="356" spans="1:11">
      <c r="A356" s="25">
        <v>44533</v>
      </c>
      <c r="B356" s="13">
        <v>5.1299999999999998E-2</v>
      </c>
      <c r="C356" s="13">
        <v>5.2499999999999998E-2</v>
      </c>
      <c r="D356" s="17">
        <v>1921.39</v>
      </c>
      <c r="E356" s="17">
        <v>1889.83</v>
      </c>
      <c r="F356" s="23">
        <v>1889.83</v>
      </c>
      <c r="G356" s="26">
        <f>VLOOKUP(Tabela8[[#This Row],[NTN-B PRINCIPAL 2035]],'IFIX e SMAL'!$A:$E,5,0)</f>
        <v>2610.67</v>
      </c>
      <c r="H356" s="26">
        <f>IFERROR(VLOOKUP(Tabela8[[#This Row],[NTN-B PRINCIPAL 2035]],'IFIX e SMAL'!$J:$P,5,0),H355)</f>
        <v>111.85</v>
      </c>
      <c r="I356" s="27">
        <v>7.75</v>
      </c>
      <c r="J356" s="54">
        <f>J355+(J355*(((Tabela8[[#This Row],[IFIX]]*1)/G355)-1))</f>
        <v>92.707134841834815</v>
      </c>
      <c r="K356" s="54">
        <f>K355+(K355*(((Tabela8[[#This Row],[SMAL]]*1)/H355)-1))</f>
        <v>101.21255994932608</v>
      </c>
    </row>
    <row r="357" spans="1:11">
      <c r="A357" s="25">
        <v>44536</v>
      </c>
      <c r="B357" s="13">
        <v>5.1500000000000004E-2</v>
      </c>
      <c r="C357" s="13">
        <v>5.2699999999999997E-2</v>
      </c>
      <c r="D357" s="17">
        <v>1917.56</v>
      </c>
      <c r="E357" s="17">
        <v>1887.43</v>
      </c>
      <c r="F357" s="23">
        <v>1887.43</v>
      </c>
      <c r="G357" s="26">
        <f>VLOOKUP(Tabela8[[#This Row],[NTN-B PRINCIPAL 2035]],'IFIX e SMAL'!$A:$E,5,0)</f>
        <v>2643.1</v>
      </c>
      <c r="H357" s="26">
        <f>IFERROR(VLOOKUP(Tabela8[[#This Row],[NTN-B PRINCIPAL 2035]],'IFIX e SMAL'!$J:$P,5,0),H356)</f>
        <v>114.07</v>
      </c>
      <c r="I357" s="27">
        <v>7.75</v>
      </c>
      <c r="J357" s="54">
        <f>J356+(J356*(((Tabela8[[#This Row],[IFIX]]*1)/G356)-1))</f>
        <v>93.85875200636373</v>
      </c>
      <c r="K357" s="54">
        <f>K356+(K356*(((Tabela8[[#This Row],[SMAL]]*1)/H356)-1))</f>
        <v>103.22142792507489</v>
      </c>
    </row>
    <row r="358" spans="1:11">
      <c r="A358" s="25">
        <v>44537</v>
      </c>
      <c r="B358" s="13">
        <v>5.1799999999999999E-2</v>
      </c>
      <c r="C358" s="13">
        <v>5.2999999999999999E-2</v>
      </c>
      <c r="D358" s="17">
        <v>1911.32</v>
      </c>
      <c r="E358" s="17">
        <v>1881.3</v>
      </c>
      <c r="F358" s="23">
        <v>1881.3</v>
      </c>
      <c r="G358" s="26">
        <f>VLOOKUP(Tabela8[[#This Row],[NTN-B PRINCIPAL 2035]],'IFIX e SMAL'!$A:$E,5,0)</f>
        <v>2660.89</v>
      </c>
      <c r="H358" s="26">
        <f>IFERROR(VLOOKUP(Tabela8[[#This Row],[NTN-B PRINCIPAL 2035]],'IFIX e SMAL'!$J:$P,5,0),H357)</f>
        <v>112.97</v>
      </c>
      <c r="I358" s="27">
        <v>7.75</v>
      </c>
      <c r="J358" s="54">
        <f>J357+(J357*(((Tabela8[[#This Row],[IFIX]]*1)/G357)-1))</f>
        <v>94.490490191900861</v>
      </c>
      <c r="K358" s="54">
        <f>K357+(K357*(((Tabela8[[#This Row],[SMAL]]*1)/H357)-1))</f>
        <v>102.22604289204621</v>
      </c>
    </row>
    <row r="359" spans="1:11">
      <c r="A359" s="25">
        <v>44538</v>
      </c>
      <c r="B359" s="13">
        <v>5.1399999999999994E-2</v>
      </c>
      <c r="C359" s="13">
        <v>5.2600000000000001E-2</v>
      </c>
      <c r="D359" s="17">
        <v>1922.15</v>
      </c>
      <c r="E359" s="17">
        <v>1891.96</v>
      </c>
      <c r="F359" s="23">
        <v>1891.96</v>
      </c>
      <c r="G359" s="26">
        <f>VLOOKUP(Tabela8[[#This Row],[NTN-B PRINCIPAL 2035]],'IFIX e SMAL'!$A:$E,5,0)</f>
        <v>2673.21</v>
      </c>
      <c r="H359" s="26">
        <f>IFERROR(VLOOKUP(Tabela8[[#This Row],[NTN-B PRINCIPAL 2035]],'IFIX e SMAL'!$J:$P,5,0),H358)</f>
        <v>116.91</v>
      </c>
      <c r="I359" s="27">
        <v>7.75</v>
      </c>
      <c r="J359" s="54">
        <f>J358+(J358*(((Tabela8[[#This Row],[IFIX]]*1)/G358)-1))</f>
        <v>94.927983977500503</v>
      </c>
      <c r="K359" s="54">
        <f>K358+(K358*(((Tabela8[[#This Row],[SMAL]]*1)/H358)-1))</f>
        <v>105.79133110125807</v>
      </c>
    </row>
    <row r="360" spans="1:11">
      <c r="A360" s="25">
        <v>44539</v>
      </c>
      <c r="B360" s="13">
        <v>5.0599999999999999E-2</v>
      </c>
      <c r="C360" s="13">
        <v>5.1799999999999999E-2</v>
      </c>
      <c r="D360" s="17">
        <v>1942.91</v>
      </c>
      <c r="E360" s="17">
        <v>1912.39</v>
      </c>
      <c r="F360" s="23">
        <v>1912.39</v>
      </c>
      <c r="G360" s="26">
        <f>VLOOKUP(Tabela8[[#This Row],[NTN-B PRINCIPAL 2035]],'IFIX e SMAL'!$A:$E,5,0)</f>
        <v>2669.06</v>
      </c>
      <c r="H360" s="26">
        <f>IFERROR(VLOOKUP(Tabela8[[#This Row],[NTN-B PRINCIPAL 2035]],'IFIX e SMAL'!$J:$P,5,0),H359)</f>
        <v>115</v>
      </c>
      <c r="I360" s="27">
        <v>9.25</v>
      </c>
      <c r="J360" s="54">
        <f>J359+(J359*(((Tabela8[[#This Row],[IFIX]]*1)/G359)-1))</f>
        <v>94.780613911734378</v>
      </c>
      <c r="K360" s="54">
        <f>K359+(K359*(((Tabela8[[#This Row],[SMAL]]*1)/H359)-1))</f>
        <v>104.06298072572645</v>
      </c>
    </row>
    <row r="361" spans="1:11">
      <c r="A361" s="25">
        <v>44540</v>
      </c>
      <c r="B361" s="13">
        <v>5.0799999999999998E-2</v>
      </c>
      <c r="C361" s="13">
        <v>5.2000000000000005E-2</v>
      </c>
      <c r="D361" s="17">
        <v>1938.1</v>
      </c>
      <c r="E361" s="17">
        <v>1906.55</v>
      </c>
      <c r="F361" s="23">
        <v>1906.55</v>
      </c>
      <c r="G361" s="26">
        <f>VLOOKUP(Tabela8[[#This Row],[NTN-B PRINCIPAL 2035]],'IFIX e SMAL'!$A:$E,5,0)</f>
        <v>2673.94</v>
      </c>
      <c r="H361" s="26">
        <f>IFERROR(VLOOKUP(Tabela8[[#This Row],[NTN-B PRINCIPAL 2035]],'IFIX e SMAL'!$J:$P,5,0),H360)</f>
        <v>116.9</v>
      </c>
      <c r="I361" s="27">
        <v>9.25</v>
      </c>
      <c r="J361" s="54">
        <f>J360+(J360*(((Tabela8[[#This Row],[IFIX]]*1)/G360)-1))</f>
        <v>94.953906904731625</v>
      </c>
      <c r="K361" s="54">
        <f>K360+(K360*(((Tabela8[[#This Row],[SMAL]]*1)/H360)-1))</f>
        <v>105.78228214641237</v>
      </c>
    </row>
    <row r="362" spans="1:11">
      <c r="A362" s="25">
        <v>44543</v>
      </c>
      <c r="B362" s="13">
        <v>4.9400000000000006E-2</v>
      </c>
      <c r="C362" s="13">
        <v>5.0599999999999999E-2</v>
      </c>
      <c r="D362" s="17">
        <v>1973.97</v>
      </c>
      <c r="E362" s="17">
        <v>1943.04</v>
      </c>
      <c r="F362" s="23">
        <v>1943.04</v>
      </c>
      <c r="G362" s="26">
        <f>VLOOKUP(Tabela8[[#This Row],[NTN-B PRINCIPAL 2035]],'IFIX e SMAL'!$A:$E,5,0)</f>
        <v>2673.92</v>
      </c>
      <c r="H362" s="26">
        <f>IFERROR(VLOOKUP(Tabela8[[#This Row],[NTN-B PRINCIPAL 2035]],'IFIX e SMAL'!$J:$P,5,0),H361)</f>
        <v>115.61</v>
      </c>
      <c r="I362" s="27">
        <v>9.25</v>
      </c>
      <c r="J362" s="54">
        <f>J361+(J361*(((Tabela8[[#This Row],[IFIX]]*1)/G361)-1))</f>
        <v>94.953196687547219</v>
      </c>
      <c r="K362" s="54">
        <f>K361+(K361*(((Tabela8[[#This Row],[SMAL]]*1)/H361)-1))</f>
        <v>104.61496697131508</v>
      </c>
    </row>
    <row r="363" spans="1:11">
      <c r="A363" s="25">
        <v>44544</v>
      </c>
      <c r="B363" s="13">
        <v>4.9599999999999998E-2</v>
      </c>
      <c r="C363" s="13">
        <v>5.0799999999999998E-2</v>
      </c>
      <c r="D363" s="17">
        <v>1969.95</v>
      </c>
      <c r="E363" s="17">
        <v>1939.09</v>
      </c>
      <c r="F363" s="23">
        <v>1939.09</v>
      </c>
      <c r="G363" s="26">
        <f>VLOOKUP(Tabela8[[#This Row],[NTN-B PRINCIPAL 2035]],'IFIX e SMAL'!$A:$E,5,0)</f>
        <v>2668.73</v>
      </c>
      <c r="H363" s="26">
        <f>IFERROR(VLOOKUP(Tabela8[[#This Row],[NTN-B PRINCIPAL 2035]],'IFIX e SMAL'!$J:$P,5,0),H362)</f>
        <v>113.11</v>
      </c>
      <c r="I363" s="27">
        <v>9.25</v>
      </c>
      <c r="J363" s="54">
        <f>J362+(J362*(((Tabela8[[#This Row],[IFIX]]*1)/G362)-1))</f>
        <v>94.768895328191533</v>
      </c>
      <c r="K363" s="54">
        <f>K362+(K362*(((Tabela8[[#This Row],[SMAL]]*1)/H362)-1))</f>
        <v>102.35272825988625</v>
      </c>
    </row>
    <row r="364" spans="1:11">
      <c r="A364" s="25">
        <v>44545</v>
      </c>
      <c r="B364" s="13">
        <v>5.0599999999999999E-2</v>
      </c>
      <c r="C364" s="13">
        <v>5.1799999999999999E-2</v>
      </c>
      <c r="D364" s="17">
        <v>1945.84</v>
      </c>
      <c r="E364" s="17">
        <v>1915.57</v>
      </c>
      <c r="F364" s="23">
        <v>1915.57</v>
      </c>
      <c r="G364" s="26">
        <f>VLOOKUP(Tabela8[[#This Row],[NTN-B PRINCIPAL 2035]],'IFIX e SMAL'!$A:$E,5,0)</f>
        <v>2676.14</v>
      </c>
      <c r="H364" s="26">
        <f>IFERROR(VLOOKUP(Tabela8[[#This Row],[NTN-B PRINCIPAL 2035]],'IFIX e SMAL'!$J:$P,5,0),H363)</f>
        <v>114.49</v>
      </c>
      <c r="I364" s="27">
        <v>9.25</v>
      </c>
      <c r="J364" s="54">
        <f>J363+(J363*(((Tabela8[[#This Row],[IFIX]]*1)/G363)-1))</f>
        <v>95.032030795017292</v>
      </c>
      <c r="K364" s="54">
        <f>K363+(K363*(((Tabela8[[#This Row],[SMAL]]*1)/H363)-1))</f>
        <v>103.60148402859495</v>
      </c>
    </row>
    <row r="365" spans="1:11">
      <c r="A365" s="25">
        <v>44546</v>
      </c>
      <c r="B365" s="13">
        <v>5.0099999999999999E-2</v>
      </c>
      <c r="C365" s="13">
        <v>5.1299999999999998E-2</v>
      </c>
      <c r="D365" s="17">
        <v>1959.08</v>
      </c>
      <c r="E365" s="17">
        <v>1928.6</v>
      </c>
      <c r="F365" s="23">
        <v>1928.6</v>
      </c>
      <c r="G365" s="26">
        <f>VLOOKUP(Tabela8[[#This Row],[NTN-B PRINCIPAL 2035]],'IFIX e SMAL'!$A:$E,5,0)</f>
        <v>2681.35</v>
      </c>
      <c r="H365" s="26">
        <f>IFERROR(VLOOKUP(Tabela8[[#This Row],[NTN-B PRINCIPAL 2035]],'IFIX e SMAL'!$J:$P,5,0),H364)</f>
        <v>114.15</v>
      </c>
      <c r="I365" s="27">
        <v>9.25</v>
      </c>
      <c r="J365" s="54">
        <f>J364+(J364*(((Tabela8[[#This Row],[IFIX]]*1)/G364)-1))</f>
        <v>95.217042371557397</v>
      </c>
      <c r="K365" s="54">
        <f>K364+(K364*(((Tabela8[[#This Row],[SMAL]]*1)/H364)-1))</f>
        <v>103.29381956384064</v>
      </c>
    </row>
    <row r="366" spans="1:11">
      <c r="A366" s="25">
        <v>44547</v>
      </c>
      <c r="B366" s="13">
        <v>5.1200000000000002E-2</v>
      </c>
      <c r="C366" s="13">
        <v>5.2400000000000002E-2</v>
      </c>
      <c r="D366" s="17">
        <v>1933.53</v>
      </c>
      <c r="E366" s="17">
        <v>1902.63</v>
      </c>
      <c r="F366" s="23">
        <v>1902.63</v>
      </c>
      <c r="G366" s="26">
        <f>VLOOKUP(Tabela8[[#This Row],[NTN-B PRINCIPAL 2035]],'IFIX e SMAL'!$A:$E,5,0)</f>
        <v>2694.73</v>
      </c>
      <c r="H366" s="26">
        <f>IFERROR(VLOOKUP(Tabela8[[#This Row],[NTN-B PRINCIPAL 2035]],'IFIX e SMAL'!$J:$P,5,0),H365)</f>
        <v>114.61</v>
      </c>
      <c r="I366" s="27">
        <v>9.25</v>
      </c>
      <c r="J366" s="54">
        <f>J365+(J365*(((Tabela8[[#This Row],[IFIX]]*1)/G365)-1))</f>
        <v>95.692177667931034</v>
      </c>
      <c r="K366" s="54">
        <f>K365+(K365*(((Tabela8[[#This Row],[SMAL]]*1)/H365)-1))</f>
        <v>103.71007148674354</v>
      </c>
    </row>
    <row r="367" spans="1:11">
      <c r="A367" s="25">
        <v>44550</v>
      </c>
      <c r="B367" s="13">
        <v>5.2400000000000002E-2</v>
      </c>
      <c r="C367" s="13">
        <v>5.3600000000000002E-2</v>
      </c>
      <c r="D367" s="17">
        <v>1905.1</v>
      </c>
      <c r="E367" s="17">
        <v>1875.52</v>
      </c>
      <c r="F367" s="23">
        <v>1875.52</v>
      </c>
      <c r="G367" s="26">
        <f>VLOOKUP(Tabela8[[#This Row],[NTN-B PRINCIPAL 2035]],'IFIX e SMAL'!$A:$E,5,0)</f>
        <v>2695.05</v>
      </c>
      <c r="H367" s="26">
        <f>IFERROR(VLOOKUP(Tabela8[[#This Row],[NTN-B PRINCIPAL 2035]],'IFIX e SMAL'!$J:$P,5,0),H366)</f>
        <v>112.45</v>
      </c>
      <c r="I367" s="27">
        <v>9.25</v>
      </c>
      <c r="J367" s="54">
        <f>J366+(J366*(((Tabela8[[#This Row],[IFIX]]*1)/G366)-1))</f>
        <v>95.70354114288169</v>
      </c>
      <c r="K367" s="54">
        <f>K366+(K366*(((Tabela8[[#This Row],[SMAL]]*1)/H366)-1))</f>
        <v>101.75549724006903</v>
      </c>
    </row>
    <row r="368" spans="1:11">
      <c r="A368" s="25">
        <v>44551</v>
      </c>
      <c r="B368" s="13">
        <v>5.1299999999999998E-2</v>
      </c>
      <c r="C368" s="13">
        <v>5.2499999999999998E-2</v>
      </c>
      <c r="D368" s="17">
        <v>1932.7</v>
      </c>
      <c r="E368" s="17">
        <v>1902.68</v>
      </c>
      <c r="F368" s="23">
        <v>1902.68</v>
      </c>
      <c r="G368" s="26">
        <f>VLOOKUP(Tabela8[[#This Row],[NTN-B PRINCIPAL 2035]],'IFIX e SMAL'!$A:$E,5,0)</f>
        <v>2703.24</v>
      </c>
      <c r="H368" s="26">
        <f>IFERROR(VLOOKUP(Tabela8[[#This Row],[NTN-B PRINCIPAL 2035]],'IFIX e SMAL'!$J:$P,5,0),H367)</f>
        <v>111.8</v>
      </c>
      <c r="I368" s="27">
        <v>9.25</v>
      </c>
      <c r="J368" s="54">
        <f>J367+(J367*(((Tabela8[[#This Row],[IFIX]]*1)/G367)-1))</f>
        <v>95.994375079899626</v>
      </c>
      <c r="K368" s="54">
        <f>K367+(K367*(((Tabela8[[#This Row],[SMAL]]*1)/H367)-1))</f>
        <v>101.16731517509753</v>
      </c>
    </row>
    <row r="369" spans="1:11">
      <c r="A369" s="25">
        <v>44552</v>
      </c>
      <c r="B369" s="13">
        <v>5.1200000000000002E-2</v>
      </c>
      <c r="C369" s="13">
        <v>5.2400000000000002E-2</v>
      </c>
      <c r="D369" s="17">
        <v>1935.97</v>
      </c>
      <c r="E369" s="17">
        <v>1905.91</v>
      </c>
      <c r="F369" s="23">
        <v>1905.91</v>
      </c>
      <c r="G369" s="26">
        <f>VLOOKUP(Tabela8[[#This Row],[NTN-B PRINCIPAL 2035]],'IFIX e SMAL'!$A:$E,5,0)</f>
        <v>2706.64</v>
      </c>
      <c r="H369" s="26">
        <f>IFERROR(VLOOKUP(Tabela8[[#This Row],[NTN-B PRINCIPAL 2035]],'IFIX e SMAL'!$J:$P,5,0),H368)</f>
        <v>111.6</v>
      </c>
      <c r="I369" s="27">
        <v>9.25</v>
      </c>
      <c r="J369" s="54">
        <f>J368+(J368*(((Tabela8[[#This Row],[IFIX]]*1)/G368)-1))</f>
        <v>96.115112001250168</v>
      </c>
      <c r="K369" s="54">
        <f>K368+(K368*(((Tabela8[[#This Row],[SMAL]]*1)/H368)-1))</f>
        <v>100.98633607818321</v>
      </c>
    </row>
    <row r="370" spans="1:11">
      <c r="A370" s="25">
        <v>44553</v>
      </c>
      <c r="B370" s="13">
        <v>5.0499999999999996E-2</v>
      </c>
      <c r="C370" s="13">
        <v>5.1699999999999996E-2</v>
      </c>
      <c r="D370" s="17">
        <v>1955.75</v>
      </c>
      <c r="E370" s="17">
        <v>1923.72</v>
      </c>
      <c r="F370" s="23">
        <v>1923.72</v>
      </c>
      <c r="G370" s="26">
        <f>VLOOKUP(Tabela8[[#This Row],[NTN-B PRINCIPAL 2035]],'IFIX e SMAL'!$A:$E,5,0)</f>
        <v>2724.6</v>
      </c>
      <c r="H370" s="26">
        <f>IFERROR(VLOOKUP(Tabela8[[#This Row],[NTN-B PRINCIPAL 2035]],'IFIX e SMAL'!$J:$P,5,0),H369)</f>
        <v>110.99</v>
      </c>
      <c r="I370" s="27">
        <v>9.25</v>
      </c>
      <c r="J370" s="54">
        <f>J369+(J369*(((Tabela8[[#This Row],[IFIX]]*1)/G369)-1))</f>
        <v>96.752887032854829</v>
      </c>
      <c r="K370" s="54">
        <f>K369+(K369*(((Tabela8[[#This Row],[SMAL]]*1)/H369)-1))</f>
        <v>100.43434983259458</v>
      </c>
    </row>
    <row r="371" spans="1:11">
      <c r="A371" s="25">
        <v>44557</v>
      </c>
      <c r="B371" s="13">
        <v>5.1699999999999996E-2</v>
      </c>
      <c r="C371" s="13">
        <v>5.2900000000000003E-2</v>
      </c>
      <c r="D371" s="17">
        <v>1926.45</v>
      </c>
      <c r="E371" s="17">
        <v>1896.62</v>
      </c>
      <c r="F371" s="23">
        <v>1896.62</v>
      </c>
      <c r="G371" s="26">
        <f>VLOOKUP(Tabela8[[#This Row],[NTN-B PRINCIPAL 2035]],'IFIX e SMAL'!$A:$E,5,0)</f>
        <v>2743.68</v>
      </c>
      <c r="H371" s="26">
        <f>IFERROR(VLOOKUP(Tabela8[[#This Row],[NTN-B PRINCIPAL 2035]],'IFIX e SMAL'!$J:$P,5,0),H370)</f>
        <v>112</v>
      </c>
      <c r="I371" s="27">
        <v>9.25</v>
      </c>
      <c r="J371" s="54">
        <f>J370+(J370*(((Tabela8[[#This Row],[IFIX]]*1)/G370)-1))</f>
        <v>97.43043422678673</v>
      </c>
      <c r="K371" s="54">
        <f>K370+(K370*(((Tabela8[[#This Row],[SMAL]]*1)/H370)-1))</f>
        <v>101.34829427201183</v>
      </c>
    </row>
    <row r="372" spans="1:11">
      <c r="A372" s="25">
        <v>44558</v>
      </c>
      <c r="B372" s="13">
        <v>5.1500000000000004E-2</v>
      </c>
      <c r="C372" s="13">
        <v>5.2699999999999997E-2</v>
      </c>
      <c r="D372" s="17">
        <v>1932.11</v>
      </c>
      <c r="E372" s="17">
        <v>1902.19</v>
      </c>
      <c r="F372" s="23">
        <v>1902.19</v>
      </c>
      <c r="G372" s="26">
        <f>VLOOKUP(Tabela8[[#This Row],[NTN-B PRINCIPAL 2035]],'IFIX e SMAL'!$A:$E,5,0)</f>
        <v>2768.02</v>
      </c>
      <c r="H372" s="26">
        <f>IFERROR(VLOOKUP(Tabela8[[#This Row],[NTN-B PRINCIPAL 2035]],'IFIX e SMAL'!$J:$P,5,0),H371)</f>
        <v>112.56</v>
      </c>
      <c r="I372" s="27">
        <v>9.25</v>
      </c>
      <c r="J372" s="54">
        <f>J371+(J371*(((Tabela8[[#This Row],[IFIX]]*1)/G371)-1))</f>
        <v>98.294768540219792</v>
      </c>
      <c r="K372" s="54">
        <f>K371+(K371*(((Tabela8[[#This Row],[SMAL]]*1)/H371)-1))</f>
        <v>101.8550357433719</v>
      </c>
    </row>
    <row r="373" spans="1:11">
      <c r="A373" s="25">
        <v>44559</v>
      </c>
      <c r="B373" s="13">
        <v>5.1699999999999996E-2</v>
      </c>
      <c r="C373" s="13">
        <v>5.2900000000000003E-2</v>
      </c>
      <c r="D373" s="17">
        <v>1927.99</v>
      </c>
      <c r="E373" s="17">
        <v>1898.15</v>
      </c>
      <c r="F373" s="23">
        <v>1898.15</v>
      </c>
      <c r="G373" s="26">
        <f>VLOOKUP(Tabela8[[#This Row],[NTN-B PRINCIPAL 2035]],'IFIX e SMAL'!$A:$E,5,0)</f>
        <v>2789.32</v>
      </c>
      <c r="H373" s="26">
        <f>IFERROR(VLOOKUP(Tabela8[[#This Row],[NTN-B PRINCIPAL 2035]],'IFIX e SMAL'!$J:$P,5,0),H372)</f>
        <v>111.25</v>
      </c>
      <c r="I373" s="27">
        <v>9.25</v>
      </c>
      <c r="J373" s="54">
        <f>J372+(J372*(((Tabela8[[#This Row],[IFIX]]*1)/G372)-1))</f>
        <v>99.051149841621765</v>
      </c>
      <c r="K373" s="54">
        <f>K372+(K372*(((Tabela8[[#This Row],[SMAL]]*1)/H372)-1))</f>
        <v>100.66962265858318</v>
      </c>
    </row>
    <row r="374" spans="1:11">
      <c r="A374" s="25">
        <v>44560</v>
      </c>
      <c r="B374" s="13">
        <v>5.1799999999999999E-2</v>
      </c>
      <c r="C374" s="13">
        <v>5.2999999999999999E-2</v>
      </c>
      <c r="D374" s="17">
        <v>1927.86</v>
      </c>
      <c r="E374" s="17">
        <v>1896.51</v>
      </c>
      <c r="F374" s="23">
        <v>1896.51</v>
      </c>
      <c r="G374" s="26">
        <f>VLOOKUP(Tabela8[[#This Row],[NTN-B PRINCIPAL 2035]],'IFIX e SMAL'!$A:$E,5,0)</f>
        <v>2804.79</v>
      </c>
      <c r="H374" s="26">
        <f>IFERROR(VLOOKUP(Tabela8[[#This Row],[NTN-B PRINCIPAL 2035]],'IFIX e SMAL'!$J:$P,5,0),H373)</f>
        <v>113.3</v>
      </c>
      <c r="I374" s="27">
        <v>9.25</v>
      </c>
      <c r="J374" s="54">
        <f>J373+(J373*(((Tabela8[[#This Row],[IFIX]]*1)/G373)-1))</f>
        <v>99.600502833766754</v>
      </c>
      <c r="K374" s="54">
        <f>K373+(K373*(((Tabela8[[#This Row],[SMAL]]*1)/H373)-1))</f>
        <v>102.52465840195482</v>
      </c>
    </row>
    <row r="375" spans="1:11">
      <c r="A375" s="25">
        <v>44564</v>
      </c>
      <c r="B375" s="13">
        <v>5.2400000000000002E-2</v>
      </c>
      <c r="C375" s="13">
        <v>5.3600000000000002E-2</v>
      </c>
      <c r="D375" s="17">
        <v>1914.04</v>
      </c>
      <c r="E375" s="17">
        <v>1884.45</v>
      </c>
      <c r="F375" s="23">
        <v>1884.45</v>
      </c>
      <c r="G375" s="26">
        <f>VLOOKUP(Tabela8[[#This Row],[NTN-B PRINCIPAL 2035]],'IFIX e SMAL'!$A:$E,5,0)</f>
        <v>2789.14</v>
      </c>
      <c r="H375" s="26">
        <f>IFERROR(VLOOKUP(Tabela8[[#This Row],[NTN-B PRINCIPAL 2035]],'IFIX e SMAL'!$J:$P,5,0),H374)</f>
        <v>109.55</v>
      </c>
      <c r="I375" s="27">
        <v>9.25</v>
      </c>
      <c r="J375" s="54">
        <f>J374+(J374*(((Tabela8[[#This Row],[IFIX]]*1)/G374)-1))</f>
        <v>99.044757886962017</v>
      </c>
      <c r="K375" s="54">
        <f>K374+(K374*(((Tabela8[[#This Row],[SMAL]]*1)/H374)-1))</f>
        <v>99.13130033481157</v>
      </c>
    </row>
    <row r="376" spans="1:11">
      <c r="A376" s="25">
        <v>44565</v>
      </c>
      <c r="B376" s="13">
        <v>5.2600000000000001E-2</v>
      </c>
      <c r="C376" s="13">
        <v>5.3800000000000001E-2</v>
      </c>
      <c r="D376" s="17">
        <v>1909.97</v>
      </c>
      <c r="E376" s="17">
        <v>1880.46</v>
      </c>
      <c r="F376" s="23">
        <v>1880.46</v>
      </c>
      <c r="G376" s="26">
        <f>VLOOKUP(Tabela8[[#This Row],[NTN-B PRINCIPAL 2035]],'IFIX e SMAL'!$A:$E,5,0)</f>
        <v>2787.26</v>
      </c>
      <c r="H376" s="26">
        <f>IFERROR(VLOOKUP(Tabela8[[#This Row],[NTN-B PRINCIPAL 2035]],'IFIX e SMAL'!$J:$P,5,0),H375)</f>
        <v>107</v>
      </c>
      <c r="I376" s="27">
        <v>9.25</v>
      </c>
      <c r="J376" s="54">
        <f>J375+(J375*(((Tabela8[[#This Row],[IFIX]]*1)/G375)-1))</f>
        <v>98.97799747162702</v>
      </c>
      <c r="K376" s="54">
        <f>K375+(K375*(((Tabela8[[#This Row],[SMAL]]*1)/H375)-1))</f>
        <v>96.823816849154156</v>
      </c>
    </row>
    <row r="377" spans="1:11">
      <c r="A377" s="25">
        <v>44566</v>
      </c>
      <c r="B377" s="13">
        <v>5.3099999999999994E-2</v>
      </c>
      <c r="C377" s="13">
        <v>5.4299999999999994E-2</v>
      </c>
      <c r="D377" s="17">
        <v>1898.71</v>
      </c>
      <c r="E377" s="17">
        <v>1869.39</v>
      </c>
      <c r="F377" s="23">
        <v>1869.39</v>
      </c>
      <c r="G377" s="26">
        <f>VLOOKUP(Tabela8[[#This Row],[NTN-B PRINCIPAL 2035]],'IFIX e SMAL'!$A:$E,5,0)</f>
        <v>2760.14</v>
      </c>
      <c r="H377" s="26">
        <f>IFERROR(VLOOKUP(Tabela8[[#This Row],[NTN-B PRINCIPAL 2035]],'IFIX e SMAL'!$J:$P,5,0),H376)</f>
        <v>102.17</v>
      </c>
      <c r="I377" s="27">
        <v>9.25</v>
      </c>
      <c r="J377" s="54">
        <f>J376+(J376*(((Tabela8[[#This Row],[IFIX]]*1)/G376)-1))</f>
        <v>98.014942969560281</v>
      </c>
      <c r="K377" s="54">
        <f>K376+(K376*(((Tabela8[[#This Row],[SMAL]]*1)/H376)-1))</f>
        <v>92.453171658673654</v>
      </c>
    </row>
    <row r="378" spans="1:11">
      <c r="A378" s="25">
        <v>44567</v>
      </c>
      <c r="B378" s="13">
        <v>5.4699999999999999E-2</v>
      </c>
      <c r="C378" s="13">
        <v>5.5899999999999998E-2</v>
      </c>
      <c r="D378" s="17">
        <v>1861.5</v>
      </c>
      <c r="E378" s="17">
        <v>1832.8</v>
      </c>
      <c r="F378" s="23">
        <v>1832.8</v>
      </c>
      <c r="G378" s="26">
        <f>VLOOKUP(Tabela8[[#This Row],[NTN-B PRINCIPAL 2035]],'IFIX e SMAL'!$A:$E,5,0)</f>
        <v>2757.29</v>
      </c>
      <c r="H378" s="26">
        <f>IFERROR(VLOOKUP(Tabela8[[#This Row],[NTN-B PRINCIPAL 2035]],'IFIX e SMAL'!$J:$P,5,0),H377)</f>
        <v>101.83</v>
      </c>
      <c r="I378" s="27">
        <v>9.25</v>
      </c>
      <c r="J378" s="54">
        <f>J377+(J377*(((Tabela8[[#This Row],[IFIX]]*1)/G377)-1))</f>
        <v>97.913737020781141</v>
      </c>
      <c r="K378" s="54">
        <f>K377+(K377*(((Tabela8[[#This Row],[SMAL]]*1)/H377)-1))</f>
        <v>92.145507193919329</v>
      </c>
    </row>
    <row r="379" spans="1:11">
      <c r="A379" s="25">
        <v>44568</v>
      </c>
      <c r="B379" s="13">
        <v>5.5E-2</v>
      </c>
      <c r="C379" s="13">
        <v>5.62E-2</v>
      </c>
      <c r="D379" s="17">
        <v>1855.98</v>
      </c>
      <c r="E379" s="17">
        <v>1826.64</v>
      </c>
      <c r="F379" s="23">
        <v>1826.64</v>
      </c>
      <c r="G379" s="26">
        <f>VLOOKUP(Tabela8[[#This Row],[NTN-B PRINCIPAL 2035]],'IFIX e SMAL'!$A:$E,5,0)</f>
        <v>2759.57</v>
      </c>
      <c r="H379" s="26">
        <f>IFERROR(VLOOKUP(Tabela8[[#This Row],[NTN-B PRINCIPAL 2035]],'IFIX e SMAL'!$J:$P,5,0),H378)</f>
        <v>101.95</v>
      </c>
      <c r="I379" s="27">
        <v>9.25</v>
      </c>
      <c r="J379" s="54">
        <f>J378+(J378*(((Tabela8[[#This Row],[IFIX]]*1)/G378)-1))</f>
        <v>97.994701779804458</v>
      </c>
      <c r="K379" s="54">
        <f>K378+(K378*(((Tabela8[[#This Row],[SMAL]]*1)/H378)-1))</f>
        <v>92.25409465206792</v>
      </c>
    </row>
    <row r="380" spans="1:11">
      <c r="A380" s="25">
        <v>44571</v>
      </c>
      <c r="B380" s="13">
        <v>5.5500000000000001E-2</v>
      </c>
      <c r="C380" s="13">
        <v>5.67E-2</v>
      </c>
      <c r="D380" s="17">
        <v>1845.08</v>
      </c>
      <c r="E380" s="17">
        <v>1816.66</v>
      </c>
      <c r="F380" s="23">
        <v>1816.66</v>
      </c>
      <c r="G380" s="26">
        <f>VLOOKUP(Tabela8[[#This Row],[NTN-B PRINCIPAL 2035]],'IFIX e SMAL'!$A:$E,5,0)</f>
        <v>2752.14</v>
      </c>
      <c r="H380" s="26">
        <f>IFERROR(VLOOKUP(Tabela8[[#This Row],[NTN-B PRINCIPAL 2035]],'IFIX e SMAL'!$J:$P,5,0),H379)</f>
        <v>100.68</v>
      </c>
      <c r="I380" s="27">
        <v>9.25</v>
      </c>
      <c r="J380" s="54">
        <f>J379+(J379*(((Tabela8[[#This Row],[IFIX]]*1)/G379)-1))</f>
        <v>97.730856095794266</v>
      </c>
      <c r="K380" s="54">
        <f>K379+(K379*(((Tabela8[[#This Row],[SMAL]]*1)/H379)-1))</f>
        <v>91.104877386662068</v>
      </c>
    </row>
    <row r="381" spans="1:11">
      <c r="A381" s="25">
        <v>44572</v>
      </c>
      <c r="B381" s="13">
        <v>5.6500000000000002E-2</v>
      </c>
      <c r="C381" s="13">
        <v>5.7699999999999994E-2</v>
      </c>
      <c r="D381" s="17">
        <v>1824.56</v>
      </c>
      <c r="E381" s="17">
        <v>1796.42</v>
      </c>
      <c r="F381" s="23">
        <v>1796.42</v>
      </c>
      <c r="G381" s="26">
        <f>VLOOKUP(Tabela8[[#This Row],[NTN-B PRINCIPAL 2035]],'IFIX e SMAL'!$A:$E,5,0)</f>
        <v>2754.41</v>
      </c>
      <c r="H381" s="26">
        <f>IFERROR(VLOOKUP(Tabela8[[#This Row],[NTN-B PRINCIPAL 2035]],'IFIX e SMAL'!$J:$P,5,0),H380)</f>
        <v>103.5</v>
      </c>
      <c r="I381" s="27">
        <v>9.25</v>
      </c>
      <c r="J381" s="54">
        <f>J380+(J380*(((Tabela8[[#This Row],[IFIX]]*1)/G380)-1))</f>
        <v>97.81146574622538</v>
      </c>
      <c r="K381" s="54">
        <f>K380+(K380*(((Tabela8[[#This Row],[SMAL]]*1)/H380)-1))</f>
        <v>93.656682653153794</v>
      </c>
    </row>
    <row r="382" spans="1:11">
      <c r="A382" s="25">
        <v>44573</v>
      </c>
      <c r="B382" s="13">
        <v>5.6799999999999996E-2</v>
      </c>
      <c r="C382" s="13">
        <v>5.7999999999999996E-2</v>
      </c>
      <c r="D382" s="17">
        <v>1818.51</v>
      </c>
      <c r="E382" s="17">
        <v>1790.48</v>
      </c>
      <c r="F382" s="23">
        <v>1790.48</v>
      </c>
      <c r="G382" s="26">
        <f>VLOOKUP(Tabela8[[#This Row],[NTN-B PRINCIPAL 2035]],'IFIX e SMAL'!$A:$E,5,0)</f>
        <v>2764.28</v>
      </c>
      <c r="H382" s="26">
        <f>IFERROR(VLOOKUP(Tabela8[[#This Row],[NTN-B PRINCIPAL 2035]],'IFIX e SMAL'!$J:$P,5,0),H381)</f>
        <v>105.8</v>
      </c>
      <c r="I382" s="27">
        <v>9.25</v>
      </c>
      <c r="J382" s="54">
        <f>J381+(J381*(((Tabela8[[#This Row],[IFIX]]*1)/G381)-1))</f>
        <v>98.161957926734189</v>
      </c>
      <c r="K382" s="54">
        <f>K381+(K381*(((Tabela8[[#This Row],[SMAL]]*1)/H381)-1))</f>
        <v>95.737942267668316</v>
      </c>
    </row>
    <row r="383" spans="1:11">
      <c r="A383" s="25">
        <v>44574</v>
      </c>
      <c r="B383" s="13">
        <v>5.6900000000000006E-2</v>
      </c>
      <c r="C383" s="13">
        <v>5.8099999999999999E-2</v>
      </c>
      <c r="D383" s="17">
        <v>1817.06</v>
      </c>
      <c r="E383" s="17">
        <v>1789.05</v>
      </c>
      <c r="F383" s="23">
        <v>1789.05</v>
      </c>
      <c r="G383" s="26">
        <f>VLOOKUP(Tabela8[[#This Row],[NTN-B PRINCIPAL 2035]],'IFIX e SMAL'!$A:$E,5,0)</f>
        <v>2764.6</v>
      </c>
      <c r="H383" s="26">
        <f>IFERROR(VLOOKUP(Tabela8[[#This Row],[NTN-B PRINCIPAL 2035]],'IFIX e SMAL'!$J:$P,5,0),H382)</f>
        <v>104.99</v>
      </c>
      <c r="I383" s="27">
        <v>9.25</v>
      </c>
      <c r="J383" s="54">
        <f>J382+(J382*(((Tabela8[[#This Row],[IFIX]]*1)/G382)-1))</f>
        <v>98.173321401684817</v>
      </c>
      <c r="K383" s="54">
        <f>K382+(K382*(((Tabela8[[#This Row],[SMAL]]*1)/H382)-1))</f>
        <v>95.004976925165366</v>
      </c>
    </row>
    <row r="384" spans="1:11">
      <c r="A384" s="25">
        <v>44575</v>
      </c>
      <c r="B384" s="13">
        <v>5.62E-2</v>
      </c>
      <c r="C384" s="13">
        <v>5.74E-2</v>
      </c>
      <c r="D384" s="17">
        <v>1834.48</v>
      </c>
      <c r="E384" s="17">
        <v>1805.68</v>
      </c>
      <c r="F384" s="23">
        <v>1805.68</v>
      </c>
      <c r="G384" s="26">
        <f>VLOOKUP(Tabela8[[#This Row],[NTN-B PRINCIPAL 2035]],'IFIX e SMAL'!$A:$E,5,0)</f>
        <v>2782.9</v>
      </c>
      <c r="H384" s="26">
        <f>IFERROR(VLOOKUP(Tabela8[[#This Row],[NTN-B PRINCIPAL 2035]],'IFIX e SMAL'!$J:$P,5,0),H383)</f>
        <v>105.52</v>
      </c>
      <c r="I384" s="27">
        <v>9.25</v>
      </c>
      <c r="J384" s="54">
        <f>J383+(J383*(((Tabela8[[#This Row],[IFIX]]*1)/G383)-1))</f>
        <v>98.823170125424539</v>
      </c>
      <c r="K384" s="54">
        <f>K383+(K383*(((Tabela8[[#This Row],[SMAL]]*1)/H383)-1))</f>
        <v>95.484571531988266</v>
      </c>
    </row>
    <row r="385" spans="1:11">
      <c r="A385" s="25">
        <v>44578</v>
      </c>
      <c r="B385" s="13">
        <v>5.6299999999999996E-2</v>
      </c>
      <c r="C385" s="13">
        <v>5.7500000000000002E-2</v>
      </c>
      <c r="D385" s="17">
        <v>1832.83</v>
      </c>
      <c r="E385" s="17">
        <v>1804.75</v>
      </c>
      <c r="F385" s="23">
        <v>1804.75</v>
      </c>
      <c r="G385" s="26">
        <f>VLOOKUP(Tabela8[[#This Row],[NTN-B PRINCIPAL 2035]],'IFIX e SMAL'!$A:$E,5,0)</f>
        <v>2795.85</v>
      </c>
      <c r="H385" s="26">
        <f>IFERROR(VLOOKUP(Tabela8[[#This Row],[NTN-B PRINCIPAL 2035]],'IFIX e SMAL'!$J:$P,5,0),H384)</f>
        <v>104.9</v>
      </c>
      <c r="I385" s="27">
        <v>9.25</v>
      </c>
      <c r="J385" s="54">
        <f>J384+(J384*(((Tabela8[[#This Row],[IFIX]]*1)/G384)-1))</f>
        <v>99.283035752333234</v>
      </c>
      <c r="K385" s="54">
        <f>K384+(K384*(((Tabela8[[#This Row],[SMAL]]*1)/H384)-1))</f>
        <v>94.923536331553933</v>
      </c>
    </row>
    <row r="386" spans="1:11">
      <c r="A386" s="25">
        <v>44579</v>
      </c>
      <c r="B386" s="13">
        <v>5.6600000000000004E-2</v>
      </c>
      <c r="C386" s="13">
        <v>5.7800000000000004E-2</v>
      </c>
      <c r="D386" s="17">
        <v>1826.6</v>
      </c>
      <c r="E386" s="17">
        <v>1798.63</v>
      </c>
      <c r="F386" s="23">
        <v>1798.63</v>
      </c>
      <c r="G386" s="26">
        <f>VLOOKUP(Tabela8[[#This Row],[NTN-B PRINCIPAL 2035]],'IFIX e SMAL'!$A:$E,5,0)</f>
        <v>2802.02</v>
      </c>
      <c r="H386" s="26">
        <f>IFERROR(VLOOKUP(Tabela8[[#This Row],[NTN-B PRINCIPAL 2035]],'IFIX e SMAL'!$J:$P,5,0),H385)</f>
        <v>103.33</v>
      </c>
      <c r="I386" s="27">
        <v>9.25</v>
      </c>
      <c r="J386" s="54">
        <f>J385+(J385*(((Tabela8[[#This Row],[IFIX]]*1)/G385)-1))</f>
        <v>99.502137753725265</v>
      </c>
      <c r="K386" s="54">
        <f>K385+(K385*(((Tabela8[[#This Row],[SMAL]]*1)/H385)-1))</f>
        <v>93.50285042077661</v>
      </c>
    </row>
    <row r="387" spans="1:11">
      <c r="A387" s="25">
        <v>44580</v>
      </c>
      <c r="B387" s="13">
        <v>5.6600000000000004E-2</v>
      </c>
      <c r="C387" s="13">
        <v>5.7800000000000004E-2</v>
      </c>
      <c r="D387" s="17">
        <v>1827.27</v>
      </c>
      <c r="E387" s="17">
        <v>1799.3</v>
      </c>
      <c r="F387" s="23">
        <v>1799.3</v>
      </c>
      <c r="G387" s="26">
        <f>VLOOKUP(Tabela8[[#This Row],[NTN-B PRINCIPAL 2035]],'IFIX e SMAL'!$A:$E,5,0)</f>
        <v>2807.06</v>
      </c>
      <c r="H387" s="26">
        <f>IFERROR(VLOOKUP(Tabela8[[#This Row],[NTN-B PRINCIPAL 2035]],'IFIX e SMAL'!$J:$P,5,0),H386)</f>
        <v>105.9</v>
      </c>
      <c r="I387" s="27">
        <v>9.25</v>
      </c>
      <c r="J387" s="54">
        <f>J386+(J386*(((Tabela8[[#This Row],[IFIX]]*1)/G386)-1))</f>
        <v>99.68111248419784</v>
      </c>
      <c r="K387" s="54">
        <f>K386+(K386*(((Tabela8[[#This Row],[SMAL]]*1)/H386)-1))</f>
        <v>95.828431816125459</v>
      </c>
    </row>
    <row r="388" spans="1:11">
      <c r="A388" s="25">
        <v>44581</v>
      </c>
      <c r="B388" s="13">
        <v>5.6500000000000002E-2</v>
      </c>
      <c r="C388" s="13">
        <v>5.7699999999999994E-2</v>
      </c>
      <c r="D388" s="17">
        <v>1830.22</v>
      </c>
      <c r="E388" s="17">
        <v>1802.22</v>
      </c>
      <c r="F388" s="23">
        <v>1802.22</v>
      </c>
      <c r="G388" s="26">
        <f>VLOOKUP(Tabela8[[#This Row],[NTN-B PRINCIPAL 2035]],'IFIX e SMAL'!$A:$E,5,0)</f>
        <v>2804.56</v>
      </c>
      <c r="H388" s="26">
        <f>IFERROR(VLOOKUP(Tabela8[[#This Row],[NTN-B PRINCIPAL 2035]],'IFIX e SMAL'!$J:$P,5,0),H387)</f>
        <v>109.21</v>
      </c>
      <c r="I388" s="27">
        <v>9.25</v>
      </c>
      <c r="J388" s="54">
        <f>J387+(J387*(((Tabela8[[#This Row],[IFIX]]*1)/G387)-1))</f>
        <v>99.592335336145965</v>
      </c>
      <c r="K388" s="54">
        <f>K387+(K387*(((Tabela8[[#This Row],[SMAL]]*1)/H387)-1))</f>
        <v>98.823635870057231</v>
      </c>
    </row>
    <row r="389" spans="1:11">
      <c r="A389" s="25">
        <v>44582</v>
      </c>
      <c r="B389" s="13">
        <v>5.6900000000000006E-2</v>
      </c>
      <c r="C389" s="13">
        <v>5.8099999999999999E-2</v>
      </c>
      <c r="D389" s="17">
        <v>1822.25</v>
      </c>
      <c r="E389" s="17">
        <v>1793.86</v>
      </c>
      <c r="F389" s="23">
        <v>1793.86</v>
      </c>
      <c r="G389" s="26">
        <f>VLOOKUP(Tabela8[[#This Row],[NTN-B PRINCIPAL 2035]],'IFIX e SMAL'!$A:$E,5,0)</f>
        <v>2810.25</v>
      </c>
      <c r="H389" s="26">
        <f>IFERROR(VLOOKUP(Tabela8[[#This Row],[NTN-B PRINCIPAL 2035]],'IFIX e SMAL'!$J:$P,5,0),H388)</f>
        <v>110.49</v>
      </c>
      <c r="I389" s="27">
        <v>9.25</v>
      </c>
      <c r="J389" s="54">
        <f>J388+(J388*(((Tabela8[[#This Row],[IFIX]]*1)/G388)-1))</f>
        <v>99.79439212511204</v>
      </c>
      <c r="K389" s="54">
        <f>K388+(K388*(((Tabela8[[#This Row],[SMAL]]*1)/H388)-1))</f>
        <v>99.981902090308807</v>
      </c>
    </row>
    <row r="390" spans="1:11">
      <c r="A390" s="25">
        <v>44585</v>
      </c>
      <c r="B390" s="13">
        <v>5.62E-2</v>
      </c>
      <c r="C390" s="13">
        <v>5.74E-2</v>
      </c>
      <c r="D390" s="17">
        <v>1838.99</v>
      </c>
      <c r="E390" s="17">
        <v>1810.86</v>
      </c>
      <c r="F390" s="23">
        <v>1810.86</v>
      </c>
      <c r="G390" s="26">
        <f>VLOOKUP(Tabela8[[#This Row],[NTN-B PRINCIPAL 2035]],'IFIX e SMAL'!$A:$E,5,0)</f>
        <v>2799.78</v>
      </c>
      <c r="H390" s="26">
        <f>IFERROR(VLOOKUP(Tabela8[[#This Row],[NTN-B PRINCIPAL 2035]],'IFIX e SMAL'!$J:$P,5,0),H389)</f>
        <v>108.86</v>
      </c>
      <c r="I390" s="27">
        <v>9.25</v>
      </c>
      <c r="J390" s="54">
        <f>J389+(J389*(((Tabela8[[#This Row],[IFIX]]*1)/G389)-1))</f>
        <v>99.422593429070801</v>
      </c>
      <c r="K390" s="54">
        <f>K389+(K389*(((Tabela8[[#This Row],[SMAL]]*1)/H389)-1))</f>
        <v>98.506922450457211</v>
      </c>
    </row>
    <row r="391" spans="1:11">
      <c r="A391" s="25">
        <v>44586</v>
      </c>
      <c r="B391" s="13">
        <v>5.5899999999999998E-2</v>
      </c>
      <c r="C391" s="13">
        <v>5.7099999999999998E-2</v>
      </c>
      <c r="D391" s="17">
        <v>1846.6</v>
      </c>
      <c r="E391" s="17">
        <v>1818.35</v>
      </c>
      <c r="F391" s="23">
        <v>1818.35</v>
      </c>
      <c r="G391" s="26">
        <f>VLOOKUP(Tabela8[[#This Row],[NTN-B PRINCIPAL 2035]],'IFIX e SMAL'!$A:$E,5,0)</f>
        <v>2792.61</v>
      </c>
      <c r="H391" s="26">
        <f>IFERROR(VLOOKUP(Tabela8[[#This Row],[NTN-B PRINCIPAL 2035]],'IFIX e SMAL'!$J:$P,5,0),H390)</f>
        <v>111.15</v>
      </c>
      <c r="I391" s="27">
        <v>9.25</v>
      </c>
      <c r="J391" s="54">
        <f>J390+(J390*(((Tabela8[[#This Row],[IFIX]]*1)/G390)-1))</f>
        <v>99.16798056845802</v>
      </c>
      <c r="K391" s="54">
        <f>K390+(K390*(((Tabela8[[#This Row],[SMAL]]*1)/H390)-1))</f>
        <v>100.57913311012602</v>
      </c>
    </row>
    <row r="392" spans="1:11">
      <c r="A392" s="25">
        <v>44587</v>
      </c>
      <c r="B392" s="13">
        <v>5.5899999999999998E-2</v>
      </c>
      <c r="C392" s="13">
        <v>5.7099999999999998E-2</v>
      </c>
      <c r="D392" s="17">
        <v>1847.27</v>
      </c>
      <c r="E392" s="17">
        <v>1819.01</v>
      </c>
      <c r="F392" s="23">
        <v>1819.01</v>
      </c>
      <c r="G392" s="26">
        <f>VLOOKUP(Tabela8[[#This Row],[NTN-B PRINCIPAL 2035]],'IFIX e SMAL'!$A:$E,5,0)</f>
        <v>2772.94</v>
      </c>
      <c r="H392" s="26">
        <f>IFERROR(VLOOKUP(Tabela8[[#This Row],[NTN-B PRINCIPAL 2035]],'IFIX e SMAL'!$J:$P,5,0),H391)</f>
        <v>112.78</v>
      </c>
      <c r="I392" s="27">
        <v>9.25</v>
      </c>
      <c r="J392" s="54">
        <f>J391+(J391*(((Tabela8[[#This Row],[IFIX]]*1)/G391)-1))</f>
        <v>98.469481967585864</v>
      </c>
      <c r="K392" s="54">
        <f>K391+(K391*(((Tabela8[[#This Row],[SMAL]]*1)/H391)-1))</f>
        <v>102.05411274997762</v>
      </c>
    </row>
    <row r="393" spans="1:11">
      <c r="A393" s="25">
        <v>44588</v>
      </c>
      <c r="B393" s="13">
        <v>5.6799999999999996E-2</v>
      </c>
      <c r="C393" s="13">
        <v>5.7999999999999996E-2</v>
      </c>
      <c r="D393" s="17">
        <v>1827.96</v>
      </c>
      <c r="E393" s="17">
        <v>1799.98</v>
      </c>
      <c r="F393" s="23">
        <v>1799.98</v>
      </c>
      <c r="G393" s="26">
        <f>VLOOKUP(Tabela8[[#This Row],[NTN-B PRINCIPAL 2035]],'IFIX e SMAL'!$A:$E,5,0)</f>
        <v>2767.02</v>
      </c>
      <c r="H393" s="26">
        <f>IFERROR(VLOOKUP(Tabela8[[#This Row],[NTN-B PRINCIPAL 2035]],'IFIX e SMAL'!$J:$P,5,0),H392)</f>
        <v>114</v>
      </c>
      <c r="I393" s="27">
        <v>9.25</v>
      </c>
      <c r="J393" s="54">
        <f>J392+(J392*(((Tabela8[[#This Row],[IFIX]]*1)/G392)-1))</f>
        <v>98.259257680999028</v>
      </c>
      <c r="K393" s="54">
        <f>K392+(K392*(((Tabela8[[#This Row],[SMAL]]*1)/H392)-1))</f>
        <v>103.15808524115489</v>
      </c>
    </row>
    <row r="394" spans="1:11">
      <c r="A394" s="25">
        <v>44589</v>
      </c>
      <c r="B394" s="13">
        <v>5.6100000000000004E-2</v>
      </c>
      <c r="C394" s="13">
        <v>5.7300000000000004E-2</v>
      </c>
      <c r="D394" s="17">
        <v>1845.45</v>
      </c>
      <c r="E394" s="17">
        <v>1816.55</v>
      </c>
      <c r="F394" s="23">
        <v>1816.55</v>
      </c>
      <c r="G394" s="26">
        <f>VLOOKUP(Tabela8[[#This Row],[NTN-B PRINCIPAL 2035]],'IFIX e SMAL'!$A:$E,5,0)</f>
        <v>2769.9</v>
      </c>
      <c r="H394" s="26">
        <f>IFERROR(VLOOKUP(Tabela8[[#This Row],[NTN-B PRINCIPAL 2035]],'IFIX e SMAL'!$J:$P,5,0),H393)</f>
        <v>114</v>
      </c>
      <c r="I394" s="27">
        <v>9.25</v>
      </c>
      <c r="J394" s="54">
        <f>J393+(J393*(((Tabela8[[#This Row],[IFIX]]*1)/G393)-1))</f>
        <v>98.361528955554789</v>
      </c>
      <c r="K394" s="54">
        <f>K393+(K393*(((Tabela8[[#This Row],[SMAL]]*1)/H393)-1))</f>
        <v>103.15808524115489</v>
      </c>
    </row>
    <row r="395" spans="1:11">
      <c r="A395" s="25">
        <v>44592</v>
      </c>
      <c r="B395" s="13">
        <v>5.6500000000000002E-2</v>
      </c>
      <c r="C395" s="13">
        <v>5.7699999999999994E-2</v>
      </c>
      <c r="D395" s="17">
        <v>1836.95</v>
      </c>
      <c r="E395" s="17">
        <v>1808.83</v>
      </c>
      <c r="F395" s="23">
        <v>1808.83</v>
      </c>
      <c r="G395" s="26">
        <f>VLOOKUP(Tabela8[[#This Row],[NTN-B PRINCIPAL 2035]],'IFIX e SMAL'!$A:$E,5,0)</f>
        <v>2776.92</v>
      </c>
      <c r="H395" s="26">
        <f>IFERROR(VLOOKUP(Tabela8[[#This Row],[NTN-B PRINCIPAL 2035]],'IFIX e SMAL'!$J:$P,5,0),H394)</f>
        <v>117</v>
      </c>
      <c r="I395" s="27">
        <v>9.25</v>
      </c>
      <c r="J395" s="54">
        <f>J394+(J394*(((Tabela8[[#This Row],[IFIX]]*1)/G394)-1))</f>
        <v>98.610815187284459</v>
      </c>
      <c r="K395" s="54">
        <f>K394+(K394*(((Tabela8[[#This Row],[SMAL]]*1)/H394)-1))</f>
        <v>105.8727716948695</v>
      </c>
    </row>
    <row r="396" spans="1:11">
      <c r="A396" s="25">
        <v>44593</v>
      </c>
      <c r="B396" s="13">
        <v>5.5599999999999997E-2</v>
      </c>
      <c r="C396" s="13">
        <v>5.6799999999999996E-2</v>
      </c>
      <c r="D396" s="17">
        <v>1858.51</v>
      </c>
      <c r="E396" s="17">
        <v>1830.06</v>
      </c>
      <c r="F396" s="23">
        <v>1830.06</v>
      </c>
      <c r="G396" s="26">
        <f>VLOOKUP(Tabela8[[#This Row],[NTN-B PRINCIPAL 2035]],'IFIX e SMAL'!$A:$E,5,0)</f>
        <v>2776.61</v>
      </c>
      <c r="H396" s="26">
        <f>IFERROR(VLOOKUP(Tabela8[[#This Row],[NTN-B PRINCIPAL 2035]],'IFIX e SMAL'!$J:$P,5,0),H395)</f>
        <v>116.85</v>
      </c>
      <c r="I396" s="27">
        <v>9.25</v>
      </c>
      <c r="J396" s="54">
        <f>J395+(J395*(((Tabela8[[#This Row],[IFIX]]*1)/G395)-1))</f>
        <v>98.599806820926034</v>
      </c>
      <c r="K396" s="54">
        <f>K395+(K395*(((Tabela8[[#This Row],[SMAL]]*1)/H395)-1))</f>
        <v>105.73703737218376</v>
      </c>
    </row>
    <row r="397" spans="1:11">
      <c r="A397" s="25">
        <v>44594</v>
      </c>
      <c r="B397" s="13">
        <v>5.57E-2</v>
      </c>
      <c r="C397" s="13">
        <v>5.6900000000000006E-2</v>
      </c>
      <c r="D397" s="17">
        <v>1856.91</v>
      </c>
      <c r="E397" s="17">
        <v>1828.49</v>
      </c>
      <c r="F397" s="23">
        <v>1828.49</v>
      </c>
      <c r="G397" s="26">
        <f>VLOOKUP(Tabela8[[#This Row],[NTN-B PRINCIPAL 2035]],'IFIX e SMAL'!$A:$E,5,0)</f>
        <v>2771.01</v>
      </c>
      <c r="H397" s="26">
        <f>IFERROR(VLOOKUP(Tabela8[[#This Row],[NTN-B PRINCIPAL 2035]],'IFIX e SMAL'!$J:$P,5,0),H396)</f>
        <v>115.4</v>
      </c>
      <c r="I397" s="27">
        <v>9.25</v>
      </c>
      <c r="J397" s="54">
        <f>J396+(J396*(((Tabela8[[#This Row],[IFIX]]*1)/G396)-1))</f>
        <v>98.400946009289839</v>
      </c>
      <c r="K397" s="54">
        <f>K396+(K396*(((Tabela8[[#This Row],[SMAL]]*1)/H396)-1))</f>
        <v>104.42493891955506</v>
      </c>
    </row>
    <row r="398" spans="1:11">
      <c r="A398" s="25">
        <v>44595</v>
      </c>
      <c r="B398" s="13">
        <v>5.5300000000000002E-2</v>
      </c>
      <c r="C398" s="13">
        <v>5.6500000000000002E-2</v>
      </c>
      <c r="D398" s="17">
        <v>1866.97</v>
      </c>
      <c r="E398" s="17">
        <v>1838.4</v>
      </c>
      <c r="F398" s="23">
        <v>1838.4</v>
      </c>
      <c r="G398" s="26">
        <f>VLOOKUP(Tabela8[[#This Row],[NTN-B PRINCIPAL 2035]],'IFIX e SMAL'!$A:$E,5,0)</f>
        <v>2767.59</v>
      </c>
      <c r="H398" s="26">
        <f>IFERROR(VLOOKUP(Tabela8[[#This Row],[NTN-B PRINCIPAL 2035]],'IFIX e SMAL'!$J:$P,5,0),H397)</f>
        <v>114.53</v>
      </c>
      <c r="I398" s="27">
        <v>10.75</v>
      </c>
      <c r="J398" s="54">
        <f>J397+(J397*(((Tabela8[[#This Row],[IFIX]]*1)/G397)-1))</f>
        <v>98.279498870754878</v>
      </c>
      <c r="K398" s="54">
        <f>K397+(K397*(((Tabela8[[#This Row],[SMAL]]*1)/H397)-1))</f>
        <v>103.63767984797782</v>
      </c>
    </row>
    <row r="399" spans="1:11">
      <c r="A399" s="25">
        <v>44596</v>
      </c>
      <c r="B399" s="13">
        <v>5.5599999999999997E-2</v>
      </c>
      <c r="C399" s="13">
        <v>5.6799999999999996E-2</v>
      </c>
      <c r="D399" s="17">
        <v>1861.35</v>
      </c>
      <c r="E399" s="17">
        <v>1832.23</v>
      </c>
      <c r="F399" s="23">
        <v>1832.23</v>
      </c>
      <c r="G399" s="26">
        <f>VLOOKUP(Tabela8[[#This Row],[NTN-B PRINCIPAL 2035]],'IFIX e SMAL'!$A:$E,5,0)</f>
        <v>2771.91</v>
      </c>
      <c r="H399" s="26">
        <f>IFERROR(VLOOKUP(Tabela8[[#This Row],[NTN-B PRINCIPAL 2035]],'IFIX e SMAL'!$J:$P,5,0),H398)</f>
        <v>113</v>
      </c>
      <c r="I399" s="27">
        <v>10.75</v>
      </c>
      <c r="J399" s="54">
        <f>J398+(J398*(((Tabela8[[#This Row],[IFIX]]*1)/G398)-1))</f>
        <v>98.432905782588492</v>
      </c>
      <c r="K399" s="54">
        <f>K398+(K398*(((Tabela8[[#This Row],[SMAL]]*1)/H398)-1))</f>
        <v>102.25318975658337</v>
      </c>
    </row>
    <row r="400" spans="1:11">
      <c r="A400" s="25">
        <v>44599</v>
      </c>
      <c r="B400" s="13">
        <v>5.5599999999999997E-2</v>
      </c>
      <c r="C400" s="13">
        <v>5.6799999999999996E-2</v>
      </c>
      <c r="D400" s="17">
        <v>1862.08</v>
      </c>
      <c r="E400" s="17">
        <v>1833.61</v>
      </c>
      <c r="F400" s="23">
        <v>1833.61</v>
      </c>
      <c r="G400" s="26">
        <f>VLOOKUP(Tabela8[[#This Row],[NTN-B PRINCIPAL 2035]],'IFIX e SMAL'!$A:$E,5,0)</f>
        <v>2765.64</v>
      </c>
      <c r="H400" s="26">
        <f>IFERROR(VLOOKUP(Tabela8[[#This Row],[NTN-B PRINCIPAL 2035]],'IFIX e SMAL'!$J:$P,5,0),H399)</f>
        <v>112.6</v>
      </c>
      <c r="I400" s="27">
        <v>10.75</v>
      </c>
      <c r="J400" s="54">
        <f>J399+(J399*(((Tabela8[[#This Row],[IFIX]]*1)/G399)-1))</f>
        <v>98.210252695274391</v>
      </c>
      <c r="K400" s="54">
        <f>K399+(K399*(((Tabela8[[#This Row],[SMAL]]*1)/H399)-1))</f>
        <v>101.89123156275475</v>
      </c>
    </row>
    <row r="401" spans="1:11">
      <c r="A401" s="25">
        <v>44600</v>
      </c>
      <c r="B401" s="13">
        <v>5.5399999999999998E-2</v>
      </c>
      <c r="C401" s="13">
        <v>5.6600000000000004E-2</v>
      </c>
      <c r="D401" s="17">
        <v>1867.48</v>
      </c>
      <c r="E401" s="17">
        <v>1838.93</v>
      </c>
      <c r="F401" s="23">
        <v>1838.93</v>
      </c>
      <c r="G401" s="26">
        <f>VLOOKUP(Tabela8[[#This Row],[NTN-B PRINCIPAL 2035]],'IFIX e SMAL'!$A:$E,5,0)</f>
        <v>2762.57</v>
      </c>
      <c r="H401" s="26">
        <f>IFERROR(VLOOKUP(Tabela8[[#This Row],[NTN-B PRINCIPAL 2035]],'IFIX e SMAL'!$J:$P,5,0),H400)</f>
        <v>112.71</v>
      </c>
      <c r="I401" s="27">
        <v>10.75</v>
      </c>
      <c r="J401" s="54">
        <f>J400+(J400*(((Tabela8[[#This Row],[IFIX]]*1)/G400)-1))</f>
        <v>98.101234357466694</v>
      </c>
      <c r="K401" s="54">
        <f>K400+(K400*(((Tabela8[[#This Row],[SMAL]]*1)/H400)-1))</f>
        <v>101.99077006605762</v>
      </c>
    </row>
    <row r="402" spans="1:11">
      <c r="A402" s="25">
        <v>44601</v>
      </c>
      <c r="B402" s="13">
        <v>5.5199999999999999E-2</v>
      </c>
      <c r="C402" s="13">
        <v>5.6399999999999999E-2</v>
      </c>
      <c r="D402" s="17">
        <v>1872.74</v>
      </c>
      <c r="E402" s="17">
        <v>1844.11</v>
      </c>
      <c r="F402" s="23">
        <v>1844.11</v>
      </c>
      <c r="G402" s="26">
        <f>VLOOKUP(Tabela8[[#This Row],[NTN-B PRINCIPAL 2035]],'IFIX e SMAL'!$A:$E,5,0)</f>
        <v>2763.76</v>
      </c>
      <c r="H402" s="26">
        <f>IFERROR(VLOOKUP(Tabela8[[#This Row],[NTN-B PRINCIPAL 2035]],'IFIX e SMAL'!$J:$P,5,0),H401)</f>
        <v>114</v>
      </c>
      <c r="I402" s="27">
        <v>10.75</v>
      </c>
      <c r="J402" s="54">
        <f>J401+(J401*(((Tabela8[[#This Row],[IFIX]]*1)/G401)-1))</f>
        <v>98.143492279939395</v>
      </c>
      <c r="K402" s="54">
        <f>K401+(K401*(((Tabela8[[#This Row],[SMAL]]*1)/H401)-1))</f>
        <v>103.15808524115491</v>
      </c>
    </row>
    <row r="403" spans="1:11">
      <c r="A403" s="25">
        <v>44602</v>
      </c>
      <c r="B403" s="13">
        <v>5.6299999999999996E-2</v>
      </c>
      <c r="C403" s="13">
        <v>5.7500000000000002E-2</v>
      </c>
      <c r="D403" s="17">
        <v>1847.87</v>
      </c>
      <c r="E403" s="17">
        <v>1819.65</v>
      </c>
      <c r="F403" s="23">
        <v>1819.65</v>
      </c>
      <c r="G403" s="26">
        <f>VLOOKUP(Tabela8[[#This Row],[NTN-B PRINCIPAL 2035]],'IFIX e SMAL'!$A:$E,5,0)</f>
        <v>2761.03</v>
      </c>
      <c r="H403" s="26">
        <f>IFERROR(VLOOKUP(Tabela8[[#This Row],[NTN-B PRINCIPAL 2035]],'IFIX e SMAL'!$J:$P,5,0),H402)</f>
        <v>114.35</v>
      </c>
      <c r="I403" s="27">
        <v>10.75</v>
      </c>
      <c r="J403" s="54">
        <f>J402+(J402*(((Tabela8[[#This Row],[IFIX]]*1)/G402)-1))</f>
        <v>98.046547634266744</v>
      </c>
      <c r="K403" s="54">
        <f>K402+(K402*(((Tabela8[[#This Row],[SMAL]]*1)/H402)-1))</f>
        <v>103.47479866075494</v>
      </c>
    </row>
    <row r="404" spans="1:11">
      <c r="A404" s="25">
        <v>44603</v>
      </c>
      <c r="B404" s="13">
        <v>5.6299999999999996E-2</v>
      </c>
      <c r="C404" s="13">
        <v>5.7500000000000002E-2</v>
      </c>
      <c r="D404" s="17">
        <v>1849.23</v>
      </c>
      <c r="E404" s="17">
        <v>1820.37</v>
      </c>
      <c r="F404" s="23">
        <v>1820.37</v>
      </c>
      <c r="G404" s="26">
        <f>VLOOKUP(Tabela8[[#This Row],[NTN-B PRINCIPAL 2035]],'IFIX e SMAL'!$A:$E,5,0)</f>
        <v>2762.7</v>
      </c>
      <c r="H404" s="26">
        <f>IFERROR(VLOOKUP(Tabela8[[#This Row],[NTN-B PRINCIPAL 2035]],'IFIX e SMAL'!$J:$P,5,0),H403)</f>
        <v>113</v>
      </c>
      <c r="I404" s="27">
        <v>10.75</v>
      </c>
      <c r="J404" s="54">
        <f>J403+(J403*(((Tabela8[[#This Row],[IFIX]]*1)/G403)-1))</f>
        <v>98.105850769165386</v>
      </c>
      <c r="K404" s="54">
        <f>K403+(K403*(((Tabela8[[#This Row],[SMAL]]*1)/H403)-1))</f>
        <v>102.25318975658337</v>
      </c>
    </row>
    <row r="405" spans="1:11">
      <c r="A405" s="25">
        <v>44606</v>
      </c>
      <c r="B405" s="13">
        <v>5.6600000000000004E-2</v>
      </c>
      <c r="C405" s="13">
        <v>5.7800000000000004E-2</v>
      </c>
      <c r="D405" s="17">
        <v>1843.04</v>
      </c>
      <c r="E405" s="17">
        <v>1814.92</v>
      </c>
      <c r="F405" s="23">
        <v>1814.92</v>
      </c>
      <c r="G405" s="26">
        <f>VLOOKUP(Tabela8[[#This Row],[NTN-B PRINCIPAL 2035]],'IFIX e SMAL'!$A:$E,5,0)</f>
        <v>2753.16</v>
      </c>
      <c r="H405" s="26">
        <f>IFERROR(VLOOKUP(Tabela8[[#This Row],[NTN-B PRINCIPAL 2035]],'IFIX e SMAL'!$J:$P,5,0),H404)</f>
        <v>113.5</v>
      </c>
      <c r="I405" s="27">
        <v>10.75</v>
      </c>
      <c r="J405" s="54">
        <f>J404+(J404*(((Tabela8[[#This Row],[IFIX]]*1)/G404)-1))</f>
        <v>97.767077172199436</v>
      </c>
      <c r="K405" s="54">
        <f>K404+(K404*(((Tabela8[[#This Row],[SMAL]]*1)/H404)-1))</f>
        <v>102.70563749886912</v>
      </c>
    </row>
    <row r="406" spans="1:11">
      <c r="A406" s="25">
        <v>44607</v>
      </c>
      <c r="B406" s="13">
        <v>5.6299999999999996E-2</v>
      </c>
      <c r="C406" s="13">
        <v>5.7500000000000002E-2</v>
      </c>
      <c r="D406" s="17">
        <v>1850.94</v>
      </c>
      <c r="E406" s="17">
        <v>1822.45</v>
      </c>
      <c r="F406" s="23">
        <v>1822.45</v>
      </c>
      <c r="G406" s="26">
        <f>VLOOKUP(Tabela8[[#This Row],[NTN-B PRINCIPAL 2035]],'IFIX e SMAL'!$A:$E,5,0)</f>
        <v>2750.97</v>
      </c>
      <c r="H406" s="26">
        <f>IFERROR(VLOOKUP(Tabela8[[#This Row],[NTN-B PRINCIPAL 2035]],'IFIX e SMAL'!$J:$P,5,0),H405)</f>
        <v>116.1</v>
      </c>
      <c r="I406" s="27">
        <v>10.75</v>
      </c>
      <c r="J406" s="54">
        <f>J405+(J405*(((Tabela8[[#This Row],[IFIX]]*1)/G405)-1))</f>
        <v>97.689308390505985</v>
      </c>
      <c r="K406" s="54">
        <f>K405+(K405*(((Tabela8[[#This Row],[SMAL]]*1)/H405)-1))</f>
        <v>105.05836575875512</v>
      </c>
    </row>
    <row r="407" spans="1:11">
      <c r="A407" s="25">
        <v>44608</v>
      </c>
      <c r="B407" s="13">
        <v>5.5300000000000002E-2</v>
      </c>
      <c r="C407" s="13">
        <v>5.6500000000000002E-2</v>
      </c>
      <c r="D407" s="17">
        <v>1875.21</v>
      </c>
      <c r="E407" s="17">
        <v>1846.33</v>
      </c>
      <c r="F407" s="23">
        <v>1846.33</v>
      </c>
      <c r="G407" s="26">
        <f>VLOOKUP(Tabela8[[#This Row],[NTN-B PRINCIPAL 2035]],'IFIX e SMAL'!$A:$E,5,0)</f>
        <v>2747.53</v>
      </c>
      <c r="H407" s="26">
        <f>IFERROR(VLOOKUP(Tabela8[[#This Row],[NTN-B PRINCIPAL 2035]],'IFIX e SMAL'!$J:$P,5,0),H406)</f>
        <v>116</v>
      </c>
      <c r="I407" s="27">
        <v>10.75</v>
      </c>
      <c r="J407" s="54">
        <f>J406+(J406*(((Tabela8[[#This Row],[IFIX]]*1)/G406)-1))</f>
        <v>97.567151034786619</v>
      </c>
      <c r="K407" s="54">
        <f>K406+(K406*(((Tabela8[[#This Row],[SMAL]]*1)/H406)-1))</f>
        <v>104.96787621029797</v>
      </c>
    </row>
    <row r="408" spans="1:11">
      <c r="A408" s="25">
        <v>44609</v>
      </c>
      <c r="B408" s="13">
        <v>5.5800000000000002E-2</v>
      </c>
      <c r="C408" s="13">
        <v>5.7000000000000002E-2</v>
      </c>
      <c r="D408" s="17">
        <v>1864.52</v>
      </c>
      <c r="E408" s="17">
        <v>1835.83</v>
      </c>
      <c r="F408" s="23">
        <v>1835.83</v>
      </c>
      <c r="G408" s="26">
        <f>VLOOKUP(Tabela8[[#This Row],[NTN-B PRINCIPAL 2035]],'IFIX e SMAL'!$A:$E,5,0)</f>
        <v>2746.55</v>
      </c>
      <c r="H408" s="26">
        <f>IFERROR(VLOOKUP(Tabela8[[#This Row],[NTN-B PRINCIPAL 2035]],'IFIX e SMAL'!$J:$P,5,0),H407)</f>
        <v>114.7</v>
      </c>
      <c r="I408" s="27">
        <v>10.75</v>
      </c>
      <c r="J408" s="54">
        <f>J407+(J407*(((Tabela8[[#This Row],[IFIX]]*1)/G407)-1))</f>
        <v>97.532350392750288</v>
      </c>
      <c r="K408" s="54">
        <f>K407+(K407*(((Tabela8[[#This Row],[SMAL]]*1)/H407)-1))</f>
        <v>103.79151208035498</v>
      </c>
    </row>
    <row r="409" spans="1:11">
      <c r="A409" s="25">
        <v>44610</v>
      </c>
      <c r="B409" s="13">
        <v>5.6500000000000002E-2</v>
      </c>
      <c r="C409" s="13">
        <v>5.7699999999999994E-2</v>
      </c>
      <c r="D409" s="17">
        <v>1850.46</v>
      </c>
      <c r="E409" s="17">
        <v>1820.85</v>
      </c>
      <c r="F409" s="23">
        <v>1820.85</v>
      </c>
      <c r="G409" s="26">
        <f>VLOOKUP(Tabela8[[#This Row],[NTN-B PRINCIPAL 2035]],'IFIX e SMAL'!$A:$E,5,0)</f>
        <v>2751.56</v>
      </c>
      <c r="H409" s="26">
        <f>IFERROR(VLOOKUP(Tabela8[[#This Row],[NTN-B PRINCIPAL 2035]],'IFIX e SMAL'!$J:$P,5,0),H408)</f>
        <v>112.7</v>
      </c>
      <c r="I409" s="27">
        <v>10.75</v>
      </c>
      <c r="J409" s="54">
        <f>J408+(J408*(((Tabela8[[#This Row],[IFIX]]*1)/G408)-1))</f>
        <v>97.710259797446241</v>
      </c>
      <c r="K409" s="54">
        <f>K408+(K408*(((Tabela8[[#This Row],[SMAL]]*1)/H408)-1))</f>
        <v>101.9817211112119</v>
      </c>
    </row>
    <row r="410" spans="1:11">
      <c r="A410" s="25">
        <v>44613</v>
      </c>
      <c r="B410" s="13">
        <v>5.7200000000000001E-2</v>
      </c>
      <c r="C410" s="13">
        <v>5.8400000000000001E-2</v>
      </c>
      <c r="D410" s="17">
        <v>1835.36</v>
      </c>
      <c r="E410" s="17">
        <v>1807.16</v>
      </c>
      <c r="F410" s="23">
        <v>1807.16</v>
      </c>
      <c r="G410" s="26">
        <f>VLOOKUP(Tabela8[[#This Row],[NTN-B PRINCIPAL 2035]],'IFIX e SMAL'!$A:$E,5,0)</f>
        <v>2741.59</v>
      </c>
      <c r="H410" s="26">
        <f>IFERROR(VLOOKUP(Tabela8[[#This Row],[NTN-B PRINCIPAL 2035]],'IFIX e SMAL'!$J:$P,5,0),H409)</f>
        <v>109.3</v>
      </c>
      <c r="I410" s="27">
        <v>10.75</v>
      </c>
      <c r="J410" s="54">
        <f>J409+(J409*(((Tabela8[[#This Row],[IFIX]]*1)/G409)-1))</f>
        <v>97.356216531015377</v>
      </c>
      <c r="K410" s="54">
        <f>K409+(K409*(((Tabela8[[#This Row],[SMAL]]*1)/H409)-1))</f>
        <v>98.905076463668678</v>
      </c>
    </row>
    <row r="411" spans="1:11">
      <c r="A411" s="25">
        <v>44614</v>
      </c>
      <c r="B411" s="13">
        <v>5.67E-2</v>
      </c>
      <c r="C411" s="13">
        <v>5.79E-2</v>
      </c>
      <c r="D411" s="17">
        <v>1847.83</v>
      </c>
      <c r="E411" s="17">
        <v>1819.43</v>
      </c>
      <c r="F411" s="23">
        <v>1819.43</v>
      </c>
      <c r="G411" s="26">
        <f>VLOOKUP(Tabela8[[#This Row],[NTN-B PRINCIPAL 2035]],'IFIX e SMAL'!$A:$E,5,0)</f>
        <v>2733.35</v>
      </c>
      <c r="H411" s="26">
        <f>IFERROR(VLOOKUP(Tabela8[[#This Row],[NTN-B PRINCIPAL 2035]],'IFIX e SMAL'!$J:$P,5,0),H410)</f>
        <v>111.6</v>
      </c>
      <c r="I411" s="27">
        <v>10.75</v>
      </c>
      <c r="J411" s="54">
        <f>J410+(J410*(((Tabela8[[#This Row],[IFIX]]*1)/G410)-1))</f>
        <v>97.063607051036385</v>
      </c>
      <c r="K411" s="54">
        <f>K410+(K410*(((Tabela8[[#This Row],[SMAL]]*1)/H410)-1))</f>
        <v>100.9863360781832</v>
      </c>
    </row>
    <row r="412" spans="1:11">
      <c r="A412" s="25">
        <v>44615</v>
      </c>
      <c r="B412" s="13">
        <v>5.7300000000000004E-2</v>
      </c>
      <c r="C412" s="13">
        <v>5.8499999999999996E-2</v>
      </c>
      <c r="D412" s="17">
        <v>1835.05</v>
      </c>
      <c r="E412" s="17">
        <v>1806.87</v>
      </c>
      <c r="F412" s="23">
        <v>1806.87</v>
      </c>
      <c r="G412" s="26">
        <f>VLOOKUP(Tabela8[[#This Row],[NTN-B PRINCIPAL 2035]],'IFIX e SMAL'!$A:$E,5,0)</f>
        <v>2729.33</v>
      </c>
      <c r="H412" s="26">
        <f>IFERROR(VLOOKUP(Tabela8[[#This Row],[NTN-B PRINCIPAL 2035]],'IFIX e SMAL'!$J:$P,5,0),H411)</f>
        <v>111.6</v>
      </c>
      <c r="I412" s="27">
        <v>10.75</v>
      </c>
      <c r="J412" s="54">
        <f>J411+(J411*(((Tabela8[[#This Row],[IFIX]]*1)/G411)-1))</f>
        <v>96.92085339696898</v>
      </c>
      <c r="K412" s="54">
        <f>K411+(K411*(((Tabela8[[#This Row],[SMAL]]*1)/H411)-1))</f>
        <v>100.9863360781832</v>
      </c>
    </row>
    <row r="413" spans="1:11">
      <c r="A413" s="25">
        <v>44616</v>
      </c>
      <c r="B413" s="13">
        <v>5.8099999999999999E-2</v>
      </c>
      <c r="C413" s="13">
        <v>5.9299999999999999E-2</v>
      </c>
      <c r="D413" s="17">
        <v>1818.17</v>
      </c>
      <c r="E413" s="17">
        <v>1790.24</v>
      </c>
      <c r="F413" s="23">
        <v>1790.24</v>
      </c>
      <c r="G413" s="26">
        <f>VLOOKUP(Tabela8[[#This Row],[NTN-B PRINCIPAL 2035]],'IFIX e SMAL'!$A:$E,5,0)</f>
        <v>2709.75</v>
      </c>
      <c r="H413" s="26">
        <f>IFERROR(VLOOKUP(Tabela8[[#This Row],[NTN-B PRINCIPAL 2035]],'IFIX e SMAL'!$J:$P,5,0),H412)</f>
        <v>111.5</v>
      </c>
      <c r="I413" s="27">
        <v>10.75</v>
      </c>
      <c r="J413" s="54">
        <f>J412+(J412*(((Tabela8[[#This Row],[IFIX]]*1)/G412)-1))</f>
        <v>96.225550773426704</v>
      </c>
      <c r="K413" s="54">
        <f>K412+(K412*(((Tabela8[[#This Row],[SMAL]]*1)/H412)-1))</f>
        <v>100.89584652972606</v>
      </c>
    </row>
    <row r="414" spans="1:11">
      <c r="A414" s="25">
        <v>44617</v>
      </c>
      <c r="B414" s="13">
        <v>5.6799999999999996E-2</v>
      </c>
      <c r="C414" s="13">
        <v>5.7999999999999996E-2</v>
      </c>
      <c r="D414" s="17">
        <v>1851.33</v>
      </c>
      <c r="E414" s="17">
        <v>1820.43</v>
      </c>
      <c r="F414" s="23">
        <v>1820.43</v>
      </c>
      <c r="G414" s="26">
        <f>VLOOKUP(Tabela8[[#This Row],[NTN-B PRINCIPAL 2035]],'IFIX e SMAL'!$A:$E,5,0)</f>
        <v>2741.15</v>
      </c>
      <c r="H414" s="26">
        <f>IFERROR(VLOOKUP(Tabela8[[#This Row],[NTN-B PRINCIPAL 2035]],'IFIX e SMAL'!$J:$P,5,0),H413)</f>
        <v>111.04</v>
      </c>
      <c r="I414" s="27">
        <v>10.75</v>
      </c>
      <c r="J414" s="54">
        <f>J413+(J413*(((Tabela8[[#This Row],[IFIX]]*1)/G413)-1))</f>
        <v>97.340591752958261</v>
      </c>
      <c r="K414" s="54">
        <f>K413+(K413*(((Tabela8[[#This Row],[SMAL]]*1)/H413)-1))</f>
        <v>100.47959460682316</v>
      </c>
    </row>
    <row r="415" spans="1:11">
      <c r="A415" s="25">
        <v>44622</v>
      </c>
      <c r="B415" s="13">
        <v>5.6799999999999996E-2</v>
      </c>
      <c r="C415" s="13">
        <v>5.7999999999999996E-2</v>
      </c>
      <c r="D415" s="17">
        <v>1852.35</v>
      </c>
      <c r="E415" s="17">
        <v>1823.89</v>
      </c>
      <c r="F415" s="23">
        <v>1823.89</v>
      </c>
      <c r="G415" s="26">
        <f>VLOOKUP(Tabela8[[#This Row],[NTN-B PRINCIPAL 2035]],'IFIX e SMAL'!$A:$E,5,0)</f>
        <v>2736.58</v>
      </c>
      <c r="H415" s="26">
        <f>IFERROR(VLOOKUP(Tabela8[[#This Row],[NTN-B PRINCIPAL 2035]],'IFIX e SMAL'!$J:$P,5,0),H414)</f>
        <v>112.01</v>
      </c>
      <c r="I415" s="27">
        <v>10.75</v>
      </c>
      <c r="J415" s="54">
        <f>J414+(J414*(((Tabela8[[#This Row],[IFIX]]*1)/G414)-1))</f>
        <v>97.178307126319424</v>
      </c>
      <c r="K415" s="54">
        <f>K414+(K414*(((Tabela8[[#This Row],[SMAL]]*1)/H414)-1))</f>
        <v>101.35734322685754</v>
      </c>
    </row>
    <row r="416" spans="1:11">
      <c r="A416" s="25">
        <v>44623</v>
      </c>
      <c r="B416" s="13">
        <v>5.7699999999999994E-2</v>
      </c>
      <c r="C416" s="13">
        <v>5.8899999999999994E-2</v>
      </c>
      <c r="D416" s="17">
        <v>1832.74</v>
      </c>
      <c r="E416" s="17">
        <v>1804.6</v>
      </c>
      <c r="F416" s="23">
        <v>1804.6</v>
      </c>
      <c r="G416" s="26">
        <f>VLOOKUP(Tabela8[[#This Row],[NTN-B PRINCIPAL 2035]],'IFIX e SMAL'!$A:$E,5,0)</f>
        <v>2742.02</v>
      </c>
      <c r="H416" s="26">
        <f>IFERROR(VLOOKUP(Tabela8[[#This Row],[NTN-B PRINCIPAL 2035]],'IFIX e SMAL'!$J:$P,5,0),H415)</f>
        <v>112</v>
      </c>
      <c r="I416" s="27">
        <v>10.75</v>
      </c>
      <c r="J416" s="54">
        <f>J415+(J415*(((Tabela8[[#This Row],[IFIX]]*1)/G415)-1))</f>
        <v>97.371486200480305</v>
      </c>
      <c r="K416" s="54">
        <f>K415+(K415*(((Tabela8[[#This Row],[SMAL]]*1)/H415)-1))</f>
        <v>101.34829427201183</v>
      </c>
    </row>
    <row r="417" spans="1:11">
      <c r="A417" s="25">
        <v>44624</v>
      </c>
      <c r="B417" s="13">
        <v>5.7699999999999994E-2</v>
      </c>
      <c r="C417" s="13">
        <v>5.8899999999999994E-2</v>
      </c>
      <c r="D417" s="17">
        <v>1834.99</v>
      </c>
      <c r="E417" s="17">
        <v>1805.62</v>
      </c>
      <c r="F417" s="23">
        <v>1805.62</v>
      </c>
      <c r="G417" s="26">
        <f>VLOOKUP(Tabela8[[#This Row],[NTN-B PRINCIPAL 2035]],'IFIX e SMAL'!$A:$E,5,0)</f>
        <v>2741.72</v>
      </c>
      <c r="H417" s="26">
        <f>IFERROR(VLOOKUP(Tabela8[[#This Row],[NTN-B PRINCIPAL 2035]],'IFIX e SMAL'!$J:$P,5,0),H416)</f>
        <v>110.7</v>
      </c>
      <c r="I417" s="27">
        <v>10.75</v>
      </c>
      <c r="J417" s="54">
        <f>J416+(J416*(((Tabela8[[#This Row],[IFIX]]*1)/G416)-1))</f>
        <v>97.360832942714069</v>
      </c>
      <c r="K417" s="54">
        <f>K416+(K416*(((Tabela8[[#This Row],[SMAL]]*1)/H416)-1))</f>
        <v>100.17193014206883</v>
      </c>
    </row>
    <row r="418" spans="1:11">
      <c r="A418" s="25">
        <v>44627</v>
      </c>
      <c r="B418" s="13">
        <v>5.8799999999999998E-2</v>
      </c>
      <c r="C418" s="13">
        <v>0.06</v>
      </c>
      <c r="D418" s="17">
        <v>1811.1</v>
      </c>
      <c r="E418" s="17">
        <v>1783.33</v>
      </c>
      <c r="F418" s="23">
        <v>1783.33</v>
      </c>
      <c r="G418" s="26">
        <f>VLOOKUP(Tabela8[[#This Row],[NTN-B PRINCIPAL 2035]],'IFIX e SMAL'!$A:$E,5,0)</f>
        <v>2730.86</v>
      </c>
      <c r="H418" s="26">
        <f>IFERROR(VLOOKUP(Tabela8[[#This Row],[NTN-B PRINCIPAL 2035]],'IFIX e SMAL'!$J:$P,5,0),H417)</f>
        <v>106</v>
      </c>
      <c r="I418" s="27">
        <v>10.75</v>
      </c>
      <c r="J418" s="54">
        <f>J417+(J417*(((Tabela8[[#This Row],[IFIX]]*1)/G417)-1))</f>
        <v>96.975185011576741</v>
      </c>
      <c r="K418" s="54">
        <f>K417+(K417*(((Tabela8[[#This Row],[SMAL]]*1)/H417)-1))</f>
        <v>95.91892136458263</v>
      </c>
    </row>
    <row r="419" spans="1:11">
      <c r="A419" s="25">
        <v>44628</v>
      </c>
      <c r="B419" s="13">
        <v>5.8700000000000002E-2</v>
      </c>
      <c r="C419" s="13">
        <v>5.9900000000000002E-2</v>
      </c>
      <c r="D419" s="17">
        <v>1814.37</v>
      </c>
      <c r="E419" s="17">
        <v>1786.55</v>
      </c>
      <c r="F419" s="23">
        <v>1786.55</v>
      </c>
      <c r="G419" s="26">
        <f>VLOOKUP(Tabela8[[#This Row],[NTN-B PRINCIPAL 2035]],'IFIX e SMAL'!$A:$E,5,0)</f>
        <v>2725.71</v>
      </c>
      <c r="H419" s="26">
        <f>IFERROR(VLOOKUP(Tabela8[[#This Row],[NTN-B PRINCIPAL 2035]],'IFIX e SMAL'!$J:$P,5,0),H418)</f>
        <v>107.24</v>
      </c>
      <c r="I419" s="27">
        <v>10.75</v>
      </c>
      <c r="J419" s="54">
        <f>J418+(J418*(((Tabela8[[#This Row],[IFIX]]*1)/G418)-1))</f>
        <v>96.79230408658988</v>
      </c>
      <c r="K419" s="54">
        <f>K418+(K418*(((Tabela8[[#This Row],[SMAL]]*1)/H418)-1))</f>
        <v>97.040991765451324</v>
      </c>
    </row>
    <row r="420" spans="1:11">
      <c r="A420" s="25">
        <v>44629</v>
      </c>
      <c r="B420" s="13">
        <v>5.79E-2</v>
      </c>
      <c r="C420" s="13">
        <v>5.91E-2</v>
      </c>
      <c r="D420" s="17">
        <v>1833.5</v>
      </c>
      <c r="E420" s="17">
        <v>1805.39</v>
      </c>
      <c r="F420" s="23">
        <v>1805.39</v>
      </c>
      <c r="G420" s="26">
        <f>VLOOKUP(Tabela8[[#This Row],[NTN-B PRINCIPAL 2035]],'IFIX e SMAL'!$A:$E,5,0)</f>
        <v>2724.8</v>
      </c>
      <c r="H420" s="26">
        <f>IFERROR(VLOOKUP(Tabela8[[#This Row],[NTN-B PRINCIPAL 2035]],'IFIX e SMAL'!$J:$P,5,0),H419)</f>
        <v>111.1</v>
      </c>
      <c r="I420" s="27">
        <v>10.75</v>
      </c>
      <c r="J420" s="54">
        <f>J419+(J419*(((Tabela8[[#This Row],[IFIX]]*1)/G419)-1))</f>
        <v>96.759989204698996</v>
      </c>
      <c r="K420" s="54">
        <f>K419+(K419*(((Tabela8[[#This Row],[SMAL]]*1)/H419)-1))</f>
        <v>100.53388833589743</v>
      </c>
    </row>
    <row r="421" spans="1:11">
      <c r="A421" s="25">
        <v>44630</v>
      </c>
      <c r="B421" s="13">
        <v>5.8600000000000006E-2</v>
      </c>
      <c r="C421" s="13">
        <v>5.9800000000000006E-2</v>
      </c>
      <c r="D421" s="17">
        <v>1818.66</v>
      </c>
      <c r="E421" s="17">
        <v>1790.79</v>
      </c>
      <c r="F421" s="23">
        <v>1790.79</v>
      </c>
      <c r="G421" s="26">
        <f>VLOOKUP(Tabela8[[#This Row],[NTN-B PRINCIPAL 2035]],'IFIX e SMAL'!$A:$E,5,0)</f>
        <v>2724.42</v>
      </c>
      <c r="H421" s="26">
        <f>IFERROR(VLOOKUP(Tabela8[[#This Row],[NTN-B PRINCIPAL 2035]],'IFIX e SMAL'!$J:$P,5,0),H420)</f>
        <v>110.6</v>
      </c>
      <c r="I421" s="27">
        <v>10.75</v>
      </c>
      <c r="J421" s="54">
        <f>J420+(J420*(((Tabela8[[#This Row],[IFIX]]*1)/G420)-1))</f>
        <v>96.74649507819511</v>
      </c>
      <c r="K421" s="54">
        <f>K420+(K420*(((Tabela8[[#This Row],[SMAL]]*1)/H420)-1))</f>
        <v>100.08144059361166</v>
      </c>
    </row>
    <row r="422" spans="1:11">
      <c r="A422" s="25">
        <v>44631</v>
      </c>
      <c r="B422" s="13">
        <v>5.7800000000000004E-2</v>
      </c>
      <c r="C422" s="13">
        <v>5.9000000000000004E-2</v>
      </c>
      <c r="D422" s="17">
        <v>1840.28</v>
      </c>
      <c r="E422" s="17">
        <v>1810.73</v>
      </c>
      <c r="F422" s="23">
        <v>1810.73</v>
      </c>
      <c r="G422" s="26">
        <f>VLOOKUP(Tabela8[[#This Row],[NTN-B PRINCIPAL 2035]],'IFIX e SMAL'!$A:$E,5,0)</f>
        <v>2719.78</v>
      </c>
      <c r="H422" s="26">
        <f>IFERROR(VLOOKUP(Tabela8[[#This Row],[NTN-B PRINCIPAL 2035]],'IFIX e SMAL'!$J:$P,5,0),H421)</f>
        <v>106.7</v>
      </c>
      <c r="I422" s="27">
        <v>10.75</v>
      </c>
      <c r="J422" s="54">
        <f>J421+(J421*(((Tabela8[[#This Row],[IFIX]]*1)/G421)-1))</f>
        <v>96.581724691410841</v>
      </c>
      <c r="K422" s="54">
        <f>K421+(K421*(((Tabela8[[#This Row],[SMAL]]*1)/H421)-1))</f>
        <v>96.552348203782685</v>
      </c>
    </row>
    <row r="423" spans="1:11">
      <c r="A423" s="25">
        <v>44634</v>
      </c>
      <c r="B423" s="13">
        <v>5.9000000000000004E-2</v>
      </c>
      <c r="C423" s="13">
        <v>6.0199999999999997E-2</v>
      </c>
      <c r="D423" s="17">
        <v>1814.16</v>
      </c>
      <c r="E423" s="17">
        <v>1786.34</v>
      </c>
      <c r="F423" s="23">
        <v>1786.34</v>
      </c>
      <c r="G423" s="26">
        <f>VLOOKUP(Tabela8[[#This Row],[NTN-B PRINCIPAL 2035]],'IFIX e SMAL'!$A:$E,5,0)</f>
        <v>2704.57</v>
      </c>
      <c r="H423" s="26">
        <f>IFERROR(VLOOKUP(Tabela8[[#This Row],[NTN-B PRINCIPAL 2035]],'IFIX e SMAL'!$J:$P,5,0),H422)</f>
        <v>105.2</v>
      </c>
      <c r="I423" s="27">
        <v>10.75</v>
      </c>
      <c r="J423" s="54">
        <f>J422+(J422*(((Tabela8[[#This Row],[IFIX]]*1)/G422)-1))</f>
        <v>96.041604522663235</v>
      </c>
      <c r="K423" s="54">
        <f>K422+(K422*(((Tabela8[[#This Row],[SMAL]]*1)/H422)-1))</f>
        <v>95.195004976925375</v>
      </c>
    </row>
    <row r="424" spans="1:11">
      <c r="A424" s="25">
        <v>44635</v>
      </c>
      <c r="B424" s="13">
        <v>5.8299999999999998E-2</v>
      </c>
      <c r="C424" s="13">
        <v>5.9500000000000004E-2</v>
      </c>
      <c r="D424" s="17">
        <v>1830.94</v>
      </c>
      <c r="E424" s="17">
        <v>1802.96</v>
      </c>
      <c r="F424" s="23">
        <v>1802.96</v>
      </c>
      <c r="G424" s="26">
        <f>VLOOKUP(Tabela8[[#This Row],[NTN-B PRINCIPAL 2035]],'IFIX e SMAL'!$A:$E,5,0)</f>
        <v>2707.76</v>
      </c>
      <c r="H424" s="26">
        <f>IFERROR(VLOOKUP(Tabela8[[#This Row],[NTN-B PRINCIPAL 2035]],'IFIX e SMAL'!$J:$P,5,0),H423)</f>
        <v>106.75</v>
      </c>
      <c r="I424" s="27">
        <v>10.75</v>
      </c>
      <c r="J424" s="54">
        <f>J423+(J423*(((Tabela8[[#This Row],[IFIX]]*1)/G423)-1))</f>
        <v>96.154884163577435</v>
      </c>
      <c r="K424" s="54">
        <f>K423+(K423*(((Tabela8[[#This Row],[SMAL]]*1)/H423)-1))</f>
        <v>96.597592978011264</v>
      </c>
    </row>
    <row r="425" spans="1:11">
      <c r="A425" s="25">
        <v>44636</v>
      </c>
      <c r="B425" s="13">
        <v>5.8499999999999996E-2</v>
      </c>
      <c r="C425" s="13">
        <v>5.9699999999999996E-2</v>
      </c>
      <c r="D425" s="17">
        <v>1827.36</v>
      </c>
      <c r="E425" s="17">
        <v>1799.46</v>
      </c>
      <c r="F425" s="23">
        <v>1799.46</v>
      </c>
      <c r="G425" s="26">
        <f>VLOOKUP(Tabela8[[#This Row],[NTN-B PRINCIPAL 2035]],'IFIX e SMAL'!$A:$E,5,0)</f>
        <v>2710.31</v>
      </c>
      <c r="H425" s="26">
        <f>IFERROR(VLOOKUP(Tabela8[[#This Row],[NTN-B PRINCIPAL 2035]],'IFIX e SMAL'!$J:$P,5,0),H424)</f>
        <v>108</v>
      </c>
      <c r="I425" s="27">
        <v>10.75</v>
      </c>
      <c r="J425" s="54">
        <f>J424+(J424*(((Tabela8[[#This Row],[IFIX]]*1)/G424)-1))</f>
        <v>96.245436854590338</v>
      </c>
      <c r="K425" s="54">
        <f>K424+(K424*(((Tabela8[[#This Row],[SMAL]]*1)/H424)-1))</f>
        <v>97.728712333725682</v>
      </c>
    </row>
    <row r="426" spans="1:11">
      <c r="A426" s="25">
        <v>44637</v>
      </c>
      <c r="B426" s="13">
        <v>5.8600000000000006E-2</v>
      </c>
      <c r="C426" s="13">
        <v>5.9800000000000006E-2</v>
      </c>
      <c r="D426" s="17">
        <v>1826.07</v>
      </c>
      <c r="E426" s="17">
        <v>1798.18</v>
      </c>
      <c r="F426" s="23">
        <v>1798.18</v>
      </c>
      <c r="G426" s="26">
        <f>VLOOKUP(Tabela8[[#This Row],[NTN-B PRINCIPAL 2035]],'IFIX e SMAL'!$A:$E,5,0)</f>
        <v>2708.51</v>
      </c>
      <c r="H426" s="26">
        <f>IFERROR(VLOOKUP(Tabela8[[#This Row],[NTN-B PRINCIPAL 2035]],'IFIX e SMAL'!$J:$P,5,0),H425)</f>
        <v>109.55</v>
      </c>
      <c r="I426" s="27">
        <v>11.75</v>
      </c>
      <c r="J426" s="54">
        <f>J425+(J425*(((Tabela8[[#This Row],[IFIX]]*1)/G425)-1))</f>
        <v>96.181517307992991</v>
      </c>
      <c r="K426" s="54">
        <f>K425+(K425*(((Tabela8[[#This Row],[SMAL]]*1)/H425)-1))</f>
        <v>99.131300334811542</v>
      </c>
    </row>
    <row r="427" spans="1:11">
      <c r="A427" s="25">
        <v>44638</v>
      </c>
      <c r="B427" s="13">
        <v>5.8200000000000002E-2</v>
      </c>
      <c r="C427" s="13">
        <v>5.9400000000000001E-2</v>
      </c>
      <c r="D427" s="17">
        <v>1837.21</v>
      </c>
      <c r="E427" s="17">
        <v>1808.07</v>
      </c>
      <c r="F427" s="23">
        <v>1808.07</v>
      </c>
      <c r="G427" s="26">
        <f>VLOOKUP(Tabela8[[#This Row],[NTN-B PRINCIPAL 2035]],'IFIX e SMAL'!$A:$E,5,0)</f>
        <v>2719.17</v>
      </c>
      <c r="H427" s="26">
        <f>IFERROR(VLOOKUP(Tabela8[[#This Row],[NTN-B PRINCIPAL 2035]],'IFIX e SMAL'!$J:$P,5,0),H426)</f>
        <v>112.7</v>
      </c>
      <c r="I427" s="27">
        <v>11.75</v>
      </c>
      <c r="J427" s="54">
        <f>J426+(J426*(((Tabela8[[#This Row],[IFIX]]*1)/G426)-1))</f>
        <v>96.56006306728618</v>
      </c>
      <c r="K427" s="54">
        <f>K426+(K426*(((Tabela8[[#This Row],[SMAL]]*1)/H426)-1))</f>
        <v>101.98172111121188</v>
      </c>
    </row>
    <row r="428" spans="1:11">
      <c r="A428" s="25">
        <v>44641</v>
      </c>
      <c r="B428" s="13">
        <v>5.7800000000000004E-2</v>
      </c>
      <c r="C428" s="13">
        <v>5.9000000000000004E-2</v>
      </c>
      <c r="D428" s="17">
        <v>1847.31</v>
      </c>
      <c r="E428" s="17">
        <v>1819.1</v>
      </c>
      <c r="F428" s="23">
        <v>1819.1</v>
      </c>
      <c r="G428" s="26">
        <f>VLOOKUP(Tabela8[[#This Row],[NTN-B PRINCIPAL 2035]],'IFIX e SMAL'!$A:$E,5,0)</f>
        <v>2720.15</v>
      </c>
      <c r="H428" s="26">
        <f>IFERROR(VLOOKUP(Tabela8[[#This Row],[NTN-B PRINCIPAL 2035]],'IFIX e SMAL'!$J:$P,5,0),H427)</f>
        <v>113.05</v>
      </c>
      <c r="I428" s="27">
        <v>11.75</v>
      </c>
      <c r="J428" s="54">
        <f>J427+(J427*(((Tabela8[[#This Row],[IFIX]]*1)/G427)-1))</f>
        <v>96.59486370932251</v>
      </c>
      <c r="K428" s="54">
        <f>K427+(K427*(((Tabela8[[#This Row],[SMAL]]*1)/H427)-1))</f>
        <v>102.29843453081192</v>
      </c>
    </row>
    <row r="429" spans="1:11">
      <c r="A429" s="25">
        <v>44642</v>
      </c>
      <c r="B429" s="13">
        <v>5.7500000000000002E-2</v>
      </c>
      <c r="C429" s="13">
        <v>5.8700000000000002E-2</v>
      </c>
      <c r="D429" s="17">
        <v>1855.16</v>
      </c>
      <c r="E429" s="17">
        <v>1826.84</v>
      </c>
      <c r="F429" s="23">
        <v>1826.84</v>
      </c>
      <c r="G429" s="26">
        <f>VLOOKUP(Tabela8[[#This Row],[NTN-B PRINCIPAL 2035]],'IFIX e SMAL'!$A:$E,5,0)</f>
        <v>2730.52</v>
      </c>
      <c r="H429" s="26">
        <f>IFERROR(VLOOKUP(Tabela8[[#This Row],[NTN-B PRINCIPAL 2035]],'IFIX e SMAL'!$J:$P,5,0),H428)</f>
        <v>115.5</v>
      </c>
      <c r="I429" s="27">
        <v>11.75</v>
      </c>
      <c r="J429" s="54">
        <f>J428+(J428*(((Tabela8[[#This Row],[IFIX]]*1)/G428)-1))</f>
        <v>96.96311131944168</v>
      </c>
      <c r="K429" s="54">
        <f>K428+(K428*(((Tabela8[[#This Row],[SMAL]]*1)/H428)-1))</f>
        <v>104.51542846801217</v>
      </c>
    </row>
    <row r="430" spans="1:11">
      <c r="A430" s="25">
        <v>44643</v>
      </c>
      <c r="B430" s="13">
        <v>5.6399999999999999E-2</v>
      </c>
      <c r="C430" s="13">
        <v>5.7599999999999998E-2</v>
      </c>
      <c r="D430" s="17">
        <v>1881.6</v>
      </c>
      <c r="E430" s="17">
        <v>1852.86</v>
      </c>
      <c r="F430" s="23">
        <v>1852.86</v>
      </c>
      <c r="G430" s="26">
        <f>VLOOKUP(Tabela8[[#This Row],[NTN-B PRINCIPAL 2035]],'IFIX e SMAL'!$A:$E,5,0)</f>
        <v>2734.59</v>
      </c>
      <c r="H430" s="26">
        <f>IFERROR(VLOOKUP(Tabela8[[#This Row],[NTN-B PRINCIPAL 2035]],'IFIX e SMAL'!$J:$P,5,0),H429)</f>
        <v>116.45</v>
      </c>
      <c r="I430" s="27">
        <v>11.75</v>
      </c>
      <c r="J430" s="54">
        <f>J429+(J429*(((Tabela8[[#This Row],[IFIX]]*1)/G429)-1))</f>
        <v>97.107640516470127</v>
      </c>
      <c r="K430" s="54">
        <f>K429+(K429*(((Tabela8[[#This Row],[SMAL]]*1)/H429)-1))</f>
        <v>105.37507917835515</v>
      </c>
    </row>
    <row r="431" spans="1:11">
      <c r="A431" s="25">
        <v>44644</v>
      </c>
      <c r="B431" s="13">
        <v>5.6299999999999996E-2</v>
      </c>
      <c r="C431" s="13">
        <v>5.7500000000000002E-2</v>
      </c>
      <c r="D431" s="17">
        <v>1884.91</v>
      </c>
      <c r="E431" s="17">
        <v>1856.13</v>
      </c>
      <c r="F431" s="23">
        <v>1856.13</v>
      </c>
      <c r="G431" s="26">
        <f>VLOOKUP(Tabela8[[#This Row],[NTN-B PRINCIPAL 2035]],'IFIX e SMAL'!$A:$E,5,0)</f>
        <v>2732.68</v>
      </c>
      <c r="H431" s="26">
        <f>IFERROR(VLOOKUP(Tabela8[[#This Row],[NTN-B PRINCIPAL 2035]],'IFIX e SMAL'!$J:$P,5,0),H430)</f>
        <v>119.1</v>
      </c>
      <c r="I431" s="27">
        <v>11.75</v>
      </c>
      <c r="J431" s="54">
        <f>J430+(J430*(((Tabela8[[#This Row],[IFIX]]*1)/G430)-1))</f>
        <v>97.039814775358479</v>
      </c>
      <c r="K431" s="54">
        <f>K430+(K430*(((Tabela8[[#This Row],[SMAL]]*1)/H430)-1))</f>
        <v>107.77305221246972</v>
      </c>
    </row>
    <row r="432" spans="1:11">
      <c r="A432" s="25">
        <v>44645</v>
      </c>
      <c r="B432" s="13">
        <v>5.4400000000000004E-2</v>
      </c>
      <c r="C432" s="13">
        <v>5.5599999999999997E-2</v>
      </c>
      <c r="D432" s="17">
        <v>1932.02</v>
      </c>
      <c r="E432" s="17">
        <v>1901.34</v>
      </c>
      <c r="F432" s="23">
        <v>1901.34</v>
      </c>
      <c r="G432" s="26">
        <f>VLOOKUP(Tabela8[[#This Row],[NTN-B PRINCIPAL 2035]],'IFIX e SMAL'!$A:$E,5,0)</f>
        <v>2748.27</v>
      </c>
      <c r="H432" s="26">
        <f>IFERROR(VLOOKUP(Tabela8[[#This Row],[NTN-B PRINCIPAL 2035]],'IFIX e SMAL'!$J:$P,5,0),H431)</f>
        <v>121.8</v>
      </c>
      <c r="I432" s="27">
        <v>11.75</v>
      </c>
      <c r="J432" s="54">
        <f>J431+(J431*(((Tabela8[[#This Row],[IFIX]]*1)/G431)-1))</f>
        <v>97.593429070609972</v>
      </c>
      <c r="K432" s="54">
        <f>K431+(K431*(((Tabela8[[#This Row],[SMAL]]*1)/H431)-1))</f>
        <v>110.21627002081287</v>
      </c>
    </row>
    <row r="433" spans="1:11">
      <c r="A433" s="25">
        <v>44648</v>
      </c>
      <c r="B433" s="13">
        <v>5.3699999999999998E-2</v>
      </c>
      <c r="C433" s="13">
        <v>5.4900000000000004E-2</v>
      </c>
      <c r="D433" s="17">
        <v>1952.84</v>
      </c>
      <c r="E433" s="17">
        <v>1922.78</v>
      </c>
      <c r="F433" s="23">
        <v>1922.78</v>
      </c>
      <c r="G433" s="26">
        <f>VLOOKUP(Tabela8[[#This Row],[NTN-B PRINCIPAL 2035]],'IFIX e SMAL'!$A:$E,5,0)</f>
        <v>2748.26</v>
      </c>
      <c r="H433" s="26">
        <f>IFERROR(VLOOKUP(Tabela8[[#This Row],[NTN-B PRINCIPAL 2035]],'IFIX e SMAL'!$J:$P,5,0),H432)</f>
        <v>121.28</v>
      </c>
      <c r="I433" s="27">
        <v>11.75</v>
      </c>
      <c r="J433" s="54">
        <f>J432+(J432*(((Tabela8[[#This Row],[IFIX]]*1)/G432)-1))</f>
        <v>97.593073962017769</v>
      </c>
      <c r="K433" s="54">
        <f>K432+(K432*(((Tabela8[[#This Row],[SMAL]]*1)/H432)-1))</f>
        <v>109.74572436883568</v>
      </c>
    </row>
    <row r="434" spans="1:11">
      <c r="A434" s="25">
        <v>44649</v>
      </c>
      <c r="B434" s="13">
        <v>5.3899999999999997E-2</v>
      </c>
      <c r="C434" s="13">
        <v>5.5099999999999996E-2</v>
      </c>
      <c r="D434" s="17">
        <v>1949.2</v>
      </c>
      <c r="E434" s="17">
        <v>1919.21</v>
      </c>
      <c r="F434" s="23">
        <v>1919.21</v>
      </c>
      <c r="G434" s="26">
        <f>VLOOKUP(Tabela8[[#This Row],[NTN-B PRINCIPAL 2035]],'IFIX e SMAL'!$A:$E,5,0)</f>
        <v>2762.05</v>
      </c>
      <c r="H434" s="26">
        <f>IFERROR(VLOOKUP(Tabela8[[#This Row],[NTN-B PRINCIPAL 2035]],'IFIX e SMAL'!$J:$P,5,0),H433)</f>
        <v>123.28</v>
      </c>
      <c r="I434" s="27">
        <v>11.75</v>
      </c>
      <c r="J434" s="54">
        <f>J433+(J433*(((Tabela8[[#This Row],[IFIX]]*1)/G433)-1))</f>
        <v>98.082768710671914</v>
      </c>
      <c r="K434" s="54">
        <f>K433+(K433*(((Tabela8[[#This Row],[SMAL]]*1)/H433)-1))</f>
        <v>111.55551533797876</v>
      </c>
    </row>
    <row r="435" spans="1:11">
      <c r="A435" s="25">
        <v>44650</v>
      </c>
      <c r="B435" s="13">
        <v>5.4699999999999999E-2</v>
      </c>
      <c r="C435" s="13">
        <v>5.5899999999999998E-2</v>
      </c>
      <c r="D435" s="17">
        <v>1931.16</v>
      </c>
      <c r="E435" s="17">
        <v>1901.46</v>
      </c>
      <c r="F435" s="23">
        <v>1901.46</v>
      </c>
      <c r="G435" s="26">
        <f>VLOOKUP(Tabela8[[#This Row],[NTN-B PRINCIPAL 2035]],'IFIX e SMAL'!$A:$E,5,0)</f>
        <v>2772.17</v>
      </c>
      <c r="H435" s="26">
        <f>IFERROR(VLOOKUP(Tabela8[[#This Row],[NTN-B PRINCIPAL 2035]],'IFIX e SMAL'!$J:$P,5,0),H434)</f>
        <v>121.4</v>
      </c>
      <c r="I435" s="27">
        <v>11.75</v>
      </c>
      <c r="J435" s="54">
        <f>J434+(J434*(((Tabela8[[#This Row],[IFIX]]*1)/G434)-1))</f>
        <v>98.442138605985903</v>
      </c>
      <c r="K435" s="54">
        <f>K434+(K434*(((Tabela8[[#This Row],[SMAL]]*1)/H434)-1))</f>
        <v>109.85431182698429</v>
      </c>
    </row>
    <row r="436" spans="1:11">
      <c r="A436" s="25">
        <v>44651</v>
      </c>
      <c r="B436" s="13">
        <v>5.4400000000000004E-2</v>
      </c>
      <c r="C436" s="13">
        <v>5.5599999999999997E-2</v>
      </c>
      <c r="D436" s="17">
        <v>1939.55</v>
      </c>
      <c r="E436" s="17">
        <v>1909.74</v>
      </c>
      <c r="F436" s="23">
        <v>1909.74</v>
      </c>
      <c r="G436" s="26">
        <f>VLOOKUP(Tabela8[[#This Row],[NTN-B PRINCIPAL 2035]],'IFIX e SMAL'!$A:$E,5,0)</f>
        <v>2779.97</v>
      </c>
      <c r="H436" s="26">
        <f>IFERROR(VLOOKUP(Tabela8[[#This Row],[NTN-B PRINCIPAL 2035]],'IFIX e SMAL'!$J:$P,5,0),H435)</f>
        <v>120.94</v>
      </c>
      <c r="I436" s="27">
        <v>11.75</v>
      </c>
      <c r="J436" s="54">
        <f>J435+(J435*(((Tabela8[[#This Row],[IFIX]]*1)/G435)-1))</f>
        <v>98.719123307907736</v>
      </c>
      <c r="K436" s="54">
        <f>K435+(K435*(((Tabela8[[#This Row],[SMAL]]*1)/H435)-1))</f>
        <v>109.43805990408138</v>
      </c>
    </row>
    <row r="437" spans="1:11">
      <c r="A437" s="25">
        <v>44652</v>
      </c>
      <c r="B437" s="13">
        <v>5.4600000000000003E-2</v>
      </c>
      <c r="C437" s="13">
        <v>5.5800000000000002E-2</v>
      </c>
      <c r="D437" s="17">
        <v>1937.54</v>
      </c>
      <c r="E437" s="17">
        <v>1906.2</v>
      </c>
      <c r="F437" s="23">
        <v>1906.2</v>
      </c>
      <c r="G437" s="26">
        <f>VLOOKUP(Tabela8[[#This Row],[NTN-B PRINCIPAL 2035]],'IFIX e SMAL'!$A:$E,5,0)</f>
        <v>2798.71</v>
      </c>
      <c r="H437" s="26">
        <f>IFERROR(VLOOKUP(Tabela8[[#This Row],[NTN-B PRINCIPAL 2035]],'IFIX e SMAL'!$J:$P,5,0),H436)</f>
        <v>123.85</v>
      </c>
      <c r="I437" s="27">
        <v>11.75</v>
      </c>
      <c r="J437" s="54">
        <f>J436+(J436*(((Tabela8[[#This Row],[IFIX]]*1)/G436)-1))</f>
        <v>99.38459680970459</v>
      </c>
      <c r="K437" s="54">
        <f>K436+(K436*(((Tabela8[[#This Row],[SMAL]]*1)/H436)-1))</f>
        <v>112.07130576418454</v>
      </c>
    </row>
    <row r="438" spans="1:11">
      <c r="A438" s="25">
        <v>44655</v>
      </c>
      <c r="B438" s="13">
        <v>5.3699999999999998E-2</v>
      </c>
      <c r="C438" s="13">
        <v>5.4900000000000004E-2</v>
      </c>
      <c r="D438" s="17">
        <v>1960.49</v>
      </c>
      <c r="E438" s="17">
        <v>1930.35</v>
      </c>
      <c r="F438" s="23">
        <v>1930.35</v>
      </c>
      <c r="G438" s="26">
        <f>VLOOKUP(Tabela8[[#This Row],[NTN-B PRINCIPAL 2035]],'IFIX e SMAL'!$A:$E,5,0)</f>
        <v>2807.19</v>
      </c>
      <c r="H438" s="26">
        <f>IFERROR(VLOOKUP(Tabela8[[#This Row],[NTN-B PRINCIPAL 2035]],'IFIX e SMAL'!$J:$P,5,0),H437)</f>
        <v>123.5</v>
      </c>
      <c r="I438" s="27">
        <v>11.75</v>
      </c>
      <c r="J438" s="54">
        <f>J437+(J437*(((Tabela8[[#This Row],[IFIX]]*1)/G437)-1))</f>
        <v>99.685728895896546</v>
      </c>
      <c r="K438" s="54">
        <f>K437+(K437*(((Tabela8[[#This Row],[SMAL]]*1)/H437)-1))</f>
        <v>111.75459234458451</v>
      </c>
    </row>
    <row r="439" spans="1:11">
      <c r="A439" s="25">
        <v>44656</v>
      </c>
      <c r="B439" s="13">
        <v>5.3699999999999998E-2</v>
      </c>
      <c r="C439" s="13">
        <v>5.4900000000000004E-2</v>
      </c>
      <c r="D439" s="17">
        <v>1961.7</v>
      </c>
      <c r="E439" s="17">
        <v>1931.56</v>
      </c>
      <c r="F439" s="23">
        <v>1931.56</v>
      </c>
      <c r="G439" s="26">
        <f>VLOOKUP(Tabela8[[#This Row],[NTN-B PRINCIPAL 2035]],'IFIX e SMAL'!$A:$E,5,0)</f>
        <v>2805.6</v>
      </c>
      <c r="H439" s="26">
        <f>IFERROR(VLOOKUP(Tabela8[[#This Row],[NTN-B PRINCIPAL 2035]],'IFIX e SMAL'!$J:$P,5,0),H438)</f>
        <v>121.9</v>
      </c>
      <c r="I439" s="27">
        <v>11.75</v>
      </c>
      <c r="J439" s="54">
        <f>J438+(J438*(((Tabela8[[#This Row],[IFIX]]*1)/G438)-1))</f>
        <v>99.62926662973554</v>
      </c>
      <c r="K439" s="54">
        <f>K438+(K438*(((Tabela8[[#This Row],[SMAL]]*1)/H438)-1))</f>
        <v>110.30675956927006</v>
      </c>
    </row>
    <row r="440" spans="1:11">
      <c r="A440" s="25">
        <v>44657</v>
      </c>
      <c r="B440" s="13">
        <v>5.4600000000000003E-2</v>
      </c>
      <c r="C440" s="13">
        <v>5.5800000000000002E-2</v>
      </c>
      <c r="D440" s="17">
        <v>1941.16</v>
      </c>
      <c r="E440" s="17">
        <v>1911.35</v>
      </c>
      <c r="F440" s="23">
        <v>1911.35</v>
      </c>
      <c r="G440" s="26">
        <f>VLOOKUP(Tabela8[[#This Row],[NTN-B PRINCIPAL 2035]],'IFIX e SMAL'!$A:$E,5,0)</f>
        <v>2803.89</v>
      </c>
      <c r="H440" s="26">
        <f>IFERROR(VLOOKUP(Tabela8[[#This Row],[NTN-B PRINCIPAL 2035]],'IFIX e SMAL'!$J:$P,5,0),H439)</f>
        <v>119.1</v>
      </c>
      <c r="I440" s="27">
        <v>11.75</v>
      </c>
      <c r="J440" s="54">
        <f>J439+(J439*(((Tabela8[[#This Row],[IFIX]]*1)/G439)-1))</f>
        <v>99.568543060468059</v>
      </c>
      <c r="K440" s="54">
        <f>K439+(K439*(((Tabela8[[#This Row],[SMAL]]*1)/H439)-1))</f>
        <v>107.77305221246975</v>
      </c>
    </row>
    <row r="441" spans="1:11">
      <c r="A441" s="25">
        <v>44658</v>
      </c>
      <c r="B441" s="13">
        <v>5.4000000000000006E-2</v>
      </c>
      <c r="C441" s="13">
        <v>5.5199999999999999E-2</v>
      </c>
      <c r="D441" s="17">
        <v>1956.84</v>
      </c>
      <c r="E441" s="17">
        <v>1926.8</v>
      </c>
      <c r="F441" s="23">
        <v>1926.8</v>
      </c>
      <c r="G441" s="26">
        <f>VLOOKUP(Tabela8[[#This Row],[NTN-B PRINCIPAL 2035]],'IFIX e SMAL'!$A:$E,5,0)</f>
        <v>2805.35</v>
      </c>
      <c r="H441" s="26">
        <f>IFERROR(VLOOKUP(Tabela8[[#This Row],[NTN-B PRINCIPAL 2035]],'IFIX e SMAL'!$J:$P,5,0),H440)</f>
        <v>119</v>
      </c>
      <c r="I441" s="27">
        <v>11.75</v>
      </c>
      <c r="J441" s="54">
        <f>J440+(J440*(((Tabela8[[#This Row],[IFIX]]*1)/G440)-1))</f>
        <v>99.620388914930345</v>
      </c>
      <c r="K441" s="54">
        <f>K440+(K440*(((Tabela8[[#This Row],[SMAL]]*1)/H440)-1))</f>
        <v>107.68256266401261</v>
      </c>
    </row>
    <row r="442" spans="1:11">
      <c r="A442" s="25">
        <v>44659</v>
      </c>
      <c r="B442" s="13">
        <v>5.4199999999999998E-2</v>
      </c>
      <c r="C442" s="13">
        <v>5.5399999999999998E-2</v>
      </c>
      <c r="D442" s="17">
        <v>1960.53</v>
      </c>
      <c r="E442" s="17">
        <v>1928.23</v>
      </c>
      <c r="F442" s="23">
        <v>1928.23</v>
      </c>
      <c r="G442" s="26">
        <f>VLOOKUP(Tabela8[[#This Row],[NTN-B PRINCIPAL 2035]],'IFIX e SMAL'!$A:$E,5,0)</f>
        <v>2808.83</v>
      </c>
      <c r="H442" s="26">
        <f>IFERROR(VLOOKUP(Tabela8[[#This Row],[NTN-B PRINCIPAL 2035]],'IFIX e SMAL'!$J:$P,5,0),H441)</f>
        <v>117.8</v>
      </c>
      <c r="I442" s="27">
        <v>11.75</v>
      </c>
      <c r="J442" s="54">
        <f>J441+(J441*(((Tabela8[[#This Row],[IFIX]]*1)/G441)-1))</f>
        <v>99.743966705018565</v>
      </c>
      <c r="K442" s="54">
        <f>K441+(K441*(((Tabela8[[#This Row],[SMAL]]*1)/H441)-1))</f>
        <v>106.59668808252675</v>
      </c>
    </row>
    <row r="443" spans="1:11">
      <c r="A443" s="25">
        <v>44662</v>
      </c>
      <c r="B443" s="13">
        <v>5.5099999999999996E-2</v>
      </c>
      <c r="C443" s="13">
        <v>5.6299999999999996E-2</v>
      </c>
      <c r="D443" s="17">
        <v>1940.24</v>
      </c>
      <c r="E443" s="17">
        <v>1910.28</v>
      </c>
      <c r="F443" s="23">
        <v>1910.28</v>
      </c>
      <c r="G443" s="26">
        <f>VLOOKUP(Tabela8[[#This Row],[NTN-B PRINCIPAL 2035]],'IFIX e SMAL'!$A:$E,5,0)</f>
        <v>2807.58</v>
      </c>
      <c r="H443" s="26">
        <f>IFERROR(VLOOKUP(Tabela8[[#This Row],[NTN-B PRINCIPAL 2035]],'IFIX e SMAL'!$J:$P,5,0),H442)</f>
        <v>116.6</v>
      </c>
      <c r="I443" s="27">
        <v>11.75</v>
      </c>
      <c r="J443" s="54">
        <f>J442+(J442*(((Tabela8[[#This Row],[IFIX]]*1)/G442)-1))</f>
        <v>99.699578130992634</v>
      </c>
      <c r="K443" s="54">
        <f>K442+(K442*(((Tabela8[[#This Row],[SMAL]]*1)/H442)-1))</f>
        <v>105.51081350104091</v>
      </c>
    </row>
    <row r="444" spans="1:11">
      <c r="A444" s="25">
        <v>44663</v>
      </c>
      <c r="B444" s="13">
        <v>5.5800000000000002E-2</v>
      </c>
      <c r="C444" s="13">
        <v>5.7000000000000002E-2</v>
      </c>
      <c r="D444" s="17">
        <v>1924.94</v>
      </c>
      <c r="E444" s="17">
        <v>1895.24</v>
      </c>
      <c r="F444" s="23">
        <v>1895.24</v>
      </c>
      <c r="G444" s="26">
        <f>VLOOKUP(Tabela8[[#This Row],[NTN-B PRINCIPAL 2035]],'IFIX e SMAL'!$A:$E,5,0)</f>
        <v>2808.97</v>
      </c>
      <c r="H444" s="26">
        <f>IFERROR(VLOOKUP(Tabela8[[#This Row],[NTN-B PRINCIPAL 2035]],'IFIX e SMAL'!$J:$P,5,0),H443)</f>
        <v>114.9</v>
      </c>
      <c r="I444" s="27">
        <v>11.75</v>
      </c>
      <c r="J444" s="54">
        <f>J443+(J443*(((Tabela8[[#This Row],[IFIX]]*1)/G443)-1))</f>
        <v>99.748938225309473</v>
      </c>
      <c r="K444" s="54">
        <f>K443+(K443*(((Tabela8[[#This Row],[SMAL]]*1)/H443)-1))</f>
        <v>103.97249117726932</v>
      </c>
    </row>
    <row r="445" spans="1:11">
      <c r="A445" s="25">
        <v>44664</v>
      </c>
      <c r="B445" s="13">
        <v>5.5800000000000002E-2</v>
      </c>
      <c r="C445" s="13">
        <v>5.7000000000000002E-2</v>
      </c>
      <c r="D445" s="17">
        <v>1926.35</v>
      </c>
      <c r="E445" s="17">
        <v>1896.64</v>
      </c>
      <c r="F445" s="23">
        <v>1896.64</v>
      </c>
      <c r="G445" s="26">
        <f>VLOOKUP(Tabela8[[#This Row],[NTN-B PRINCIPAL 2035]],'IFIX e SMAL'!$A:$E,5,0)</f>
        <v>2803.59</v>
      </c>
      <c r="H445" s="26">
        <f>IFERROR(VLOOKUP(Tabela8[[#This Row],[NTN-B PRINCIPAL 2035]],'IFIX e SMAL'!$J:$P,5,0),H444)</f>
        <v>115.9</v>
      </c>
      <c r="I445" s="27">
        <v>11.75</v>
      </c>
      <c r="J445" s="54">
        <f>J444+(J444*(((Tabela8[[#This Row],[IFIX]]*1)/G444)-1))</f>
        <v>99.557889802701851</v>
      </c>
      <c r="K445" s="54">
        <f>K444+(K444*(((Tabela8[[#This Row],[SMAL]]*1)/H444)-1))</f>
        <v>104.87738666184084</v>
      </c>
    </row>
    <row r="446" spans="1:11">
      <c r="A446" s="25">
        <v>44665</v>
      </c>
      <c r="B446" s="13">
        <v>5.6399999999999999E-2</v>
      </c>
      <c r="C446" s="13">
        <v>5.7599999999999998E-2</v>
      </c>
      <c r="D446" s="17">
        <v>1915</v>
      </c>
      <c r="E446" s="17">
        <v>1884.05</v>
      </c>
      <c r="F446" s="23">
        <v>1884.05</v>
      </c>
      <c r="G446" s="26">
        <f>VLOOKUP(Tabela8[[#This Row],[NTN-B PRINCIPAL 2035]],'IFIX e SMAL'!$A:$E,5,0)</f>
        <v>2808.6</v>
      </c>
      <c r="H446" s="26">
        <f>IFERROR(VLOOKUP(Tabela8[[#This Row],[NTN-B PRINCIPAL 2035]],'IFIX e SMAL'!$J:$P,5,0),H445)</f>
        <v>114.6</v>
      </c>
      <c r="I446" s="27">
        <v>11.75</v>
      </c>
      <c r="J446" s="54">
        <f>J445+(J445*(((Tabela8[[#This Row],[IFIX]]*1)/G445)-1))</f>
        <v>99.73579920739779</v>
      </c>
      <c r="K446" s="54">
        <f>K445+(K445*(((Tabela8[[#This Row],[SMAL]]*1)/H445)-1))</f>
        <v>103.70102253189785</v>
      </c>
    </row>
    <row r="447" spans="1:11">
      <c r="A447" s="25">
        <v>44669</v>
      </c>
      <c r="B447" s="13">
        <v>5.67E-2</v>
      </c>
      <c r="C447" s="13">
        <v>5.79E-2</v>
      </c>
      <c r="D447" s="17">
        <v>1908.83</v>
      </c>
      <c r="E447" s="17">
        <v>1879.92</v>
      </c>
      <c r="F447" s="23">
        <v>1879.92</v>
      </c>
      <c r="G447" s="26">
        <f>VLOOKUP(Tabela8[[#This Row],[NTN-B PRINCIPAL 2035]],'IFIX e SMAL'!$A:$E,5,0)</f>
        <v>2801.91</v>
      </c>
      <c r="H447" s="26">
        <f>IFERROR(VLOOKUP(Tabela8[[#This Row],[NTN-B PRINCIPAL 2035]],'IFIX e SMAL'!$J:$P,5,0),H446)</f>
        <v>115.2</v>
      </c>
      <c r="I447" s="27">
        <v>11.75</v>
      </c>
      <c r="J447" s="54">
        <f>J446+(J446*(((Tabela8[[#This Row],[IFIX]]*1)/G446)-1))</f>
        <v>99.498231559210979</v>
      </c>
      <c r="K447" s="54">
        <f>K446+(K446*(((Tabela8[[#This Row],[SMAL]]*1)/H446)-1))</f>
        <v>104.24395982264079</v>
      </c>
    </row>
    <row r="448" spans="1:11">
      <c r="A448" s="25">
        <v>44670</v>
      </c>
      <c r="B448" s="13">
        <v>5.5800000000000002E-2</v>
      </c>
      <c r="C448" s="13">
        <v>5.7000000000000002E-2</v>
      </c>
      <c r="D448" s="17">
        <v>1931.04</v>
      </c>
      <c r="E448" s="17">
        <v>1901.78</v>
      </c>
      <c r="F448" s="23">
        <v>1901.78</v>
      </c>
      <c r="G448" s="26">
        <f>VLOOKUP(Tabela8[[#This Row],[NTN-B PRINCIPAL 2035]],'IFIX e SMAL'!$A:$E,5,0)</f>
        <v>2805.38</v>
      </c>
      <c r="H448" s="26">
        <f>IFERROR(VLOOKUP(Tabela8[[#This Row],[NTN-B PRINCIPAL 2035]],'IFIX e SMAL'!$J:$P,5,0),H447)</f>
        <v>116.15</v>
      </c>
      <c r="I448" s="27">
        <v>11.75</v>
      </c>
      <c r="J448" s="54">
        <f>J447+(J447*(((Tabela8[[#This Row],[IFIX]]*1)/G447)-1))</f>
        <v>99.621454240706996</v>
      </c>
      <c r="K448" s="54">
        <f>K447+(K447*(((Tabela8[[#This Row],[SMAL]]*1)/H447)-1))</f>
        <v>105.10361053298377</v>
      </c>
    </row>
    <row r="449" spans="1:11">
      <c r="A449" s="25">
        <v>44671</v>
      </c>
      <c r="B449" s="13">
        <v>5.5999999999999994E-2</v>
      </c>
      <c r="C449" s="13">
        <v>5.7200000000000001E-2</v>
      </c>
      <c r="D449" s="17">
        <v>1927.67</v>
      </c>
      <c r="E449" s="17">
        <v>1898</v>
      </c>
      <c r="F449" s="23">
        <v>1898</v>
      </c>
      <c r="G449" s="26">
        <f>VLOOKUP(Tabela8[[#This Row],[NTN-B PRINCIPAL 2035]],'IFIX e SMAL'!$A:$E,5,0)</f>
        <v>2808.21</v>
      </c>
      <c r="H449" s="26">
        <f>IFERROR(VLOOKUP(Tabela8[[#This Row],[NTN-B PRINCIPAL 2035]],'IFIX e SMAL'!$J:$P,5,0),H448)</f>
        <v>115.75</v>
      </c>
      <c r="I449" s="27">
        <v>11.75</v>
      </c>
      <c r="J449" s="54">
        <f>J448+(J448*(((Tabela8[[#This Row],[IFIX]]*1)/G448)-1))</f>
        <v>99.721949972301729</v>
      </c>
      <c r="K449" s="54">
        <f>K448+(K448*(((Tabela8[[#This Row],[SMAL]]*1)/H448)-1))</f>
        <v>104.74165233915515</v>
      </c>
    </row>
    <row r="450" spans="1:11">
      <c r="A450" s="25">
        <v>44673</v>
      </c>
      <c r="B450" s="13">
        <v>5.6600000000000004E-2</v>
      </c>
      <c r="C450" s="13">
        <v>5.7800000000000004E-2</v>
      </c>
      <c r="D450" s="17">
        <v>1915.33</v>
      </c>
      <c r="E450" s="17">
        <v>1885.39</v>
      </c>
      <c r="F450" s="23">
        <v>1885.39</v>
      </c>
      <c r="G450" s="26">
        <f>VLOOKUP(Tabela8[[#This Row],[NTN-B PRINCIPAL 2035]],'IFIX e SMAL'!$A:$E,5,0)</f>
        <v>2810.29</v>
      </c>
      <c r="H450" s="26">
        <f>IFERROR(VLOOKUP(Tabela8[[#This Row],[NTN-B PRINCIPAL 2035]],'IFIX e SMAL'!$J:$P,5,0),H449)</f>
        <v>112</v>
      </c>
      <c r="I450" s="27">
        <v>11.75</v>
      </c>
      <c r="J450" s="54">
        <f>J449+(J449*(((Tabela8[[#This Row],[IFIX]]*1)/G449)-1))</f>
        <v>99.795812559480879</v>
      </c>
      <c r="K450" s="54">
        <f>K449+(K449*(((Tabela8[[#This Row],[SMAL]]*1)/H449)-1))</f>
        <v>101.3482942720119</v>
      </c>
    </row>
    <row r="451" spans="1:11">
      <c r="A451" s="25">
        <v>44676</v>
      </c>
      <c r="B451" s="13">
        <v>5.6299999999999996E-2</v>
      </c>
      <c r="C451" s="13">
        <v>5.7500000000000002E-2</v>
      </c>
      <c r="D451" s="17">
        <v>1923.33</v>
      </c>
      <c r="E451" s="17">
        <v>1894.22</v>
      </c>
      <c r="F451" s="23">
        <v>1894.22</v>
      </c>
      <c r="G451" s="26">
        <f>VLOOKUP(Tabela8[[#This Row],[NTN-B PRINCIPAL 2035]],'IFIX e SMAL'!$A:$E,5,0)</f>
        <v>2805.31</v>
      </c>
      <c r="H451" s="26">
        <f>IFERROR(VLOOKUP(Tabela8[[#This Row],[NTN-B PRINCIPAL 2035]],'IFIX e SMAL'!$J:$P,5,0),H450)</f>
        <v>113.4</v>
      </c>
      <c r="I451" s="27">
        <v>11.75</v>
      </c>
      <c r="J451" s="54">
        <f>J450+(J450*(((Tabela8[[#This Row],[IFIX]]*1)/G450)-1))</f>
        <v>99.618968480561549</v>
      </c>
      <c r="K451" s="54">
        <f>K450+(K450*(((Tabela8[[#This Row],[SMAL]]*1)/H450)-1))</f>
        <v>102.61514795041204</v>
      </c>
    </row>
    <row r="452" spans="1:11">
      <c r="A452" s="25">
        <v>44677</v>
      </c>
      <c r="B452" s="13">
        <v>5.6100000000000004E-2</v>
      </c>
      <c r="C452" s="13">
        <v>5.7300000000000004E-2</v>
      </c>
      <c r="D452" s="17">
        <v>1928.97</v>
      </c>
      <c r="E452" s="17">
        <v>1899.79</v>
      </c>
      <c r="F452" s="23">
        <v>1899.79</v>
      </c>
      <c r="G452" s="26">
        <f>VLOOKUP(Tabela8[[#This Row],[NTN-B PRINCIPAL 2035]],'IFIX e SMAL'!$A:$E,5,0)</f>
        <v>2801.99</v>
      </c>
      <c r="H452" s="26">
        <f>IFERROR(VLOOKUP(Tabela8[[#This Row],[NTN-B PRINCIPAL 2035]],'IFIX e SMAL'!$J:$P,5,0),H451)</f>
        <v>111.42</v>
      </c>
      <c r="I452" s="27">
        <v>11.75</v>
      </c>
      <c r="J452" s="54">
        <f>J451+(J451*(((Tabela8[[#This Row],[IFIX]]*1)/G451)-1))</f>
        <v>99.501072427948642</v>
      </c>
      <c r="K452" s="54">
        <f>K451+(K451*(((Tabela8[[#This Row],[SMAL]]*1)/H451)-1))</f>
        <v>100.82345489096039</v>
      </c>
    </row>
    <row r="453" spans="1:11">
      <c r="A453" s="25">
        <v>44678</v>
      </c>
      <c r="B453" s="13">
        <v>5.6100000000000004E-2</v>
      </c>
      <c r="C453" s="13">
        <v>5.7300000000000004E-2</v>
      </c>
      <c r="D453" s="17">
        <v>1929.88</v>
      </c>
      <c r="E453" s="17">
        <v>1900.69</v>
      </c>
      <c r="F453" s="23">
        <v>1900.69</v>
      </c>
      <c r="G453" s="26">
        <f>VLOOKUP(Tabela8[[#This Row],[NTN-B PRINCIPAL 2035]],'IFIX e SMAL'!$A:$E,5,0)</f>
        <v>2801.2</v>
      </c>
      <c r="H453" s="26">
        <f>IFERROR(VLOOKUP(Tabela8[[#This Row],[NTN-B PRINCIPAL 2035]],'IFIX e SMAL'!$J:$P,5,0),H452)</f>
        <v>112.3</v>
      </c>
      <c r="I453" s="27">
        <v>11.75</v>
      </c>
      <c r="J453" s="54">
        <f>J452+(J452*(((Tabela8[[#This Row],[IFIX]]*1)/G452)-1))</f>
        <v>99.473018849164248</v>
      </c>
      <c r="K453" s="54">
        <f>K452+(K452*(((Tabela8[[#This Row],[SMAL]]*1)/H452)-1))</f>
        <v>101.61976291738334</v>
      </c>
    </row>
    <row r="454" spans="1:11">
      <c r="A454" s="25">
        <v>44679</v>
      </c>
      <c r="B454" s="13">
        <v>5.6399999999999999E-2</v>
      </c>
      <c r="C454" s="13">
        <v>5.7599999999999998E-2</v>
      </c>
      <c r="D454" s="17">
        <v>1925.27</v>
      </c>
      <c r="E454" s="17">
        <v>1896.05</v>
      </c>
      <c r="F454" s="23">
        <v>1896.05</v>
      </c>
      <c r="G454" s="26">
        <f>VLOOKUP(Tabela8[[#This Row],[NTN-B PRINCIPAL 2035]],'IFIX e SMAL'!$A:$E,5,0)</f>
        <v>2804.83</v>
      </c>
      <c r="H454" s="26">
        <f>IFERROR(VLOOKUP(Tabela8[[#This Row],[NTN-B PRINCIPAL 2035]],'IFIX e SMAL'!$J:$P,5,0),H453)</f>
        <v>113.44</v>
      </c>
      <c r="I454" s="27">
        <v>11.75</v>
      </c>
      <c r="J454" s="54">
        <f>J453+(J453*(((Tabela8[[#This Row],[IFIX]]*1)/G453)-1))</f>
        <v>99.601923268135579</v>
      </c>
      <c r="K454" s="54">
        <f>K453+(K453*(((Tabela8[[#This Row],[SMAL]]*1)/H453)-1))</f>
        <v>102.65134376979489</v>
      </c>
    </row>
    <row r="455" spans="1:11">
      <c r="A455" s="25">
        <v>44680</v>
      </c>
      <c r="B455" s="13">
        <v>5.62E-2</v>
      </c>
      <c r="C455" s="13">
        <v>5.74E-2</v>
      </c>
      <c r="D455" s="17">
        <v>1932.24</v>
      </c>
      <c r="E455" s="17">
        <v>1901.74</v>
      </c>
      <c r="F455" s="23">
        <v>1901.74</v>
      </c>
      <c r="G455" s="26">
        <f>VLOOKUP(Tabela8[[#This Row],[NTN-B PRINCIPAL 2035]],'IFIX e SMAL'!$A:$E,5,0)</f>
        <v>2813.06</v>
      </c>
      <c r="H455" s="26">
        <f>IFERROR(VLOOKUP(Tabela8[[#This Row],[NTN-B PRINCIPAL 2035]],'IFIX e SMAL'!$J:$P,5,0),H454)</f>
        <v>110.6</v>
      </c>
      <c r="I455" s="27">
        <v>11.75</v>
      </c>
      <c r="J455" s="54">
        <f>J454+(J454*(((Tabela8[[#This Row],[IFIX]]*1)/G454)-1))</f>
        <v>99.894177639522354</v>
      </c>
      <c r="K455" s="54">
        <f>K454+(K454*(((Tabela8[[#This Row],[SMAL]]*1)/H454)-1))</f>
        <v>100.08144059361173</v>
      </c>
    </row>
    <row r="456" spans="1:11">
      <c r="A456" s="25">
        <v>44683</v>
      </c>
      <c r="B456" s="13">
        <v>5.6299999999999996E-2</v>
      </c>
      <c r="C456" s="13">
        <v>5.7500000000000002E-2</v>
      </c>
      <c r="D456" s="17">
        <v>1930.89</v>
      </c>
      <c r="E456" s="17">
        <v>1901.6</v>
      </c>
      <c r="F456" s="23">
        <v>1901.6</v>
      </c>
      <c r="G456" s="26">
        <f>VLOOKUP(Tabela8[[#This Row],[NTN-B PRINCIPAL 2035]],'IFIX e SMAL'!$A:$E,5,0)</f>
        <v>2798.16</v>
      </c>
      <c r="H456" s="26">
        <f>IFERROR(VLOOKUP(Tabela8[[#This Row],[NTN-B PRINCIPAL 2035]],'IFIX e SMAL'!$J:$P,5,0),H455)</f>
        <v>108.6</v>
      </c>
      <c r="I456" s="27">
        <v>11.75</v>
      </c>
      <c r="J456" s="54">
        <f>J455+(J455*(((Tabela8[[#This Row],[IFIX]]*1)/G455)-1))</f>
        <v>99.365065837133187</v>
      </c>
      <c r="K456" s="54">
        <f>K455+(K455*(((Tabela8[[#This Row],[SMAL]]*1)/H455)-1))</f>
        <v>98.271649624468665</v>
      </c>
    </row>
    <row r="457" spans="1:11">
      <c r="A457" s="25">
        <v>44684</v>
      </c>
      <c r="B457" s="13">
        <v>5.6600000000000004E-2</v>
      </c>
      <c r="C457" s="13">
        <v>5.7800000000000004E-2</v>
      </c>
      <c r="D457" s="17">
        <v>1924.8</v>
      </c>
      <c r="E457" s="17">
        <v>1895.62</v>
      </c>
      <c r="F457" s="23">
        <v>1895.62</v>
      </c>
      <c r="G457" s="26">
        <f>VLOOKUP(Tabela8[[#This Row],[NTN-B PRINCIPAL 2035]],'IFIX e SMAL'!$A:$E,5,0)</f>
        <v>2794.89</v>
      </c>
      <c r="H457" s="26">
        <f>IFERROR(VLOOKUP(Tabela8[[#This Row],[NTN-B PRINCIPAL 2035]],'IFIX e SMAL'!$J:$P,5,0),H456)</f>
        <v>108.3</v>
      </c>
      <c r="I457" s="27">
        <v>11.75</v>
      </c>
      <c r="J457" s="54">
        <f>J456+(J456*(((Tabela8[[#This Row],[IFIX]]*1)/G456)-1))</f>
        <v>99.248945327481337</v>
      </c>
      <c r="K457" s="54">
        <f>K456+(K456*(((Tabela8[[#This Row],[SMAL]]*1)/H456)-1))</f>
        <v>98.000180979097209</v>
      </c>
    </row>
    <row r="458" spans="1:11">
      <c r="A458" s="25">
        <v>44685</v>
      </c>
      <c r="B458" s="13">
        <v>5.74E-2</v>
      </c>
      <c r="C458" s="13">
        <v>5.8600000000000006E-2</v>
      </c>
      <c r="D458" s="17">
        <v>1906.99</v>
      </c>
      <c r="E458" s="17">
        <v>1878.1</v>
      </c>
      <c r="F458" s="23">
        <v>1878.1</v>
      </c>
      <c r="G458" s="26">
        <f>VLOOKUP(Tabela8[[#This Row],[NTN-B PRINCIPAL 2035]],'IFIX e SMAL'!$A:$E,5,0)</f>
        <v>2787.91</v>
      </c>
      <c r="H458" s="26">
        <f>IFERROR(VLOOKUP(Tabela8[[#This Row],[NTN-B PRINCIPAL 2035]],'IFIX e SMAL'!$J:$P,5,0),H457)</f>
        <v>111.8</v>
      </c>
      <c r="I458" s="27">
        <v>11.75</v>
      </c>
      <c r="J458" s="54">
        <f>J457+(J457*(((Tabela8[[#This Row],[IFIX]]*1)/G457)-1))</f>
        <v>99.001079530120506</v>
      </c>
      <c r="K458" s="54">
        <f>K457+(K457*(((Tabela8[[#This Row],[SMAL]]*1)/H457)-1))</f>
        <v>101.16731517509757</v>
      </c>
    </row>
    <row r="459" spans="1:11">
      <c r="A459" s="25">
        <v>44686</v>
      </c>
      <c r="B459" s="13">
        <v>5.6299999999999996E-2</v>
      </c>
      <c r="C459" s="13">
        <v>5.7500000000000002E-2</v>
      </c>
      <c r="D459" s="17">
        <v>1933.96</v>
      </c>
      <c r="E459" s="17">
        <v>1904.65</v>
      </c>
      <c r="F459" s="23">
        <v>1904.65</v>
      </c>
      <c r="G459" s="26">
        <f>VLOOKUP(Tabela8[[#This Row],[NTN-B PRINCIPAL 2035]],'IFIX e SMAL'!$A:$E,5,0)</f>
        <v>2782.46</v>
      </c>
      <c r="H459" s="26">
        <f>IFERROR(VLOOKUP(Tabela8[[#This Row],[NTN-B PRINCIPAL 2035]],'IFIX e SMAL'!$J:$P,5,0),H458)</f>
        <v>106.5</v>
      </c>
      <c r="I459" s="27">
        <v>12.75</v>
      </c>
      <c r="J459" s="54">
        <f>J458+(J458*(((Tabela8[[#This Row],[IFIX]]*1)/G458)-1))</f>
        <v>98.807545347367423</v>
      </c>
      <c r="K459" s="54">
        <f>K458+(K458*(((Tabela8[[#This Row],[SMAL]]*1)/H458)-1))</f>
        <v>96.371369106868443</v>
      </c>
    </row>
    <row r="460" spans="1:11">
      <c r="A460" s="25">
        <v>44687</v>
      </c>
      <c r="B460" s="13">
        <v>5.7200000000000001E-2</v>
      </c>
      <c r="C460" s="13">
        <v>5.8400000000000001E-2</v>
      </c>
      <c r="D460" s="17">
        <v>1914.91</v>
      </c>
      <c r="E460" s="17">
        <v>1884.74</v>
      </c>
      <c r="F460" s="23">
        <v>1884.74</v>
      </c>
      <c r="G460" s="26">
        <f>VLOOKUP(Tabela8[[#This Row],[NTN-B PRINCIPAL 2035]],'IFIX e SMAL'!$A:$E,5,0)</f>
        <v>2779.36</v>
      </c>
      <c r="H460" s="26">
        <f>IFERROR(VLOOKUP(Tabela8[[#This Row],[NTN-B PRINCIPAL 2035]],'IFIX e SMAL'!$J:$P,5,0),H459)</f>
        <v>104.5</v>
      </c>
      <c r="I460" s="27">
        <v>12.75</v>
      </c>
      <c r="J460" s="54">
        <f>J459+(J459*(((Tabela8[[#This Row],[IFIX]]*1)/G459)-1))</f>
        <v>98.697461683783104</v>
      </c>
      <c r="K460" s="54">
        <f>K459+(K459*(((Tabela8[[#This Row],[SMAL]]*1)/H459)-1))</f>
        <v>94.561578137725363</v>
      </c>
    </row>
    <row r="461" spans="1:11">
      <c r="A461" s="25">
        <v>44690</v>
      </c>
      <c r="B461" s="13">
        <v>5.7800000000000004E-2</v>
      </c>
      <c r="C461" s="13">
        <v>5.9000000000000004E-2</v>
      </c>
      <c r="D461" s="17">
        <v>1901.88</v>
      </c>
      <c r="E461" s="17">
        <v>1873.1</v>
      </c>
      <c r="F461" s="23">
        <v>1873.1</v>
      </c>
      <c r="G461" s="26">
        <f>VLOOKUP(Tabela8[[#This Row],[NTN-B PRINCIPAL 2035]],'IFIX e SMAL'!$A:$E,5,0)</f>
        <v>2769.8</v>
      </c>
      <c r="H461" s="26">
        <f>IFERROR(VLOOKUP(Tabela8[[#This Row],[NTN-B PRINCIPAL 2035]],'IFIX e SMAL'!$J:$P,5,0),H460)</f>
        <v>102</v>
      </c>
      <c r="I461" s="27">
        <v>12.75</v>
      </c>
      <c r="J461" s="54">
        <f>J460+(J460*(((Tabela8[[#This Row],[IFIX]]*1)/G460)-1))</f>
        <v>98.357977869632734</v>
      </c>
      <c r="K461" s="54">
        <f>K460+(K460*(((Tabela8[[#This Row],[SMAL]]*1)/H460)-1))</f>
        <v>92.299339426296527</v>
      </c>
    </row>
    <row r="462" spans="1:11">
      <c r="A462" s="25">
        <v>44691</v>
      </c>
      <c r="B462" s="13">
        <v>5.7300000000000004E-2</v>
      </c>
      <c r="C462" s="13">
        <v>5.8499999999999996E-2</v>
      </c>
      <c r="D462" s="17">
        <v>1914.6</v>
      </c>
      <c r="E462" s="17">
        <v>1885.63</v>
      </c>
      <c r="F462" s="23">
        <v>1885.63</v>
      </c>
      <c r="G462" s="26">
        <f>VLOOKUP(Tabela8[[#This Row],[NTN-B PRINCIPAL 2035]],'IFIX e SMAL'!$A:$E,5,0)</f>
        <v>2768.12</v>
      </c>
      <c r="H462" s="26">
        <f>IFERROR(VLOOKUP(Tabela8[[#This Row],[NTN-B PRINCIPAL 2035]],'IFIX e SMAL'!$J:$P,5,0),H461)</f>
        <v>102.45</v>
      </c>
      <c r="I462" s="27">
        <v>12.75</v>
      </c>
      <c r="J462" s="54">
        <f>J461+(J461*(((Tabela8[[#This Row],[IFIX]]*1)/G461)-1))</f>
        <v>98.298319626141861</v>
      </c>
      <c r="K462" s="54">
        <f>K461+(K461*(((Tabela8[[#This Row],[SMAL]]*1)/H461)-1))</f>
        <v>92.706542394353718</v>
      </c>
    </row>
    <row r="463" spans="1:11">
      <c r="A463" s="25">
        <v>44692</v>
      </c>
      <c r="B463" s="13">
        <v>5.8400000000000001E-2</v>
      </c>
      <c r="C463" s="13">
        <v>5.96E-2</v>
      </c>
      <c r="D463" s="17">
        <v>1891.99</v>
      </c>
      <c r="E463" s="17">
        <v>1863.32</v>
      </c>
      <c r="F463" s="23">
        <v>1863.32</v>
      </c>
      <c r="G463" s="26">
        <f>VLOOKUP(Tabela8[[#This Row],[NTN-B PRINCIPAL 2035]],'IFIX e SMAL'!$A:$E,5,0)</f>
        <v>2763.86</v>
      </c>
      <c r="H463" s="26">
        <f>IFERROR(VLOOKUP(Tabela8[[#This Row],[NTN-B PRINCIPAL 2035]],'IFIX e SMAL'!$J:$P,5,0),H462)</f>
        <v>101.5</v>
      </c>
      <c r="I463" s="27">
        <v>12.75</v>
      </c>
      <c r="J463" s="54">
        <f>J462+(J462*(((Tabela8[[#This Row],[IFIX]]*1)/G462)-1))</f>
        <v>98.147043365861478</v>
      </c>
      <c r="K463" s="54">
        <f>K462+(K462*(((Tabela8[[#This Row],[SMAL]]*1)/H462)-1))</f>
        <v>91.846891684010757</v>
      </c>
    </row>
    <row r="464" spans="1:11">
      <c r="A464" s="25">
        <v>44693</v>
      </c>
      <c r="B464" s="13">
        <v>5.8400000000000001E-2</v>
      </c>
      <c r="C464" s="13">
        <v>5.96E-2</v>
      </c>
      <c r="D464" s="17">
        <v>1893.08</v>
      </c>
      <c r="E464" s="17">
        <v>1864.4</v>
      </c>
      <c r="F464" s="23">
        <v>1864.4</v>
      </c>
      <c r="G464" s="26">
        <f>VLOOKUP(Tabela8[[#This Row],[NTN-B PRINCIPAL 2035]],'IFIX e SMAL'!$A:$E,5,0)</f>
        <v>2755.79</v>
      </c>
      <c r="H464" s="26">
        <f>IFERROR(VLOOKUP(Tabela8[[#This Row],[NTN-B PRINCIPAL 2035]],'IFIX e SMAL'!$J:$P,5,0),H463)</f>
        <v>104.2</v>
      </c>
      <c r="I464" s="27">
        <v>12.75</v>
      </c>
      <c r="J464" s="54">
        <f>J463+(J463*(((Tabela8[[#This Row],[IFIX]]*1)/G463)-1))</f>
        <v>97.860470731950016</v>
      </c>
      <c r="K464" s="54">
        <f>K463+(K463*(((Tabela8[[#This Row],[SMAL]]*1)/H463)-1))</f>
        <v>94.290109492353906</v>
      </c>
    </row>
    <row r="465" spans="1:11">
      <c r="A465" s="25">
        <v>44694</v>
      </c>
      <c r="B465" s="13">
        <v>5.7599999999999998E-2</v>
      </c>
      <c r="C465" s="13">
        <v>5.8799999999999998E-2</v>
      </c>
      <c r="D465" s="17">
        <v>1913.78</v>
      </c>
      <c r="E465" s="17">
        <v>1883.83</v>
      </c>
      <c r="F465" s="23">
        <v>1883.83</v>
      </c>
      <c r="G465" s="26">
        <f>VLOOKUP(Tabela8[[#This Row],[NTN-B PRINCIPAL 2035]],'IFIX e SMAL'!$A:$E,5,0)</f>
        <v>2771.87</v>
      </c>
      <c r="H465" s="26">
        <f>IFERROR(VLOOKUP(Tabela8[[#This Row],[NTN-B PRINCIPAL 2035]],'IFIX e SMAL'!$J:$P,5,0),H464)</f>
        <v>106.34</v>
      </c>
      <c r="I465" s="27">
        <v>12.75</v>
      </c>
      <c r="J465" s="54">
        <f>J464+(J464*(((Tabela8[[#This Row],[IFIX]]*1)/G464)-1))</f>
        <v>98.431485348219667</v>
      </c>
      <c r="K465" s="54">
        <f>K464+(K464*(((Tabela8[[#This Row],[SMAL]]*1)/H464)-1))</f>
        <v>96.226585829336983</v>
      </c>
    </row>
    <row r="466" spans="1:11">
      <c r="A466" s="25">
        <v>44697</v>
      </c>
      <c r="B466" s="13">
        <v>5.7200000000000001E-2</v>
      </c>
      <c r="C466" s="13">
        <v>5.8400000000000001E-2</v>
      </c>
      <c r="D466" s="17">
        <v>1923.89</v>
      </c>
      <c r="E466" s="17">
        <v>1895.12</v>
      </c>
      <c r="F466" s="23">
        <v>1895.12</v>
      </c>
      <c r="G466" s="26">
        <f>VLOOKUP(Tabela8[[#This Row],[NTN-B PRINCIPAL 2035]],'IFIX e SMAL'!$A:$E,5,0)</f>
        <v>2768.63</v>
      </c>
      <c r="H466" s="26">
        <f>IFERROR(VLOOKUP(Tabela8[[#This Row],[NTN-B PRINCIPAL 2035]],'IFIX e SMAL'!$J:$P,5,0),H465)</f>
        <v>107.6</v>
      </c>
      <c r="I466" s="27">
        <v>12.75</v>
      </c>
      <c r="J466" s="54">
        <f>J465+(J465*(((Tabela8[[#This Row],[IFIX]]*1)/G465)-1))</f>
        <v>98.316430164344439</v>
      </c>
      <c r="K466" s="54">
        <f>K465+(K465*(((Tabela8[[#This Row],[SMAL]]*1)/H465)-1))</f>
        <v>97.366754139897111</v>
      </c>
    </row>
    <row r="467" spans="1:11">
      <c r="A467" s="25">
        <v>44698</v>
      </c>
      <c r="B467" s="13">
        <v>5.5899999999999998E-2</v>
      </c>
      <c r="C467" s="13">
        <v>5.7099999999999998E-2</v>
      </c>
      <c r="D467" s="17">
        <v>1955.51</v>
      </c>
      <c r="E467" s="17">
        <v>1926.25</v>
      </c>
      <c r="F467" s="23">
        <v>1926.25</v>
      </c>
      <c r="G467" s="26">
        <f>VLOOKUP(Tabela8[[#This Row],[NTN-B PRINCIPAL 2035]],'IFIX e SMAL'!$A:$E,5,0)</f>
        <v>2776.62</v>
      </c>
      <c r="H467" s="26">
        <f>IFERROR(VLOOKUP(Tabela8[[#This Row],[NTN-B PRINCIPAL 2035]],'IFIX e SMAL'!$J:$P,5,0),H466)</f>
        <v>109.6</v>
      </c>
      <c r="I467" s="27">
        <v>12.75</v>
      </c>
      <c r="J467" s="54">
        <f>J466+(J466*(((Tabela8[[#This Row],[IFIX]]*1)/G466)-1))</f>
        <v>98.600161929518237</v>
      </c>
      <c r="K467" s="54">
        <f>K466+(K466*(((Tabela8[[#This Row],[SMAL]]*1)/H466)-1))</f>
        <v>99.176545109040177</v>
      </c>
    </row>
    <row r="468" spans="1:11">
      <c r="A468" s="25">
        <v>44699</v>
      </c>
      <c r="B468" s="13">
        <v>5.6299999999999996E-2</v>
      </c>
      <c r="C468" s="13">
        <v>5.7500000000000002E-2</v>
      </c>
      <c r="D468" s="17">
        <v>1946.65</v>
      </c>
      <c r="E468" s="17">
        <v>1917.54</v>
      </c>
      <c r="F468" s="23">
        <v>1917.54</v>
      </c>
      <c r="G468" s="26">
        <f>VLOOKUP(Tabela8[[#This Row],[NTN-B PRINCIPAL 2035]],'IFIX e SMAL'!$A:$E,5,0)</f>
        <v>2777.46</v>
      </c>
      <c r="H468" s="26">
        <f>IFERROR(VLOOKUP(Tabela8[[#This Row],[NTN-B PRINCIPAL 2035]],'IFIX e SMAL'!$J:$P,5,0),H467)</f>
        <v>107</v>
      </c>
      <c r="I468" s="27">
        <v>12.75</v>
      </c>
      <c r="J468" s="54">
        <f>J467+(J467*(((Tabela8[[#This Row],[IFIX]]*1)/G467)-1))</f>
        <v>98.629991051263673</v>
      </c>
      <c r="K468" s="54">
        <f>K467+(K467*(((Tabela8[[#This Row],[SMAL]]*1)/H467)-1))</f>
        <v>96.823816849154198</v>
      </c>
    </row>
    <row r="469" spans="1:11">
      <c r="A469" s="25">
        <v>44700</v>
      </c>
      <c r="B469" s="13">
        <v>5.62E-2</v>
      </c>
      <c r="C469" s="13">
        <v>5.74E-2</v>
      </c>
      <c r="D469" s="17">
        <v>1949.75</v>
      </c>
      <c r="E469" s="17">
        <v>1920.6</v>
      </c>
      <c r="F469" s="23">
        <v>1920.6</v>
      </c>
      <c r="G469" s="26">
        <f>VLOOKUP(Tabela8[[#This Row],[NTN-B PRINCIPAL 2035]],'IFIX e SMAL'!$A:$E,5,0)</f>
        <v>2779.16</v>
      </c>
      <c r="H469" s="26">
        <f>IFERROR(VLOOKUP(Tabela8[[#This Row],[NTN-B PRINCIPAL 2035]],'IFIX e SMAL'!$J:$P,5,0),H468)</f>
        <v>106.8</v>
      </c>
      <c r="I469" s="27">
        <v>12.75</v>
      </c>
      <c r="J469" s="54">
        <f>J468+(J468*(((Tabela8[[#This Row],[IFIX]]*1)/G468)-1))</f>
        <v>98.690359511938937</v>
      </c>
      <c r="K469" s="54">
        <f>K468+(K468*(((Tabela8[[#This Row],[SMAL]]*1)/H468)-1))</f>
        <v>96.642837752239885</v>
      </c>
    </row>
    <row r="470" spans="1:11">
      <c r="A470" s="25">
        <v>44701</v>
      </c>
      <c r="B470" s="13">
        <v>5.6399999999999999E-2</v>
      </c>
      <c r="C470" s="13">
        <v>5.7599999999999998E-2</v>
      </c>
      <c r="D470" s="17">
        <v>1946.27</v>
      </c>
      <c r="E470" s="17">
        <v>1916.62</v>
      </c>
      <c r="F470" s="23">
        <v>1916.62</v>
      </c>
      <c r="G470" s="26">
        <f>VLOOKUP(Tabela8[[#This Row],[NTN-B PRINCIPAL 2035]],'IFIX e SMAL'!$A:$E,5,0)</f>
        <v>2784.57</v>
      </c>
      <c r="H470" s="26">
        <f>IFERROR(VLOOKUP(Tabela8[[#This Row],[NTN-B PRINCIPAL 2035]],'IFIX e SMAL'!$J:$P,5,0),H469)</f>
        <v>108.6</v>
      </c>
      <c r="I470" s="27">
        <v>12.75</v>
      </c>
      <c r="J470" s="54">
        <f>J469+(J469*(((Tabela8[[#This Row],[IFIX]]*1)/G469)-1))</f>
        <v>98.882473260323209</v>
      </c>
      <c r="K470" s="54">
        <f>K469+(K469*(((Tabela8[[#This Row],[SMAL]]*1)/H469)-1))</f>
        <v>98.271649624468637</v>
      </c>
    </row>
    <row r="471" spans="1:11">
      <c r="A471" s="25">
        <v>44704</v>
      </c>
      <c r="B471" s="13">
        <v>5.6100000000000004E-2</v>
      </c>
      <c r="C471" s="13">
        <v>5.7300000000000004E-2</v>
      </c>
      <c r="D471" s="17">
        <v>1954.15</v>
      </c>
      <c r="E471" s="17">
        <v>1924.95</v>
      </c>
      <c r="F471" s="23">
        <v>1924.95</v>
      </c>
      <c r="G471" s="26">
        <f>VLOOKUP(Tabela8[[#This Row],[NTN-B PRINCIPAL 2035]],'IFIX e SMAL'!$A:$E,5,0)</f>
        <v>2789.37</v>
      </c>
      <c r="H471" s="26">
        <f>IFERROR(VLOOKUP(Tabela8[[#This Row],[NTN-B PRINCIPAL 2035]],'IFIX e SMAL'!$J:$P,5,0),H470)</f>
        <v>108.6</v>
      </c>
      <c r="I471" s="27">
        <v>12.75</v>
      </c>
      <c r="J471" s="54">
        <f>J470+(J470*(((Tabela8[[#This Row],[IFIX]]*1)/G470)-1))</f>
        <v>99.052925384582807</v>
      </c>
      <c r="K471" s="54">
        <f>K470+(K470*(((Tabela8[[#This Row],[SMAL]]*1)/H470)-1))</f>
        <v>98.271649624468637</v>
      </c>
    </row>
    <row r="472" spans="1:11">
      <c r="A472" s="25">
        <v>44705</v>
      </c>
      <c r="B472" s="13">
        <v>5.7300000000000004E-2</v>
      </c>
      <c r="C472" s="13">
        <v>5.8499999999999996E-2</v>
      </c>
      <c r="D472" s="17">
        <v>1926.37</v>
      </c>
      <c r="E472" s="17">
        <v>1897.62</v>
      </c>
      <c r="F472" s="23">
        <v>1897.62</v>
      </c>
      <c r="G472" s="26">
        <f>VLOOKUP(Tabela8[[#This Row],[NTN-B PRINCIPAL 2035]],'IFIX e SMAL'!$A:$E,5,0)</f>
        <v>2791.1</v>
      </c>
      <c r="H472" s="26">
        <f>IFERROR(VLOOKUP(Tabela8[[#This Row],[NTN-B PRINCIPAL 2035]],'IFIX e SMAL'!$J:$P,5,0),H471)</f>
        <v>107.51</v>
      </c>
      <c r="I472" s="27">
        <v>12.75</v>
      </c>
      <c r="J472" s="54">
        <f>J471+(J471*(((Tabela8[[#This Row],[IFIX]]*1)/G471)-1))</f>
        <v>99.114359171034707</v>
      </c>
      <c r="K472" s="54">
        <f>K471+(K471*(((Tabela8[[#This Row],[SMAL]]*1)/H471)-1))</f>
        <v>97.285313546285664</v>
      </c>
    </row>
    <row r="473" spans="1:11">
      <c r="A473" s="25">
        <v>44706</v>
      </c>
      <c r="B473" s="13">
        <v>5.7999999999999996E-2</v>
      </c>
      <c r="C473" s="13">
        <v>5.9200000000000003E-2</v>
      </c>
      <c r="D473" s="17">
        <v>1911.54</v>
      </c>
      <c r="E473" s="17">
        <v>1882.95</v>
      </c>
      <c r="F473" s="23">
        <v>1882.95</v>
      </c>
      <c r="G473" s="26">
        <f>VLOOKUP(Tabela8[[#This Row],[NTN-B PRINCIPAL 2035]],'IFIX e SMAL'!$A:$E,5,0)</f>
        <v>2793.18</v>
      </c>
      <c r="H473" s="26">
        <f>IFERROR(VLOOKUP(Tabela8[[#This Row],[NTN-B PRINCIPAL 2035]],'IFIX e SMAL'!$J:$P,5,0),H472)</f>
        <v>109</v>
      </c>
      <c r="I473" s="27">
        <v>12.75</v>
      </c>
      <c r="J473" s="54">
        <f>J472+(J472*(((Tabela8[[#This Row],[IFIX]]*1)/G472)-1))</f>
        <v>99.188221758213857</v>
      </c>
      <c r="K473" s="54">
        <f>K472+(K472*(((Tabela8[[#This Row],[SMAL]]*1)/H472)-1))</f>
        <v>98.63360781829725</v>
      </c>
    </row>
    <row r="474" spans="1:11">
      <c r="A474" s="25">
        <v>44707</v>
      </c>
      <c r="B474" s="13">
        <v>5.74E-2</v>
      </c>
      <c r="C474" s="13">
        <v>5.8600000000000006E-2</v>
      </c>
      <c r="D474" s="17">
        <v>1926.4</v>
      </c>
      <c r="E474" s="17">
        <v>1897.59</v>
      </c>
      <c r="F474" s="23">
        <v>1897.59</v>
      </c>
      <c r="G474" s="26">
        <f>VLOOKUP(Tabela8[[#This Row],[NTN-B PRINCIPAL 2035]],'IFIX e SMAL'!$A:$E,5,0)</f>
        <v>2795.69</v>
      </c>
      <c r="H474" s="26">
        <f>IFERROR(VLOOKUP(Tabela8[[#This Row],[NTN-B PRINCIPAL 2035]],'IFIX e SMAL'!$J:$P,5,0),H473)</f>
        <v>110.65</v>
      </c>
      <c r="I474" s="27">
        <v>12.75</v>
      </c>
      <c r="J474" s="54">
        <f>J473+(J473*(((Tabela8[[#This Row],[IFIX]]*1)/G473)-1))</f>
        <v>99.277354014857949</v>
      </c>
      <c r="K474" s="54">
        <f>K473+(K473*(((Tabela8[[#This Row],[SMAL]]*1)/H473)-1))</f>
        <v>100.12668536784028</v>
      </c>
    </row>
    <row r="475" spans="1:11">
      <c r="A475" s="25">
        <v>44708</v>
      </c>
      <c r="B475" s="13">
        <v>5.6900000000000006E-2</v>
      </c>
      <c r="C475" s="13">
        <v>5.8099999999999999E-2</v>
      </c>
      <c r="D475" s="17">
        <v>1939.74</v>
      </c>
      <c r="E475" s="17">
        <v>1910</v>
      </c>
      <c r="F475" s="23">
        <v>1910</v>
      </c>
      <c r="G475" s="26">
        <f>VLOOKUP(Tabela8[[#This Row],[NTN-B PRINCIPAL 2035]],'IFIX e SMAL'!$A:$E,5,0)</f>
        <v>2806.52</v>
      </c>
      <c r="H475" s="26">
        <f>IFERROR(VLOOKUP(Tabela8[[#This Row],[NTN-B PRINCIPAL 2035]],'IFIX e SMAL'!$J:$P,5,0),H474)</f>
        <v>110</v>
      </c>
      <c r="I475" s="27">
        <v>12.75</v>
      </c>
      <c r="J475" s="54">
        <f>J474+(J474*(((Tabela8[[#This Row],[IFIX]]*1)/G474)-1))</f>
        <v>99.661936620218654</v>
      </c>
      <c r="K475" s="54">
        <f>K474+(K474*(((Tabela8[[#This Row],[SMAL]]*1)/H474)-1))</f>
        <v>99.538503302868776</v>
      </c>
    </row>
    <row r="476" spans="1:11">
      <c r="A476" s="25">
        <v>44711</v>
      </c>
      <c r="B476" s="13">
        <v>5.6900000000000006E-2</v>
      </c>
      <c r="C476" s="13">
        <v>5.8099999999999999E-2</v>
      </c>
      <c r="D476" s="17">
        <v>1940.53</v>
      </c>
      <c r="E476" s="17">
        <v>1911.52</v>
      </c>
      <c r="F476" s="23">
        <v>1911.52</v>
      </c>
      <c r="G476" s="26">
        <f>VLOOKUP(Tabela8[[#This Row],[NTN-B PRINCIPAL 2035]],'IFIX e SMAL'!$A:$E,5,0)</f>
        <v>2812.62</v>
      </c>
      <c r="H476" s="26">
        <f>IFERROR(VLOOKUP(Tabela8[[#This Row],[NTN-B PRINCIPAL 2035]],'IFIX e SMAL'!$J:$P,5,0),H475)</f>
        <v>109.51</v>
      </c>
      <c r="I476" s="27">
        <v>12.75</v>
      </c>
      <c r="J476" s="54">
        <f>J475+(J475*(((Tabela8[[#This Row],[IFIX]]*1)/G475)-1))</f>
        <v>99.878552861465238</v>
      </c>
      <c r="K476" s="54">
        <f>K475+(K475*(((Tabela8[[#This Row],[SMAL]]*1)/H475)-1))</f>
        <v>99.09510451542873</v>
      </c>
    </row>
    <row r="477" spans="1:11">
      <c r="A477" s="25">
        <v>44712</v>
      </c>
      <c r="B477" s="13">
        <v>5.74E-2</v>
      </c>
      <c r="C477" s="13">
        <v>5.8600000000000006E-2</v>
      </c>
      <c r="D477" s="17">
        <v>1929.51</v>
      </c>
      <c r="E477" s="17">
        <v>1900.67</v>
      </c>
      <c r="F477" s="23">
        <v>1900.67</v>
      </c>
      <c r="G477" s="26">
        <f>VLOOKUP(Tabela8[[#This Row],[NTN-B PRINCIPAL 2035]],'IFIX e SMAL'!$A:$E,5,0)</f>
        <v>2820.45</v>
      </c>
      <c r="H477" s="26">
        <f>IFERROR(VLOOKUP(Tabela8[[#This Row],[NTN-B PRINCIPAL 2035]],'IFIX e SMAL'!$J:$P,5,0),H476)</f>
        <v>109.3</v>
      </c>
      <c r="I477" s="27">
        <v>12.75</v>
      </c>
      <c r="J477" s="54">
        <f>J476+(J476*(((Tabela8[[#This Row],[IFIX]]*1)/G476)-1))</f>
        <v>100.15660288916371</v>
      </c>
      <c r="K477" s="54">
        <f>K476+(K476*(((Tabela8[[#This Row],[SMAL]]*1)/H476)-1))</f>
        <v>98.905076463668706</v>
      </c>
    </row>
    <row r="478" spans="1:11">
      <c r="A478" s="25">
        <v>44713</v>
      </c>
      <c r="B478" s="13">
        <v>5.7200000000000001E-2</v>
      </c>
      <c r="C478" s="13">
        <v>5.8400000000000001E-2</v>
      </c>
      <c r="D478" s="17">
        <v>1935.02</v>
      </c>
      <c r="E478" s="17">
        <v>1906.11</v>
      </c>
      <c r="F478" s="23">
        <v>1906.11</v>
      </c>
      <c r="G478" s="26">
        <f>VLOOKUP(Tabela8[[#This Row],[NTN-B PRINCIPAL 2035]],'IFIX e SMAL'!$A:$E,5,0)</f>
        <v>2823.08</v>
      </c>
      <c r="H478" s="26">
        <f>IFERROR(VLOOKUP(Tabela8[[#This Row],[NTN-B PRINCIPAL 2035]],'IFIX e SMAL'!$J:$P,5,0),H477)</f>
        <v>108.99</v>
      </c>
      <c r="I478" s="27">
        <v>12.75</v>
      </c>
      <c r="J478" s="54">
        <f>J477+(J477*(((Tabela8[[#This Row],[IFIX]]*1)/G477)-1))</f>
        <v>100.24999644891429</v>
      </c>
      <c r="K478" s="54">
        <f>K477+(K477*(((Tabela8[[#This Row],[SMAL]]*1)/H477)-1))</f>
        <v>98.624558863451526</v>
      </c>
    </row>
    <row r="479" spans="1:11">
      <c r="A479" s="25">
        <v>44714</v>
      </c>
      <c r="B479" s="13">
        <v>5.7500000000000002E-2</v>
      </c>
      <c r="C479" s="13">
        <v>5.8700000000000002E-2</v>
      </c>
      <c r="D479" s="17">
        <v>1928.74</v>
      </c>
      <c r="E479" s="17">
        <v>1899.94</v>
      </c>
      <c r="F479" s="23">
        <v>1899.94</v>
      </c>
      <c r="G479" s="26">
        <f>VLOOKUP(Tabela8[[#This Row],[NTN-B PRINCIPAL 2035]],'IFIX e SMAL'!$A:$E,5,0)</f>
        <v>2826.25</v>
      </c>
      <c r="H479" s="26">
        <f>IFERROR(VLOOKUP(Tabela8[[#This Row],[NTN-B PRINCIPAL 2035]],'IFIX e SMAL'!$J:$P,5,0),H478)</f>
        <v>110.65</v>
      </c>
      <c r="I479" s="27">
        <v>12.75</v>
      </c>
      <c r="J479" s="54">
        <f>J478+(J478*(((Tabela8[[#This Row],[IFIX]]*1)/G478)-1))</f>
        <v>100.36256587264407</v>
      </c>
      <c r="K479" s="54">
        <f>K478+(K478*(((Tabela8[[#This Row],[SMAL]]*1)/H478)-1))</f>
        <v>100.12668536784028</v>
      </c>
    </row>
    <row r="480" spans="1:11">
      <c r="A480" s="25">
        <v>44715</v>
      </c>
      <c r="B480" s="13">
        <v>5.7500000000000002E-2</v>
      </c>
      <c r="C480" s="13">
        <v>5.8700000000000002E-2</v>
      </c>
      <c r="D480" s="17">
        <v>1930.27</v>
      </c>
      <c r="E480" s="17">
        <v>1900.73</v>
      </c>
      <c r="F480" s="23">
        <v>1900.73</v>
      </c>
      <c r="G480" s="26">
        <f>VLOOKUP(Tabela8[[#This Row],[NTN-B PRINCIPAL 2035]],'IFIX e SMAL'!$A:$E,5,0)</f>
        <v>2830.26</v>
      </c>
      <c r="H480" s="26">
        <f>IFERROR(VLOOKUP(Tabela8[[#This Row],[NTN-B PRINCIPAL 2035]],'IFIX e SMAL'!$J:$P,5,0),H479)</f>
        <v>108.4</v>
      </c>
      <c r="I480" s="27">
        <v>12.75</v>
      </c>
      <c r="J480" s="54">
        <f>J479+(J479*(((Tabela8[[#This Row],[IFIX]]*1)/G479)-1))</f>
        <v>100.50496441811927</v>
      </c>
      <c r="K480" s="54">
        <f>K479+(K479*(((Tabela8[[#This Row],[SMAL]]*1)/H479)-1))</f>
        <v>98.090670527554323</v>
      </c>
    </row>
    <row r="481" spans="1:11">
      <c r="A481" s="25">
        <v>44718</v>
      </c>
      <c r="B481" s="13">
        <v>5.7300000000000004E-2</v>
      </c>
      <c r="C481" s="13">
        <v>5.8499999999999996E-2</v>
      </c>
      <c r="D481" s="17">
        <v>1935.78</v>
      </c>
      <c r="E481" s="17">
        <v>1906.88</v>
      </c>
      <c r="F481" s="23">
        <v>1906.88</v>
      </c>
      <c r="G481" s="26">
        <f>VLOOKUP(Tabela8[[#This Row],[NTN-B PRINCIPAL 2035]],'IFIX e SMAL'!$A:$E,5,0)</f>
        <v>2829.29</v>
      </c>
      <c r="H481" s="26">
        <f>IFERROR(VLOOKUP(Tabela8[[#This Row],[NTN-B PRINCIPAL 2035]],'IFIX e SMAL'!$J:$P,5,0),H480)</f>
        <v>105.95</v>
      </c>
      <c r="I481" s="27">
        <v>12.75</v>
      </c>
      <c r="J481" s="54">
        <f>J480+(J480*(((Tabela8[[#This Row],[IFIX]]*1)/G480)-1))</f>
        <v>100.47051888467513</v>
      </c>
      <c r="K481" s="54">
        <f>K480+(K480*(((Tabela8[[#This Row],[SMAL]]*1)/H480)-1))</f>
        <v>95.873676590354066</v>
      </c>
    </row>
    <row r="482" spans="1:11">
      <c r="A482" s="25">
        <v>44719</v>
      </c>
      <c r="B482" s="13">
        <v>5.79E-2</v>
      </c>
      <c r="C482" s="13">
        <v>5.91E-2</v>
      </c>
      <c r="D482" s="17">
        <v>1922.47</v>
      </c>
      <c r="E482" s="17">
        <v>1893.79</v>
      </c>
      <c r="F482" s="23">
        <v>1893.79</v>
      </c>
      <c r="G482" s="26">
        <f>VLOOKUP(Tabela8[[#This Row],[NTN-B PRINCIPAL 2035]],'IFIX e SMAL'!$A:$E,5,0)</f>
        <v>2824.87</v>
      </c>
      <c r="H482" s="26">
        <f>IFERROR(VLOOKUP(Tabela8[[#This Row],[NTN-B PRINCIPAL 2035]],'IFIX e SMAL'!$J:$P,5,0),H481)</f>
        <v>104.8</v>
      </c>
      <c r="I482" s="27">
        <v>12.75</v>
      </c>
      <c r="J482" s="54">
        <f>J481+(J481*(((Tabela8[[#This Row],[IFIX]]*1)/G481)-1))</f>
        <v>100.31356088691942</v>
      </c>
      <c r="K482" s="54">
        <f>K481+(K481*(((Tabela8[[#This Row],[SMAL]]*1)/H481)-1))</f>
        <v>94.833046783096805</v>
      </c>
    </row>
    <row r="483" spans="1:11">
      <c r="A483" s="25">
        <v>44720</v>
      </c>
      <c r="B483" s="13">
        <v>5.8099999999999999E-2</v>
      </c>
      <c r="C483" s="13">
        <v>5.9299999999999999E-2</v>
      </c>
      <c r="D483" s="17">
        <v>1918.58</v>
      </c>
      <c r="E483" s="17">
        <v>1889.98</v>
      </c>
      <c r="F483" s="23">
        <v>1889.98</v>
      </c>
      <c r="G483" s="26">
        <f>VLOOKUP(Tabela8[[#This Row],[NTN-B PRINCIPAL 2035]],'IFIX e SMAL'!$A:$E,5,0)</f>
        <v>2822.8</v>
      </c>
      <c r="H483" s="26">
        <f>IFERROR(VLOOKUP(Tabela8[[#This Row],[NTN-B PRINCIPAL 2035]],'IFIX e SMAL'!$J:$P,5,0),H482)</f>
        <v>103.7</v>
      </c>
      <c r="I483" s="27">
        <v>12.75</v>
      </c>
      <c r="J483" s="54">
        <f>J482+(J482*(((Tabela8[[#This Row],[IFIX]]*1)/G482)-1))</f>
        <v>100.24005340833247</v>
      </c>
      <c r="K483" s="54">
        <f>K482+(K482*(((Tabela8[[#This Row],[SMAL]]*1)/H482)-1))</f>
        <v>93.837661750068122</v>
      </c>
    </row>
    <row r="484" spans="1:11">
      <c r="A484" s="25">
        <v>44721</v>
      </c>
      <c r="B484" s="13">
        <v>5.6900000000000006E-2</v>
      </c>
      <c r="C484" s="13">
        <v>5.8099999999999999E-2</v>
      </c>
      <c r="D484" s="17">
        <v>1945.69</v>
      </c>
      <c r="E484" s="17">
        <v>1916.74</v>
      </c>
      <c r="F484" s="23">
        <v>1916.74</v>
      </c>
      <c r="G484" s="26">
        <f>VLOOKUP(Tabela8[[#This Row],[NTN-B PRINCIPAL 2035]],'IFIX e SMAL'!$A:$E,5,0)</f>
        <v>2817.79</v>
      </c>
      <c r="H484" s="26">
        <f>IFERROR(VLOOKUP(Tabela8[[#This Row],[NTN-B PRINCIPAL 2035]],'IFIX e SMAL'!$J:$P,5,0),H483)</f>
        <v>103.21</v>
      </c>
      <c r="I484" s="27">
        <v>12.75</v>
      </c>
      <c r="J484" s="54">
        <f>J483+(J483*(((Tabela8[[#This Row],[IFIX]]*1)/G483)-1))</f>
        <v>100.0621440036365</v>
      </c>
      <c r="K484" s="54">
        <f>K483+(K483*(((Tabela8[[#This Row],[SMAL]]*1)/H483)-1))</f>
        <v>93.394262962628062</v>
      </c>
    </row>
    <row r="485" spans="1:11">
      <c r="A485" s="25">
        <v>44722</v>
      </c>
      <c r="B485" s="13">
        <v>5.67E-2</v>
      </c>
      <c r="C485" s="13">
        <v>5.79E-2</v>
      </c>
      <c r="D485" s="17">
        <v>1951.75</v>
      </c>
      <c r="E485" s="17">
        <v>1922.13</v>
      </c>
      <c r="F485" s="23">
        <v>1922.13</v>
      </c>
      <c r="G485" s="26">
        <f>VLOOKUP(Tabela8[[#This Row],[NTN-B PRINCIPAL 2035]],'IFIX e SMAL'!$A:$E,5,0)</f>
        <v>2813.64</v>
      </c>
      <c r="H485" s="26">
        <f>IFERROR(VLOOKUP(Tabela8[[#This Row],[NTN-B PRINCIPAL 2035]],'IFIX e SMAL'!$J:$P,5,0),H484)</f>
        <v>100.75</v>
      </c>
      <c r="I485" s="27">
        <v>12.75</v>
      </c>
      <c r="J485" s="54">
        <f>J484+(J484*(((Tabela8[[#This Row],[IFIX]]*1)/G484)-1))</f>
        <v>99.914773937870393</v>
      </c>
      <c r="K485" s="54">
        <f>K484+(K484*(((Tabela8[[#This Row],[SMAL]]*1)/H484)-1))</f>
        <v>91.168220070582095</v>
      </c>
    </row>
    <row r="486" spans="1:11">
      <c r="A486" s="25">
        <v>44725</v>
      </c>
      <c r="B486" s="13">
        <v>5.7699999999999994E-2</v>
      </c>
      <c r="C486" s="13">
        <v>5.8899999999999994E-2</v>
      </c>
      <c r="D486" s="17">
        <v>1928.84</v>
      </c>
      <c r="E486" s="17">
        <v>1900.17</v>
      </c>
      <c r="F486" s="23">
        <v>1900.17</v>
      </c>
      <c r="G486" s="26">
        <f>VLOOKUP(Tabela8[[#This Row],[NTN-B PRINCIPAL 2035]],'IFIX e SMAL'!$A:$E,5,0)</f>
        <v>2802.54</v>
      </c>
      <c r="H486" s="26">
        <f>IFERROR(VLOOKUP(Tabela8[[#This Row],[NTN-B PRINCIPAL 2035]],'IFIX e SMAL'!$J:$P,5,0),H485)</f>
        <v>96.7</v>
      </c>
      <c r="I486" s="27">
        <v>12.75</v>
      </c>
      <c r="J486" s="54">
        <f>J485+(J485*(((Tabela8[[#This Row],[IFIX]]*1)/G485)-1))</f>
        <v>99.520603400520073</v>
      </c>
      <c r="K486" s="54">
        <f>K485+(K485*(((Tabela8[[#This Row],[SMAL]]*1)/H485)-1))</f>
        <v>87.503393358067385</v>
      </c>
    </row>
    <row r="487" spans="1:11">
      <c r="A487" s="25">
        <v>44726</v>
      </c>
      <c r="B487" s="13">
        <v>5.7000000000000002E-2</v>
      </c>
      <c r="C487" s="13">
        <v>5.8200000000000002E-2</v>
      </c>
      <c r="D487" s="17">
        <v>1946.07</v>
      </c>
      <c r="E487" s="17">
        <v>1917.14</v>
      </c>
      <c r="F487" s="23">
        <v>1917.14</v>
      </c>
      <c r="G487" s="26">
        <f>VLOOKUP(Tabela8[[#This Row],[NTN-B PRINCIPAL 2035]],'IFIX e SMAL'!$A:$E,5,0)</f>
        <v>2801.27</v>
      </c>
      <c r="H487" s="26">
        <f>IFERROR(VLOOKUP(Tabela8[[#This Row],[NTN-B PRINCIPAL 2035]],'IFIX e SMAL'!$J:$P,5,0),H486)</f>
        <v>95</v>
      </c>
      <c r="I487" s="27">
        <v>12.75</v>
      </c>
      <c r="J487" s="54">
        <f>J486+(J486*(((Tabela8[[#This Row],[IFIX]]*1)/G486)-1))</f>
        <v>99.475504609309723</v>
      </c>
      <c r="K487" s="54">
        <f>K486+(K486*(((Tabela8[[#This Row],[SMAL]]*1)/H486)-1))</f>
        <v>85.965071034295775</v>
      </c>
    </row>
    <row r="488" spans="1:11">
      <c r="A488" s="25">
        <v>44727</v>
      </c>
      <c r="B488" s="13">
        <v>5.74E-2</v>
      </c>
      <c r="C488" s="13">
        <v>5.8600000000000006E-2</v>
      </c>
      <c r="D488" s="17">
        <v>1937.87</v>
      </c>
      <c r="E488" s="17">
        <v>1908.56</v>
      </c>
      <c r="F488" s="23">
        <v>1908.56</v>
      </c>
      <c r="G488" s="26">
        <f>VLOOKUP(Tabela8[[#This Row],[NTN-B PRINCIPAL 2035]],'IFIX e SMAL'!$A:$E,5,0)</f>
        <v>2804.38</v>
      </c>
      <c r="H488" s="26">
        <f>IFERROR(VLOOKUP(Tabela8[[#This Row],[NTN-B PRINCIPAL 2035]],'IFIX e SMAL'!$J:$P,5,0),H487)</f>
        <v>97.5</v>
      </c>
      <c r="I488" s="27">
        <v>12.75</v>
      </c>
      <c r="J488" s="54">
        <f>J487+(J487*(((Tabela8[[#This Row],[IFIX]]*1)/G487)-1))</f>
        <v>99.58594338148626</v>
      </c>
      <c r="K488" s="54">
        <f>K487+(K487*(((Tabela8[[#This Row],[SMAL]]*1)/H487)-1))</f>
        <v>88.227309745724625</v>
      </c>
    </row>
    <row r="489" spans="1:11">
      <c r="A489" s="25">
        <v>44729</v>
      </c>
      <c r="B489" s="13">
        <v>5.7099999999999998E-2</v>
      </c>
      <c r="C489" s="13">
        <v>5.8299999999999998E-2</v>
      </c>
      <c r="D489" s="17">
        <v>1946.63</v>
      </c>
      <c r="E489" s="17">
        <v>1916.78</v>
      </c>
      <c r="F489" s="23">
        <v>1916.78</v>
      </c>
      <c r="G489" s="26">
        <f>VLOOKUP(Tabela8[[#This Row],[NTN-B PRINCIPAL 2035]],'IFIX e SMAL'!$A:$E,5,0)</f>
        <v>2802.02</v>
      </c>
      <c r="H489" s="26">
        <f>IFERROR(VLOOKUP(Tabela8[[#This Row],[NTN-B PRINCIPAL 2035]],'IFIX e SMAL'!$J:$P,5,0),H488)</f>
        <v>96.2</v>
      </c>
      <c r="I489" s="27">
        <v>13.25</v>
      </c>
      <c r="J489" s="54">
        <f>J488+(J488*(((Tabela8[[#This Row],[IFIX]]*1)/G488)-1))</f>
        <v>99.502137753725279</v>
      </c>
      <c r="K489" s="54">
        <f>K488+(K488*(((Tabela8[[#This Row],[SMAL]]*1)/H488)-1))</f>
        <v>87.050945615781629</v>
      </c>
    </row>
    <row r="490" spans="1:11">
      <c r="A490" s="25">
        <v>44732</v>
      </c>
      <c r="B490" s="13">
        <v>5.6299999999999996E-2</v>
      </c>
      <c r="C490" s="13">
        <v>5.7500000000000002E-2</v>
      </c>
      <c r="D490" s="17">
        <v>1966.52</v>
      </c>
      <c r="E490" s="17">
        <v>1937.18</v>
      </c>
      <c r="F490" s="23">
        <v>1937.18</v>
      </c>
      <c r="G490" s="26">
        <f>VLOOKUP(Tabela8[[#This Row],[NTN-B PRINCIPAL 2035]],'IFIX e SMAL'!$A:$E,5,0)</f>
        <v>2811.25</v>
      </c>
      <c r="H490" s="26">
        <f>IFERROR(VLOOKUP(Tabela8[[#This Row],[NTN-B PRINCIPAL 2035]],'IFIX e SMAL'!$J:$P,5,0),H489)</f>
        <v>94.71</v>
      </c>
      <c r="I490" s="27">
        <v>13.25</v>
      </c>
      <c r="J490" s="54">
        <f>J489+(J489*(((Tabela8[[#This Row],[IFIX]]*1)/G489)-1))</f>
        <v>99.82990298433279</v>
      </c>
      <c r="K490" s="54">
        <f>K489+(K489*(((Tabela8[[#This Row],[SMAL]]*1)/H489)-1))</f>
        <v>85.702651343770029</v>
      </c>
    </row>
    <row r="491" spans="1:11">
      <c r="A491" s="25">
        <v>44733</v>
      </c>
      <c r="B491" s="13">
        <v>5.67E-2</v>
      </c>
      <c r="C491" s="13">
        <v>5.79E-2</v>
      </c>
      <c r="D491" s="17">
        <v>1957.82</v>
      </c>
      <c r="E491" s="17">
        <v>1928.62</v>
      </c>
      <c r="F491" s="23">
        <v>1928.62</v>
      </c>
      <c r="G491" s="26">
        <f>VLOOKUP(Tabela8[[#This Row],[NTN-B PRINCIPAL 2035]],'IFIX e SMAL'!$A:$E,5,0)</f>
        <v>2813.08</v>
      </c>
      <c r="H491" s="26">
        <f>IFERROR(VLOOKUP(Tabela8[[#This Row],[NTN-B PRINCIPAL 2035]],'IFIX e SMAL'!$J:$P,5,0),H490)</f>
        <v>95</v>
      </c>
      <c r="I491" s="27">
        <v>13.25</v>
      </c>
      <c r="J491" s="54">
        <f>J490+(J490*(((Tabela8[[#This Row],[IFIX]]*1)/G490)-1))</f>
        <v>99.89488785670676</v>
      </c>
      <c r="K491" s="54">
        <f>K490+(K490*(((Tabela8[[#This Row],[SMAL]]*1)/H490)-1))</f>
        <v>85.965071034295775</v>
      </c>
    </row>
    <row r="492" spans="1:11">
      <c r="A492" s="25">
        <v>44734</v>
      </c>
      <c r="B492" s="13">
        <v>5.7200000000000001E-2</v>
      </c>
      <c r="C492" s="13">
        <v>5.8400000000000001E-2</v>
      </c>
      <c r="D492" s="17">
        <v>1946.79</v>
      </c>
      <c r="E492" s="17">
        <v>1917.78</v>
      </c>
      <c r="F492" s="23">
        <v>1917.78</v>
      </c>
      <c r="G492" s="26">
        <f>VLOOKUP(Tabela8[[#This Row],[NTN-B PRINCIPAL 2035]],'IFIX e SMAL'!$A:$E,5,0)</f>
        <v>2808.42</v>
      </c>
      <c r="H492" s="26">
        <f>IFERROR(VLOOKUP(Tabela8[[#This Row],[NTN-B PRINCIPAL 2035]],'IFIX e SMAL'!$J:$P,5,0),H491)</f>
        <v>94.5</v>
      </c>
      <c r="I492" s="27">
        <v>13.25</v>
      </c>
      <c r="J492" s="54">
        <f>J491+(J491*(((Tabela8[[#This Row],[IFIX]]*1)/G491)-1))</f>
        <v>99.729407252738071</v>
      </c>
      <c r="K492" s="54">
        <f>K491+(K491*(((Tabela8[[#This Row],[SMAL]]*1)/H491)-1))</f>
        <v>85.512623292010005</v>
      </c>
    </row>
    <row r="493" spans="1:11">
      <c r="A493" s="25">
        <v>44735</v>
      </c>
      <c r="B493" s="13">
        <v>5.7500000000000002E-2</v>
      </c>
      <c r="C493" s="13">
        <v>5.8700000000000002E-2</v>
      </c>
      <c r="D493" s="17">
        <v>1940.55</v>
      </c>
      <c r="E493" s="17">
        <v>1911.65</v>
      </c>
      <c r="F493" s="23">
        <v>1911.65</v>
      </c>
      <c r="G493" s="26">
        <f>VLOOKUP(Tabela8[[#This Row],[NTN-B PRINCIPAL 2035]],'IFIX e SMAL'!$A:$E,5,0)</f>
        <v>2802.66</v>
      </c>
      <c r="H493" s="26">
        <f>IFERROR(VLOOKUP(Tabela8[[#This Row],[NTN-B PRINCIPAL 2035]],'IFIX e SMAL'!$J:$P,5,0),H492)</f>
        <v>94.6</v>
      </c>
      <c r="I493" s="27">
        <v>13.25</v>
      </c>
      <c r="J493" s="54">
        <f>J492+(J492*(((Tabela8[[#This Row],[IFIX]]*1)/G492)-1))</f>
        <v>99.524864703626548</v>
      </c>
      <c r="K493" s="54">
        <f>K492+(K492*(((Tabela8[[#This Row],[SMAL]]*1)/H492)-1))</f>
        <v>85.603112840467148</v>
      </c>
    </row>
    <row r="494" spans="1:11">
      <c r="A494" s="25">
        <v>44736</v>
      </c>
      <c r="B494" s="13">
        <v>5.7500000000000002E-2</v>
      </c>
      <c r="C494" s="13">
        <v>5.8700000000000002E-2</v>
      </c>
      <c r="D494" s="17">
        <v>1942.22</v>
      </c>
      <c r="E494" s="17">
        <v>1912.49</v>
      </c>
      <c r="F494" s="23">
        <v>1912.49</v>
      </c>
      <c r="G494" s="26">
        <f>VLOOKUP(Tabela8[[#This Row],[NTN-B PRINCIPAL 2035]],'IFIX e SMAL'!$A:$E,5,0)</f>
        <v>2802.37</v>
      </c>
      <c r="H494" s="26">
        <f>IFERROR(VLOOKUP(Tabela8[[#This Row],[NTN-B PRINCIPAL 2035]],'IFIX e SMAL'!$J:$P,5,0),H493)</f>
        <v>94.4</v>
      </c>
      <c r="I494" s="27">
        <v>13.25</v>
      </c>
      <c r="J494" s="54">
        <f>J493+(J493*(((Tabela8[[#This Row],[IFIX]]*1)/G493)-1))</f>
        <v>99.514566554452529</v>
      </c>
      <c r="K494" s="54">
        <f>K493+(K493*(((Tabela8[[#This Row],[SMAL]]*1)/H493)-1))</f>
        <v>85.422133743552848</v>
      </c>
    </row>
    <row r="495" spans="1:11">
      <c r="A495" s="25">
        <v>44739</v>
      </c>
      <c r="B495" s="13">
        <v>5.7800000000000004E-2</v>
      </c>
      <c r="C495" s="13">
        <v>5.9000000000000004E-2</v>
      </c>
      <c r="D495" s="17">
        <v>1936.75</v>
      </c>
      <c r="E495" s="17">
        <v>1907.87</v>
      </c>
      <c r="F495" s="23">
        <v>1907.87</v>
      </c>
      <c r="G495" s="26">
        <f>VLOOKUP(Tabela8[[#This Row],[NTN-B PRINCIPAL 2035]],'IFIX e SMAL'!$A:$E,5,0)</f>
        <v>2800.55</v>
      </c>
      <c r="H495" s="26">
        <f>IFERROR(VLOOKUP(Tabela8[[#This Row],[NTN-B PRINCIPAL 2035]],'IFIX e SMAL'!$J:$P,5,0),H494)</f>
        <v>94.7</v>
      </c>
      <c r="I495" s="27">
        <v>13.25</v>
      </c>
      <c r="J495" s="54">
        <f>J494+(J494*(((Tabela8[[#This Row],[IFIX]]*1)/G494)-1))</f>
        <v>99.449936790670776</v>
      </c>
      <c r="K495" s="54">
        <f>K494+(K494*(((Tabela8[[#This Row],[SMAL]]*1)/H494)-1))</f>
        <v>85.693602388924305</v>
      </c>
    </row>
    <row r="496" spans="1:11">
      <c r="A496" s="25">
        <v>44740</v>
      </c>
      <c r="B496" s="13">
        <v>5.9000000000000004E-2</v>
      </c>
      <c r="C496" s="13">
        <v>6.0199999999999997E-2</v>
      </c>
      <c r="D496" s="17">
        <v>1909.66</v>
      </c>
      <c r="E496" s="17">
        <v>1881.22</v>
      </c>
      <c r="F496" s="23">
        <v>1881.22</v>
      </c>
      <c r="G496" s="26">
        <f>VLOOKUP(Tabela8[[#This Row],[NTN-B PRINCIPAL 2035]],'IFIX e SMAL'!$A:$E,5,0)</f>
        <v>2793.71</v>
      </c>
      <c r="H496" s="26">
        <f>IFERROR(VLOOKUP(Tabela8[[#This Row],[NTN-B PRINCIPAL 2035]],'IFIX e SMAL'!$J:$P,5,0),H495)</f>
        <v>93.61</v>
      </c>
      <c r="I496" s="27">
        <v>13.25</v>
      </c>
      <c r="J496" s="54">
        <f>J495+(J495*(((Tabela8[[#This Row],[IFIX]]*1)/G495)-1))</f>
        <v>99.20704251360084</v>
      </c>
      <c r="K496" s="54">
        <f>K495+(K495*(((Tabela8[[#This Row],[SMAL]]*1)/H495)-1))</f>
        <v>84.707266310741332</v>
      </c>
    </row>
    <row r="497" spans="1:11">
      <c r="A497" s="25">
        <v>44741</v>
      </c>
      <c r="B497" s="13">
        <v>5.91E-2</v>
      </c>
      <c r="C497" s="13">
        <v>6.0299999999999999E-2</v>
      </c>
      <c r="D497" s="17">
        <v>1908.25</v>
      </c>
      <c r="E497" s="17">
        <v>1879.84</v>
      </c>
      <c r="F497" s="23">
        <v>1879.84</v>
      </c>
      <c r="G497" s="26">
        <f>VLOOKUP(Tabela8[[#This Row],[NTN-B PRINCIPAL 2035]],'IFIX e SMAL'!$A:$E,5,0)</f>
        <v>2792.39</v>
      </c>
      <c r="H497" s="26">
        <f>IFERROR(VLOOKUP(Tabela8[[#This Row],[NTN-B PRINCIPAL 2035]],'IFIX e SMAL'!$J:$P,5,0),H496)</f>
        <v>92.5</v>
      </c>
      <c r="I497" s="27">
        <v>13.25</v>
      </c>
      <c r="J497" s="54">
        <f>J496+(J496*(((Tabela8[[#This Row],[IFIX]]*1)/G496)-1))</f>
        <v>99.160168179429448</v>
      </c>
      <c r="K497" s="54">
        <f>K496+(K496*(((Tabela8[[#This Row],[SMAL]]*1)/H496)-1))</f>
        <v>83.702832322866925</v>
      </c>
    </row>
    <row r="498" spans="1:11">
      <c r="A498" s="25">
        <v>44742</v>
      </c>
      <c r="B498" s="13">
        <v>5.8899999999999994E-2</v>
      </c>
      <c r="C498" s="13">
        <v>6.0100000000000001E-2</v>
      </c>
      <c r="D498" s="17">
        <v>1913.78</v>
      </c>
      <c r="E498" s="17">
        <v>1885.29</v>
      </c>
      <c r="F498" s="23">
        <v>1885.29</v>
      </c>
      <c r="G498" s="26">
        <f>VLOOKUP(Tabela8[[#This Row],[NTN-B PRINCIPAL 2035]],'IFIX e SMAL'!$A:$E,5,0)</f>
        <v>2795.62</v>
      </c>
      <c r="H498" s="26">
        <f>IFERROR(VLOOKUP(Tabela8[[#This Row],[NTN-B PRINCIPAL 2035]],'IFIX e SMAL'!$J:$P,5,0),H497)</f>
        <v>91.33</v>
      </c>
      <c r="I498" s="27">
        <v>13.25</v>
      </c>
      <c r="J498" s="54">
        <f>J497+(J497*(((Tabela8[[#This Row],[IFIX]]*1)/G497)-1))</f>
        <v>99.274868254712473</v>
      </c>
      <c r="K498" s="54">
        <f>K497+(K497*(((Tabela8[[#This Row],[SMAL]]*1)/H497)-1))</f>
        <v>82.64410460591823</v>
      </c>
    </row>
    <row r="499" spans="1:11">
      <c r="A499" s="25">
        <v>44743</v>
      </c>
      <c r="B499" s="13">
        <v>5.8600000000000006E-2</v>
      </c>
      <c r="C499" s="13">
        <v>5.9800000000000006E-2</v>
      </c>
      <c r="D499" s="17">
        <v>1922.58</v>
      </c>
      <c r="E499" s="17">
        <v>1893.04</v>
      </c>
      <c r="F499" s="23">
        <v>1893.04</v>
      </c>
      <c r="G499" s="26">
        <f>VLOOKUP(Tabela8[[#This Row],[NTN-B PRINCIPAL 2035]],'IFIX e SMAL'!$A:$E,5,0)</f>
        <v>2792.12</v>
      </c>
      <c r="H499" s="26">
        <f>IFERROR(VLOOKUP(Tabela8[[#This Row],[NTN-B PRINCIPAL 2035]],'IFIX e SMAL'!$J:$P,5,0),H498)</f>
        <v>92.15</v>
      </c>
      <c r="I499" s="27">
        <v>13.25</v>
      </c>
      <c r="J499" s="54">
        <f>J498+(J498*(((Tabela8[[#This Row],[IFIX]]*1)/G498)-1))</f>
        <v>99.150580247439848</v>
      </c>
      <c r="K499" s="54">
        <f>K498+(K498*(((Tabela8[[#This Row],[SMAL]]*1)/H498)-1))</f>
        <v>83.38611890326689</v>
      </c>
    </row>
    <row r="500" spans="1:11">
      <c r="A500" s="25">
        <v>44746</v>
      </c>
      <c r="B500" s="13">
        <v>5.9400000000000001E-2</v>
      </c>
      <c r="C500" s="13">
        <v>6.0599999999999994E-2</v>
      </c>
      <c r="D500" s="17">
        <v>1904.94</v>
      </c>
      <c r="E500" s="17">
        <v>1876.61</v>
      </c>
      <c r="F500" s="23">
        <v>1876.61</v>
      </c>
      <c r="G500" s="26">
        <f>VLOOKUP(Tabela8[[#This Row],[NTN-B PRINCIPAL 2035]],'IFIX e SMAL'!$A:$E,5,0)</f>
        <v>2793.4</v>
      </c>
      <c r="H500" s="26">
        <f>IFERROR(VLOOKUP(Tabela8[[#This Row],[NTN-B PRINCIPAL 2035]],'IFIX e SMAL'!$J:$P,5,0),H499)</f>
        <v>91.3</v>
      </c>
      <c r="I500" s="27">
        <v>13.25</v>
      </c>
      <c r="J500" s="54">
        <f>J499+(J499*(((Tabela8[[#This Row],[IFIX]]*1)/G499)-1))</f>
        <v>99.196034147242429</v>
      </c>
      <c r="K500" s="54">
        <f>K499+(K499*(((Tabela8[[#This Row],[SMAL]]*1)/H499)-1))</f>
        <v>82.616957741381086</v>
      </c>
    </row>
    <row r="501" spans="1:11">
      <c r="A501" s="25">
        <v>44747</v>
      </c>
      <c r="B501" s="13">
        <v>5.9800000000000006E-2</v>
      </c>
      <c r="C501" s="13">
        <v>6.0999999999999999E-2</v>
      </c>
      <c r="D501" s="17">
        <v>1896.65</v>
      </c>
      <c r="E501" s="17">
        <v>1868.45</v>
      </c>
      <c r="F501" s="23">
        <v>1868.45</v>
      </c>
      <c r="G501" s="26">
        <f>VLOOKUP(Tabela8[[#This Row],[NTN-B PRINCIPAL 2035]],'IFIX e SMAL'!$A:$E,5,0)</f>
        <v>2783.8</v>
      </c>
      <c r="H501" s="26">
        <f>IFERROR(VLOOKUP(Tabela8[[#This Row],[NTN-B PRINCIPAL 2035]],'IFIX e SMAL'!$J:$P,5,0),H500)</f>
        <v>91.18</v>
      </c>
      <c r="I501" s="27">
        <v>13.25</v>
      </c>
      <c r="J501" s="54">
        <f>J500+(J500*(((Tabela8[[#This Row],[IFIX]]*1)/G500)-1))</f>
        <v>98.855129898723234</v>
      </c>
      <c r="K501" s="54">
        <f>K500+(K500*(((Tabela8[[#This Row],[SMAL]]*1)/H500)-1))</f>
        <v>82.508370283232509</v>
      </c>
    </row>
    <row r="502" spans="1:11">
      <c r="A502" s="25">
        <v>44748</v>
      </c>
      <c r="B502" s="13">
        <v>6.0100000000000001E-2</v>
      </c>
      <c r="C502" s="13">
        <v>6.13E-2</v>
      </c>
      <c r="D502" s="17">
        <v>1890.68</v>
      </c>
      <c r="E502" s="17">
        <v>1862.58</v>
      </c>
      <c r="F502" s="23">
        <v>1862.58</v>
      </c>
      <c r="G502" s="26">
        <f>VLOOKUP(Tabela8[[#This Row],[NTN-B PRINCIPAL 2035]],'IFIX e SMAL'!$A:$E,5,0)</f>
        <v>2788.63</v>
      </c>
      <c r="H502" s="26">
        <f>IFERROR(VLOOKUP(Tabela8[[#This Row],[NTN-B PRINCIPAL 2035]],'IFIX e SMAL'!$J:$P,5,0),H501)</f>
        <v>92.6</v>
      </c>
      <c r="I502" s="27">
        <v>13.25</v>
      </c>
      <c r="J502" s="54">
        <f>J501+(J501*(((Tabela8[[#This Row],[IFIX]]*1)/G501)-1))</f>
        <v>99.026647348759454</v>
      </c>
      <c r="K502" s="54">
        <f>K501+(K501*(((Tabela8[[#This Row],[SMAL]]*1)/H501)-1))</f>
        <v>83.793321871324082</v>
      </c>
    </row>
    <row r="503" spans="1:11">
      <c r="A503" s="25">
        <v>44749</v>
      </c>
      <c r="B503" s="13">
        <v>6.0299999999999999E-2</v>
      </c>
      <c r="C503" s="13">
        <v>6.1500000000000006E-2</v>
      </c>
      <c r="D503" s="17">
        <v>1887.01</v>
      </c>
      <c r="E503" s="17">
        <v>1858.98</v>
      </c>
      <c r="F503" s="23">
        <v>1858.98</v>
      </c>
      <c r="G503" s="26">
        <f>VLOOKUP(Tabela8[[#This Row],[NTN-B PRINCIPAL 2035]],'IFIX e SMAL'!$A:$E,5,0)</f>
        <v>2792.59</v>
      </c>
      <c r="H503" s="26">
        <f>IFERROR(VLOOKUP(Tabela8[[#This Row],[NTN-B PRINCIPAL 2035]],'IFIX e SMAL'!$J:$P,5,0),H502)</f>
        <v>94.69</v>
      </c>
      <c r="I503" s="27">
        <v>13.25</v>
      </c>
      <c r="J503" s="54">
        <f>J502+(J502*(((Tabela8[[#This Row],[IFIX]]*1)/G502)-1))</f>
        <v>99.167270351273629</v>
      </c>
      <c r="K503" s="54">
        <f>K502+(K502*(((Tabela8[[#This Row],[SMAL]]*1)/H502)-1))</f>
        <v>85.68455343407858</v>
      </c>
    </row>
    <row r="504" spans="1:11">
      <c r="A504" s="25">
        <v>44750</v>
      </c>
      <c r="B504" s="13">
        <v>6.0700000000000004E-2</v>
      </c>
      <c r="C504" s="13">
        <v>6.1900000000000004E-2</v>
      </c>
      <c r="D504" s="17">
        <v>1878.75</v>
      </c>
      <c r="E504" s="17">
        <v>1850.07</v>
      </c>
      <c r="F504" s="23">
        <v>1850.07</v>
      </c>
      <c r="G504" s="26">
        <f>VLOOKUP(Tabela8[[#This Row],[NTN-B PRINCIPAL 2035]],'IFIX e SMAL'!$A:$E,5,0)</f>
        <v>2792.01</v>
      </c>
      <c r="H504" s="26">
        <f>IFERROR(VLOOKUP(Tabela8[[#This Row],[NTN-B PRINCIPAL 2035]],'IFIX e SMAL'!$J:$P,5,0),H503)</f>
        <v>94.77</v>
      </c>
      <c r="I504" s="27">
        <v>13.25</v>
      </c>
      <c r="J504" s="54">
        <f>J503+(J503*(((Tabela8[[#This Row],[IFIX]]*1)/G503)-1))</f>
        <v>99.146674052925604</v>
      </c>
      <c r="K504" s="54">
        <f>K503+(K503*(((Tabela8[[#This Row],[SMAL]]*1)/H503)-1))</f>
        <v>85.756945072844303</v>
      </c>
    </row>
    <row r="505" spans="1:11">
      <c r="A505" s="25">
        <v>44753</v>
      </c>
      <c r="B505" s="13">
        <v>6.2699999999999992E-2</v>
      </c>
      <c r="C505" s="13">
        <v>6.3899999999999998E-2</v>
      </c>
      <c r="D505" s="17">
        <v>1834.84</v>
      </c>
      <c r="E505" s="17">
        <v>1807.68</v>
      </c>
      <c r="F505" s="23">
        <v>1807.68</v>
      </c>
      <c r="G505" s="26">
        <f>VLOOKUP(Tabela8[[#This Row],[NTN-B PRINCIPAL 2035]],'IFIX e SMAL'!$A:$E,5,0)</f>
        <v>2786.81</v>
      </c>
      <c r="H505" s="26">
        <f>IFERROR(VLOOKUP(Tabela8[[#This Row],[NTN-B PRINCIPAL 2035]],'IFIX e SMAL'!$J:$P,5,0),H504)</f>
        <v>91.97</v>
      </c>
      <c r="I505" s="27">
        <v>13.25</v>
      </c>
      <c r="J505" s="54">
        <f>J504+(J504*(((Tabela8[[#This Row],[IFIX]]*1)/G504)-1))</f>
        <v>98.962017584977701</v>
      </c>
      <c r="K505" s="54">
        <f>K504+(K504*(((Tabela8[[#This Row],[SMAL]]*1)/H504)-1))</f>
        <v>83.223237716044011</v>
      </c>
    </row>
    <row r="506" spans="1:11">
      <c r="A506" s="25">
        <v>44754</v>
      </c>
      <c r="B506" s="13">
        <v>6.2400000000000004E-2</v>
      </c>
      <c r="C506" s="13">
        <v>6.3600000000000004E-2</v>
      </c>
      <c r="D506" s="17">
        <v>1842.33</v>
      </c>
      <c r="E506" s="17">
        <v>1815.07</v>
      </c>
      <c r="F506" s="23">
        <v>1815.07</v>
      </c>
      <c r="G506" s="26">
        <f>VLOOKUP(Tabela8[[#This Row],[NTN-B PRINCIPAL 2035]],'IFIX e SMAL'!$A:$E,5,0)</f>
        <v>2780.3</v>
      </c>
      <c r="H506" s="26">
        <f>IFERROR(VLOOKUP(Tabela8[[#This Row],[NTN-B PRINCIPAL 2035]],'IFIX e SMAL'!$J:$P,5,0),H505)</f>
        <v>92.48</v>
      </c>
      <c r="I506" s="27">
        <v>13.25</v>
      </c>
      <c r="J506" s="54">
        <f>J505+(J505*(((Tabela8[[#This Row],[IFIX]]*1)/G505)-1))</f>
        <v>98.730841891450623</v>
      </c>
      <c r="K506" s="54">
        <f>K505+(K505*(((Tabela8[[#This Row],[SMAL]]*1)/H505)-1))</f>
        <v>83.684734413175505</v>
      </c>
    </row>
    <row r="507" spans="1:11">
      <c r="A507" s="25">
        <v>44755</v>
      </c>
      <c r="B507" s="13">
        <v>6.1799999999999994E-2</v>
      </c>
      <c r="C507" s="13">
        <v>6.3E-2</v>
      </c>
      <c r="D507" s="17">
        <v>1856.55</v>
      </c>
      <c r="E507" s="17">
        <v>1829.07</v>
      </c>
      <c r="F507" s="23">
        <v>1829.07</v>
      </c>
      <c r="G507" s="26">
        <f>VLOOKUP(Tabela8[[#This Row],[NTN-B PRINCIPAL 2035]],'IFIX e SMAL'!$A:$E,5,0)</f>
        <v>2773.14</v>
      </c>
      <c r="H507" s="26">
        <f>IFERROR(VLOOKUP(Tabela8[[#This Row],[NTN-B PRINCIPAL 2035]],'IFIX e SMAL'!$J:$P,5,0),H506)</f>
        <v>91.3</v>
      </c>
      <c r="I507" s="27">
        <v>13.25</v>
      </c>
      <c r="J507" s="54">
        <f>J506+(J506*(((Tabela8[[#This Row],[IFIX]]*1)/G506)-1))</f>
        <v>98.476584139430045</v>
      </c>
      <c r="K507" s="54">
        <f>K506+(K506*(((Tabela8[[#This Row],[SMAL]]*1)/H506)-1))</f>
        <v>82.616957741381086</v>
      </c>
    </row>
    <row r="508" spans="1:11">
      <c r="A508" s="25">
        <v>44756</v>
      </c>
      <c r="B508" s="13">
        <v>6.2199999999999998E-2</v>
      </c>
      <c r="C508" s="13">
        <v>6.3399999999999998E-2</v>
      </c>
      <c r="D508" s="17">
        <v>1848.48</v>
      </c>
      <c r="E508" s="17">
        <v>1821.14</v>
      </c>
      <c r="F508" s="23">
        <v>1821.14</v>
      </c>
      <c r="G508" s="26">
        <f>VLOOKUP(Tabela8[[#This Row],[NTN-B PRINCIPAL 2035]],'IFIX e SMAL'!$A:$E,5,0)</f>
        <v>2775.88</v>
      </c>
      <c r="H508" s="26">
        <f>IFERROR(VLOOKUP(Tabela8[[#This Row],[NTN-B PRINCIPAL 2035]],'IFIX e SMAL'!$J:$P,5,0),H507)</f>
        <v>91.4</v>
      </c>
      <c r="I508" s="27">
        <v>13.25</v>
      </c>
      <c r="J508" s="54">
        <f>J507+(J507*(((Tabela8[[#This Row],[IFIX]]*1)/G507)-1))</f>
        <v>98.573883893694912</v>
      </c>
      <c r="K508" s="54">
        <f>K507+(K507*(((Tabela8[[#This Row],[SMAL]]*1)/H507)-1))</f>
        <v>82.707447289838242</v>
      </c>
    </row>
    <row r="509" spans="1:11">
      <c r="A509" s="25">
        <v>44757</v>
      </c>
      <c r="B509" s="13">
        <v>6.0700000000000004E-2</v>
      </c>
      <c r="C509" s="13">
        <v>6.1900000000000004E-2</v>
      </c>
      <c r="D509" s="17">
        <v>1881.47</v>
      </c>
      <c r="E509" s="17">
        <v>1855.17</v>
      </c>
      <c r="F509" s="23">
        <v>1855.17</v>
      </c>
      <c r="G509" s="26">
        <f>VLOOKUP(Tabela8[[#This Row],[NTN-B PRINCIPAL 2035]],'IFIX e SMAL'!$A:$E,5,0)</f>
        <v>2778.14</v>
      </c>
      <c r="H509" s="26">
        <f>IFERROR(VLOOKUP(Tabela8[[#This Row],[NTN-B PRINCIPAL 2035]],'IFIX e SMAL'!$J:$P,5,0),H508)</f>
        <v>91</v>
      </c>
      <c r="I509" s="27">
        <v>13.25</v>
      </c>
      <c r="J509" s="54">
        <f>J508+(J508*(((Tabela8[[#This Row],[IFIX]]*1)/G508)-1))</f>
        <v>98.65413843553381</v>
      </c>
      <c r="K509" s="54">
        <f>K508+(K508*(((Tabela8[[#This Row],[SMAL]]*1)/H508)-1))</f>
        <v>82.345489096009629</v>
      </c>
    </row>
    <row r="510" spans="1:11">
      <c r="A510" s="25">
        <v>44760</v>
      </c>
      <c r="B510" s="13">
        <v>6.0700000000000004E-2</v>
      </c>
      <c r="C510" s="13">
        <v>6.1900000000000004E-2</v>
      </c>
      <c r="D510" s="17">
        <v>1881.53</v>
      </c>
      <c r="E510" s="17">
        <v>1854.48</v>
      </c>
      <c r="F510" s="23">
        <v>1854.48</v>
      </c>
      <c r="G510" s="26">
        <f>VLOOKUP(Tabela8[[#This Row],[NTN-B PRINCIPAL 2035]],'IFIX e SMAL'!$A:$E,5,0)</f>
        <v>2779.77</v>
      </c>
      <c r="H510" s="26">
        <f>IFERROR(VLOOKUP(Tabela8[[#This Row],[NTN-B PRINCIPAL 2035]],'IFIX e SMAL'!$J:$P,5,0),H509)</f>
        <v>90.15</v>
      </c>
      <c r="I510" s="27">
        <v>13.25</v>
      </c>
      <c r="J510" s="54">
        <f>J509+(J509*(((Tabela8[[#This Row],[IFIX]]*1)/G509)-1))</f>
        <v>98.71202113606364</v>
      </c>
      <c r="K510" s="54">
        <f>K509+(K509*(((Tabela8[[#This Row],[SMAL]]*1)/H509)-1))</f>
        <v>81.576327934123825</v>
      </c>
    </row>
    <row r="511" spans="1:11">
      <c r="A511" s="25">
        <v>44761</v>
      </c>
      <c r="B511" s="13">
        <v>6.2199999999999998E-2</v>
      </c>
      <c r="C511" s="13">
        <v>6.3399999999999998E-2</v>
      </c>
      <c r="D511" s="17">
        <v>1847.92</v>
      </c>
      <c r="E511" s="17">
        <v>1821.39</v>
      </c>
      <c r="F511" s="23">
        <v>1821.39</v>
      </c>
      <c r="G511" s="26">
        <f>VLOOKUP(Tabela8[[#This Row],[NTN-B PRINCIPAL 2035]],'IFIX e SMAL'!$A:$E,5,0)</f>
        <v>2784.13</v>
      </c>
      <c r="H511" s="26">
        <f>IFERROR(VLOOKUP(Tabela8[[#This Row],[NTN-B PRINCIPAL 2035]],'IFIX e SMAL'!$J:$P,5,0),H510)</f>
        <v>91.89</v>
      </c>
      <c r="I511" s="27">
        <v>13.25</v>
      </c>
      <c r="J511" s="54">
        <f>J510+(J510*(((Tabela8[[#This Row],[IFIX]]*1)/G510)-1))</f>
        <v>98.866848482266121</v>
      </c>
      <c r="K511" s="54">
        <f>K510+(K510*(((Tabela8[[#This Row],[SMAL]]*1)/H510)-1))</f>
        <v>83.150846077278288</v>
      </c>
    </row>
    <row r="512" spans="1:11">
      <c r="A512" s="25">
        <v>44762</v>
      </c>
      <c r="B512" s="13">
        <v>6.2600000000000003E-2</v>
      </c>
      <c r="C512" s="13">
        <v>6.3799999999999996E-2</v>
      </c>
      <c r="D512" s="17">
        <v>1839.13</v>
      </c>
      <c r="E512" s="17">
        <v>1812.74</v>
      </c>
      <c r="F512" s="23">
        <v>1812.74</v>
      </c>
      <c r="G512" s="26">
        <f>VLOOKUP(Tabela8[[#This Row],[NTN-B PRINCIPAL 2035]],'IFIX e SMAL'!$A:$E,5,0)</f>
        <v>2789.52</v>
      </c>
      <c r="H512" s="26">
        <f>IFERROR(VLOOKUP(Tabela8[[#This Row],[NTN-B PRINCIPAL 2035]],'IFIX e SMAL'!$J:$P,5,0),H511)</f>
        <v>94.3</v>
      </c>
      <c r="I512" s="27">
        <v>13.25</v>
      </c>
      <c r="J512" s="54">
        <f>J511+(J511*(((Tabela8[[#This Row],[IFIX]]*1)/G511)-1))</f>
        <v>99.058252013465946</v>
      </c>
      <c r="K512" s="54">
        <f>K511+(K511*(((Tabela8[[#This Row],[SMAL]]*1)/H511)-1))</f>
        <v>85.331644195095677</v>
      </c>
    </row>
    <row r="513" spans="1:11">
      <c r="A513" s="25">
        <v>44763</v>
      </c>
      <c r="B513" s="13">
        <v>6.2100000000000002E-2</v>
      </c>
      <c r="C513" s="13">
        <v>6.3299999999999995E-2</v>
      </c>
      <c r="D513" s="17">
        <v>1850.28</v>
      </c>
      <c r="E513" s="17">
        <v>1823.73</v>
      </c>
      <c r="F513" s="23">
        <v>1823.73</v>
      </c>
      <c r="G513" s="26">
        <f>VLOOKUP(Tabela8[[#This Row],[NTN-B PRINCIPAL 2035]],'IFIX e SMAL'!$A:$E,5,0)</f>
        <v>2791.03</v>
      </c>
      <c r="H513" s="26">
        <f>IFERROR(VLOOKUP(Tabela8[[#This Row],[NTN-B PRINCIPAL 2035]],'IFIX e SMAL'!$J:$P,5,0),H512)</f>
        <v>94.5</v>
      </c>
      <c r="I513" s="27">
        <v>13.25</v>
      </c>
      <c r="J513" s="54">
        <f>J512+(J512*(((Tabela8[[#This Row],[IFIX]]*1)/G512)-1))</f>
        <v>99.111873410889288</v>
      </c>
      <c r="K513" s="54">
        <f>K512+(K512*(((Tabela8[[#This Row],[SMAL]]*1)/H512)-1))</f>
        <v>85.512623292009991</v>
      </c>
    </row>
    <row r="514" spans="1:11">
      <c r="A514" s="25">
        <v>44764</v>
      </c>
      <c r="B514" s="13">
        <v>6.1699999999999998E-2</v>
      </c>
      <c r="C514" s="13">
        <v>6.2899999999999998E-2</v>
      </c>
      <c r="D514" s="17">
        <v>1858.5</v>
      </c>
      <c r="E514" s="17">
        <v>1832.58</v>
      </c>
      <c r="F514" s="23">
        <v>1832.58</v>
      </c>
      <c r="G514" s="26">
        <f>VLOOKUP(Tabela8[[#This Row],[NTN-B PRINCIPAL 2035]],'IFIX e SMAL'!$A:$E,5,0)</f>
        <v>2793.34</v>
      </c>
      <c r="H514" s="26">
        <f>IFERROR(VLOOKUP(Tabela8[[#This Row],[NTN-B PRINCIPAL 2035]],'IFIX e SMAL'!$J:$P,5,0),H513)</f>
        <v>92.7</v>
      </c>
      <c r="I514" s="27">
        <v>13.25</v>
      </c>
      <c r="J514" s="54">
        <f>J513+(J513*(((Tabela8[[#This Row],[IFIX]]*1)/G513)-1))</f>
        <v>99.193903495689227</v>
      </c>
      <c r="K514" s="54">
        <f>K513+(K513*(((Tabela8[[#This Row],[SMAL]]*1)/H513)-1))</f>
        <v>83.883811419781239</v>
      </c>
    </row>
    <row r="515" spans="1:11">
      <c r="A515" s="25">
        <v>44767</v>
      </c>
      <c r="B515" s="13">
        <v>6.1500000000000006E-2</v>
      </c>
      <c r="C515" s="13">
        <v>6.2699999999999992E-2</v>
      </c>
      <c r="D515" s="17">
        <v>1863.04</v>
      </c>
      <c r="E515" s="17">
        <v>1836.31</v>
      </c>
      <c r="F515" s="23">
        <v>1836.31</v>
      </c>
      <c r="G515" s="26">
        <f>VLOOKUP(Tabela8[[#This Row],[NTN-B PRINCIPAL 2035]],'IFIX e SMAL'!$A:$E,5,0)</f>
        <v>2792.96</v>
      </c>
      <c r="H515" s="26">
        <f>IFERROR(VLOOKUP(Tabela8[[#This Row],[NTN-B PRINCIPAL 2035]],'IFIX e SMAL'!$J:$P,5,0),H514)</f>
        <v>92.5</v>
      </c>
      <c r="I515" s="27">
        <v>13.25</v>
      </c>
      <c r="J515" s="54">
        <f>J514+(J514*(((Tabela8[[#This Row],[IFIX]]*1)/G514)-1))</f>
        <v>99.180409369185341</v>
      </c>
      <c r="K515" s="54">
        <f>K514+(K514*(((Tabela8[[#This Row],[SMAL]]*1)/H514)-1))</f>
        <v>83.702832322866925</v>
      </c>
    </row>
    <row r="516" spans="1:11">
      <c r="A516" s="25">
        <v>44768</v>
      </c>
      <c r="B516" s="13">
        <v>6.1900000000000004E-2</v>
      </c>
      <c r="C516" s="13">
        <v>6.3099999999999989E-2</v>
      </c>
      <c r="D516" s="17">
        <v>1854.17</v>
      </c>
      <c r="E516" s="17">
        <v>1827.58</v>
      </c>
      <c r="F516" s="23">
        <v>1827.58</v>
      </c>
      <c r="G516" s="26">
        <f>VLOOKUP(Tabela8[[#This Row],[NTN-B PRINCIPAL 2035]],'IFIX e SMAL'!$A:$E,5,0)</f>
        <v>2794</v>
      </c>
      <c r="H516" s="26">
        <f>IFERROR(VLOOKUP(Tabela8[[#This Row],[NTN-B PRINCIPAL 2035]],'IFIX e SMAL'!$J:$P,5,0),H515)</f>
        <v>91.3</v>
      </c>
      <c r="I516" s="27">
        <v>13.25</v>
      </c>
      <c r="J516" s="54">
        <f>J515+(J515*(((Tabela8[[#This Row],[IFIX]]*1)/G515)-1))</f>
        <v>99.217340662774916</v>
      </c>
      <c r="K516" s="54">
        <f>K515+(K515*(((Tabela8[[#This Row],[SMAL]]*1)/H515)-1))</f>
        <v>82.616957741381086</v>
      </c>
    </row>
    <row r="517" spans="1:11">
      <c r="A517" s="25">
        <v>44769</v>
      </c>
      <c r="B517" s="13">
        <v>6.2899999999999998E-2</v>
      </c>
      <c r="C517" s="13">
        <v>6.4100000000000004E-2</v>
      </c>
      <c r="D517" s="17">
        <v>1831.88</v>
      </c>
      <c r="E517" s="17">
        <v>1805.66</v>
      </c>
      <c r="F517" s="23">
        <v>1805.66</v>
      </c>
      <c r="G517" s="26">
        <f>VLOOKUP(Tabela8[[#This Row],[NTN-B PRINCIPAL 2035]],'IFIX e SMAL'!$A:$E,5,0)</f>
        <v>2794.62</v>
      </c>
      <c r="H517" s="26">
        <f>IFERROR(VLOOKUP(Tabela8[[#This Row],[NTN-B PRINCIPAL 2035]],'IFIX e SMAL'!$J:$P,5,0),H516)</f>
        <v>94.9</v>
      </c>
      <c r="I517" s="27">
        <v>13.25</v>
      </c>
      <c r="J517" s="54">
        <f>J516+(J516*(((Tabela8[[#This Row],[IFIX]]*1)/G516)-1))</f>
        <v>99.239357395491794</v>
      </c>
      <c r="K517" s="54">
        <f>K516+(K516*(((Tabela8[[#This Row],[SMAL]]*1)/H516)-1))</f>
        <v>85.874581485838618</v>
      </c>
    </row>
    <row r="518" spans="1:11">
      <c r="A518" s="25">
        <v>44770</v>
      </c>
      <c r="B518" s="13">
        <v>6.2400000000000004E-2</v>
      </c>
      <c r="C518" s="13">
        <v>6.3600000000000004E-2</v>
      </c>
      <c r="D518" s="17">
        <v>1842.95</v>
      </c>
      <c r="E518" s="17">
        <v>1816.57</v>
      </c>
      <c r="F518" s="23">
        <v>1816.57</v>
      </c>
      <c r="G518" s="26">
        <f>VLOOKUP(Tabela8[[#This Row],[NTN-B PRINCIPAL 2035]],'IFIX e SMAL'!$A:$E,5,0)</f>
        <v>2801.68</v>
      </c>
      <c r="H518" s="26">
        <f>IFERROR(VLOOKUP(Tabela8[[#This Row],[NTN-B PRINCIPAL 2035]],'IFIX e SMAL'!$J:$P,5,0),H517)</f>
        <v>96.26</v>
      </c>
      <c r="I518" s="27">
        <v>13.25</v>
      </c>
      <c r="J518" s="54">
        <f>J517+(J517*(((Tabela8[[#This Row],[IFIX]]*1)/G517)-1))</f>
        <v>99.490064061590289</v>
      </c>
      <c r="K518" s="54">
        <f>K517+(K517*(((Tabela8[[#This Row],[SMAL]]*1)/H517)-1))</f>
        <v>87.105239344855903</v>
      </c>
    </row>
    <row r="519" spans="1:11">
      <c r="A519" s="25">
        <v>44771</v>
      </c>
      <c r="B519" s="13">
        <v>6.2199999999999998E-2</v>
      </c>
      <c r="C519" s="13">
        <v>6.3399999999999998E-2</v>
      </c>
      <c r="D519" s="17">
        <v>1846.64</v>
      </c>
      <c r="E519" s="17">
        <v>1820.99</v>
      </c>
      <c r="F519" s="23">
        <v>1820.99</v>
      </c>
      <c r="G519" s="26">
        <f>VLOOKUP(Tabela8[[#This Row],[NTN-B PRINCIPAL 2035]],'IFIX e SMAL'!$A:$E,5,0)</f>
        <v>2814.1</v>
      </c>
      <c r="H519" s="26">
        <f>IFERROR(VLOOKUP(Tabela8[[#This Row],[NTN-B PRINCIPAL 2035]],'IFIX e SMAL'!$J:$P,5,0),H518)</f>
        <v>95.65</v>
      </c>
      <c r="I519" s="27">
        <v>13.25</v>
      </c>
      <c r="J519" s="54">
        <f>J518+(J518*(((Tabela8[[#This Row],[IFIX]]*1)/G518)-1))</f>
        <v>99.931108933112</v>
      </c>
      <c r="K519" s="54">
        <f>K518+(K518*(((Tabela8[[#This Row],[SMAL]]*1)/H518)-1))</f>
        <v>86.553253099267266</v>
      </c>
    </row>
    <row r="520" spans="1:11">
      <c r="A520" s="25">
        <v>44774</v>
      </c>
      <c r="B520" s="13">
        <v>6.2100000000000002E-2</v>
      </c>
      <c r="C520" s="13">
        <v>6.3299999999999995E-2</v>
      </c>
      <c r="D520" s="17">
        <v>1848.9</v>
      </c>
      <c r="E520" s="17">
        <v>1822.44</v>
      </c>
      <c r="F520" s="23">
        <v>1822.44</v>
      </c>
      <c r="G520" s="26">
        <f>VLOOKUP(Tabela8[[#This Row],[NTN-B PRINCIPAL 2035]],'IFIX e SMAL'!$A:$E,5,0)</f>
        <v>2803.32</v>
      </c>
      <c r="H520" s="26">
        <f>IFERROR(VLOOKUP(Tabela8[[#This Row],[NTN-B PRINCIPAL 2035]],'IFIX e SMAL'!$J:$P,5,0),H519)</f>
        <v>96.7</v>
      </c>
      <c r="I520" s="27">
        <v>13.25</v>
      </c>
      <c r="J520" s="54">
        <f>J519+(J519*(((Tabela8[[#This Row],[IFIX]]*1)/G519)-1))</f>
        <v>99.548301870712322</v>
      </c>
      <c r="K520" s="54">
        <f>K519+(K519*(((Tabela8[[#This Row],[SMAL]]*1)/H519)-1))</f>
        <v>87.50339335806737</v>
      </c>
    </row>
    <row r="521" spans="1:11">
      <c r="A521" s="25">
        <v>44775</v>
      </c>
      <c r="B521" s="13">
        <v>6.1900000000000004E-2</v>
      </c>
      <c r="C521" s="13">
        <v>6.3099999999999989E-2</v>
      </c>
      <c r="D521" s="17">
        <v>1853.39</v>
      </c>
      <c r="E521" s="17">
        <v>1826.87</v>
      </c>
      <c r="F521" s="23">
        <v>1826.87</v>
      </c>
      <c r="G521" s="26">
        <f>VLOOKUP(Tabela8[[#This Row],[NTN-B PRINCIPAL 2035]],'IFIX e SMAL'!$A:$E,5,0)</f>
        <v>2808.65</v>
      </c>
      <c r="H521" s="26">
        <f>IFERROR(VLOOKUP(Tabela8[[#This Row],[NTN-B PRINCIPAL 2035]],'IFIX e SMAL'!$J:$P,5,0),H520)</f>
        <v>97</v>
      </c>
      <c r="I521" s="27">
        <v>13.25</v>
      </c>
      <c r="J521" s="54">
        <f>J520+(J520*(((Tabela8[[#This Row],[IFIX]]*1)/G520)-1))</f>
        <v>99.737574750358917</v>
      </c>
      <c r="K521" s="54">
        <f>K520+(K520*(((Tabela8[[#This Row],[SMAL]]*1)/H520)-1))</f>
        <v>87.774862003438827</v>
      </c>
    </row>
    <row r="522" spans="1:11">
      <c r="A522" s="25">
        <v>44776</v>
      </c>
      <c r="B522" s="13">
        <v>6.2199999999999998E-2</v>
      </c>
      <c r="C522" s="13">
        <v>6.3399999999999998E-2</v>
      </c>
      <c r="D522" s="17">
        <v>1846.78</v>
      </c>
      <c r="E522" s="17">
        <v>1820.37</v>
      </c>
      <c r="F522" s="23">
        <v>1820.37</v>
      </c>
      <c r="G522" s="26">
        <f>VLOOKUP(Tabela8[[#This Row],[NTN-B PRINCIPAL 2035]],'IFIX e SMAL'!$A:$E,5,0)</f>
        <v>2806.25</v>
      </c>
      <c r="H522" s="26">
        <f>IFERROR(VLOOKUP(Tabela8[[#This Row],[NTN-B PRINCIPAL 2035]],'IFIX e SMAL'!$J:$P,5,0),H521)</f>
        <v>98.9</v>
      </c>
      <c r="I522" s="27">
        <v>13.25</v>
      </c>
      <c r="J522" s="54">
        <f>J521+(J521*(((Tabela8[[#This Row],[IFIX]]*1)/G521)-1))</f>
        <v>99.652348688229111</v>
      </c>
      <c r="K522" s="54">
        <f>K521+(K521*(((Tabela8[[#This Row],[SMAL]]*1)/H521)-1))</f>
        <v>89.49416342412475</v>
      </c>
    </row>
    <row r="523" spans="1:11">
      <c r="A523" s="25">
        <v>44777</v>
      </c>
      <c r="B523" s="13">
        <v>6.1399999999999996E-2</v>
      </c>
      <c r="C523" s="13">
        <v>6.2600000000000003E-2</v>
      </c>
      <c r="D523" s="17">
        <v>1864.62</v>
      </c>
      <c r="E523" s="17">
        <v>1837.95</v>
      </c>
      <c r="F523" s="23">
        <v>1837.95</v>
      </c>
      <c r="G523" s="26">
        <f>VLOOKUP(Tabela8[[#This Row],[NTN-B PRINCIPAL 2035]],'IFIX e SMAL'!$A:$E,5,0)</f>
        <v>2811.2</v>
      </c>
      <c r="H523" s="26">
        <f>IFERROR(VLOOKUP(Tabela8[[#This Row],[NTN-B PRINCIPAL 2035]],'IFIX e SMAL'!$J:$P,5,0),H522)</f>
        <v>104.14</v>
      </c>
      <c r="I523" s="27">
        <v>13.75</v>
      </c>
      <c r="J523" s="54">
        <f>J522+(J522*(((Tabela8[[#This Row],[IFIX]]*1)/G522)-1))</f>
        <v>99.828127441371819</v>
      </c>
      <c r="K523" s="54">
        <f>K522+(K522*(((Tabela8[[#This Row],[SMAL]]*1)/H522)-1))</f>
        <v>94.235815763279589</v>
      </c>
    </row>
    <row r="524" spans="1:11">
      <c r="A524" s="25">
        <v>44778</v>
      </c>
      <c r="B524" s="13">
        <v>5.9500000000000004E-2</v>
      </c>
      <c r="C524" s="13">
        <v>6.0700000000000004E-2</v>
      </c>
      <c r="D524" s="17">
        <v>1906.85</v>
      </c>
      <c r="E524" s="17">
        <v>1880.34</v>
      </c>
      <c r="F524" s="23">
        <v>1880.34</v>
      </c>
      <c r="G524" s="26">
        <f>VLOOKUP(Tabela8[[#This Row],[NTN-B PRINCIPAL 2035]],'IFIX e SMAL'!$A:$E,5,0)</f>
        <v>2817.42</v>
      </c>
      <c r="H524" s="26">
        <f>IFERROR(VLOOKUP(Tabela8[[#This Row],[NTN-B PRINCIPAL 2035]],'IFIX e SMAL'!$J:$P,5,0),H523)</f>
        <v>104.1</v>
      </c>
      <c r="I524" s="27">
        <v>13.75</v>
      </c>
      <c r="J524" s="54">
        <f>J523+(J523*(((Tabela8[[#This Row],[IFIX]]*1)/G523)-1))</f>
        <v>100.04900498572489</v>
      </c>
      <c r="K524" s="54">
        <f>K523+(K523*(((Tabela8[[#This Row],[SMAL]]*1)/H523)-1))</f>
        <v>94.199619943896721</v>
      </c>
    </row>
    <row r="525" spans="1:11">
      <c r="A525" s="25">
        <v>44781</v>
      </c>
      <c r="B525" s="13">
        <v>5.9299999999999999E-2</v>
      </c>
      <c r="C525" s="13">
        <v>6.0499999999999998E-2</v>
      </c>
      <c r="D525" s="17">
        <v>1911.46</v>
      </c>
      <c r="E525" s="17">
        <v>1884.1</v>
      </c>
      <c r="F525" s="23">
        <v>1884.1</v>
      </c>
      <c r="G525" s="26">
        <f>VLOOKUP(Tabela8[[#This Row],[NTN-B PRINCIPAL 2035]],'IFIX e SMAL'!$A:$E,5,0)</f>
        <v>2821.16</v>
      </c>
      <c r="H525" s="26">
        <f>IFERROR(VLOOKUP(Tabela8[[#This Row],[NTN-B PRINCIPAL 2035]],'IFIX e SMAL'!$J:$P,5,0),H524)</f>
        <v>105.75</v>
      </c>
      <c r="I525" s="27">
        <v>13.75</v>
      </c>
      <c r="J525" s="54">
        <f>J524+(J524*(((Tabela8[[#This Row],[IFIX]]*1)/G524)-1))</f>
        <v>100.18181559921048</v>
      </c>
      <c r="K525" s="54">
        <f>K524+(K524*(((Tabela8[[#This Row],[SMAL]]*1)/H524)-1))</f>
        <v>95.692697493439752</v>
      </c>
    </row>
    <row r="526" spans="1:11">
      <c r="A526" s="25">
        <v>44782</v>
      </c>
      <c r="B526" s="13">
        <v>5.8499999999999996E-2</v>
      </c>
      <c r="C526" s="13">
        <v>5.9699999999999996E-2</v>
      </c>
      <c r="D526" s="17">
        <v>1929.61</v>
      </c>
      <c r="E526" s="17">
        <v>1901.99</v>
      </c>
      <c r="F526" s="23">
        <v>1901.99</v>
      </c>
      <c r="G526" s="26">
        <f>VLOOKUP(Tabela8[[#This Row],[NTN-B PRINCIPAL 2035]],'IFIX e SMAL'!$A:$E,5,0)</f>
        <v>2825.74</v>
      </c>
      <c r="H526" s="26">
        <f>IFERROR(VLOOKUP(Tabela8[[#This Row],[NTN-B PRINCIPAL 2035]],'IFIX e SMAL'!$J:$P,5,0),H525)</f>
        <v>103.77</v>
      </c>
      <c r="I526" s="27">
        <v>13.75</v>
      </c>
      <c r="J526" s="54">
        <f>J525+(J525*(((Tabela8[[#This Row],[IFIX]]*1)/G525)-1))</f>
        <v>100.34445533444151</v>
      </c>
      <c r="K526" s="54">
        <f>K525+(K525*(((Tabela8[[#This Row],[SMAL]]*1)/H525)-1))</f>
        <v>93.90100443398812</v>
      </c>
    </row>
    <row r="527" spans="1:11">
      <c r="A527" s="25">
        <v>44783</v>
      </c>
      <c r="B527" s="13">
        <v>5.8899999999999994E-2</v>
      </c>
      <c r="C527" s="13">
        <v>6.0100000000000001E-2</v>
      </c>
      <c r="D527" s="17">
        <v>1920.38</v>
      </c>
      <c r="E527" s="17">
        <v>1892.91</v>
      </c>
      <c r="F527" s="23">
        <v>1892.91</v>
      </c>
      <c r="G527" s="26">
        <f>VLOOKUP(Tabela8[[#This Row],[NTN-B PRINCIPAL 2035]],'IFIX e SMAL'!$A:$E,5,0)</f>
        <v>2832.94</v>
      </c>
      <c r="H527" s="26">
        <f>IFERROR(VLOOKUP(Tabela8[[#This Row],[NTN-B PRINCIPAL 2035]],'IFIX e SMAL'!$J:$P,5,0),H526)</f>
        <v>107.44</v>
      </c>
      <c r="I527" s="27">
        <v>13.75</v>
      </c>
      <c r="J527" s="54">
        <f>J526+(J526*(((Tabela8[[#This Row],[IFIX]]*1)/G526)-1))</f>
        <v>100.60013352083091</v>
      </c>
      <c r="K527" s="54">
        <f>K526+(K526*(((Tabela8[[#This Row],[SMAL]]*1)/H526)-1))</f>
        <v>97.221970862365666</v>
      </c>
    </row>
    <row r="528" spans="1:11">
      <c r="A528" s="25">
        <v>44784</v>
      </c>
      <c r="B528" s="13">
        <v>5.8299999999999998E-2</v>
      </c>
      <c r="C528" s="13">
        <v>5.9500000000000004E-2</v>
      </c>
      <c r="D528" s="17">
        <v>1934.27</v>
      </c>
      <c r="E528" s="17">
        <v>1906.6</v>
      </c>
      <c r="F528" s="23">
        <v>1906.6</v>
      </c>
      <c r="G528" s="26">
        <f>VLOOKUP(Tabela8[[#This Row],[NTN-B PRINCIPAL 2035]],'IFIX e SMAL'!$A:$E,5,0)</f>
        <v>2851.58</v>
      </c>
      <c r="H528" s="26">
        <f>IFERROR(VLOOKUP(Tabela8[[#This Row],[NTN-B PRINCIPAL 2035]],'IFIX e SMAL'!$J:$P,5,0),H527)</f>
        <v>105.8</v>
      </c>
      <c r="I528" s="27">
        <v>13.75</v>
      </c>
      <c r="J528" s="54">
        <f>J527+(J527*(((Tabela8[[#This Row],[IFIX]]*1)/G527)-1))</f>
        <v>101.26205593670568</v>
      </c>
      <c r="K528" s="54">
        <f>K527+(K527*(((Tabela8[[#This Row],[SMAL]]*1)/H527)-1))</f>
        <v>95.737942267668345</v>
      </c>
    </row>
    <row r="529" spans="1:11">
      <c r="A529" s="25">
        <v>44785</v>
      </c>
      <c r="B529" s="13">
        <v>5.8899999999999994E-2</v>
      </c>
      <c r="C529" s="13">
        <v>6.0100000000000001E-2</v>
      </c>
      <c r="D529" s="17">
        <v>1919.56</v>
      </c>
      <c r="E529" s="17">
        <v>1892.95</v>
      </c>
      <c r="F529" s="23">
        <v>1892.95</v>
      </c>
      <c r="G529" s="26">
        <f>VLOOKUP(Tabela8[[#This Row],[NTN-B PRINCIPAL 2035]],'IFIX e SMAL'!$A:$E,5,0)</f>
        <v>2870.95</v>
      </c>
      <c r="H529" s="26">
        <f>IFERROR(VLOOKUP(Tabela8[[#This Row],[NTN-B PRINCIPAL 2035]],'IFIX e SMAL'!$J:$P,5,0),H528)</f>
        <v>108.9</v>
      </c>
      <c r="I529" s="27">
        <v>13.75</v>
      </c>
      <c r="J529" s="54">
        <f>J528+(J528*(((Tabela8[[#This Row],[IFIX]]*1)/G528)-1))</f>
        <v>101.9499012798116</v>
      </c>
      <c r="K529" s="54">
        <f>K528+(K528*(((Tabela8[[#This Row],[SMAL]]*1)/H528)-1))</f>
        <v>98.543118269840122</v>
      </c>
    </row>
    <row r="530" spans="1:11">
      <c r="A530" s="25">
        <v>44788</v>
      </c>
      <c r="B530" s="13">
        <v>5.8200000000000002E-2</v>
      </c>
      <c r="C530" s="13">
        <v>5.9400000000000001E-2</v>
      </c>
      <c r="D530" s="17">
        <v>1936.04</v>
      </c>
      <c r="E530" s="17">
        <v>1908.08</v>
      </c>
      <c r="F530" s="23">
        <v>1908.08</v>
      </c>
      <c r="G530" s="26">
        <f>VLOOKUP(Tabela8[[#This Row],[NTN-B PRINCIPAL 2035]],'IFIX e SMAL'!$A:$E,5,0)</f>
        <v>2902.06</v>
      </c>
      <c r="H530" s="26">
        <f>IFERROR(VLOOKUP(Tabela8[[#This Row],[NTN-B PRINCIPAL 2035]],'IFIX e SMAL'!$J:$P,5,0),H529)</f>
        <v>110.6</v>
      </c>
      <c r="I530" s="27">
        <v>13.75</v>
      </c>
      <c r="J530" s="54">
        <f>J529+(J529*(((Tabela8[[#This Row],[IFIX]]*1)/G529)-1))</f>
        <v>103.05464411016914</v>
      </c>
      <c r="K530" s="54">
        <f>K529+(K529*(((Tabela8[[#This Row],[SMAL]]*1)/H529)-1))</f>
        <v>100.08144059361172</v>
      </c>
    </row>
    <row r="531" spans="1:11">
      <c r="A531" s="25">
        <v>44789</v>
      </c>
      <c r="B531" s="13">
        <v>5.7000000000000002E-2</v>
      </c>
      <c r="C531" s="13">
        <v>5.8200000000000002E-2</v>
      </c>
      <c r="D531" s="17">
        <v>1964.42</v>
      </c>
      <c r="E531" s="17">
        <v>1936.04</v>
      </c>
      <c r="F531" s="23">
        <v>1936.04</v>
      </c>
      <c r="G531" s="26">
        <f>VLOOKUP(Tabela8[[#This Row],[NTN-B PRINCIPAL 2035]],'IFIX e SMAL'!$A:$E,5,0)</f>
        <v>2908.29</v>
      </c>
      <c r="H531" s="26">
        <f>IFERROR(VLOOKUP(Tabela8[[#This Row],[NTN-B PRINCIPAL 2035]],'IFIX e SMAL'!$J:$P,5,0),H530)</f>
        <v>110</v>
      </c>
      <c r="I531" s="27">
        <v>13.75</v>
      </c>
      <c r="J531" s="54">
        <f>J530+(J530*(((Tabela8[[#This Row],[IFIX]]*1)/G530)-1))</f>
        <v>103.27587676311443</v>
      </c>
      <c r="K531" s="54">
        <f>K530+(K530*(((Tabela8[[#This Row],[SMAL]]*1)/H530)-1))</f>
        <v>99.538503302868804</v>
      </c>
    </row>
    <row r="532" spans="1:11">
      <c r="A532" s="25">
        <v>44790</v>
      </c>
      <c r="B532" s="13">
        <v>5.8600000000000006E-2</v>
      </c>
      <c r="C532" s="13">
        <v>5.9800000000000006E-2</v>
      </c>
      <c r="D532" s="17">
        <v>1927.36</v>
      </c>
      <c r="E532" s="17">
        <v>1899.55</v>
      </c>
      <c r="F532" s="23">
        <v>1899.55</v>
      </c>
      <c r="G532" s="26">
        <f>VLOOKUP(Tabela8[[#This Row],[NTN-B PRINCIPAL 2035]],'IFIX e SMAL'!$A:$E,5,0)</f>
        <v>2916.99</v>
      </c>
      <c r="H532" s="26">
        <f>IFERROR(VLOOKUP(Tabela8[[#This Row],[NTN-B PRINCIPAL 2035]],'IFIX e SMAL'!$J:$P,5,0),H531)</f>
        <v>109.23</v>
      </c>
      <c r="I532" s="27">
        <v>13.75</v>
      </c>
      <c r="J532" s="54">
        <f>J531+(J531*(((Tabela8[[#This Row],[IFIX]]*1)/G531)-1))</f>
        <v>103.58482123833492</v>
      </c>
      <c r="K532" s="54">
        <f>K531+(K531*(((Tabela8[[#This Row],[SMAL]]*1)/H531)-1))</f>
        <v>98.841733779748722</v>
      </c>
    </row>
    <row r="533" spans="1:11">
      <c r="A533" s="25">
        <v>44791</v>
      </c>
      <c r="B533" s="13">
        <v>5.7699999999999994E-2</v>
      </c>
      <c r="C533" s="13">
        <v>5.8899999999999994E-2</v>
      </c>
      <c r="D533" s="17">
        <v>1948.56</v>
      </c>
      <c r="E533" s="17">
        <v>1920.44</v>
      </c>
      <c r="F533" s="23">
        <v>1920.44</v>
      </c>
      <c r="G533" s="26">
        <f>VLOOKUP(Tabela8[[#This Row],[NTN-B PRINCIPAL 2035]],'IFIX e SMAL'!$A:$E,5,0)</f>
        <v>2920.92</v>
      </c>
      <c r="H533" s="26">
        <f>IFERROR(VLOOKUP(Tabela8[[#This Row],[NTN-B PRINCIPAL 2035]],'IFIX e SMAL'!$J:$P,5,0),H532)</f>
        <v>108.6</v>
      </c>
      <c r="I533" s="27">
        <v>13.75</v>
      </c>
      <c r="J533" s="54">
        <f>J532+(J532*(((Tabela8[[#This Row],[IFIX]]*1)/G532)-1))</f>
        <v>103.72437891507248</v>
      </c>
      <c r="K533" s="54">
        <f>K532+(K532*(((Tabela8[[#This Row],[SMAL]]*1)/H532)-1))</f>
        <v>98.271649624468651</v>
      </c>
    </row>
    <row r="534" spans="1:11">
      <c r="A534" s="25">
        <v>44792</v>
      </c>
      <c r="B534" s="13">
        <v>5.8499999999999996E-2</v>
      </c>
      <c r="C534" s="13">
        <v>5.9699999999999996E-2</v>
      </c>
      <c r="D534" s="17">
        <v>1929.97</v>
      </c>
      <c r="E534" s="17">
        <v>1902.42</v>
      </c>
      <c r="F534" s="23">
        <v>1902.42</v>
      </c>
      <c r="G534" s="26">
        <f>VLOOKUP(Tabela8[[#This Row],[NTN-B PRINCIPAL 2035]],'IFIX e SMAL'!$A:$E,5,0)</f>
        <v>2923.16</v>
      </c>
      <c r="H534" s="26">
        <f>IFERROR(VLOOKUP(Tabela8[[#This Row],[NTN-B PRINCIPAL 2035]],'IFIX e SMAL'!$J:$P,5,0),H533)</f>
        <v>105.75</v>
      </c>
      <c r="I534" s="27">
        <v>13.75</v>
      </c>
      <c r="J534" s="54">
        <f>J533+(J533*(((Tabela8[[#This Row],[IFIX]]*1)/G533)-1))</f>
        <v>103.80392323972696</v>
      </c>
      <c r="K534" s="54">
        <f>K533+(K533*(((Tabela8[[#This Row],[SMAL]]*1)/H533)-1))</f>
        <v>95.69269749343978</v>
      </c>
    </row>
    <row r="535" spans="1:11">
      <c r="A535" s="25">
        <v>44795</v>
      </c>
      <c r="B535" s="13">
        <v>5.8499999999999996E-2</v>
      </c>
      <c r="C535" s="13">
        <v>5.9699999999999996E-2</v>
      </c>
      <c r="D535" s="17">
        <v>1930.26</v>
      </c>
      <c r="E535" s="17">
        <v>1902.43</v>
      </c>
      <c r="F535" s="23">
        <v>1902.43</v>
      </c>
      <c r="G535" s="26">
        <f>VLOOKUP(Tabela8[[#This Row],[NTN-B PRINCIPAL 2035]],'IFIX e SMAL'!$A:$E,5,0)</f>
        <v>2929.78</v>
      </c>
      <c r="H535" s="26">
        <f>IFERROR(VLOOKUP(Tabela8[[#This Row],[NTN-B PRINCIPAL 2035]],'IFIX e SMAL'!$J:$P,5,0),H534)</f>
        <v>104.8</v>
      </c>
      <c r="I535" s="27">
        <v>13.75</v>
      </c>
      <c r="J535" s="54">
        <f>J534+(J534*(((Tabela8[[#This Row],[IFIX]]*1)/G534)-1))</f>
        <v>104.03900512776833</v>
      </c>
      <c r="K535" s="54">
        <f>K534+(K534*(((Tabela8[[#This Row],[SMAL]]*1)/H534)-1))</f>
        <v>94.833046783096819</v>
      </c>
    </row>
    <row r="536" spans="1:11">
      <c r="A536" s="25">
        <v>44796</v>
      </c>
      <c r="B536" s="13">
        <v>5.8600000000000006E-2</v>
      </c>
      <c r="C536" s="13">
        <v>5.9800000000000006E-2</v>
      </c>
      <c r="D536" s="17">
        <v>1928.24</v>
      </c>
      <c r="E536" s="17">
        <v>1900.45</v>
      </c>
      <c r="F536" s="23">
        <v>1900.45</v>
      </c>
      <c r="G536" s="26">
        <f>VLOOKUP(Tabela8[[#This Row],[NTN-B PRINCIPAL 2035]],'IFIX e SMAL'!$A:$E,5,0)</f>
        <v>2931.46</v>
      </c>
      <c r="H536" s="26">
        <f>IFERROR(VLOOKUP(Tabela8[[#This Row],[NTN-B PRINCIPAL 2035]],'IFIX e SMAL'!$J:$P,5,0),H535)</f>
        <v>107</v>
      </c>
      <c r="I536" s="27">
        <v>13.75</v>
      </c>
      <c r="J536" s="54">
        <f>J535+(J535*(((Tabela8[[#This Row],[IFIX]]*1)/G535)-1))</f>
        <v>104.09866337125919</v>
      </c>
      <c r="K536" s="54">
        <f>K535+(K535*(((Tabela8[[#This Row],[SMAL]]*1)/H535)-1))</f>
        <v>96.823816849154198</v>
      </c>
    </row>
    <row r="537" spans="1:11">
      <c r="A537" s="25">
        <v>44797</v>
      </c>
      <c r="B537" s="13">
        <v>5.7999999999999996E-2</v>
      </c>
      <c r="C537" s="13">
        <v>5.9200000000000003E-2</v>
      </c>
      <c r="D537" s="17">
        <v>1942.44</v>
      </c>
      <c r="E537" s="17">
        <v>1914.44</v>
      </c>
      <c r="F537" s="23">
        <v>1914.44</v>
      </c>
      <c r="G537" s="26">
        <f>VLOOKUP(Tabela8[[#This Row],[NTN-B PRINCIPAL 2035]],'IFIX e SMAL'!$A:$E,5,0)</f>
        <v>2929.11</v>
      </c>
      <c r="H537" s="26">
        <f>IFERROR(VLOOKUP(Tabela8[[#This Row],[NTN-B PRINCIPAL 2035]],'IFIX e SMAL'!$J:$P,5,0),H536)</f>
        <v>108.85</v>
      </c>
      <c r="I537" s="27">
        <v>13.75</v>
      </c>
      <c r="J537" s="54">
        <f>J536+(J536*(((Tabela8[[#This Row],[IFIX]]*1)/G536)-1))</f>
        <v>104.01521285209044</v>
      </c>
      <c r="K537" s="54">
        <f>K536+(K536*(((Tabela8[[#This Row],[SMAL]]*1)/H536)-1))</f>
        <v>98.497873495611529</v>
      </c>
    </row>
    <row r="538" spans="1:11">
      <c r="A538" s="25">
        <v>44798</v>
      </c>
      <c r="B538" s="13">
        <v>5.8200000000000002E-2</v>
      </c>
      <c r="C538" s="13">
        <v>5.9400000000000001E-2</v>
      </c>
      <c r="D538" s="17">
        <v>1937.39</v>
      </c>
      <c r="E538" s="17">
        <v>1909.54</v>
      </c>
      <c r="F538" s="23">
        <v>1909.54</v>
      </c>
      <c r="G538" s="26">
        <f>VLOOKUP(Tabela8[[#This Row],[NTN-B PRINCIPAL 2035]],'IFIX e SMAL'!$A:$E,5,0)</f>
        <v>2933.26</v>
      </c>
      <c r="H538" s="26">
        <f>IFERROR(VLOOKUP(Tabela8[[#This Row],[NTN-B PRINCIPAL 2035]],'IFIX e SMAL'!$J:$P,5,0),H537)</f>
        <v>109.95</v>
      </c>
      <c r="I538" s="27">
        <v>13.75</v>
      </c>
      <c r="J538" s="54">
        <f>J537+(J537*(((Tabela8[[#This Row],[IFIX]]*1)/G537)-1))</f>
        <v>104.16258291785655</v>
      </c>
      <c r="K538" s="54">
        <f>K537+(K537*(((Tabela8[[#This Row],[SMAL]]*1)/H537)-1))</f>
        <v>99.493258528640226</v>
      </c>
    </row>
    <row r="539" spans="1:11">
      <c r="A539" s="25">
        <v>44799</v>
      </c>
      <c r="B539" s="13">
        <v>5.7999999999999996E-2</v>
      </c>
      <c r="C539" s="13">
        <v>5.9200000000000003E-2</v>
      </c>
      <c r="D539" s="17">
        <v>1941.85</v>
      </c>
      <c r="E539" s="17">
        <v>1914.35</v>
      </c>
      <c r="F539" s="23">
        <v>1914.35</v>
      </c>
      <c r="G539" s="26">
        <f>VLOOKUP(Tabela8[[#This Row],[NTN-B PRINCIPAL 2035]],'IFIX e SMAL'!$A:$E,5,0)</f>
        <v>2940.71</v>
      </c>
      <c r="H539" s="26">
        <f>IFERROR(VLOOKUP(Tabela8[[#This Row],[NTN-B PRINCIPAL 2035]],'IFIX e SMAL'!$J:$P,5,0),H538)</f>
        <v>108</v>
      </c>
      <c r="I539" s="27">
        <v>13.75</v>
      </c>
      <c r="J539" s="54">
        <f>J538+(J538*(((Tabela8[[#This Row],[IFIX]]*1)/G538)-1))</f>
        <v>104.42713881905114</v>
      </c>
      <c r="K539" s="54">
        <f>K538+(K538*(((Tabela8[[#This Row],[SMAL]]*1)/H538)-1))</f>
        <v>97.728712333725724</v>
      </c>
    </row>
    <row r="540" spans="1:11">
      <c r="A540" s="25">
        <v>44802</v>
      </c>
      <c r="B540" s="13">
        <v>5.8700000000000002E-2</v>
      </c>
      <c r="C540" s="13">
        <v>5.9900000000000002E-2</v>
      </c>
      <c r="D540" s="17">
        <v>1925.88</v>
      </c>
      <c r="E540" s="17">
        <v>1898.23</v>
      </c>
      <c r="F540" s="23">
        <v>1898.23</v>
      </c>
      <c r="G540" s="26">
        <f>VLOOKUP(Tabela8[[#This Row],[NTN-B PRINCIPAL 2035]],'IFIX e SMAL'!$A:$E,5,0)</f>
        <v>2952.45</v>
      </c>
      <c r="H540" s="26">
        <f>IFERROR(VLOOKUP(Tabela8[[#This Row],[NTN-B PRINCIPAL 2035]],'IFIX e SMAL'!$J:$P,5,0),H539)</f>
        <v>108.25</v>
      </c>
      <c r="I540" s="27">
        <v>13.75</v>
      </c>
      <c r="J540" s="54">
        <f>J539+(J539*(((Tabela8[[#This Row],[IFIX]]*1)/G539)-1))</f>
        <v>104.84403630630273</v>
      </c>
      <c r="K540" s="54">
        <f>K539+(K539*(((Tabela8[[#This Row],[SMAL]]*1)/H539)-1))</f>
        <v>97.954936204868616</v>
      </c>
    </row>
    <row r="541" spans="1:11">
      <c r="A541" s="25">
        <v>44803</v>
      </c>
      <c r="B541" s="13">
        <v>5.9200000000000003E-2</v>
      </c>
      <c r="C541" s="13">
        <v>6.0400000000000002E-2</v>
      </c>
      <c r="D541" s="17">
        <v>1914.64</v>
      </c>
      <c r="E541" s="17">
        <v>1887.16</v>
      </c>
      <c r="F541" s="23">
        <v>1887.16</v>
      </c>
      <c r="G541" s="26">
        <f>VLOOKUP(Tabela8[[#This Row],[NTN-B PRINCIPAL 2035]],'IFIX e SMAL'!$A:$E,5,0)</f>
        <v>2957.24</v>
      </c>
      <c r="H541" s="26">
        <f>IFERROR(VLOOKUP(Tabela8[[#This Row],[NTN-B PRINCIPAL 2035]],'IFIX e SMAL'!$J:$P,5,0),H540)</f>
        <v>107.35</v>
      </c>
      <c r="I541" s="27">
        <v>13.75</v>
      </c>
      <c r="J541" s="54">
        <f>J540+(J540*(((Tabela8[[#This Row],[IFIX]]*1)/G540)-1))</f>
        <v>105.01413332197011</v>
      </c>
      <c r="K541" s="54">
        <f>K540+(K540*(((Tabela8[[#This Row],[SMAL]]*1)/H540)-1))</f>
        <v>97.140530268754219</v>
      </c>
    </row>
    <row r="542" spans="1:11">
      <c r="A542" s="25">
        <v>44804</v>
      </c>
      <c r="B542" s="13">
        <v>5.9200000000000003E-2</v>
      </c>
      <c r="C542" s="13">
        <v>6.0400000000000002E-2</v>
      </c>
      <c r="D542" s="17">
        <v>1914.87</v>
      </c>
      <c r="E542" s="17">
        <v>1887.4</v>
      </c>
      <c r="F542" s="23">
        <v>1887.4</v>
      </c>
      <c r="G542" s="26">
        <f>VLOOKUP(Tabela8[[#This Row],[NTN-B PRINCIPAL 2035]],'IFIX e SMAL'!$A:$E,5,0)</f>
        <v>2976.23</v>
      </c>
      <c r="H542" s="26">
        <f>IFERROR(VLOOKUP(Tabela8[[#This Row],[NTN-B PRINCIPAL 2035]],'IFIX e SMAL'!$J:$P,5,0),H541)</f>
        <v>106.8</v>
      </c>
      <c r="I542" s="27">
        <v>13.75</v>
      </c>
      <c r="J542" s="54">
        <f>J541+(J541*(((Tabela8[[#This Row],[IFIX]]*1)/G541)-1))</f>
        <v>105.68848453857215</v>
      </c>
      <c r="K542" s="54">
        <f>K541+(K541*(((Tabela8[[#This Row],[SMAL]]*1)/H541)-1))</f>
        <v>96.64283775223987</v>
      </c>
    </row>
    <row r="543" spans="1:11">
      <c r="A543" s="25">
        <v>44805</v>
      </c>
      <c r="B543" s="13">
        <v>5.9299999999999999E-2</v>
      </c>
      <c r="C543" s="13">
        <v>6.0499999999999998E-2</v>
      </c>
      <c r="D543" s="17">
        <v>1912.82</v>
      </c>
      <c r="E543" s="17">
        <v>1885.39</v>
      </c>
      <c r="F543" s="23">
        <v>1885.39</v>
      </c>
      <c r="G543" s="26">
        <f>VLOOKUP(Tabela8[[#This Row],[NTN-B PRINCIPAL 2035]],'IFIX e SMAL'!$A:$E,5,0)</f>
        <v>2968.97</v>
      </c>
      <c r="H543" s="26">
        <f>IFERROR(VLOOKUP(Tabela8[[#This Row],[NTN-B PRINCIPAL 2035]],'IFIX e SMAL'!$J:$P,5,0),H542)</f>
        <v>108</v>
      </c>
      <c r="I543" s="27">
        <v>13.75</v>
      </c>
      <c r="J543" s="54">
        <f>J542+(J542*(((Tabela8[[#This Row],[IFIX]]*1)/G542)-1))</f>
        <v>105.43067570062949</v>
      </c>
      <c r="K543" s="54">
        <f>K542+(K542*(((Tabela8[[#This Row],[SMAL]]*1)/H542)-1))</f>
        <v>97.72871233372571</v>
      </c>
    </row>
    <row r="544" spans="1:11">
      <c r="A544" s="25">
        <v>44806</v>
      </c>
      <c r="B544" s="13">
        <v>5.79E-2</v>
      </c>
      <c r="C544" s="13">
        <v>5.91E-2</v>
      </c>
      <c r="D544" s="17">
        <v>1944.89</v>
      </c>
      <c r="E544" s="17">
        <v>1917.39</v>
      </c>
      <c r="F544" s="23">
        <v>1917.39</v>
      </c>
      <c r="G544" s="26">
        <f>VLOOKUP(Tabela8[[#This Row],[NTN-B PRINCIPAL 2035]],'IFIX e SMAL'!$A:$E,5,0)</f>
        <v>2975.51</v>
      </c>
      <c r="H544" s="26">
        <f>IFERROR(VLOOKUP(Tabela8[[#This Row],[NTN-B PRINCIPAL 2035]],'IFIX e SMAL'!$J:$P,5,0),H543)</f>
        <v>108.65</v>
      </c>
      <c r="I544" s="27">
        <v>13.75</v>
      </c>
      <c r="J544" s="54">
        <f>J543+(J543*(((Tabela8[[#This Row],[IFIX]]*1)/G543)-1))</f>
        <v>105.66291671993321</v>
      </c>
      <c r="K544" s="54">
        <f>K543+(K543*(((Tabela8[[#This Row],[SMAL]]*1)/H543)-1))</f>
        <v>98.316894398697215</v>
      </c>
    </row>
    <row r="545" spans="1:11">
      <c r="A545" s="25">
        <v>44809</v>
      </c>
      <c r="B545" s="13">
        <v>5.79E-2</v>
      </c>
      <c r="C545" s="13">
        <v>5.91E-2</v>
      </c>
      <c r="D545" s="17">
        <v>1945.12</v>
      </c>
      <c r="E545" s="17">
        <v>1917.22</v>
      </c>
      <c r="F545" s="23">
        <v>1917.22</v>
      </c>
      <c r="G545" s="26">
        <f>VLOOKUP(Tabela8[[#This Row],[NTN-B PRINCIPAL 2035]],'IFIX e SMAL'!$A:$E,5,0)</f>
        <v>2980.81</v>
      </c>
      <c r="H545" s="26">
        <f>IFERROR(VLOOKUP(Tabela8[[#This Row],[NTN-B PRINCIPAL 2035]],'IFIX e SMAL'!$J:$P,5,0),H544)</f>
        <v>109.5</v>
      </c>
      <c r="I545" s="27">
        <v>13.75</v>
      </c>
      <c r="J545" s="54">
        <f>J544+(J544*(((Tabela8[[#This Row],[IFIX]]*1)/G544)-1))</f>
        <v>105.85112427380318</v>
      </c>
      <c r="K545" s="54">
        <f>K544+(K544*(((Tabela8[[#This Row],[SMAL]]*1)/H544)-1))</f>
        <v>99.08605556058302</v>
      </c>
    </row>
    <row r="546" spans="1:11">
      <c r="A546" s="25">
        <v>44810</v>
      </c>
      <c r="B546" s="13">
        <v>5.7999999999999996E-2</v>
      </c>
      <c r="C546" s="13">
        <v>5.9200000000000003E-2</v>
      </c>
      <c r="D546" s="17">
        <v>1942.82</v>
      </c>
      <c r="E546" s="17">
        <v>1915.16</v>
      </c>
      <c r="F546" s="23">
        <v>1915.16</v>
      </c>
      <c r="G546" s="26">
        <f>VLOOKUP(Tabela8[[#This Row],[NTN-B PRINCIPAL 2035]],'IFIX e SMAL'!$A:$E,5,0)</f>
        <v>2977.07</v>
      </c>
      <c r="H546" s="26">
        <f>IFERROR(VLOOKUP(Tabela8[[#This Row],[NTN-B PRINCIPAL 2035]],'IFIX e SMAL'!$J:$P,5,0),H545)</f>
        <v>106.37</v>
      </c>
      <c r="I546" s="27">
        <v>13.75</v>
      </c>
      <c r="J546" s="54">
        <f>J545+(J545*(((Tabela8[[#This Row],[IFIX]]*1)/G545)-1))</f>
        <v>105.71831366031758</v>
      </c>
      <c r="K546" s="54">
        <f>K545+(K545*(((Tabela8[[#This Row],[SMAL]]*1)/H545)-1))</f>
        <v>96.253732693874127</v>
      </c>
    </row>
    <row r="547" spans="1:11">
      <c r="A547" s="25">
        <v>44812</v>
      </c>
      <c r="B547" s="13">
        <v>5.7500000000000002E-2</v>
      </c>
      <c r="C547" s="13">
        <v>5.8700000000000002E-2</v>
      </c>
      <c r="D547" s="17">
        <v>1954.68</v>
      </c>
      <c r="E547" s="17">
        <v>1926.65</v>
      </c>
      <c r="F547" s="23">
        <v>1926.65</v>
      </c>
      <c r="G547" s="26">
        <f>VLOOKUP(Tabela8[[#This Row],[NTN-B PRINCIPAL 2035]],'IFIX e SMAL'!$A:$E,5,0)</f>
        <v>2974.43</v>
      </c>
      <c r="H547" s="26">
        <f>IFERROR(VLOOKUP(Tabela8[[#This Row],[NTN-B PRINCIPAL 2035]],'IFIX e SMAL'!$J:$P,5,0),H546)</f>
        <v>106.81</v>
      </c>
      <c r="I547" s="27">
        <v>13.75</v>
      </c>
      <c r="J547" s="54">
        <f>J546+(J546*(((Tabela8[[#This Row],[IFIX]]*1)/G546)-1))</f>
        <v>105.62456499197479</v>
      </c>
      <c r="K547" s="54">
        <f>K546+(K546*(((Tabela8[[#This Row],[SMAL]]*1)/H546)-1))</f>
        <v>96.651886707085609</v>
      </c>
    </row>
    <row r="548" spans="1:11">
      <c r="A548" s="25">
        <v>44813</v>
      </c>
      <c r="B548" s="13">
        <v>5.7300000000000004E-2</v>
      </c>
      <c r="C548" s="13">
        <v>5.8499999999999996E-2</v>
      </c>
      <c r="D548" s="17">
        <v>1958.63</v>
      </c>
      <c r="E548" s="17">
        <v>1931.02</v>
      </c>
      <c r="F548" s="23">
        <v>1931.02</v>
      </c>
      <c r="G548" s="26">
        <f>VLOOKUP(Tabela8[[#This Row],[NTN-B PRINCIPAL 2035]],'IFIX e SMAL'!$A:$E,5,0)</f>
        <v>2980.06</v>
      </c>
      <c r="H548" s="26">
        <f>IFERROR(VLOOKUP(Tabela8[[#This Row],[NTN-B PRINCIPAL 2035]],'IFIX e SMAL'!$J:$P,5,0),H547)</f>
        <v>109.85</v>
      </c>
      <c r="I548" s="27">
        <v>13.75</v>
      </c>
      <c r="J548" s="54">
        <f>J547+(J547*(((Tabela8[[#This Row],[IFIX]]*1)/G547)-1))</f>
        <v>105.82449112938762</v>
      </c>
      <c r="K548" s="54">
        <f>K547+(K547*(((Tabela8[[#This Row],[SMAL]]*1)/H547)-1))</f>
        <v>99.402768980183083</v>
      </c>
    </row>
    <row r="549" spans="1:11">
      <c r="A549" s="25">
        <v>44816</v>
      </c>
      <c r="B549" s="13">
        <v>5.7599999999999998E-2</v>
      </c>
      <c r="C549" s="13">
        <v>5.8799999999999998E-2</v>
      </c>
      <c r="D549" s="17">
        <v>1951.83</v>
      </c>
      <c r="E549" s="17">
        <v>1923.88</v>
      </c>
      <c r="F549" s="23">
        <v>1923.88</v>
      </c>
      <c r="G549" s="26">
        <f>VLOOKUP(Tabela8[[#This Row],[NTN-B PRINCIPAL 2035]],'IFIX e SMAL'!$A:$E,5,0)</f>
        <v>2973.68</v>
      </c>
      <c r="H549" s="26">
        <f>IFERROR(VLOOKUP(Tabela8[[#This Row],[NTN-B PRINCIPAL 2035]],'IFIX e SMAL'!$J:$P,5,0),H548)</f>
        <v>109.25</v>
      </c>
      <c r="I549" s="27">
        <v>13.75</v>
      </c>
      <c r="J549" s="54">
        <f>J548+(J548*(((Tabela8[[#This Row],[IFIX]]*1)/G548)-1))</f>
        <v>105.59793184755924</v>
      </c>
      <c r="K549" s="54">
        <f>K548+(K548*(((Tabela8[[#This Row],[SMAL]]*1)/H548)-1))</f>
        <v>98.859831689440171</v>
      </c>
    </row>
    <row r="550" spans="1:11">
      <c r="A550" s="25">
        <v>44817</v>
      </c>
      <c r="B550" s="13">
        <v>5.8499999999999996E-2</v>
      </c>
      <c r="C550" s="13">
        <v>5.9699999999999996E-2</v>
      </c>
      <c r="D550" s="17">
        <v>1931.2</v>
      </c>
      <c r="E550" s="17">
        <v>1903.57</v>
      </c>
      <c r="F550" s="23">
        <v>1903.57</v>
      </c>
      <c r="G550" s="26">
        <f>VLOOKUP(Tabela8[[#This Row],[NTN-B PRINCIPAL 2035]],'IFIX e SMAL'!$A:$E,5,0)</f>
        <v>2973.51</v>
      </c>
      <c r="H550" s="26">
        <f>IFERROR(VLOOKUP(Tabela8[[#This Row],[NTN-B PRINCIPAL 2035]],'IFIX e SMAL'!$J:$P,5,0),H549)</f>
        <v>107.1</v>
      </c>
      <c r="I550" s="27">
        <v>13.75</v>
      </c>
      <c r="J550" s="54">
        <f>J549+(J549*(((Tabela8[[#This Row],[IFIX]]*1)/G549)-1))</f>
        <v>105.59189500149172</v>
      </c>
      <c r="K550" s="54">
        <f>K549+(K549*(((Tabela8[[#This Row],[SMAL]]*1)/H549)-1))</f>
        <v>96.914306397611369</v>
      </c>
    </row>
    <row r="551" spans="1:11">
      <c r="A551" s="25">
        <v>44818</v>
      </c>
      <c r="B551" s="13">
        <v>5.9200000000000003E-2</v>
      </c>
      <c r="C551" s="13">
        <v>6.0400000000000002E-2</v>
      </c>
      <c r="D551" s="17">
        <v>1915.37</v>
      </c>
      <c r="E551" s="17">
        <v>1887.99</v>
      </c>
      <c r="F551" s="23">
        <v>1887.99</v>
      </c>
      <c r="G551" s="26">
        <f>VLOOKUP(Tabela8[[#This Row],[NTN-B PRINCIPAL 2035]],'IFIX e SMAL'!$A:$E,5,0)</f>
        <v>2968.92</v>
      </c>
      <c r="H551" s="26">
        <f>IFERROR(VLOOKUP(Tabela8[[#This Row],[NTN-B PRINCIPAL 2035]],'IFIX e SMAL'!$J:$P,5,0),H550)</f>
        <v>107.3</v>
      </c>
      <c r="I551" s="27">
        <v>13.75</v>
      </c>
      <c r="J551" s="54">
        <f>J550+(J550*(((Tabela8[[#This Row],[IFIX]]*1)/G550)-1))</f>
        <v>105.42890015766848</v>
      </c>
      <c r="K551" s="54">
        <f>K550+(K550*(((Tabela8[[#This Row],[SMAL]]*1)/H550)-1))</f>
        <v>97.095285494525669</v>
      </c>
    </row>
    <row r="552" spans="1:11">
      <c r="A552" s="25">
        <v>44819</v>
      </c>
      <c r="B552" s="13">
        <v>5.9299999999999999E-2</v>
      </c>
      <c r="C552" s="13">
        <v>6.0499999999999998E-2</v>
      </c>
      <c r="D552" s="17">
        <v>1913.45</v>
      </c>
      <c r="E552" s="17">
        <v>1885.96</v>
      </c>
      <c r="F552" s="23">
        <v>1885.96</v>
      </c>
      <c r="G552" s="26">
        <f>VLOOKUP(Tabela8[[#This Row],[NTN-B PRINCIPAL 2035]],'IFIX e SMAL'!$A:$E,5,0)</f>
        <v>2971.49</v>
      </c>
      <c r="H552" s="26">
        <f>IFERROR(VLOOKUP(Tabela8[[#This Row],[NTN-B PRINCIPAL 2035]],'IFIX e SMAL'!$J:$P,5,0),H551)</f>
        <v>106</v>
      </c>
      <c r="I552" s="27">
        <v>13.75</v>
      </c>
      <c r="J552" s="54">
        <f>J551+(J551*(((Tabela8[[#This Row],[IFIX]]*1)/G551)-1))</f>
        <v>105.52016306586579</v>
      </c>
      <c r="K552" s="54">
        <f>K551+(K551*(((Tabela8[[#This Row],[SMAL]]*1)/H551)-1))</f>
        <v>95.918921364582687</v>
      </c>
    </row>
    <row r="553" spans="1:11">
      <c r="A553" s="25">
        <v>44820</v>
      </c>
      <c r="B553" s="13">
        <v>5.8799999999999998E-2</v>
      </c>
      <c r="C553" s="13">
        <v>0.06</v>
      </c>
      <c r="D553" s="17">
        <v>1925.08</v>
      </c>
      <c r="E553" s="17">
        <v>1897.58</v>
      </c>
      <c r="F553" s="23">
        <v>1897.58</v>
      </c>
      <c r="G553" s="26">
        <f>VLOOKUP(Tabela8[[#This Row],[NTN-B PRINCIPAL 2035]],'IFIX e SMAL'!$A:$E,5,0)</f>
        <v>2984.44</v>
      </c>
      <c r="H553" s="26">
        <f>IFERROR(VLOOKUP(Tabela8[[#This Row],[NTN-B PRINCIPAL 2035]],'IFIX e SMAL'!$J:$P,5,0),H552)</f>
        <v>105.4</v>
      </c>
      <c r="I553" s="27">
        <v>13.75</v>
      </c>
      <c r="J553" s="54">
        <f>J552+(J552*(((Tabela8[[#This Row],[IFIX]]*1)/G552)-1))</f>
        <v>105.98002869277451</v>
      </c>
      <c r="K553" s="54">
        <f>K552+(K552*(((Tabela8[[#This Row],[SMAL]]*1)/H552)-1))</f>
        <v>95.37598407383976</v>
      </c>
    </row>
    <row r="554" spans="1:11">
      <c r="A554" s="25">
        <v>44823</v>
      </c>
      <c r="B554" s="13">
        <v>5.91E-2</v>
      </c>
      <c r="C554" s="13">
        <v>6.0299999999999999E-2</v>
      </c>
      <c r="D554" s="17">
        <v>1918.58</v>
      </c>
      <c r="E554" s="17">
        <v>1891.03</v>
      </c>
      <c r="F554" s="23">
        <v>1891.03</v>
      </c>
      <c r="G554" s="26">
        <f>VLOOKUP(Tabela8[[#This Row],[NTN-B PRINCIPAL 2035]],'IFIX e SMAL'!$A:$E,5,0)</f>
        <v>2983.78</v>
      </c>
      <c r="H554" s="26">
        <f>IFERROR(VLOOKUP(Tabela8[[#This Row],[NTN-B PRINCIPAL 2035]],'IFIX e SMAL'!$J:$P,5,0),H553)</f>
        <v>108.6</v>
      </c>
      <c r="I554" s="27">
        <v>13.75</v>
      </c>
      <c r="J554" s="54">
        <f>J553+(J553*(((Tabela8[[#This Row],[IFIX]]*1)/G553)-1))</f>
        <v>105.95659152568882</v>
      </c>
      <c r="K554" s="54">
        <f>K553+(K553*(((Tabela8[[#This Row],[SMAL]]*1)/H553)-1))</f>
        <v>98.271649624468665</v>
      </c>
    </row>
    <row r="555" spans="1:11">
      <c r="A555" s="25">
        <v>44824</v>
      </c>
      <c r="B555" s="13">
        <v>5.8200000000000002E-2</v>
      </c>
      <c r="C555" s="13">
        <v>5.9400000000000001E-2</v>
      </c>
      <c r="D555" s="17">
        <v>1939.61</v>
      </c>
      <c r="E555" s="17">
        <v>1911.75</v>
      </c>
      <c r="F555" s="23">
        <v>1911.75</v>
      </c>
      <c r="G555" s="26">
        <f>VLOOKUP(Tabela8[[#This Row],[NTN-B PRINCIPAL 2035]],'IFIX e SMAL'!$A:$E,5,0)</f>
        <v>2987.89</v>
      </c>
      <c r="H555" s="26">
        <f>IFERROR(VLOOKUP(Tabela8[[#This Row],[NTN-B PRINCIPAL 2035]],'IFIX e SMAL'!$J:$P,5,0),H554)</f>
        <v>108.3</v>
      </c>
      <c r="I555" s="27">
        <v>13.75</v>
      </c>
      <c r="J555" s="54">
        <f>J554+(J554*(((Tabela8[[#This Row],[IFIX]]*1)/G554)-1))</f>
        <v>106.10254115708608</v>
      </c>
      <c r="K555" s="54">
        <f>K554+(K554*(((Tabela8[[#This Row],[SMAL]]*1)/H554)-1))</f>
        <v>98.000180979097209</v>
      </c>
    </row>
    <row r="556" spans="1:11">
      <c r="A556" s="25">
        <v>44825</v>
      </c>
      <c r="B556" s="13">
        <v>5.7500000000000002E-2</v>
      </c>
      <c r="C556" s="13">
        <v>5.8700000000000002E-2</v>
      </c>
      <c r="D556" s="17">
        <v>1956.2</v>
      </c>
      <c r="E556" s="17">
        <v>1928.1</v>
      </c>
      <c r="F556" s="23">
        <v>1928.1</v>
      </c>
      <c r="G556" s="26">
        <f>VLOOKUP(Tabela8[[#This Row],[NTN-B PRINCIPAL 2035]],'IFIX e SMAL'!$A:$E,5,0)</f>
        <v>2989.12</v>
      </c>
      <c r="H556" s="26">
        <f>IFERROR(VLOOKUP(Tabela8[[#This Row],[NTN-B PRINCIPAL 2035]],'IFIX e SMAL'!$J:$P,5,0),H555)</f>
        <v>107.5</v>
      </c>
      <c r="I556" s="27">
        <v>13.75</v>
      </c>
      <c r="J556" s="54">
        <f>J555+(J555*(((Tabela8[[#This Row],[IFIX]]*1)/G555)-1))</f>
        <v>106.14621951392762</v>
      </c>
      <c r="K556" s="54">
        <f>K555+(K555*(((Tabela8[[#This Row],[SMAL]]*1)/H555)-1))</f>
        <v>97.276264591439983</v>
      </c>
    </row>
    <row r="557" spans="1:11">
      <c r="A557" s="25">
        <v>44826</v>
      </c>
      <c r="B557" s="13">
        <v>5.7099999999999998E-2</v>
      </c>
      <c r="C557" s="13">
        <v>5.8299999999999998E-2</v>
      </c>
      <c r="D557" s="17">
        <v>1965.9</v>
      </c>
      <c r="E557" s="17">
        <v>1937.66</v>
      </c>
      <c r="F557" s="23">
        <v>1937.66</v>
      </c>
      <c r="G557" s="26">
        <f>VLOOKUP(Tabela8[[#This Row],[NTN-B PRINCIPAL 2035]],'IFIX e SMAL'!$A:$E,5,0)</f>
        <v>2994.65</v>
      </c>
      <c r="H557" s="26">
        <f>IFERROR(VLOOKUP(Tabela8[[#This Row],[NTN-B PRINCIPAL 2035]],'IFIX e SMAL'!$J:$P,5,0),H556)</f>
        <v>109.8</v>
      </c>
      <c r="I557" s="27">
        <v>13.75</v>
      </c>
      <c r="J557" s="54">
        <f>J556+(J556*(((Tabela8[[#This Row],[IFIX]]*1)/G556)-1))</f>
        <v>106.34259456541837</v>
      </c>
      <c r="K557" s="54">
        <f>K556+(K556*(((Tabela8[[#This Row],[SMAL]]*1)/H556)-1))</f>
        <v>99.357524205954505</v>
      </c>
    </row>
    <row r="558" spans="1:11">
      <c r="A558" s="25">
        <v>44827</v>
      </c>
      <c r="B558" s="13">
        <v>5.7500000000000002E-2</v>
      </c>
      <c r="C558" s="13">
        <v>5.8700000000000002E-2</v>
      </c>
      <c r="D558" s="17">
        <v>1956.76</v>
      </c>
      <c r="E558" s="17">
        <v>1928.82</v>
      </c>
      <c r="F558" s="23">
        <v>1928.82</v>
      </c>
      <c r="G558" s="26">
        <f>VLOOKUP(Tabela8[[#This Row],[NTN-B PRINCIPAL 2035]],'IFIX e SMAL'!$A:$E,5,0)</f>
        <v>2990.3</v>
      </c>
      <c r="H558" s="26">
        <f>IFERROR(VLOOKUP(Tabela8[[#This Row],[NTN-B PRINCIPAL 2035]],'IFIX e SMAL'!$J:$P,5,0),H557)</f>
        <v>108.06</v>
      </c>
      <c r="I558" s="27">
        <v>13.75</v>
      </c>
      <c r="J558" s="54">
        <f>J557+(J557*(((Tabela8[[#This Row],[IFIX]]*1)/G557)-1))</f>
        <v>106.18812232780812</v>
      </c>
      <c r="K558" s="54">
        <f>K557+(K557*(((Tabela8[[#This Row],[SMAL]]*1)/H557)-1))</f>
        <v>97.783006062800041</v>
      </c>
    </row>
    <row r="559" spans="1:11">
      <c r="A559" s="25">
        <v>44830</v>
      </c>
      <c r="B559" s="13">
        <v>5.8200000000000002E-2</v>
      </c>
      <c r="C559" s="13">
        <v>5.9400000000000001E-2</v>
      </c>
      <c r="D559" s="17">
        <v>1940.88</v>
      </c>
      <c r="E559" s="17">
        <v>1913.04</v>
      </c>
      <c r="F559" s="23">
        <v>1913.04</v>
      </c>
      <c r="G559" s="26">
        <f>VLOOKUP(Tabela8[[#This Row],[NTN-B PRINCIPAL 2035]],'IFIX e SMAL'!$A:$E,5,0)</f>
        <v>2984.31</v>
      </c>
      <c r="H559" s="26">
        <f>IFERROR(VLOOKUP(Tabela8[[#This Row],[NTN-B PRINCIPAL 2035]],'IFIX e SMAL'!$J:$P,5,0),H558)</f>
        <v>104.8</v>
      </c>
      <c r="I559" s="27">
        <v>13.75</v>
      </c>
      <c r="J559" s="54">
        <f>J558+(J558*(((Tabela8[[#This Row],[IFIX]]*1)/G558)-1))</f>
        <v>105.97541228107582</v>
      </c>
      <c r="K559" s="54">
        <f>K558+(K558*(((Tabela8[[#This Row],[SMAL]]*1)/H558)-1))</f>
        <v>94.833046783096833</v>
      </c>
    </row>
    <row r="560" spans="1:11">
      <c r="A560" s="25">
        <v>44831</v>
      </c>
      <c r="B560" s="13">
        <v>5.6399999999999999E-2</v>
      </c>
      <c r="C560" s="13">
        <v>5.7599999999999998E-2</v>
      </c>
      <c r="D560" s="17">
        <v>1983.26</v>
      </c>
      <c r="E560" s="17">
        <v>1954.78</v>
      </c>
      <c r="F560" s="23">
        <v>1954.78</v>
      </c>
      <c r="G560" s="26">
        <f>VLOOKUP(Tabela8[[#This Row],[NTN-B PRINCIPAL 2035]],'IFIX e SMAL'!$A:$E,5,0)</f>
        <v>2979.49</v>
      </c>
      <c r="H560" s="26">
        <f>IFERROR(VLOOKUP(Tabela8[[#This Row],[NTN-B PRINCIPAL 2035]],'IFIX e SMAL'!$J:$P,5,0),H559)</f>
        <v>103.25</v>
      </c>
      <c r="I560" s="27">
        <v>13.75</v>
      </c>
      <c r="J560" s="54">
        <f>J559+(J559*(((Tabela8[[#This Row],[IFIX]]*1)/G559)-1))</f>
        <v>105.8042499396318</v>
      </c>
      <c r="K560" s="54">
        <f>K559+(K559*(((Tabela8[[#This Row],[SMAL]]*1)/H559)-1))</f>
        <v>93.430458782010959</v>
      </c>
    </row>
    <row r="561" spans="1:11">
      <c r="A561" s="25">
        <v>44832</v>
      </c>
      <c r="B561" s="13">
        <v>5.8099999999999999E-2</v>
      </c>
      <c r="C561" s="13">
        <v>5.9299999999999999E-2</v>
      </c>
      <c r="D561" s="17">
        <v>1942.09</v>
      </c>
      <c r="E561" s="17">
        <v>1914.37</v>
      </c>
      <c r="F561" s="23">
        <v>1914.37</v>
      </c>
      <c r="G561" s="26">
        <f>VLOOKUP(Tabela8[[#This Row],[NTN-B PRINCIPAL 2035]],'IFIX e SMAL'!$A:$E,5,0)</f>
        <v>2975.15</v>
      </c>
      <c r="H561" s="26">
        <f>IFERROR(VLOOKUP(Tabela8[[#This Row],[NTN-B PRINCIPAL 2035]],'IFIX e SMAL'!$J:$P,5,0),H560)</f>
        <v>104.4</v>
      </c>
      <c r="I561" s="27">
        <v>13.75</v>
      </c>
      <c r="J561" s="54">
        <f>J560+(J560*(((Tabela8[[#This Row],[IFIX]]*1)/G560)-1))</f>
        <v>105.65013281061375</v>
      </c>
      <c r="K561" s="54">
        <f>K560+(K560*(((Tabela8[[#This Row],[SMAL]]*1)/H560)-1))</f>
        <v>94.47108858926822</v>
      </c>
    </row>
    <row r="562" spans="1:11">
      <c r="A562" s="25">
        <v>44833</v>
      </c>
      <c r="B562" s="13">
        <v>5.7999999999999996E-2</v>
      </c>
      <c r="C562" s="13">
        <v>5.9200000000000003E-2</v>
      </c>
      <c r="D562" s="17">
        <v>1944.63</v>
      </c>
      <c r="E562" s="17">
        <v>1916.88</v>
      </c>
      <c r="F562" s="23">
        <v>1916.88</v>
      </c>
      <c r="G562" s="26">
        <f>VLOOKUP(Tabela8[[#This Row],[NTN-B PRINCIPAL 2035]],'IFIX e SMAL'!$A:$E,5,0)</f>
        <v>2972.49</v>
      </c>
      <c r="H562" s="26">
        <f>IFERROR(VLOOKUP(Tabela8[[#This Row],[NTN-B PRINCIPAL 2035]],'IFIX e SMAL'!$J:$P,5,0),H561)</f>
        <v>102.5</v>
      </c>
      <c r="I562" s="27">
        <v>13.75</v>
      </c>
      <c r="J562" s="54">
        <f>J561+(J561*(((Tabela8[[#This Row],[IFIX]]*1)/G561)-1))</f>
        <v>105.55567392508655</v>
      </c>
      <c r="K562" s="54">
        <f>K561+(K561*(((Tabela8[[#This Row],[SMAL]]*1)/H561)-1))</f>
        <v>92.751787168582297</v>
      </c>
    </row>
    <row r="563" spans="1:11">
      <c r="A563" s="25">
        <v>44834</v>
      </c>
      <c r="B563" s="13">
        <v>5.7300000000000004E-2</v>
      </c>
      <c r="C563" s="13">
        <v>5.8499999999999996E-2</v>
      </c>
      <c r="D563" s="17">
        <v>1960.68</v>
      </c>
      <c r="E563" s="17">
        <v>1933.11</v>
      </c>
      <c r="F563" s="23">
        <v>1933.11</v>
      </c>
      <c r="G563" s="26">
        <f>VLOOKUP(Tabela8[[#This Row],[NTN-B PRINCIPAL 2035]],'IFIX e SMAL'!$A:$E,5,0)</f>
        <v>2990.8</v>
      </c>
      <c r="H563" s="26">
        <f>IFERROR(VLOOKUP(Tabela8[[#This Row],[NTN-B PRINCIPAL 2035]],'IFIX e SMAL'!$J:$P,5,0),H562)</f>
        <v>105.44</v>
      </c>
      <c r="I563" s="27">
        <v>13.75</v>
      </c>
      <c r="J563" s="54">
        <f>J562+(J562*(((Tabela8[[#This Row],[IFIX]]*1)/G562)-1))</f>
        <v>106.20587775741849</v>
      </c>
      <c r="K563" s="54">
        <f>K562+(K562*(((Tabela8[[#This Row],[SMAL]]*1)/H562)-1))</f>
        <v>95.412179893222614</v>
      </c>
    </row>
    <row r="564" spans="1:11">
      <c r="A564" s="25">
        <v>44837</v>
      </c>
      <c r="B564" s="13">
        <v>5.5199999999999999E-2</v>
      </c>
      <c r="C564" s="13">
        <v>5.6399999999999999E-2</v>
      </c>
      <c r="D564" s="17">
        <v>2010.5</v>
      </c>
      <c r="E564" s="17">
        <v>1981.78</v>
      </c>
      <c r="F564" s="23">
        <v>1981.78</v>
      </c>
      <c r="G564" s="26">
        <f>VLOOKUP(Tabela8[[#This Row],[NTN-B PRINCIPAL 2035]],'IFIX e SMAL'!$A:$E,5,0)</f>
        <v>2982.9</v>
      </c>
      <c r="H564" s="26">
        <f>IFERROR(VLOOKUP(Tabela8[[#This Row],[NTN-B PRINCIPAL 2035]],'IFIX e SMAL'!$J:$P,5,0),H563)</f>
        <v>110</v>
      </c>
      <c r="I564" s="27">
        <v>13.75</v>
      </c>
      <c r="J564" s="54">
        <f>J563+(J563*(((Tabela8[[#This Row],[IFIX]]*1)/G563)-1))</f>
        <v>105.92534196957456</v>
      </c>
      <c r="K564" s="54">
        <f>K563+(K563*(((Tabela8[[#This Row],[SMAL]]*1)/H563)-1))</f>
        <v>99.538503302868818</v>
      </c>
    </row>
    <row r="565" spans="1:11">
      <c r="A565" s="25">
        <v>44838</v>
      </c>
      <c r="B565" s="13">
        <v>5.62E-2</v>
      </c>
      <c r="C565" s="13">
        <v>5.74E-2</v>
      </c>
      <c r="D565" s="17">
        <v>1986.93</v>
      </c>
      <c r="E565" s="17">
        <v>1958.58</v>
      </c>
      <c r="F565" s="23">
        <v>1958.58</v>
      </c>
      <c r="G565" s="26">
        <f>VLOOKUP(Tabela8[[#This Row],[NTN-B PRINCIPAL 2035]],'IFIX e SMAL'!$A:$E,5,0)</f>
        <v>2985.08</v>
      </c>
      <c r="H565" s="26">
        <f>IFERROR(VLOOKUP(Tabela8[[#This Row],[NTN-B PRINCIPAL 2035]],'IFIX e SMAL'!$J:$P,5,0),H564)</f>
        <v>110</v>
      </c>
      <c r="I565" s="27">
        <v>13.75</v>
      </c>
      <c r="J565" s="54">
        <f>J564+(J564*(((Tabela8[[#This Row],[IFIX]]*1)/G564)-1))</f>
        <v>106.00275564267579</v>
      </c>
      <c r="K565" s="54">
        <f>K564+(K564*(((Tabela8[[#This Row],[SMAL]]*1)/H564)-1))</f>
        <v>99.538503302868818</v>
      </c>
    </row>
    <row r="566" spans="1:11">
      <c r="A566" s="25">
        <v>44839</v>
      </c>
      <c r="B566" s="13">
        <v>5.6900000000000006E-2</v>
      </c>
      <c r="C566" s="13">
        <v>5.8099999999999999E-2</v>
      </c>
      <c r="D566" s="17">
        <v>1970.69</v>
      </c>
      <c r="E566" s="17">
        <v>1942.58</v>
      </c>
      <c r="F566" s="23">
        <v>1942.58</v>
      </c>
      <c r="G566" s="26">
        <f>VLOOKUP(Tabela8[[#This Row],[NTN-B PRINCIPAL 2035]],'IFIX e SMAL'!$A:$E,5,0)</f>
        <v>2986.5</v>
      </c>
      <c r="H566" s="26">
        <f>IFERROR(VLOOKUP(Tabela8[[#This Row],[NTN-B PRINCIPAL 2035]],'IFIX e SMAL'!$J:$P,5,0),H565)</f>
        <v>110.42</v>
      </c>
      <c r="I566" s="27">
        <v>13.75</v>
      </c>
      <c r="J566" s="54">
        <f>J565+(J565*(((Tabela8[[#This Row],[IFIX]]*1)/G565)-1))</f>
        <v>106.05318106276926</v>
      </c>
      <c r="K566" s="54">
        <f>K565+(K565*(((Tabela8[[#This Row],[SMAL]]*1)/H565)-1))</f>
        <v>99.91855940638888</v>
      </c>
    </row>
    <row r="567" spans="1:11">
      <c r="A567" s="25">
        <v>44840</v>
      </c>
      <c r="B567" s="13">
        <v>5.6600000000000004E-2</v>
      </c>
      <c r="C567" s="13">
        <v>5.7800000000000004E-2</v>
      </c>
      <c r="D567" s="17">
        <v>1977.95</v>
      </c>
      <c r="E567" s="17">
        <v>1949.74</v>
      </c>
      <c r="F567" s="23">
        <v>1949.74</v>
      </c>
      <c r="G567" s="26">
        <f>VLOOKUP(Tabela8[[#This Row],[NTN-B PRINCIPAL 2035]],'IFIX e SMAL'!$A:$E,5,0)</f>
        <v>2995.6</v>
      </c>
      <c r="H567" s="26">
        <f>IFERROR(VLOOKUP(Tabela8[[#This Row],[NTN-B PRINCIPAL 2035]],'IFIX e SMAL'!$J:$P,5,0),H566)</f>
        <v>112.27</v>
      </c>
      <c r="I567" s="27">
        <v>13.75</v>
      </c>
      <c r="J567" s="54">
        <f>J566+(J566*(((Tabela8[[#This Row],[IFIX]]*1)/G566)-1))</f>
        <v>106.37632988167806</v>
      </c>
      <c r="K567" s="54">
        <f>K566+(K566*(((Tabela8[[#This Row],[SMAL]]*1)/H566)-1))</f>
        <v>101.59261605284621</v>
      </c>
    </row>
    <row r="568" spans="1:11">
      <c r="A568" s="25">
        <v>44841</v>
      </c>
      <c r="B568" s="13">
        <v>5.74E-2</v>
      </c>
      <c r="C568" s="13">
        <v>5.8600000000000006E-2</v>
      </c>
      <c r="D568" s="17">
        <v>1959.05</v>
      </c>
      <c r="E568" s="17">
        <v>1931.55</v>
      </c>
      <c r="F568" s="23">
        <v>1931.55</v>
      </c>
      <c r="G568" s="26">
        <f>VLOOKUP(Tabela8[[#This Row],[NTN-B PRINCIPAL 2035]],'IFIX e SMAL'!$A:$E,5,0)</f>
        <v>3002.83</v>
      </c>
      <c r="H568" s="26">
        <f>IFERROR(VLOOKUP(Tabela8[[#This Row],[NTN-B PRINCIPAL 2035]],'IFIX e SMAL'!$J:$P,5,0),H567)</f>
        <v>110.7</v>
      </c>
      <c r="I568" s="27">
        <v>13.75</v>
      </c>
      <c r="J568" s="54">
        <f>J567+(J567*(((Tabela8[[#This Row],[IFIX]]*1)/G567)-1))</f>
        <v>106.63307339384407</v>
      </c>
      <c r="K568" s="54">
        <f>K567+(K567*(((Tabela8[[#This Row],[SMAL]]*1)/H567)-1))</f>
        <v>100.1719301420689</v>
      </c>
    </row>
    <row r="569" spans="1:11">
      <c r="A569" s="25">
        <v>44844</v>
      </c>
      <c r="B569" s="13">
        <v>5.7599999999999998E-2</v>
      </c>
      <c r="C569" s="13">
        <v>5.8799999999999998E-2</v>
      </c>
      <c r="D569" s="17">
        <v>1954.64</v>
      </c>
      <c r="E569" s="17">
        <v>1926.8</v>
      </c>
      <c r="F569" s="23">
        <v>1926.8</v>
      </c>
      <c r="G569" s="26">
        <f>VLOOKUP(Tabela8[[#This Row],[NTN-B PRINCIPAL 2035]],'IFIX e SMAL'!$A:$E,5,0)</f>
        <v>2998.46</v>
      </c>
      <c r="H569" s="26">
        <f>IFERROR(VLOOKUP(Tabela8[[#This Row],[NTN-B PRINCIPAL 2035]],'IFIX e SMAL'!$J:$P,5,0),H568)</f>
        <v>111.2</v>
      </c>
      <c r="I569" s="27">
        <v>13.75</v>
      </c>
      <c r="J569" s="54">
        <f>J568+(J568*(((Tabela8[[#This Row],[IFIX]]*1)/G568)-1))</f>
        <v>106.4778909390494</v>
      </c>
      <c r="K569" s="54">
        <f>K568+(K568*(((Tabela8[[#This Row],[SMAL]]*1)/H568)-1))</f>
        <v>100.62437788435467</v>
      </c>
    </row>
    <row r="570" spans="1:11">
      <c r="A570" s="25">
        <v>44845</v>
      </c>
      <c r="B570" s="13">
        <v>5.8099999999999999E-2</v>
      </c>
      <c r="C570" s="13">
        <v>5.9299999999999999E-2</v>
      </c>
      <c r="D570" s="17">
        <v>1943.65</v>
      </c>
      <c r="E570" s="17">
        <v>1916.15</v>
      </c>
      <c r="F570" s="23">
        <v>1916.15</v>
      </c>
      <c r="G570" s="26">
        <f>VLOOKUP(Tabela8[[#This Row],[NTN-B PRINCIPAL 2035]],'IFIX e SMAL'!$A:$E,5,0)</f>
        <v>2999.96</v>
      </c>
      <c r="H570" s="26">
        <f>IFERROR(VLOOKUP(Tabela8[[#This Row],[NTN-B PRINCIPAL 2035]],'IFIX e SMAL'!$J:$P,5,0),H569)</f>
        <v>109</v>
      </c>
      <c r="I570" s="27">
        <v>13.75</v>
      </c>
      <c r="J570" s="54">
        <f>J569+(J569*(((Tabela8[[#This Row],[IFIX]]*1)/G569)-1))</f>
        <v>106.53115722788054</v>
      </c>
      <c r="K570" s="54">
        <f>K569+(K569*(((Tabela8[[#This Row],[SMAL]]*1)/H569)-1))</f>
        <v>98.633607818297293</v>
      </c>
    </row>
    <row r="571" spans="1:11">
      <c r="A571" s="25">
        <v>44847</v>
      </c>
      <c r="B571" s="13">
        <v>5.7500000000000002E-2</v>
      </c>
      <c r="C571" s="13">
        <v>5.8700000000000002E-2</v>
      </c>
      <c r="D571" s="17">
        <v>1957.77</v>
      </c>
      <c r="E571" s="17">
        <v>1929.88</v>
      </c>
      <c r="F571" s="23">
        <v>1929.88</v>
      </c>
      <c r="G571" s="26">
        <f>VLOOKUP(Tabela8[[#This Row],[NTN-B PRINCIPAL 2035]],'IFIX e SMAL'!$A:$E,5,0)</f>
        <v>2992.58</v>
      </c>
      <c r="H571" s="26">
        <f>IFERROR(VLOOKUP(Tabela8[[#This Row],[NTN-B PRINCIPAL 2035]],'IFIX e SMAL'!$J:$P,5,0),H570)</f>
        <v>108.3</v>
      </c>
      <c r="I571" s="27">
        <v>13.75</v>
      </c>
      <c r="J571" s="54">
        <f>J570+(J570*(((Tabela8[[#This Row],[IFIX]]*1)/G570)-1))</f>
        <v>106.26908708683141</v>
      </c>
      <c r="K571" s="54">
        <f>K570+(K570*(((Tabela8[[#This Row],[SMAL]]*1)/H570)-1))</f>
        <v>98.000180979097209</v>
      </c>
    </row>
    <row r="572" spans="1:11">
      <c r="A572" s="25">
        <v>44848</v>
      </c>
      <c r="B572" s="13">
        <v>5.7800000000000004E-2</v>
      </c>
      <c r="C572" s="13">
        <v>5.9000000000000004E-2</v>
      </c>
      <c r="D572" s="17">
        <v>1951.48</v>
      </c>
      <c r="E572" s="17">
        <v>1923.29</v>
      </c>
      <c r="F572" s="23">
        <v>1923.29</v>
      </c>
      <c r="G572" s="26">
        <f>VLOOKUP(Tabela8[[#This Row],[NTN-B PRINCIPAL 2035]],'IFIX e SMAL'!$A:$E,5,0)</f>
        <v>2991.66</v>
      </c>
      <c r="H572" s="26">
        <f>IFERROR(VLOOKUP(Tabela8[[#This Row],[NTN-B PRINCIPAL 2035]],'IFIX e SMAL'!$J:$P,5,0),H571)</f>
        <v>106.05</v>
      </c>
      <c r="I572" s="27">
        <v>13.75</v>
      </c>
      <c r="J572" s="54">
        <f>J571+(J571*(((Tabela8[[#This Row],[IFIX]]*1)/G571)-1))</f>
        <v>106.23641709634832</v>
      </c>
      <c r="K572" s="54">
        <f>K571+(K571*(((Tabela8[[#This Row],[SMAL]]*1)/H571)-1))</f>
        <v>95.964166138811251</v>
      </c>
    </row>
    <row r="573" spans="1:11">
      <c r="A573" s="25">
        <v>44851</v>
      </c>
      <c r="B573" s="13">
        <v>5.74E-2</v>
      </c>
      <c r="C573" s="13">
        <v>5.8600000000000006E-2</v>
      </c>
      <c r="D573" s="17">
        <v>1961.39</v>
      </c>
      <c r="E573" s="17">
        <v>1933.08</v>
      </c>
      <c r="F573" s="23">
        <v>1933.08</v>
      </c>
      <c r="G573" s="26">
        <f>VLOOKUP(Tabela8[[#This Row],[NTN-B PRINCIPAL 2035]],'IFIX e SMAL'!$A:$E,5,0)</f>
        <v>2982.34</v>
      </c>
      <c r="H573" s="26">
        <f>IFERROR(VLOOKUP(Tabela8[[#This Row],[NTN-B PRINCIPAL 2035]],'IFIX e SMAL'!$J:$P,5,0),H572)</f>
        <v>107.5</v>
      </c>
      <c r="I573" s="27">
        <v>13.75</v>
      </c>
      <c r="J573" s="54">
        <f>J572+(J572*(((Tabela8[[#This Row],[IFIX]]*1)/G572)-1))</f>
        <v>105.90545588841094</v>
      </c>
      <c r="K573" s="54">
        <f>K572+(K572*(((Tabela8[[#This Row],[SMAL]]*1)/H572)-1))</f>
        <v>97.276264591439968</v>
      </c>
    </row>
    <row r="574" spans="1:11">
      <c r="A574" s="25">
        <v>44852</v>
      </c>
      <c r="B574" s="13">
        <v>5.7599999999999998E-2</v>
      </c>
      <c r="C574" s="13">
        <v>5.8799999999999998E-2</v>
      </c>
      <c r="D574" s="17">
        <v>1957.4</v>
      </c>
      <c r="E574" s="17">
        <v>1929.15</v>
      </c>
      <c r="F574" s="23">
        <v>1929.15</v>
      </c>
      <c r="G574" s="26">
        <f>VLOOKUP(Tabela8[[#This Row],[NTN-B PRINCIPAL 2035]],'IFIX e SMAL'!$A:$E,5,0)</f>
        <v>2987.1</v>
      </c>
      <c r="H574" s="26">
        <f>IFERROR(VLOOKUP(Tabela8[[#This Row],[NTN-B PRINCIPAL 2035]],'IFIX e SMAL'!$J:$P,5,0),H573)</f>
        <v>108.4</v>
      </c>
      <c r="I574" s="27">
        <v>13.75</v>
      </c>
      <c r="J574" s="54">
        <f>J573+(J573*(((Tabela8[[#This Row],[IFIX]]*1)/G573)-1))</f>
        <v>106.07448757830171</v>
      </c>
      <c r="K574" s="54">
        <f>K573+(K573*(((Tabela8[[#This Row],[SMAL]]*1)/H573)-1))</f>
        <v>98.090670527554352</v>
      </c>
    </row>
    <row r="575" spans="1:11">
      <c r="A575" s="25">
        <v>44853</v>
      </c>
      <c r="B575" s="13">
        <v>5.7800000000000004E-2</v>
      </c>
      <c r="C575" s="13">
        <v>5.9000000000000004E-2</v>
      </c>
      <c r="D575" s="17">
        <v>1953.41</v>
      </c>
      <c r="E575" s="17">
        <v>1925.23</v>
      </c>
      <c r="F575" s="23">
        <v>1925.23</v>
      </c>
      <c r="G575" s="26">
        <f>VLOOKUP(Tabela8[[#This Row],[NTN-B PRINCIPAL 2035]],'IFIX e SMAL'!$A:$E,5,0)</f>
        <v>2986.43</v>
      </c>
      <c r="H575" s="26">
        <f>IFERROR(VLOOKUP(Tabela8[[#This Row],[NTN-B PRINCIPAL 2035]],'IFIX e SMAL'!$J:$P,5,0),H574)</f>
        <v>108</v>
      </c>
      <c r="I575" s="27">
        <v>13.75</v>
      </c>
      <c r="J575" s="54">
        <f>J574+(J574*(((Tabela8[[#This Row],[IFIX]]*1)/G574)-1))</f>
        <v>106.05069530262381</v>
      </c>
      <c r="K575" s="54">
        <f>K574+(K574*(((Tabela8[[#This Row],[SMAL]]*1)/H574)-1))</f>
        <v>97.728712333725738</v>
      </c>
    </row>
    <row r="576" spans="1:11">
      <c r="A576" s="25">
        <v>44854</v>
      </c>
      <c r="B576" s="13">
        <v>5.7500000000000002E-2</v>
      </c>
      <c r="C576" s="13">
        <v>5.8700000000000002E-2</v>
      </c>
      <c r="D576" s="17">
        <v>1961</v>
      </c>
      <c r="E576" s="17">
        <v>1932.72</v>
      </c>
      <c r="F576" s="23">
        <v>1932.72</v>
      </c>
      <c r="G576" s="26">
        <f>VLOOKUP(Tabela8[[#This Row],[NTN-B PRINCIPAL 2035]],'IFIX e SMAL'!$A:$E,5,0)</f>
        <v>2992.35</v>
      </c>
      <c r="H576" s="26">
        <f>IFERROR(VLOOKUP(Tabela8[[#This Row],[NTN-B PRINCIPAL 2035]],'IFIX e SMAL'!$J:$P,5,0),H575)</f>
        <v>107.2</v>
      </c>
      <c r="I576" s="27">
        <v>13.75</v>
      </c>
      <c r="J576" s="54">
        <f>J575+(J575*(((Tabela8[[#This Row],[IFIX]]*1)/G575)-1))</f>
        <v>106.26091958921066</v>
      </c>
      <c r="K576" s="54">
        <f>K575+(K575*(((Tabela8[[#This Row],[SMAL]]*1)/H575)-1))</f>
        <v>97.004795946068512</v>
      </c>
    </row>
    <row r="577" spans="1:11">
      <c r="A577" s="25">
        <v>44855</v>
      </c>
      <c r="B577" s="13">
        <v>5.7800000000000004E-2</v>
      </c>
      <c r="C577" s="13">
        <v>5.9000000000000004E-2</v>
      </c>
      <c r="D577" s="17">
        <v>1955.11</v>
      </c>
      <c r="E577" s="17">
        <v>1926.52</v>
      </c>
      <c r="F577" s="23">
        <v>1926.52</v>
      </c>
      <c r="G577" s="26">
        <f>VLOOKUP(Tabela8[[#This Row],[NTN-B PRINCIPAL 2035]],'IFIX e SMAL'!$A:$E,5,0)</f>
        <v>2999.05</v>
      </c>
      <c r="H577" s="26">
        <f>IFERROR(VLOOKUP(Tabela8[[#This Row],[NTN-B PRINCIPAL 2035]],'IFIX e SMAL'!$J:$P,5,0),H576)</f>
        <v>109.82</v>
      </c>
      <c r="I577" s="27">
        <v>13.75</v>
      </c>
      <c r="J577" s="54">
        <f>J576+(J576*(((Tabela8[[#This Row],[IFIX]]*1)/G576)-1))</f>
        <v>106.4988423459897</v>
      </c>
      <c r="K577" s="54">
        <f>K576+(K576*(((Tabela8[[#This Row],[SMAL]]*1)/H576)-1))</f>
        <v>99.375622115645925</v>
      </c>
    </row>
    <row r="578" spans="1:11">
      <c r="A578" s="25">
        <v>44858</v>
      </c>
      <c r="B578" s="13">
        <v>5.79E-2</v>
      </c>
      <c r="C578" s="13">
        <v>5.91E-2</v>
      </c>
      <c r="D578" s="17">
        <v>1953.44</v>
      </c>
      <c r="E578" s="17">
        <v>1925.29</v>
      </c>
      <c r="F578" s="23">
        <v>1925.29</v>
      </c>
      <c r="G578" s="26">
        <f>VLOOKUP(Tabela8[[#This Row],[NTN-B PRINCIPAL 2035]],'IFIX e SMAL'!$A:$E,5,0)</f>
        <v>2993.16</v>
      </c>
      <c r="H578" s="26">
        <f>IFERROR(VLOOKUP(Tabela8[[#This Row],[NTN-B PRINCIPAL 2035]],'IFIX e SMAL'!$J:$P,5,0),H577)</f>
        <v>108.65</v>
      </c>
      <c r="I578" s="27">
        <v>13.75</v>
      </c>
      <c r="J578" s="54">
        <f>J577+(J577*(((Tabela8[[#This Row],[IFIX]]*1)/G577)-1))</f>
        <v>106.28968338517947</v>
      </c>
      <c r="K578" s="54">
        <f>K577+(K577*(((Tabela8[[#This Row],[SMAL]]*1)/H577)-1))</f>
        <v>98.316894398697244</v>
      </c>
    </row>
    <row r="579" spans="1:11">
      <c r="A579" s="25">
        <v>44859</v>
      </c>
      <c r="B579" s="13">
        <v>5.7699999999999994E-2</v>
      </c>
      <c r="C579" s="13">
        <v>5.8899999999999994E-2</v>
      </c>
      <c r="D579" s="17">
        <v>1958.71</v>
      </c>
      <c r="E579" s="17">
        <v>1930.49</v>
      </c>
      <c r="F579" s="23">
        <v>1930.49</v>
      </c>
      <c r="G579" s="26">
        <f>VLOOKUP(Tabela8[[#This Row],[NTN-B PRINCIPAL 2035]],'IFIX e SMAL'!$A:$E,5,0)</f>
        <v>2993.37</v>
      </c>
      <c r="H579" s="26">
        <f>IFERROR(VLOOKUP(Tabela8[[#This Row],[NTN-B PRINCIPAL 2035]],'IFIX e SMAL'!$J:$P,5,0),H578)</f>
        <v>107.7</v>
      </c>
      <c r="I579" s="27">
        <v>13.75</v>
      </c>
      <c r="J579" s="54">
        <f>J578+(J578*(((Tabela8[[#This Row],[IFIX]]*1)/G578)-1))</f>
        <v>106.29714066561583</v>
      </c>
      <c r="K579" s="54">
        <f>K578+(K578*(((Tabela8[[#This Row],[SMAL]]*1)/H578)-1))</f>
        <v>97.457243688354282</v>
      </c>
    </row>
    <row r="580" spans="1:11">
      <c r="A580" s="25">
        <v>44860</v>
      </c>
      <c r="B580" s="13">
        <v>5.7599999999999998E-2</v>
      </c>
      <c r="C580" s="13">
        <v>5.8799999999999998E-2</v>
      </c>
      <c r="D580" s="17">
        <v>1962.5</v>
      </c>
      <c r="E580" s="17">
        <v>1934.17</v>
      </c>
      <c r="F580" s="23">
        <v>1934.17</v>
      </c>
      <c r="G580" s="26">
        <f>VLOOKUP(Tabela8[[#This Row],[NTN-B PRINCIPAL 2035]],'IFIX e SMAL'!$A:$E,5,0)</f>
        <v>2991</v>
      </c>
      <c r="H580" s="26">
        <f>IFERROR(VLOOKUP(Tabela8[[#This Row],[NTN-B PRINCIPAL 2035]],'IFIX e SMAL'!$J:$P,5,0),H579)</f>
        <v>104.5</v>
      </c>
      <c r="I580" s="27">
        <v>13.75</v>
      </c>
      <c r="J580" s="54">
        <f>J579+(J579*(((Tabela8[[#This Row],[IFIX]]*1)/G579)-1))</f>
        <v>106.21297992926264</v>
      </c>
      <c r="K580" s="54">
        <f>K579+(K579*(((Tabela8[[#This Row],[SMAL]]*1)/H579)-1))</f>
        <v>94.561578137725363</v>
      </c>
    </row>
    <row r="581" spans="1:11">
      <c r="A581" s="25">
        <v>44861</v>
      </c>
      <c r="B581" s="13">
        <v>5.7800000000000004E-2</v>
      </c>
      <c r="C581" s="13">
        <v>5.9000000000000004E-2</v>
      </c>
      <c r="D581" s="17">
        <v>1958.58</v>
      </c>
      <c r="E581" s="17">
        <v>1930.32</v>
      </c>
      <c r="F581" s="23">
        <v>1930.32</v>
      </c>
      <c r="G581" s="26">
        <f>VLOOKUP(Tabela8[[#This Row],[NTN-B PRINCIPAL 2035]],'IFIX e SMAL'!$A:$E,5,0)</f>
        <v>2992.35</v>
      </c>
      <c r="H581" s="26">
        <f>IFERROR(VLOOKUP(Tabela8[[#This Row],[NTN-B PRINCIPAL 2035]],'IFIX e SMAL'!$J:$P,5,0),H580)</f>
        <v>107.6</v>
      </c>
      <c r="I581" s="27">
        <v>13.75</v>
      </c>
      <c r="J581" s="54">
        <f>J580+(J580*(((Tabela8[[#This Row],[IFIX]]*1)/G580)-1))</f>
        <v>106.26091958921064</v>
      </c>
      <c r="K581" s="54">
        <f>K580+(K580*(((Tabela8[[#This Row],[SMAL]]*1)/H580)-1))</f>
        <v>97.366754139897111</v>
      </c>
    </row>
    <row r="582" spans="1:11">
      <c r="A582" s="25">
        <v>44862</v>
      </c>
      <c r="B582" s="13">
        <v>5.8700000000000002E-2</v>
      </c>
      <c r="C582" s="13">
        <v>5.9900000000000002E-2</v>
      </c>
      <c r="D582" s="17">
        <v>1939.14</v>
      </c>
      <c r="E582" s="17">
        <v>1910.64</v>
      </c>
      <c r="F582" s="23">
        <v>1910.64</v>
      </c>
      <c r="G582" s="26">
        <f>VLOOKUP(Tabela8[[#This Row],[NTN-B PRINCIPAL 2035]],'IFIX e SMAL'!$A:$E,5,0)</f>
        <v>2993.69</v>
      </c>
      <c r="H582" s="26">
        <f>IFERROR(VLOOKUP(Tabela8[[#This Row],[NTN-B PRINCIPAL 2035]],'IFIX e SMAL'!$J:$P,5,0),H581)</f>
        <v>108.45</v>
      </c>
      <c r="I582" s="27">
        <v>13.75</v>
      </c>
      <c r="J582" s="54">
        <f>J581+(J581*(((Tabela8[[#This Row],[IFIX]]*1)/G581)-1))</f>
        <v>106.30850414056646</v>
      </c>
      <c r="K582" s="54">
        <f>K581+(K581*(((Tabela8[[#This Row],[SMAL]]*1)/H581)-1))</f>
        <v>98.135915301782916</v>
      </c>
    </row>
    <row r="583" spans="1:11">
      <c r="A583" s="25">
        <v>44865</v>
      </c>
      <c r="B583" s="13">
        <v>5.8499999999999996E-2</v>
      </c>
      <c r="C583" s="13">
        <v>5.9699999999999996E-2</v>
      </c>
      <c r="D583" s="17">
        <v>1944.44</v>
      </c>
      <c r="E583" s="17">
        <v>1916.41</v>
      </c>
      <c r="F583" s="23">
        <v>1916.41</v>
      </c>
      <c r="G583" s="26">
        <f>VLOOKUP(Tabela8[[#This Row],[NTN-B PRINCIPAL 2035]],'IFIX e SMAL'!$A:$E,5,0)</f>
        <v>2991.45</v>
      </c>
      <c r="H583" s="26">
        <f>IFERROR(VLOOKUP(Tabela8[[#This Row],[NTN-B PRINCIPAL 2035]],'IFIX e SMAL'!$J:$P,5,0),H582)</f>
        <v>112.5</v>
      </c>
      <c r="I583" s="27">
        <v>13.75</v>
      </c>
      <c r="J583" s="54">
        <f>J582+(J582*(((Tabela8[[#This Row],[IFIX]]*1)/G582)-1))</f>
        <v>106.22895981591196</v>
      </c>
      <c r="K583" s="54">
        <f>K582+(K582*(((Tabela8[[#This Row],[SMAL]]*1)/H582)-1))</f>
        <v>101.80074201429761</v>
      </c>
    </row>
    <row r="584" spans="1:11">
      <c r="A584" s="25">
        <v>44866</v>
      </c>
      <c r="B584" s="13">
        <v>5.7200000000000001E-2</v>
      </c>
      <c r="C584" s="13">
        <v>5.8400000000000001E-2</v>
      </c>
      <c r="D584" s="17">
        <v>1975.51</v>
      </c>
      <c r="E584" s="17">
        <v>1946.73</v>
      </c>
      <c r="F584" s="23">
        <v>1946.73</v>
      </c>
      <c r="G584" s="26">
        <f>VLOOKUP(Tabela8[[#This Row],[NTN-B PRINCIPAL 2035]],'IFIX e SMAL'!$A:$E,5,0)</f>
        <v>2989.15</v>
      </c>
      <c r="H584" s="26">
        <f>IFERROR(VLOOKUP(Tabela8[[#This Row],[NTN-B PRINCIPAL 2035]],'IFIX e SMAL'!$J:$P,5,0),H583)</f>
        <v>113.8</v>
      </c>
      <c r="I584" s="27">
        <v>13.75</v>
      </c>
      <c r="J584" s="54">
        <f>J583+(J583*(((Tabela8[[#This Row],[IFIX]]*1)/G583)-1))</f>
        <v>106.14728483970424</v>
      </c>
      <c r="K584" s="54">
        <f>K583+(K583*(((Tabela8[[#This Row],[SMAL]]*1)/H583)-1))</f>
        <v>102.97710614424061</v>
      </c>
    </row>
    <row r="585" spans="1:11">
      <c r="A585" s="25">
        <v>44868</v>
      </c>
      <c r="B585" s="13">
        <v>5.7500000000000002E-2</v>
      </c>
      <c r="C585" s="13">
        <v>5.8700000000000002E-2</v>
      </c>
      <c r="D585" s="17">
        <v>1969.24</v>
      </c>
      <c r="E585" s="17">
        <v>1940.85</v>
      </c>
      <c r="F585" s="23">
        <v>1940.85</v>
      </c>
      <c r="G585" s="26">
        <f>VLOOKUP(Tabela8[[#This Row],[NTN-B PRINCIPAL 2035]],'IFIX e SMAL'!$A:$E,5,0)</f>
        <v>2988.75</v>
      </c>
      <c r="H585" s="26">
        <f>IFERROR(VLOOKUP(Tabela8[[#This Row],[NTN-B PRINCIPAL 2035]],'IFIX e SMAL'!$J:$P,5,0),H584)</f>
        <v>114.87</v>
      </c>
      <c r="I585" s="27">
        <v>13.75</v>
      </c>
      <c r="J585" s="54">
        <f>J584+(J584*(((Tabela8[[#This Row],[IFIX]]*1)/G584)-1))</f>
        <v>106.13308049601594</v>
      </c>
      <c r="K585" s="54">
        <f>K584+(K584*(((Tabela8[[#This Row],[SMAL]]*1)/H584)-1))</f>
        <v>103.94534431273216</v>
      </c>
    </row>
    <row r="586" spans="1:11">
      <c r="A586" s="25">
        <v>44869</v>
      </c>
      <c r="B586" s="13">
        <v>5.7699999999999994E-2</v>
      </c>
      <c r="C586" s="13">
        <v>5.8899999999999994E-2</v>
      </c>
      <c r="D586" s="17">
        <v>1965.87</v>
      </c>
      <c r="E586" s="17">
        <v>1936.99</v>
      </c>
      <c r="F586" s="23">
        <v>1936.99</v>
      </c>
      <c r="G586" s="26">
        <f>VLOOKUP(Tabela8[[#This Row],[NTN-B PRINCIPAL 2035]],'IFIX e SMAL'!$A:$E,5,0)</f>
        <v>2993.06</v>
      </c>
      <c r="H586" s="26">
        <f>IFERROR(VLOOKUP(Tabela8[[#This Row],[NTN-B PRINCIPAL 2035]],'IFIX e SMAL'!$J:$P,5,0),H585)</f>
        <v>115.5</v>
      </c>
      <c r="I586" s="27">
        <v>13.75</v>
      </c>
      <c r="J586" s="54">
        <f>J585+(J585*(((Tabela8[[#This Row],[IFIX]]*1)/G585)-1))</f>
        <v>106.28613229925736</v>
      </c>
      <c r="K586" s="54">
        <f>K585+(K585*(((Tabela8[[#This Row],[SMAL]]*1)/H585)-1))</f>
        <v>104.51542846801222</v>
      </c>
    </row>
    <row r="587" spans="1:11">
      <c r="A587" s="25">
        <v>44872</v>
      </c>
      <c r="B587" s="13">
        <v>5.8400000000000001E-2</v>
      </c>
      <c r="C587" s="13">
        <v>5.96E-2</v>
      </c>
      <c r="D587" s="17">
        <v>1950.42</v>
      </c>
      <c r="E587" s="17">
        <v>1922.34</v>
      </c>
      <c r="F587" s="23">
        <v>1922.34</v>
      </c>
      <c r="G587" s="26">
        <f>VLOOKUP(Tabela8[[#This Row],[NTN-B PRINCIPAL 2035]],'IFIX e SMAL'!$A:$E,5,0)</f>
        <v>2987.19</v>
      </c>
      <c r="H587" s="26">
        <f>IFERROR(VLOOKUP(Tabela8[[#This Row],[NTN-B PRINCIPAL 2035]],'IFIX e SMAL'!$J:$P,5,0),H586)</f>
        <v>110.58</v>
      </c>
      <c r="I587" s="27">
        <v>13.75</v>
      </c>
      <c r="J587" s="54">
        <f>J586+(J586*(((Tabela8[[#This Row],[IFIX]]*1)/G586)-1))</f>
        <v>106.07768355563157</v>
      </c>
      <c r="K587" s="54">
        <f>K586+(K586*(((Tabela8[[#This Row],[SMAL]]*1)/H586)-1))</f>
        <v>100.06334268392027</v>
      </c>
    </row>
    <row r="588" spans="1:11">
      <c r="A588" s="25">
        <v>44873</v>
      </c>
      <c r="B588" s="13">
        <v>5.9400000000000001E-2</v>
      </c>
      <c r="C588" s="13">
        <v>6.0599999999999994E-2</v>
      </c>
      <c r="D588" s="17">
        <v>1928.3</v>
      </c>
      <c r="E588" s="17">
        <v>1900.56</v>
      </c>
      <c r="F588" s="23">
        <v>1900.56</v>
      </c>
      <c r="G588" s="26">
        <f>VLOOKUP(Tabela8[[#This Row],[NTN-B PRINCIPAL 2035]],'IFIX e SMAL'!$A:$E,5,0)</f>
        <v>2983.37</v>
      </c>
      <c r="H588" s="26">
        <f>IFERROR(VLOOKUP(Tabela8[[#This Row],[NTN-B PRINCIPAL 2035]],'IFIX e SMAL'!$J:$P,5,0),H587)</f>
        <v>111.18</v>
      </c>
      <c r="I588" s="27">
        <v>13.75</v>
      </c>
      <c r="J588" s="54">
        <f>J587+(J587*(((Tabela8[[#This Row],[IFIX]]*1)/G587)-1))</f>
        <v>105.9420320734083</v>
      </c>
      <c r="K588" s="54">
        <f>K587+(K587*(((Tabela8[[#This Row],[SMAL]]*1)/H587)-1))</f>
        <v>100.60627997466321</v>
      </c>
    </row>
    <row r="589" spans="1:11">
      <c r="A589" s="25">
        <v>44874</v>
      </c>
      <c r="B589" s="13">
        <v>5.9000000000000004E-2</v>
      </c>
      <c r="C589" s="13">
        <v>6.0199999999999997E-2</v>
      </c>
      <c r="D589" s="17">
        <v>1938.11</v>
      </c>
      <c r="E589" s="17">
        <v>1910.23</v>
      </c>
      <c r="F589" s="23">
        <v>1910.23</v>
      </c>
      <c r="G589" s="26">
        <f>VLOOKUP(Tabela8[[#This Row],[NTN-B PRINCIPAL 2035]],'IFIX e SMAL'!$A:$E,5,0)</f>
        <v>2969.14</v>
      </c>
      <c r="H589" s="26">
        <f>IFERROR(VLOOKUP(Tabela8[[#This Row],[NTN-B PRINCIPAL 2035]],'IFIX e SMAL'!$J:$P,5,0),H588)</f>
        <v>109.15</v>
      </c>
      <c r="I589" s="27">
        <v>13.75</v>
      </c>
      <c r="J589" s="54">
        <f>J588+(J588*(((Tabela8[[#This Row],[IFIX]]*1)/G588)-1))</f>
        <v>105.43671254669704</v>
      </c>
      <c r="K589" s="54">
        <f>K588+(K588*(((Tabela8[[#This Row],[SMAL]]*1)/H588)-1))</f>
        <v>98.769342140982985</v>
      </c>
    </row>
    <row r="590" spans="1:11">
      <c r="A590" s="25">
        <v>44875</v>
      </c>
      <c r="B590" s="13">
        <v>6.2400000000000004E-2</v>
      </c>
      <c r="C590" s="13">
        <v>6.3600000000000004E-2</v>
      </c>
      <c r="D590" s="17">
        <v>1865.34</v>
      </c>
      <c r="E590" s="17">
        <v>1838.49</v>
      </c>
      <c r="F590" s="23">
        <v>1838.49</v>
      </c>
      <c r="G590" s="26">
        <f>VLOOKUP(Tabela8[[#This Row],[NTN-B PRINCIPAL 2035]],'IFIX e SMAL'!$A:$E,5,0)</f>
        <v>2941.54</v>
      </c>
      <c r="H590" s="26">
        <f>IFERROR(VLOOKUP(Tabela8[[#This Row],[NTN-B PRINCIPAL 2035]],'IFIX e SMAL'!$J:$P,5,0),H589)</f>
        <v>102.8</v>
      </c>
      <c r="I590" s="27">
        <v>13.75</v>
      </c>
      <c r="J590" s="54">
        <f>J589+(J589*(((Tabela8[[#This Row],[IFIX]]*1)/G589)-1))</f>
        <v>104.45661283220434</v>
      </c>
      <c r="K590" s="54">
        <f>K589+(K589*(((Tabela8[[#This Row],[SMAL]]*1)/H589)-1))</f>
        <v>93.023255813953739</v>
      </c>
    </row>
    <row r="591" spans="1:11">
      <c r="A591" s="25">
        <v>44876</v>
      </c>
      <c r="B591" s="13">
        <v>6.2699999999999992E-2</v>
      </c>
      <c r="C591" s="13">
        <v>6.3899999999999998E-2</v>
      </c>
      <c r="D591" s="17">
        <v>1860.3</v>
      </c>
      <c r="E591" s="17">
        <v>1832.83</v>
      </c>
      <c r="F591" s="23">
        <v>1832.83</v>
      </c>
      <c r="G591" s="26">
        <f>VLOOKUP(Tabela8[[#This Row],[NTN-B PRINCIPAL 2035]],'IFIX e SMAL'!$A:$E,5,0)</f>
        <v>2934.71</v>
      </c>
      <c r="H591" s="26">
        <f>IFERROR(VLOOKUP(Tabela8[[#This Row],[NTN-B PRINCIPAL 2035]],'IFIX e SMAL'!$J:$P,5,0),H590)</f>
        <v>102.8</v>
      </c>
      <c r="I591" s="27">
        <v>13.75</v>
      </c>
      <c r="J591" s="54">
        <f>J590+(J590*(((Tabela8[[#This Row],[IFIX]]*1)/G590)-1))</f>
        <v>104.21407366372662</v>
      </c>
      <c r="K591" s="54">
        <f>K590+(K590*(((Tabela8[[#This Row],[SMAL]]*1)/H590)-1))</f>
        <v>93.023255813953739</v>
      </c>
    </row>
    <row r="592" spans="1:11">
      <c r="A592" s="25">
        <v>44879</v>
      </c>
      <c r="B592" s="13">
        <v>5.9400000000000001E-2</v>
      </c>
      <c r="C592" s="13">
        <v>6.0599999999999994E-2</v>
      </c>
      <c r="D592" s="17">
        <v>1934.88</v>
      </c>
      <c r="E592" s="17">
        <v>1906.7</v>
      </c>
      <c r="F592" s="23">
        <v>1906.7</v>
      </c>
      <c r="G592" s="26">
        <f>VLOOKUP(Tabela8[[#This Row],[NTN-B PRINCIPAL 2035]],'IFIX e SMAL'!$A:$E,5,0)</f>
        <v>2931.19</v>
      </c>
      <c r="H592" s="26">
        <f>IFERROR(VLOOKUP(Tabela8[[#This Row],[NTN-B PRINCIPAL 2035]],'IFIX e SMAL'!$J:$P,5,0),H591)</f>
        <v>103.9</v>
      </c>
      <c r="I592" s="27">
        <v>13.75</v>
      </c>
      <c r="J592" s="54">
        <f>J591+(J591*(((Tabela8[[#This Row],[IFIX]]*1)/G591)-1))</f>
        <v>104.08907543926959</v>
      </c>
      <c r="K592" s="54">
        <f>K591+(K591*(((Tabela8[[#This Row],[SMAL]]*1)/H591)-1))</f>
        <v>94.01864084698245</v>
      </c>
    </row>
    <row r="593" spans="1:11">
      <c r="A593" s="25">
        <v>44881</v>
      </c>
      <c r="B593" s="13">
        <v>6.0899999999999996E-2</v>
      </c>
      <c r="C593" s="13">
        <v>6.2100000000000002E-2</v>
      </c>
      <c r="D593" s="17">
        <v>1901.82</v>
      </c>
      <c r="E593" s="17">
        <v>1874.51</v>
      </c>
      <c r="F593" s="23">
        <v>1874.51</v>
      </c>
      <c r="G593" s="26">
        <f>VLOOKUP(Tabela8[[#This Row],[NTN-B PRINCIPAL 2035]],'IFIX e SMAL'!$A:$E,5,0)</f>
        <v>2914.4</v>
      </c>
      <c r="H593" s="26">
        <f>IFERROR(VLOOKUP(Tabela8[[#This Row],[NTN-B PRINCIPAL 2035]],'IFIX e SMAL'!$J:$P,5,0),H592)</f>
        <v>100.01</v>
      </c>
      <c r="I593" s="27">
        <v>13.75</v>
      </c>
      <c r="J593" s="54">
        <f>J592+(J592*(((Tabela8[[#This Row],[IFIX]]*1)/G592)-1))</f>
        <v>103.49284811295321</v>
      </c>
      <c r="K593" s="54">
        <f>K592+(K592*(((Tabela8[[#This Row],[SMAL]]*1)/H592)-1))</f>
        <v>90.498597411999185</v>
      </c>
    </row>
    <row r="594" spans="1:11">
      <c r="A594" s="25">
        <v>44882</v>
      </c>
      <c r="B594" s="13">
        <v>6.2199999999999998E-2</v>
      </c>
      <c r="C594" s="13">
        <v>6.3399999999999998E-2</v>
      </c>
      <c r="D594" s="17">
        <v>1873.78</v>
      </c>
      <c r="E594" s="17">
        <v>1846.91</v>
      </c>
      <c r="F594" s="23">
        <v>1846.91</v>
      </c>
      <c r="G594" s="26">
        <f>VLOOKUP(Tabela8[[#This Row],[NTN-B PRINCIPAL 2035]],'IFIX e SMAL'!$A:$E,5,0)</f>
        <v>2864.01</v>
      </c>
      <c r="H594" s="26">
        <f>IFERROR(VLOOKUP(Tabela8[[#This Row],[NTN-B PRINCIPAL 2035]],'IFIX e SMAL'!$J:$P,5,0),H593)</f>
        <v>99.2</v>
      </c>
      <c r="I594" s="27">
        <v>13.75</v>
      </c>
      <c r="J594" s="54">
        <f>J593+(J593*(((Tabela8[[#This Row],[IFIX]]*1)/G593)-1))</f>
        <v>101.70345591681964</v>
      </c>
      <c r="K594" s="54">
        <f>K593+(K593*(((Tabela8[[#This Row],[SMAL]]*1)/H593)-1))</f>
        <v>89.765632069496235</v>
      </c>
    </row>
    <row r="595" spans="1:11">
      <c r="A595" s="25">
        <v>44883</v>
      </c>
      <c r="B595" s="13">
        <v>5.9200000000000003E-2</v>
      </c>
      <c r="C595" s="13">
        <v>6.0400000000000002E-2</v>
      </c>
      <c r="D595" s="17">
        <v>1942.22</v>
      </c>
      <c r="E595" s="17">
        <v>1913.75</v>
      </c>
      <c r="F595" s="23">
        <v>1913.75</v>
      </c>
      <c r="G595" s="26">
        <f>VLOOKUP(Tabela8[[#This Row],[NTN-B PRINCIPAL 2035]],'IFIX e SMAL'!$A:$E,5,0)</f>
        <v>2878.28</v>
      </c>
      <c r="H595" s="26">
        <f>IFERROR(VLOOKUP(Tabela8[[#This Row],[NTN-B PRINCIPAL 2035]],'IFIX e SMAL'!$J:$P,5,0),H594)</f>
        <v>98.5</v>
      </c>
      <c r="I595" s="27">
        <v>13.75</v>
      </c>
      <c r="J595" s="54">
        <f>J594+(J594*(((Tabela8[[#This Row],[IFIX]]*1)/G594)-1))</f>
        <v>102.21019587789972</v>
      </c>
      <c r="K595" s="54">
        <f>K594+(K594*(((Tabela8[[#This Row],[SMAL]]*1)/H594)-1))</f>
        <v>89.132205230296165</v>
      </c>
    </row>
    <row r="596" spans="1:11">
      <c r="A596" s="25">
        <v>44886</v>
      </c>
      <c r="B596" s="13">
        <v>6.0100000000000001E-2</v>
      </c>
      <c r="C596" s="13">
        <v>6.13E-2</v>
      </c>
      <c r="D596" s="17">
        <v>1922.54</v>
      </c>
      <c r="E596" s="17">
        <v>1894.94</v>
      </c>
      <c r="F596" s="23">
        <v>1894.94</v>
      </c>
      <c r="G596" s="26">
        <f>VLOOKUP(Tabela8[[#This Row],[NTN-B PRINCIPAL 2035]],'IFIX e SMAL'!$A:$E,5,0)</f>
        <v>2867.85</v>
      </c>
      <c r="H596" s="26">
        <f>IFERROR(VLOOKUP(Tabela8[[#This Row],[NTN-B PRINCIPAL 2035]],'IFIX e SMAL'!$J:$P,5,0),H595)</f>
        <v>100.42</v>
      </c>
      <c r="I596" s="27">
        <v>13.75</v>
      </c>
      <c r="J596" s="54">
        <f>J595+(J595*(((Tabela8[[#This Row],[IFIX]]*1)/G595)-1))</f>
        <v>101.83981761622729</v>
      </c>
      <c r="K596" s="54">
        <f>K595+(K595*(((Tabela8[[#This Row],[SMAL]]*1)/H595)-1))</f>
        <v>90.869604560673523</v>
      </c>
    </row>
    <row r="597" spans="1:11">
      <c r="A597" s="25">
        <v>44887</v>
      </c>
      <c r="B597" s="13">
        <v>6.0499999999999998E-2</v>
      </c>
      <c r="C597" s="13">
        <v>6.1699999999999998E-2</v>
      </c>
      <c r="D597" s="17">
        <v>1914.27</v>
      </c>
      <c r="E597" s="17">
        <v>1886.81</v>
      </c>
      <c r="F597" s="23">
        <v>1886.81</v>
      </c>
      <c r="G597" s="26">
        <f>VLOOKUP(Tabela8[[#This Row],[NTN-B PRINCIPAL 2035]],'IFIX e SMAL'!$A:$E,5,0)</f>
        <v>2866.5</v>
      </c>
      <c r="H597" s="26">
        <f>IFERROR(VLOOKUP(Tabela8[[#This Row],[NTN-B PRINCIPAL 2035]],'IFIX e SMAL'!$J:$P,5,0),H596)</f>
        <v>98.2</v>
      </c>
      <c r="I597" s="27">
        <v>13.75</v>
      </c>
      <c r="J597" s="54">
        <f>J596+(J596*(((Tabela8[[#This Row],[IFIX]]*1)/G596)-1))</f>
        <v>101.79187795627929</v>
      </c>
      <c r="K597" s="54">
        <f>K596+(K596*(((Tabela8[[#This Row],[SMAL]]*1)/H596)-1))</f>
        <v>88.860736584924723</v>
      </c>
    </row>
    <row r="598" spans="1:11">
      <c r="A598" s="25">
        <v>44888</v>
      </c>
      <c r="B598" s="13">
        <v>6.2199999999999998E-2</v>
      </c>
      <c r="C598" s="13">
        <v>6.3399999999999998E-2</v>
      </c>
      <c r="D598" s="17">
        <v>1877.26</v>
      </c>
      <c r="E598" s="17">
        <v>1850.37</v>
      </c>
      <c r="F598" s="23">
        <v>1850.37</v>
      </c>
      <c r="G598" s="26">
        <f>VLOOKUP(Tabela8[[#This Row],[NTN-B PRINCIPAL 2035]],'IFIX e SMAL'!$A:$E,5,0)</f>
        <v>2858.85</v>
      </c>
      <c r="H598" s="26">
        <f>IFERROR(VLOOKUP(Tabela8[[#This Row],[NTN-B PRINCIPAL 2035]],'IFIX e SMAL'!$J:$P,5,0),H597)</f>
        <v>97.3</v>
      </c>
      <c r="I598" s="27">
        <v>13.75</v>
      </c>
      <c r="J598" s="54">
        <f>J597+(J597*(((Tabela8[[#This Row],[IFIX]]*1)/G597)-1))</f>
        <v>101.52021988324056</v>
      </c>
      <c r="K598" s="54">
        <f>K597+(K597*(((Tabela8[[#This Row],[SMAL]]*1)/H597)-1))</f>
        <v>88.04633064881034</v>
      </c>
    </row>
    <row r="599" spans="1:11">
      <c r="A599" s="25">
        <v>44889</v>
      </c>
      <c r="B599" s="13">
        <v>6.1100000000000002E-2</v>
      </c>
      <c r="C599" s="13">
        <v>6.2300000000000001E-2</v>
      </c>
      <c r="D599" s="17">
        <v>1902.32</v>
      </c>
      <c r="E599" s="17">
        <v>1875.06</v>
      </c>
      <c r="F599" s="23">
        <v>1875.06</v>
      </c>
      <c r="G599" s="26">
        <f>VLOOKUP(Tabela8[[#This Row],[NTN-B PRINCIPAL 2035]],'IFIX e SMAL'!$A:$E,5,0)</f>
        <v>2858.55</v>
      </c>
      <c r="H599" s="26">
        <f>IFERROR(VLOOKUP(Tabela8[[#This Row],[NTN-B PRINCIPAL 2035]],'IFIX e SMAL'!$J:$P,5,0),H598)</f>
        <v>101.45</v>
      </c>
      <c r="I599" s="27">
        <v>13.75</v>
      </c>
      <c r="J599" s="54">
        <f>J598+(J598*(((Tabela8[[#This Row],[IFIX]]*1)/G598)-1))</f>
        <v>101.50956662547433</v>
      </c>
      <c r="K599" s="54">
        <f>K598+(K598*(((Tabela8[[#This Row],[SMAL]]*1)/H598)-1))</f>
        <v>91.801646909782221</v>
      </c>
    </row>
    <row r="600" spans="1:11">
      <c r="A600" s="25">
        <v>44890</v>
      </c>
      <c r="B600" s="13">
        <v>6.1900000000000004E-2</v>
      </c>
      <c r="C600" s="13">
        <v>6.3099999999999989E-2</v>
      </c>
      <c r="D600" s="17">
        <v>1886.7</v>
      </c>
      <c r="E600" s="17">
        <v>1858.94</v>
      </c>
      <c r="F600" s="23">
        <v>1858.94</v>
      </c>
      <c r="G600" s="26">
        <f>VLOOKUP(Tabela8[[#This Row],[NTN-B PRINCIPAL 2035]],'IFIX e SMAL'!$A:$E,5,0)</f>
        <v>2852.69</v>
      </c>
      <c r="H600" s="26">
        <f>IFERROR(VLOOKUP(Tabela8[[#This Row],[NTN-B PRINCIPAL 2035]],'IFIX e SMAL'!$J:$P,5,0),H599)</f>
        <v>98</v>
      </c>
      <c r="I600" s="27">
        <v>13.75</v>
      </c>
      <c r="J600" s="54">
        <f>J599+(J599*(((Tabela8[[#This Row],[IFIX]]*1)/G599)-1))</f>
        <v>101.30147299044073</v>
      </c>
      <c r="K600" s="54">
        <f>K599+(K599*(((Tabela8[[#This Row],[SMAL]]*1)/H599)-1))</f>
        <v>88.679757488010424</v>
      </c>
    </row>
    <row r="601" spans="1:11">
      <c r="A601" s="25">
        <v>44893</v>
      </c>
      <c r="B601" s="13">
        <v>6.1699999999999998E-2</v>
      </c>
      <c r="C601" s="13">
        <v>6.2899999999999998E-2</v>
      </c>
      <c r="D601" s="17">
        <v>1891.91</v>
      </c>
      <c r="E601" s="17">
        <v>1864.77</v>
      </c>
      <c r="F601" s="23">
        <v>1864.77</v>
      </c>
      <c r="G601" s="26">
        <f>VLOOKUP(Tabela8[[#This Row],[NTN-B PRINCIPAL 2035]],'IFIX e SMAL'!$A:$E,5,0)</f>
        <v>2850.52</v>
      </c>
      <c r="H601" s="26">
        <f>IFERROR(VLOOKUP(Tabela8[[#This Row],[NTN-B PRINCIPAL 2035]],'IFIX e SMAL'!$J:$P,5,0),H600)</f>
        <v>96.8</v>
      </c>
      <c r="I601" s="27">
        <v>13.75</v>
      </c>
      <c r="J601" s="54">
        <f>J600+(J600*(((Tabela8[[#This Row],[IFIX]]*1)/G600)-1))</f>
        <v>101.2244144259317</v>
      </c>
      <c r="K601" s="54">
        <f>K600+(K600*(((Tabela8[[#This Row],[SMAL]]*1)/H600)-1))</f>
        <v>87.593882906524584</v>
      </c>
    </row>
    <row r="602" spans="1:11">
      <c r="A602" s="25">
        <v>44894</v>
      </c>
      <c r="B602" s="13">
        <v>6.1100000000000002E-2</v>
      </c>
      <c r="C602" s="13">
        <v>6.2300000000000001E-2</v>
      </c>
      <c r="D602" s="17">
        <v>1906.04</v>
      </c>
      <c r="E602" s="17">
        <v>1878.69</v>
      </c>
      <c r="F602" s="23">
        <v>1878.69</v>
      </c>
      <c r="G602" s="26">
        <f>VLOOKUP(Tabela8[[#This Row],[NTN-B PRINCIPAL 2035]],'IFIX e SMAL'!$A:$E,5,0)</f>
        <v>2851.29</v>
      </c>
      <c r="H602" s="26">
        <f>IFERROR(VLOOKUP(Tabela8[[#This Row],[NTN-B PRINCIPAL 2035]],'IFIX e SMAL'!$J:$P,5,0),H601)</f>
        <v>98.8</v>
      </c>
      <c r="I602" s="27">
        <v>13.75</v>
      </c>
      <c r="J602" s="54">
        <f>J601+(J601*(((Tabela8[[#This Row],[IFIX]]*1)/G601)-1))</f>
        <v>101.25175778753169</v>
      </c>
      <c r="K602" s="54">
        <f>K601+(K601*(((Tabela8[[#This Row],[SMAL]]*1)/H601)-1))</f>
        <v>89.403673875667664</v>
      </c>
    </row>
    <row r="603" spans="1:11">
      <c r="A603" s="25">
        <v>44895</v>
      </c>
      <c r="B603" s="13">
        <v>5.9900000000000002E-2</v>
      </c>
      <c r="C603" s="13">
        <v>6.1100000000000002E-2</v>
      </c>
      <c r="D603" s="17">
        <v>1933.8</v>
      </c>
      <c r="E603" s="17">
        <v>1906.04</v>
      </c>
      <c r="F603" s="23">
        <v>1906.04</v>
      </c>
      <c r="G603" s="26">
        <f>VLOOKUP(Tabela8[[#This Row],[NTN-B PRINCIPAL 2035]],'IFIX e SMAL'!$A:$E,5,0)</f>
        <v>2867.21</v>
      </c>
      <c r="H603" s="26">
        <f>IFERROR(VLOOKUP(Tabela8[[#This Row],[NTN-B PRINCIPAL 2035]],'IFIX e SMAL'!$J:$P,5,0),H602)</f>
        <v>99.98</v>
      </c>
      <c r="I603" s="27">
        <v>13.75</v>
      </c>
      <c r="J603" s="54">
        <f>J602+(J602*(((Tabela8[[#This Row],[IFIX]]*1)/G602)-1))</f>
        <v>101.81709066632604</v>
      </c>
      <c r="K603" s="54">
        <f>K602+(K602*(((Tabela8[[#This Row],[SMAL]]*1)/H602)-1))</f>
        <v>90.471450547462084</v>
      </c>
    </row>
    <row r="604" spans="1:11">
      <c r="A604" s="25">
        <v>44896</v>
      </c>
      <c r="B604" s="13">
        <v>5.9800000000000006E-2</v>
      </c>
      <c r="C604" s="13">
        <v>6.0999999999999999E-2</v>
      </c>
      <c r="D604" s="17">
        <v>1936.86</v>
      </c>
      <c r="E604" s="17">
        <v>1909.07</v>
      </c>
      <c r="F604" s="23">
        <v>1909.07</v>
      </c>
      <c r="G604" s="26">
        <f>VLOOKUP(Tabela8[[#This Row],[NTN-B PRINCIPAL 2035]],'IFIX e SMAL'!$A:$E,5,0)</f>
        <v>2877.88</v>
      </c>
      <c r="H604" s="26">
        <f>IFERROR(VLOOKUP(Tabela8[[#This Row],[NTN-B PRINCIPAL 2035]],'IFIX e SMAL'!$J:$P,5,0),H603)</f>
        <v>97.8</v>
      </c>
      <c r="I604" s="27">
        <v>13.75</v>
      </c>
      <c r="J604" s="54">
        <f>J603+(J603*(((Tabela8[[#This Row],[IFIX]]*1)/G603)-1))</f>
        <v>102.19599153421144</v>
      </c>
      <c r="K604" s="54">
        <f>K603+(K603*(((Tabela8[[#This Row],[SMAL]]*1)/H603)-1))</f>
        <v>88.498778391096124</v>
      </c>
    </row>
    <row r="605" spans="1:11">
      <c r="A605" s="25">
        <v>44897</v>
      </c>
      <c r="B605" s="13">
        <v>5.8400000000000001E-2</v>
      </c>
      <c r="C605" s="13">
        <v>5.96E-2</v>
      </c>
      <c r="D605" s="17">
        <v>1970.41</v>
      </c>
      <c r="E605" s="17">
        <v>1941.4</v>
      </c>
      <c r="F605" s="23">
        <v>1941.4</v>
      </c>
      <c r="G605" s="26">
        <f>VLOOKUP(Tabela8[[#This Row],[NTN-B PRINCIPAL 2035]],'IFIX e SMAL'!$A:$E,5,0)</f>
        <v>2893.69</v>
      </c>
      <c r="H605" s="26">
        <f>IFERROR(VLOOKUP(Tabela8[[#This Row],[NTN-B PRINCIPAL 2035]],'IFIX e SMAL'!$J:$P,5,0),H604)</f>
        <v>99.21</v>
      </c>
      <c r="I605" s="27">
        <v>13.75</v>
      </c>
      <c r="J605" s="54">
        <f>J604+(J604*(((Tabela8[[#This Row],[IFIX]]*1)/G604)-1))</f>
        <v>102.75741821849148</v>
      </c>
      <c r="K605" s="54">
        <f>K604+(K604*(((Tabela8[[#This Row],[SMAL]]*1)/H604)-1))</f>
        <v>89.774681024341987</v>
      </c>
    </row>
    <row r="606" spans="1:11">
      <c r="A606" s="25">
        <v>44900</v>
      </c>
      <c r="B606" s="13">
        <v>5.9500000000000004E-2</v>
      </c>
      <c r="C606" s="13">
        <v>6.0700000000000004E-2</v>
      </c>
      <c r="D606" s="17">
        <v>1945.99</v>
      </c>
      <c r="E606" s="17">
        <v>1918.08</v>
      </c>
      <c r="F606" s="23">
        <v>1918.08</v>
      </c>
      <c r="G606" s="26">
        <f>VLOOKUP(Tabela8[[#This Row],[NTN-B PRINCIPAL 2035]],'IFIX e SMAL'!$A:$E,5,0)</f>
        <v>2889.07</v>
      </c>
      <c r="H606" s="26">
        <f>IFERROR(VLOOKUP(Tabela8[[#This Row],[NTN-B PRINCIPAL 2035]],'IFIX e SMAL'!$J:$P,5,0),H605)</f>
        <v>95.91</v>
      </c>
      <c r="I606" s="27">
        <v>13.75</v>
      </c>
      <c r="J606" s="54">
        <f>J605+(J605*(((Tabela8[[#This Row],[IFIX]]*1)/G605)-1))</f>
        <v>102.59335804889162</v>
      </c>
      <c r="K606" s="54">
        <f>K605+(K605*(((Tabela8[[#This Row],[SMAL]]*1)/H605)-1))</f>
        <v>86.788525925255925</v>
      </c>
    </row>
    <row r="607" spans="1:11">
      <c r="A607" s="25">
        <v>44901</v>
      </c>
      <c r="B607" s="13">
        <v>6.0199999999999997E-2</v>
      </c>
      <c r="C607" s="13">
        <v>6.1399999999999996E-2</v>
      </c>
      <c r="D607" s="17">
        <v>1930.92</v>
      </c>
      <c r="E607" s="17">
        <v>1903.24</v>
      </c>
      <c r="F607" s="23">
        <v>1903.24</v>
      </c>
      <c r="G607" s="26">
        <f>VLOOKUP(Tabela8[[#This Row],[NTN-B PRINCIPAL 2035]],'IFIX e SMAL'!$A:$E,5,0)</f>
        <v>2881.58</v>
      </c>
      <c r="H607" s="26">
        <f>IFERROR(VLOOKUP(Tabela8[[#This Row],[NTN-B PRINCIPAL 2035]],'IFIX e SMAL'!$J:$P,5,0),H606)</f>
        <v>96.52</v>
      </c>
      <c r="I607" s="27">
        <v>13.75</v>
      </c>
      <c r="J607" s="54">
        <f>J606+(J606*(((Tabela8[[#This Row],[IFIX]]*1)/G606)-1))</f>
        <v>102.32738171332819</v>
      </c>
      <c r="K607" s="54">
        <f>K606+(K606*(((Tabela8[[#This Row],[SMAL]]*1)/H606)-1))</f>
        <v>87.340512170844562</v>
      </c>
    </row>
    <row r="608" spans="1:11">
      <c r="A608" s="25">
        <v>44902</v>
      </c>
      <c r="B608" s="13">
        <v>6.08E-2</v>
      </c>
      <c r="C608" s="13">
        <v>6.2E-2</v>
      </c>
      <c r="D608" s="17">
        <v>1918.23</v>
      </c>
      <c r="E608" s="17">
        <v>1890.75</v>
      </c>
      <c r="F608" s="23">
        <v>1890.75</v>
      </c>
      <c r="G608" s="26">
        <f>VLOOKUP(Tabela8[[#This Row],[NTN-B PRINCIPAL 2035]],'IFIX e SMAL'!$A:$E,5,0)</f>
        <v>2876.21</v>
      </c>
      <c r="H608" s="26">
        <f>IFERROR(VLOOKUP(Tabela8[[#This Row],[NTN-B PRINCIPAL 2035]],'IFIX e SMAL'!$J:$P,5,0),H607)</f>
        <v>96.1</v>
      </c>
      <c r="I608" s="27">
        <v>13.75</v>
      </c>
      <c r="J608" s="54">
        <f>J607+(J607*(((Tabela8[[#This Row],[IFIX]]*1)/G607)-1))</f>
        <v>102.13668839931277</v>
      </c>
      <c r="K608" s="54">
        <f>K607+(K607*(((Tabela8[[#This Row],[SMAL]]*1)/H607)-1))</f>
        <v>86.960456067324515</v>
      </c>
    </row>
    <row r="609" spans="1:11">
      <c r="A609" s="25">
        <v>44903</v>
      </c>
      <c r="B609" s="13">
        <v>6.1699999999999998E-2</v>
      </c>
      <c r="C609" s="13">
        <v>6.2899999999999998E-2</v>
      </c>
      <c r="D609" s="17">
        <v>1898.98</v>
      </c>
      <c r="E609" s="17">
        <v>1871.81</v>
      </c>
      <c r="F609" s="23">
        <v>1871.81</v>
      </c>
      <c r="G609" s="26">
        <f>VLOOKUP(Tabela8[[#This Row],[NTN-B PRINCIPAL 2035]],'IFIX e SMAL'!$A:$E,5,0)</f>
        <v>2862.98</v>
      </c>
      <c r="H609" s="26">
        <f>IFERROR(VLOOKUP(Tabela8[[#This Row],[NTN-B PRINCIPAL 2035]],'IFIX e SMAL'!$J:$P,5,0),H608)</f>
        <v>93.7</v>
      </c>
      <c r="I609" s="27">
        <v>13.75</v>
      </c>
      <c r="J609" s="54">
        <f>J608+(J608*(((Tabela8[[#This Row],[IFIX]]*1)/G608)-1))</f>
        <v>101.66687973182225</v>
      </c>
      <c r="K609" s="54">
        <f>K608+(K608*(((Tabela8[[#This Row],[SMAL]]*1)/H608)-1))</f>
        <v>84.788706904352836</v>
      </c>
    </row>
    <row r="610" spans="1:11">
      <c r="A610" s="25">
        <v>44904</v>
      </c>
      <c r="B610" s="13">
        <v>6.08E-2</v>
      </c>
      <c r="C610" s="13">
        <v>6.2E-2</v>
      </c>
      <c r="D610" s="17">
        <v>1918.13</v>
      </c>
      <c r="E610" s="17">
        <v>1890.24</v>
      </c>
      <c r="F610" s="23">
        <v>1890.24</v>
      </c>
      <c r="G610" s="26">
        <f>VLOOKUP(Tabela8[[#This Row],[NTN-B PRINCIPAL 2035]],'IFIX e SMAL'!$A:$E,5,0)</f>
        <v>2866.28</v>
      </c>
      <c r="H610" s="26">
        <f>IFERROR(VLOOKUP(Tabela8[[#This Row],[NTN-B PRINCIPAL 2035]],'IFIX e SMAL'!$J:$P,5,0),H609)</f>
        <v>92.3</v>
      </c>
      <c r="I610" s="27">
        <v>13.75</v>
      </c>
      <c r="J610" s="54">
        <f>J609+(J609*(((Tabela8[[#This Row],[IFIX]]*1)/G609)-1))</f>
        <v>101.78406556725074</v>
      </c>
      <c r="K610" s="54">
        <f>K609+(K609*(((Tabela8[[#This Row],[SMAL]]*1)/H609)-1))</f>
        <v>83.521853225952682</v>
      </c>
    </row>
    <row r="611" spans="1:11">
      <c r="A611" s="25">
        <v>44907</v>
      </c>
      <c r="B611" s="13">
        <v>6.2199999999999998E-2</v>
      </c>
      <c r="C611" s="13">
        <v>6.3399999999999998E-2</v>
      </c>
      <c r="D611" s="17">
        <v>1887.77</v>
      </c>
      <c r="E611" s="17">
        <v>1860.87</v>
      </c>
      <c r="F611" s="23">
        <v>1860.87</v>
      </c>
      <c r="G611" s="26">
        <f>VLOOKUP(Tabela8[[#This Row],[NTN-B PRINCIPAL 2035]],'IFIX e SMAL'!$A:$E,5,0)</f>
        <v>2846.77</v>
      </c>
      <c r="H611" s="26">
        <f>IFERROR(VLOOKUP(Tabela8[[#This Row],[NTN-B PRINCIPAL 2035]],'IFIX e SMAL'!$J:$P,5,0),H610)</f>
        <v>90.5</v>
      </c>
      <c r="I611" s="27">
        <v>13.75</v>
      </c>
      <c r="J611" s="54">
        <f>J610+(J610*(((Tabela8[[#This Row],[IFIX]]*1)/G610)-1))</f>
        <v>101.09124870385391</v>
      </c>
      <c r="K611" s="54">
        <f>K610+(K610*(((Tabela8[[#This Row],[SMAL]]*1)/H610)-1))</f>
        <v>81.893041353723916</v>
      </c>
    </row>
    <row r="612" spans="1:11">
      <c r="A612" s="25">
        <v>44908</v>
      </c>
      <c r="B612" s="13">
        <v>6.2899999999999998E-2</v>
      </c>
      <c r="C612" s="13">
        <v>6.4100000000000004E-2</v>
      </c>
      <c r="D612" s="17">
        <v>1873.15</v>
      </c>
      <c r="E612" s="17">
        <v>1846.47</v>
      </c>
      <c r="F612" s="23">
        <v>1846.47</v>
      </c>
      <c r="G612" s="26">
        <f>VLOOKUP(Tabela8[[#This Row],[NTN-B PRINCIPAL 2035]],'IFIX e SMAL'!$A:$E,5,0)</f>
        <v>2827.17</v>
      </c>
      <c r="H612" s="26">
        <f>IFERROR(VLOOKUP(Tabela8[[#This Row],[NTN-B PRINCIPAL 2035]],'IFIX e SMAL'!$J:$P,5,0),H611)</f>
        <v>89.09</v>
      </c>
      <c r="I612" s="27">
        <v>13.75</v>
      </c>
      <c r="J612" s="54">
        <f>J611+(J611*(((Tabela8[[#This Row],[IFIX]]*1)/G611)-1))</f>
        <v>100.39523586312721</v>
      </c>
      <c r="K612" s="54">
        <f>K611+(K611*(((Tabela8[[#This Row],[SMAL]]*1)/H611)-1))</f>
        <v>80.617138720478053</v>
      </c>
    </row>
    <row r="613" spans="1:11">
      <c r="A613" s="25">
        <v>44909</v>
      </c>
      <c r="B613" s="13">
        <v>6.4199999999999993E-2</v>
      </c>
      <c r="C613" s="13">
        <v>6.54E-2</v>
      </c>
      <c r="D613" s="17">
        <v>1845.74</v>
      </c>
      <c r="E613" s="17">
        <v>1819.48</v>
      </c>
      <c r="F613" s="23">
        <v>1819.48</v>
      </c>
      <c r="G613" s="26">
        <f>VLOOKUP(Tabela8[[#This Row],[NTN-B PRINCIPAL 2035]],'IFIX e SMAL'!$A:$E,5,0)</f>
        <v>2801.87</v>
      </c>
      <c r="H613" s="26">
        <f>IFERROR(VLOOKUP(Tabela8[[#This Row],[NTN-B PRINCIPAL 2035]],'IFIX e SMAL'!$J:$P,5,0),H612)</f>
        <v>90.1</v>
      </c>
      <c r="I613" s="27">
        <v>13.75</v>
      </c>
      <c r="J613" s="54">
        <f>J612+(J612*(((Tabela8[[#This Row],[IFIX]]*1)/G612)-1))</f>
        <v>99.496811124842239</v>
      </c>
      <c r="K613" s="54">
        <f>K612+(K612*(((Tabela8[[#This Row],[SMAL]]*1)/H612)-1))</f>
        <v>81.531083159895289</v>
      </c>
    </row>
    <row r="614" spans="1:11">
      <c r="A614" s="25">
        <v>44910</v>
      </c>
      <c r="B614" s="13">
        <v>6.25E-2</v>
      </c>
      <c r="C614" s="13">
        <v>6.3700000000000007E-2</v>
      </c>
      <c r="D614" s="17">
        <v>1883.39</v>
      </c>
      <c r="E614" s="17">
        <v>1856.5</v>
      </c>
      <c r="F614" s="23">
        <v>1856.5</v>
      </c>
      <c r="G614" s="26">
        <f>VLOOKUP(Tabela8[[#This Row],[NTN-B PRINCIPAL 2035]],'IFIX e SMAL'!$A:$E,5,0)</f>
        <v>2786.08</v>
      </c>
      <c r="H614" s="26">
        <f>IFERROR(VLOOKUP(Tabela8[[#This Row],[NTN-B PRINCIPAL 2035]],'IFIX e SMAL'!$J:$P,5,0),H613)</f>
        <v>90.59</v>
      </c>
      <c r="I614" s="27">
        <v>13.75</v>
      </c>
      <c r="J614" s="54">
        <f>J613+(J613*(((Tabela8[[#This Row],[IFIX]]*1)/G613)-1))</f>
        <v>98.936094657746594</v>
      </c>
      <c r="K614" s="54">
        <f>K613+(K613*(((Tabela8[[#This Row],[SMAL]]*1)/H613)-1))</f>
        <v>81.974481947335349</v>
      </c>
    </row>
    <row r="615" spans="1:11">
      <c r="A615" s="25">
        <v>44911</v>
      </c>
      <c r="B615" s="13">
        <v>6.3399999999999998E-2</v>
      </c>
      <c r="C615" s="13">
        <v>6.4600000000000005E-2</v>
      </c>
      <c r="D615" s="17">
        <v>1865.22</v>
      </c>
      <c r="E615" s="17">
        <v>1837.96</v>
      </c>
      <c r="F615" s="23">
        <v>1837.96</v>
      </c>
      <c r="G615" s="26">
        <f>VLOOKUP(Tabela8[[#This Row],[NTN-B PRINCIPAL 2035]],'IFIX e SMAL'!$A:$E,5,0)</f>
        <v>2780.48</v>
      </c>
      <c r="H615" s="26">
        <f>IFERROR(VLOOKUP(Tabela8[[#This Row],[NTN-B PRINCIPAL 2035]],'IFIX e SMAL'!$J:$P,5,0),H614)</f>
        <v>89.4</v>
      </c>
      <c r="I615" s="27">
        <v>13.75</v>
      </c>
      <c r="J615" s="54">
        <f>J614+(J614*(((Tabela8[[#This Row],[IFIX]]*1)/G614)-1))</f>
        <v>98.737233846110399</v>
      </c>
      <c r="K615" s="54">
        <f>K614+(K614*(((Tabela8[[#This Row],[SMAL]]*1)/H614)-1))</f>
        <v>80.897656320695233</v>
      </c>
    </row>
    <row r="616" spans="1:11">
      <c r="A616" s="25">
        <v>44914</v>
      </c>
      <c r="B616" s="13">
        <v>6.3600000000000004E-2</v>
      </c>
      <c r="C616" s="13">
        <v>6.480000000000001E-2</v>
      </c>
      <c r="D616" s="17">
        <v>1861.67</v>
      </c>
      <c r="E616" s="17">
        <v>1835.13</v>
      </c>
      <c r="F616" s="23">
        <v>1835.13</v>
      </c>
      <c r="G616" s="26">
        <f>VLOOKUP(Tabela8[[#This Row],[NTN-B PRINCIPAL 2035]],'IFIX e SMAL'!$A:$E,5,0)</f>
        <v>2762.37</v>
      </c>
      <c r="H616" s="26">
        <f>IFERROR(VLOOKUP(Tabela8[[#This Row],[NTN-B PRINCIPAL 2035]],'IFIX e SMAL'!$J:$P,5,0),H615)</f>
        <v>91</v>
      </c>
      <c r="I616" s="27">
        <v>13.75</v>
      </c>
      <c r="J616" s="54">
        <f>J615+(J615*(((Tabela8[[#This Row],[IFIX]]*1)/G615)-1))</f>
        <v>98.094132185622627</v>
      </c>
      <c r="K616" s="54">
        <f>K615+(K615*(((Tabela8[[#This Row],[SMAL]]*1)/H615)-1))</f>
        <v>82.345489096009672</v>
      </c>
    </row>
    <row r="617" spans="1:11">
      <c r="A617" s="25">
        <v>44915</v>
      </c>
      <c r="B617" s="13">
        <v>6.3500000000000001E-2</v>
      </c>
      <c r="C617" s="13">
        <v>6.4699999999999994E-2</v>
      </c>
      <c r="D617" s="17">
        <v>1864.62</v>
      </c>
      <c r="E617" s="17">
        <v>1838.04</v>
      </c>
      <c r="F617" s="23">
        <v>1838.04</v>
      </c>
      <c r="G617" s="26">
        <f>VLOOKUP(Tabela8[[#This Row],[NTN-B PRINCIPAL 2035]],'IFIX e SMAL'!$A:$E,5,0)</f>
        <v>2779.54</v>
      </c>
      <c r="H617" s="26">
        <f>IFERROR(VLOOKUP(Tabela8[[#This Row],[NTN-B PRINCIPAL 2035]],'IFIX e SMAL'!$J:$P,5,0),H616)</f>
        <v>94</v>
      </c>
      <c r="I617" s="27">
        <v>13.75</v>
      </c>
      <c r="J617" s="54">
        <f>J616+(J616*(((Tabela8[[#This Row],[IFIX]]*1)/G616)-1))</f>
        <v>98.703853638442894</v>
      </c>
      <c r="K617" s="54">
        <f>K616+(K616*(((Tabela8[[#This Row],[SMAL]]*1)/H616)-1))</f>
        <v>85.060175549724292</v>
      </c>
    </row>
    <row r="618" spans="1:11">
      <c r="A618" s="25">
        <v>44916</v>
      </c>
      <c r="B618" s="13">
        <v>6.2600000000000003E-2</v>
      </c>
      <c r="C618" s="13">
        <v>6.3799999999999996E-2</v>
      </c>
      <c r="D618" s="17">
        <v>1885.01</v>
      </c>
      <c r="E618" s="17">
        <v>1858.14</v>
      </c>
      <c r="F618" s="23">
        <v>1858.14</v>
      </c>
      <c r="G618" s="26">
        <f>VLOOKUP(Tabela8[[#This Row],[NTN-B PRINCIPAL 2035]],'IFIX e SMAL'!$A:$E,5,0)</f>
        <v>2799.72</v>
      </c>
      <c r="H618" s="26">
        <f>IFERROR(VLOOKUP(Tabela8[[#This Row],[NTN-B PRINCIPAL 2035]],'IFIX e SMAL'!$J:$P,5,0),H617)</f>
        <v>94.31</v>
      </c>
      <c r="I618" s="27">
        <v>13.75</v>
      </c>
      <c r="J618" s="54">
        <f>J617+(J617*(((Tabela8[[#This Row],[IFIX]]*1)/G617)-1))</f>
        <v>99.420462777517614</v>
      </c>
      <c r="K618" s="54">
        <f>K617+(K617*(((Tabela8[[#This Row],[SMAL]]*1)/H617)-1))</f>
        <v>85.340693149941472</v>
      </c>
    </row>
    <row r="619" spans="1:11">
      <c r="A619" s="25">
        <v>44917</v>
      </c>
      <c r="B619" s="13">
        <v>6.3500000000000001E-2</v>
      </c>
      <c r="C619" s="13">
        <v>6.4699999999999994E-2</v>
      </c>
      <c r="D619" s="17">
        <v>1866.19</v>
      </c>
      <c r="E619" s="17">
        <v>1839.61</v>
      </c>
      <c r="F619" s="23">
        <v>1839.61</v>
      </c>
      <c r="G619" s="26">
        <f>VLOOKUP(Tabela8[[#This Row],[NTN-B PRINCIPAL 2035]],'IFIX e SMAL'!$A:$E,5,0)</f>
        <v>2801.14</v>
      </c>
      <c r="H619" s="26">
        <f>IFERROR(VLOOKUP(Tabela8[[#This Row],[NTN-B PRINCIPAL 2035]],'IFIX e SMAL'!$J:$P,5,0),H618)</f>
        <v>94.36</v>
      </c>
      <c r="I619" s="27">
        <v>13.75</v>
      </c>
      <c r="J619" s="54">
        <f>J618+(J618*(((Tabela8[[#This Row],[IFIX]]*1)/G618)-1))</f>
        <v>99.470888197611089</v>
      </c>
      <c r="K619" s="54">
        <f>K618+(K618*(((Tabela8[[#This Row],[SMAL]]*1)/H618)-1))</f>
        <v>85.385937924170051</v>
      </c>
    </row>
    <row r="620" spans="1:11">
      <c r="A620" s="25">
        <v>44918</v>
      </c>
      <c r="B620" s="13">
        <v>6.1900000000000004E-2</v>
      </c>
      <c r="C620" s="13">
        <v>6.3099999999999989E-2</v>
      </c>
      <c r="D620" s="17">
        <v>1902.67</v>
      </c>
      <c r="E620" s="17">
        <v>1874.88</v>
      </c>
      <c r="F620" s="23">
        <v>1874.88</v>
      </c>
      <c r="G620" s="26">
        <f>VLOOKUP(Tabela8[[#This Row],[NTN-B PRINCIPAL 2035]],'IFIX e SMAL'!$A:$E,5,0)</f>
        <v>2820.03</v>
      </c>
      <c r="H620" s="26">
        <f>IFERROR(VLOOKUP(Tabela8[[#This Row],[NTN-B PRINCIPAL 2035]],'IFIX e SMAL'!$J:$P,5,0),H619)</f>
        <v>97.8</v>
      </c>
      <c r="I620" s="27">
        <v>13.75</v>
      </c>
      <c r="J620" s="54">
        <f>J619+(J619*(((Tabela8[[#This Row],[IFIX]]*1)/G619)-1))</f>
        <v>100.14168832829105</v>
      </c>
      <c r="K620" s="54">
        <f>K619+(K619*(((Tabela8[[#This Row],[SMAL]]*1)/H619)-1))</f>
        <v>88.498778391096124</v>
      </c>
    </row>
    <row r="621" spans="1:11">
      <c r="A621" s="25">
        <v>44921</v>
      </c>
      <c r="B621" s="13">
        <v>6.1900000000000004E-2</v>
      </c>
      <c r="C621" s="13">
        <v>6.3099999999999989E-2</v>
      </c>
      <c r="D621" s="17">
        <v>1902.58</v>
      </c>
      <c r="E621" s="17">
        <v>1875.54</v>
      </c>
      <c r="F621" s="23">
        <v>1875.54</v>
      </c>
      <c r="G621" s="26">
        <f>VLOOKUP(Tabela8[[#This Row],[NTN-B PRINCIPAL 2035]],'IFIX e SMAL'!$A:$E,5,0)</f>
        <v>2826.99</v>
      </c>
      <c r="H621" s="26">
        <f>IFERROR(VLOOKUP(Tabela8[[#This Row],[NTN-B PRINCIPAL 2035]],'IFIX e SMAL'!$J:$P,5,0),H620)</f>
        <v>96.88</v>
      </c>
      <c r="I621" s="27">
        <v>13.75</v>
      </c>
      <c r="J621" s="54">
        <f>J620+(J620*(((Tabela8[[#This Row],[IFIX]]*1)/G620)-1))</f>
        <v>100.38884390846745</v>
      </c>
      <c r="K621" s="54">
        <f>K620+(K620*(((Tabela8[[#This Row],[SMAL]]*1)/H620)-1))</f>
        <v>87.666274545290307</v>
      </c>
    </row>
    <row r="622" spans="1:11">
      <c r="A622" s="25">
        <v>44922</v>
      </c>
      <c r="B622" s="13">
        <v>6.1799999999999994E-2</v>
      </c>
      <c r="C622" s="13">
        <v>6.3E-2</v>
      </c>
      <c r="D622" s="17">
        <v>1905.51</v>
      </c>
      <c r="E622" s="17">
        <v>1878.43</v>
      </c>
      <c r="F622" s="23">
        <v>1878.43</v>
      </c>
      <c r="G622" s="26">
        <f>VLOOKUP(Tabela8[[#This Row],[NTN-B PRINCIPAL 2035]],'IFIX e SMAL'!$A:$E,5,0)</f>
        <v>2834.46</v>
      </c>
      <c r="H622" s="26">
        <f>IFERROR(VLOOKUP(Tabela8[[#This Row],[NTN-B PRINCIPAL 2035]],'IFIX e SMAL'!$J:$P,5,0),H621)</f>
        <v>94.2</v>
      </c>
      <c r="I622" s="27">
        <v>13.75</v>
      </c>
      <c r="J622" s="54">
        <f>J621+(J621*(((Tabela8[[#This Row],[IFIX]]*1)/G621)-1))</f>
        <v>100.65411002684645</v>
      </c>
      <c r="K622" s="54">
        <f>K621+(K621*(((Tabela8[[#This Row],[SMAL]]*1)/H621)-1))</f>
        <v>85.241154646638591</v>
      </c>
    </row>
    <row r="623" spans="1:11">
      <c r="A623" s="25">
        <v>44923</v>
      </c>
      <c r="B623" s="13">
        <v>6.08E-2</v>
      </c>
      <c r="C623" s="13">
        <v>6.2E-2</v>
      </c>
      <c r="D623" s="17">
        <v>1928.5</v>
      </c>
      <c r="E623" s="17">
        <v>1901.09</v>
      </c>
      <c r="F623" s="23">
        <v>1901.09</v>
      </c>
      <c r="G623" s="26">
        <f>VLOOKUP(Tabela8[[#This Row],[NTN-B PRINCIPAL 2035]],'IFIX e SMAL'!$A:$E,5,0)</f>
        <v>2850.52</v>
      </c>
      <c r="H623" s="26">
        <f>IFERROR(VLOOKUP(Tabela8[[#This Row],[NTN-B PRINCIPAL 2035]],'IFIX e SMAL'!$J:$P,5,0),H622)</f>
        <v>97.5</v>
      </c>
      <c r="I623" s="27">
        <v>13.75</v>
      </c>
      <c r="J623" s="54">
        <f>J622+(J622*(((Tabela8[[#This Row],[IFIX]]*1)/G622)-1))</f>
        <v>101.2244144259317</v>
      </c>
      <c r="K623" s="54">
        <f>K622+(K622*(((Tabela8[[#This Row],[SMAL]]*1)/H622)-1))</f>
        <v>88.227309745724654</v>
      </c>
    </row>
    <row r="624" spans="1:11">
      <c r="A624" s="25">
        <v>44924</v>
      </c>
      <c r="B624" s="13">
        <v>6.0100000000000001E-2</v>
      </c>
      <c r="C624" s="13">
        <v>6.13E-2</v>
      </c>
      <c r="D624" s="17">
        <v>1946.24</v>
      </c>
      <c r="E624" s="17">
        <v>1917.33</v>
      </c>
      <c r="F624" s="23">
        <v>1917.33</v>
      </c>
      <c r="G624" s="26">
        <f>VLOOKUP(Tabela8[[#This Row],[NTN-B PRINCIPAL 2035]],'IFIX e SMAL'!$A:$E,5,0)</f>
        <v>2867.13</v>
      </c>
      <c r="H624" s="26">
        <f>IFERROR(VLOOKUP(Tabela8[[#This Row],[NTN-B PRINCIPAL 2035]],'IFIX e SMAL'!$J:$P,5,0),H623)</f>
        <v>96.52</v>
      </c>
      <c r="I624" s="27">
        <v>13.75</v>
      </c>
      <c r="J624" s="54">
        <f>J623+(J623*(((Tabela8[[#This Row],[IFIX]]*1)/G623)-1))</f>
        <v>101.81424979758836</v>
      </c>
      <c r="K624" s="54">
        <f>K623+(K623*(((Tabela8[[#This Row],[SMAL]]*1)/H623)-1))</f>
        <v>87.340512170844548</v>
      </c>
    </row>
    <row r="625" spans="1:11">
      <c r="A625" s="25">
        <v>44928</v>
      </c>
      <c r="B625" s="13">
        <v>6.1399999999999996E-2</v>
      </c>
      <c r="C625" s="13">
        <v>6.2600000000000003E-2</v>
      </c>
      <c r="D625" s="17">
        <v>1917.79</v>
      </c>
      <c r="E625" s="17">
        <v>1890.56</v>
      </c>
      <c r="F625" s="23">
        <v>1890.56</v>
      </c>
      <c r="G625" s="26">
        <f>VLOOKUP(Tabela8[[#This Row],[NTN-B PRINCIPAL 2035]],'IFIX e SMAL'!$A:$E,5,0)</f>
        <v>2861.1</v>
      </c>
      <c r="H625" s="26">
        <f>IFERROR(VLOOKUP(Tabela8[[#This Row],[NTN-B PRINCIPAL 2035]],'IFIX e SMAL'!$J:$P,5,0),H624)</f>
        <v>93.8</v>
      </c>
      <c r="I625" s="27">
        <v>13.75</v>
      </c>
      <c r="J625" s="54">
        <f>J624+(J624*(((Tabela8[[#This Row],[IFIX]]*1)/G624)-1))</f>
        <v>101.60011931648724</v>
      </c>
      <c r="K625" s="54">
        <f>K624+(K624*(((Tabela8[[#This Row],[SMAL]]*1)/H624)-1))</f>
        <v>84.879196452809978</v>
      </c>
    </row>
    <row r="626" spans="1:11">
      <c r="A626" s="25">
        <v>44929</v>
      </c>
      <c r="B626" s="13">
        <v>6.1799999999999994E-2</v>
      </c>
      <c r="C626" s="13">
        <v>6.3E-2</v>
      </c>
      <c r="D626" s="17">
        <v>1909.62</v>
      </c>
      <c r="E626" s="17">
        <v>1882.53</v>
      </c>
      <c r="F626" s="23">
        <v>1882.53</v>
      </c>
      <c r="G626" s="26">
        <f>VLOOKUP(Tabela8[[#This Row],[NTN-B PRINCIPAL 2035]],'IFIX e SMAL'!$A:$E,5,0)</f>
        <v>2855.21</v>
      </c>
      <c r="H626" s="26">
        <f>IFERROR(VLOOKUP(Tabela8[[#This Row],[NTN-B PRINCIPAL 2035]],'IFIX e SMAL'!$J:$P,5,0),H625)</f>
        <v>90.2</v>
      </c>
      <c r="I626" s="27">
        <v>13.75</v>
      </c>
      <c r="J626" s="54">
        <f>J625+(J625*(((Tabela8[[#This Row],[IFIX]]*1)/G625)-1))</f>
        <v>101.39096035567702</v>
      </c>
      <c r="K626" s="54">
        <f>K625+(K625*(((Tabela8[[#This Row],[SMAL]]*1)/H625)-1))</f>
        <v>81.62157270835246</v>
      </c>
    </row>
    <row r="627" spans="1:11">
      <c r="A627" s="25">
        <v>44930</v>
      </c>
      <c r="B627" s="13">
        <v>6.2899999999999998E-2</v>
      </c>
      <c r="C627" s="13">
        <v>6.4100000000000004E-2</v>
      </c>
      <c r="D627" s="17">
        <v>1886.15</v>
      </c>
      <c r="E627" s="17">
        <v>1859.42</v>
      </c>
      <c r="F627" s="23">
        <v>1859.42</v>
      </c>
      <c r="G627" s="26">
        <f>VLOOKUP(Tabela8[[#This Row],[NTN-B PRINCIPAL 2035]],'IFIX e SMAL'!$A:$E,5,0)</f>
        <v>2846.9</v>
      </c>
      <c r="H627" s="26">
        <f>IFERROR(VLOOKUP(Tabela8[[#This Row],[NTN-B PRINCIPAL 2035]],'IFIX e SMAL'!$J:$P,5,0),H626)</f>
        <v>92</v>
      </c>
      <c r="I627" s="27">
        <v>13.75</v>
      </c>
      <c r="J627" s="54">
        <f>J626+(J626*(((Tabela8[[#This Row],[IFIX]]*1)/G626)-1))</f>
        <v>101.09586511555258</v>
      </c>
      <c r="K627" s="54">
        <f>K626+(K626*(((Tabela8[[#This Row],[SMAL]]*1)/H626)-1))</f>
        <v>83.250384580581226</v>
      </c>
    </row>
    <row r="628" spans="1:11">
      <c r="A628" s="25">
        <v>44931</v>
      </c>
      <c r="B628" s="13">
        <v>6.2300000000000001E-2</v>
      </c>
      <c r="C628" s="13">
        <v>6.3500000000000001E-2</v>
      </c>
      <c r="D628" s="17">
        <v>1900.02</v>
      </c>
      <c r="E628" s="17">
        <v>1873.09</v>
      </c>
      <c r="F628" s="23">
        <v>1873.09</v>
      </c>
      <c r="G628" s="26">
        <f>VLOOKUP(Tabela8[[#This Row],[NTN-B PRINCIPAL 2035]],'IFIX e SMAL'!$A:$E,5,0)</f>
        <v>2855.86</v>
      </c>
      <c r="H628" s="26">
        <f>IFERROR(VLOOKUP(Tabela8[[#This Row],[NTN-B PRINCIPAL 2035]],'IFIX e SMAL'!$J:$P,5,0),H627)</f>
        <v>94.5</v>
      </c>
      <c r="I628" s="27">
        <v>13.75</v>
      </c>
      <c r="J628" s="54">
        <f>J627+(J627*(((Tabela8[[#This Row],[IFIX]]*1)/G627)-1))</f>
        <v>101.4140424141705</v>
      </c>
      <c r="K628" s="54">
        <f>K627+(K627*(((Tabela8[[#This Row],[SMAL]]*1)/H627)-1))</f>
        <v>85.512623292010062</v>
      </c>
    </row>
    <row r="629" spans="1:11">
      <c r="A629" s="25">
        <v>44932</v>
      </c>
      <c r="B629" s="13">
        <v>6.2300000000000001E-2</v>
      </c>
      <c r="C629" s="13">
        <v>6.3500000000000001E-2</v>
      </c>
      <c r="D629" s="17">
        <v>1901.27</v>
      </c>
      <c r="E629" s="17">
        <v>1873.81</v>
      </c>
      <c r="F629" s="23">
        <v>1873.81</v>
      </c>
      <c r="G629" s="26">
        <f>VLOOKUP(Tabela8[[#This Row],[NTN-B PRINCIPAL 2035]],'IFIX e SMAL'!$A:$E,5,0)</f>
        <v>2850.98</v>
      </c>
      <c r="H629" s="26">
        <f>IFERROR(VLOOKUP(Tabela8[[#This Row],[NTN-B PRINCIPAL 2035]],'IFIX e SMAL'!$J:$P,5,0),H628)</f>
        <v>95.03</v>
      </c>
      <c r="I629" s="27">
        <v>13.75</v>
      </c>
      <c r="J629" s="54">
        <f>J628+(J628*(((Tabela8[[#This Row],[IFIX]]*1)/G628)-1))</f>
        <v>101.24074942117323</v>
      </c>
      <c r="K629" s="54">
        <f>K628+(K628*(((Tabela8[[#This Row],[SMAL]]*1)/H628)-1))</f>
        <v>85.992217898832976</v>
      </c>
    </row>
    <row r="630" spans="1:11">
      <c r="A630" s="25">
        <v>44935</v>
      </c>
      <c r="B630" s="13">
        <v>6.3E-2</v>
      </c>
      <c r="C630" s="13">
        <v>6.4199999999999993E-2</v>
      </c>
      <c r="D630" s="17">
        <v>1886.64</v>
      </c>
      <c r="E630" s="17">
        <v>1859.93</v>
      </c>
      <c r="F630" s="23">
        <v>1859.93</v>
      </c>
      <c r="G630" s="26">
        <f>VLOOKUP(Tabela8[[#This Row],[NTN-B PRINCIPAL 2035]],'IFIX e SMAL'!$A:$E,5,0)</f>
        <v>2845.35</v>
      </c>
      <c r="H630" s="26">
        <f>IFERROR(VLOOKUP(Tabela8[[#This Row],[NTN-B PRINCIPAL 2035]],'IFIX e SMAL'!$J:$P,5,0),H629)</f>
        <v>95.85</v>
      </c>
      <c r="I630" s="27">
        <v>13.75</v>
      </c>
      <c r="J630" s="54">
        <f>J629+(J629*(((Tabela8[[#This Row],[IFIX]]*1)/G629)-1))</f>
        <v>101.04082328376042</v>
      </c>
      <c r="K630" s="54">
        <f>K629+(K629*(((Tabela8[[#This Row],[SMAL]]*1)/H629)-1))</f>
        <v>86.734232196181622</v>
      </c>
    </row>
    <row r="631" spans="1:11">
      <c r="A631" s="25">
        <v>44936</v>
      </c>
      <c r="B631" s="13">
        <v>6.2300000000000001E-2</v>
      </c>
      <c r="C631" s="13">
        <v>6.3500000000000001E-2</v>
      </c>
      <c r="D631" s="17">
        <v>1905.84</v>
      </c>
      <c r="E631" s="17">
        <v>1878.74</v>
      </c>
      <c r="F631" s="23">
        <v>1878.74</v>
      </c>
      <c r="G631" s="26">
        <f>VLOOKUP(Tabela8[[#This Row],[NTN-B PRINCIPAL 2035]],'IFIX e SMAL'!$A:$E,5,0)</f>
        <v>2845.39</v>
      </c>
      <c r="H631" s="26">
        <f>IFERROR(VLOOKUP(Tabela8[[#This Row],[NTN-B PRINCIPAL 2035]],'IFIX e SMAL'!$J:$P,5,0),H630)</f>
        <v>99.08</v>
      </c>
      <c r="I631" s="27">
        <v>13.75</v>
      </c>
      <c r="J631" s="54">
        <f>J630+(J630*(((Tabela8[[#This Row],[IFIX]]*1)/G630)-1))</f>
        <v>101.04224371812924</v>
      </c>
      <c r="K631" s="54">
        <f>K630+(K630*(((Tabela8[[#This Row],[SMAL]]*1)/H630)-1))</f>
        <v>89.657044611347686</v>
      </c>
    </row>
    <row r="632" spans="1:11">
      <c r="A632" s="25">
        <v>44937</v>
      </c>
      <c r="B632" s="13">
        <v>6.1900000000000004E-2</v>
      </c>
      <c r="C632" s="13">
        <v>6.3099999999999989E-2</v>
      </c>
      <c r="D632" s="17">
        <v>1915.52</v>
      </c>
      <c r="E632" s="17">
        <v>1888.29</v>
      </c>
      <c r="F632" s="23">
        <v>1888.29</v>
      </c>
      <c r="G632" s="26">
        <f>VLOOKUP(Tabela8[[#This Row],[NTN-B PRINCIPAL 2035]],'IFIX e SMAL'!$A:$E,5,0)</f>
        <v>2839.07</v>
      </c>
      <c r="H632" s="26">
        <f>IFERROR(VLOOKUP(Tabela8[[#This Row],[NTN-B PRINCIPAL 2035]],'IFIX e SMAL'!$J:$P,5,0),H631)</f>
        <v>100.6</v>
      </c>
      <c r="I632" s="27">
        <v>13.75</v>
      </c>
      <c r="J632" s="54">
        <f>J631+(J631*(((Tabela8[[#This Row],[IFIX]]*1)/G631)-1))</f>
        <v>100.81781508785411</v>
      </c>
      <c r="K632" s="54">
        <f>K631+(K631*(((Tabela8[[#This Row],[SMAL]]*1)/H631)-1))</f>
        <v>91.032485747896416</v>
      </c>
    </row>
    <row r="633" spans="1:11">
      <c r="A633" s="25">
        <v>44938</v>
      </c>
      <c r="B633" s="13">
        <v>6.0100000000000001E-2</v>
      </c>
      <c r="C633" s="13">
        <v>6.13E-2</v>
      </c>
      <c r="D633" s="17">
        <v>1956.73</v>
      </c>
      <c r="E633" s="17">
        <v>1928.88</v>
      </c>
      <c r="F633" s="23">
        <v>1928.88</v>
      </c>
      <c r="G633" s="26">
        <f>VLOOKUP(Tabela8[[#This Row],[NTN-B PRINCIPAL 2035]],'IFIX e SMAL'!$A:$E,5,0)</f>
        <v>2833.33</v>
      </c>
      <c r="H633" s="26">
        <f>IFERROR(VLOOKUP(Tabela8[[#This Row],[NTN-B PRINCIPAL 2035]],'IFIX e SMAL'!$J:$P,5,0),H632)</f>
        <v>97.45</v>
      </c>
      <c r="I633" s="27">
        <v>13.75</v>
      </c>
      <c r="J633" s="54">
        <f>J632+(J632*(((Tabela8[[#This Row],[IFIX]]*1)/G632)-1))</f>
        <v>100.613982755927</v>
      </c>
      <c r="K633" s="54">
        <f>K632+(K632*(((Tabela8[[#This Row],[SMAL]]*1)/H632)-1))</f>
        <v>88.182064971496089</v>
      </c>
    </row>
    <row r="634" spans="1:11">
      <c r="A634" s="25">
        <v>44939</v>
      </c>
      <c r="B634" s="13">
        <v>6.08E-2</v>
      </c>
      <c r="C634" s="13">
        <v>6.2E-2</v>
      </c>
      <c r="D634" s="17">
        <v>1942.47</v>
      </c>
      <c r="E634" s="17">
        <v>1914.15</v>
      </c>
      <c r="F634" s="23">
        <v>1914.15</v>
      </c>
      <c r="G634" s="26">
        <f>VLOOKUP(Tabela8[[#This Row],[NTN-B PRINCIPAL 2035]],'IFIX e SMAL'!$A:$E,5,0)</f>
        <v>2838.74</v>
      </c>
      <c r="H634" s="26">
        <f>IFERROR(VLOOKUP(Tabela8[[#This Row],[NTN-B PRINCIPAL 2035]],'IFIX e SMAL'!$J:$P,5,0),H633)</f>
        <v>95.4</v>
      </c>
      <c r="I634" s="27">
        <v>13.75</v>
      </c>
      <c r="J634" s="54">
        <f>J633+(J633*(((Tabela8[[#This Row],[IFIX]]*1)/G633)-1))</f>
        <v>100.80609650431126</v>
      </c>
      <c r="K634" s="54">
        <f>K633+(K633*(((Tabela8[[#This Row],[SMAL]]*1)/H633)-1))</f>
        <v>86.327029228124445</v>
      </c>
    </row>
    <row r="635" spans="1:11">
      <c r="A635" s="25">
        <v>44942</v>
      </c>
      <c r="B635" s="13">
        <v>6.0899999999999996E-2</v>
      </c>
      <c r="C635" s="13">
        <v>6.2100000000000002E-2</v>
      </c>
      <c r="D635" s="17">
        <v>1941.01</v>
      </c>
      <c r="E635" s="17">
        <v>1913.47</v>
      </c>
      <c r="F635" s="23">
        <v>1913.47</v>
      </c>
      <c r="G635" s="26">
        <f>VLOOKUP(Tabela8[[#This Row],[NTN-B PRINCIPAL 2035]],'IFIX e SMAL'!$A:$E,5,0)</f>
        <v>2840.79</v>
      </c>
      <c r="H635" s="26">
        <f>IFERROR(VLOOKUP(Tabela8[[#This Row],[NTN-B PRINCIPAL 2035]],'IFIX e SMAL'!$J:$P,5,0),H634)</f>
        <v>94.77</v>
      </c>
      <c r="I635" s="27">
        <v>13.75</v>
      </c>
      <c r="J635" s="54">
        <f>J634+(J634*(((Tabela8[[#This Row],[IFIX]]*1)/G634)-1))</f>
        <v>100.8788937657138</v>
      </c>
      <c r="K635" s="54">
        <f>K634+(K634*(((Tabela8[[#This Row],[SMAL]]*1)/H634)-1))</f>
        <v>85.756945072844374</v>
      </c>
    </row>
    <row r="636" spans="1:11">
      <c r="A636" s="25">
        <v>44943</v>
      </c>
      <c r="B636" s="13">
        <v>6.1399999999999996E-2</v>
      </c>
      <c r="C636" s="13">
        <v>6.2600000000000003E-2</v>
      </c>
      <c r="D636" s="17">
        <v>1930.59</v>
      </c>
      <c r="E636" s="17">
        <v>1903.22</v>
      </c>
      <c r="F636" s="23">
        <v>1903.22</v>
      </c>
      <c r="G636" s="26">
        <f>VLOOKUP(Tabela8[[#This Row],[NTN-B PRINCIPAL 2035]],'IFIX e SMAL'!$A:$E,5,0)</f>
        <v>2838.03</v>
      </c>
      <c r="H636" s="26">
        <f>IFERROR(VLOOKUP(Tabela8[[#This Row],[NTN-B PRINCIPAL 2035]],'IFIX e SMAL'!$J:$P,5,0),H635)</f>
        <v>96.7</v>
      </c>
      <c r="I636" s="27">
        <v>13.75</v>
      </c>
      <c r="J636" s="54">
        <f>J635+(J635*(((Tabela8[[#This Row],[IFIX]]*1)/G635)-1))</f>
        <v>100.78088379426453</v>
      </c>
      <c r="K636" s="54">
        <f>K635+(K635*(((Tabela8[[#This Row],[SMAL]]*1)/H635)-1))</f>
        <v>87.503393358067456</v>
      </c>
    </row>
    <row r="637" spans="1:11">
      <c r="A637" s="25">
        <v>44944</v>
      </c>
      <c r="B637" s="13">
        <v>6.1100000000000002E-2</v>
      </c>
      <c r="C637" s="13">
        <v>6.2300000000000001E-2</v>
      </c>
      <c r="D637" s="17">
        <v>1938.08</v>
      </c>
      <c r="E637" s="17">
        <v>1910.61</v>
      </c>
      <c r="F637" s="23">
        <v>1910.61</v>
      </c>
      <c r="G637" s="26">
        <f>VLOOKUP(Tabela8[[#This Row],[NTN-B PRINCIPAL 2035]],'IFIX e SMAL'!$A:$E,5,0)</f>
        <v>2838.73</v>
      </c>
      <c r="H637" s="26">
        <f>IFERROR(VLOOKUP(Tabela8[[#This Row],[NTN-B PRINCIPAL 2035]],'IFIX e SMAL'!$J:$P,5,0),H636)</f>
        <v>96.6</v>
      </c>
      <c r="I637" s="27">
        <v>13.75</v>
      </c>
      <c r="J637" s="54">
        <f>J636+(J636*(((Tabela8[[#This Row],[IFIX]]*1)/G636)-1))</f>
        <v>100.80574139571905</v>
      </c>
      <c r="K637" s="54">
        <f>K636+(K636*(((Tabela8[[#This Row],[SMAL]]*1)/H636)-1))</f>
        <v>87.412903809610299</v>
      </c>
    </row>
    <row r="638" spans="1:11">
      <c r="A638" s="25">
        <v>44945</v>
      </c>
      <c r="B638" s="13">
        <v>6.3299999999999995E-2</v>
      </c>
      <c r="C638" s="13">
        <v>6.4500000000000002E-2</v>
      </c>
      <c r="D638" s="17">
        <v>1890.23</v>
      </c>
      <c r="E638" s="17">
        <v>1863.48</v>
      </c>
      <c r="F638" s="23">
        <v>1863.48</v>
      </c>
      <c r="G638" s="26">
        <f>VLOOKUP(Tabela8[[#This Row],[NTN-B PRINCIPAL 2035]],'IFIX e SMAL'!$A:$E,5,0)</f>
        <v>2824.92</v>
      </c>
      <c r="H638" s="26">
        <f>IFERROR(VLOOKUP(Tabela8[[#This Row],[NTN-B PRINCIPAL 2035]],'IFIX e SMAL'!$J:$P,5,0),H637)</f>
        <v>96.72</v>
      </c>
      <c r="I638" s="27">
        <v>13.75</v>
      </c>
      <c r="J638" s="54">
        <f>J637+(J637*(((Tabela8[[#This Row],[IFIX]]*1)/G637)-1))</f>
        <v>100.3153364298805</v>
      </c>
      <c r="K638" s="54">
        <f>K637+(K637*(((Tabela8[[#This Row],[SMAL]]*1)/H637)-1))</f>
        <v>87.52149126775889</v>
      </c>
    </row>
    <row r="639" spans="1:11">
      <c r="A639" s="25">
        <v>44946</v>
      </c>
      <c r="B639" s="13">
        <v>6.1699999999999998E-2</v>
      </c>
      <c r="C639" s="13">
        <v>6.2899999999999998E-2</v>
      </c>
      <c r="D639" s="17">
        <v>1926.89</v>
      </c>
      <c r="E639" s="17">
        <v>1898.97</v>
      </c>
      <c r="F639" s="23">
        <v>1898.97</v>
      </c>
      <c r="G639" s="26">
        <f>VLOOKUP(Tabela8[[#This Row],[NTN-B PRINCIPAL 2035]],'IFIX e SMAL'!$A:$E,5,0)</f>
        <v>2826.67</v>
      </c>
      <c r="H639" s="26">
        <f>IFERROR(VLOOKUP(Tabela8[[#This Row],[NTN-B PRINCIPAL 2035]],'IFIX e SMAL'!$J:$P,5,0),H638)</f>
        <v>97.55</v>
      </c>
      <c r="I639" s="27">
        <v>13.75</v>
      </c>
      <c r="J639" s="54">
        <f>J638+(J638*(((Tabela8[[#This Row],[IFIX]]*1)/G638)-1))</f>
        <v>100.37748043351682</v>
      </c>
      <c r="K639" s="54">
        <f>K638+(K638*(((Tabela8[[#This Row],[SMAL]]*1)/H638)-1))</f>
        <v>88.27255451995326</v>
      </c>
    </row>
    <row r="640" spans="1:11">
      <c r="A640" s="25">
        <v>44949</v>
      </c>
      <c r="B640" s="13">
        <v>6.3200000000000006E-2</v>
      </c>
      <c r="C640" s="13">
        <v>6.4399999999999999E-2</v>
      </c>
      <c r="D640" s="17">
        <v>1894.59</v>
      </c>
      <c r="E640" s="17">
        <v>1867.8</v>
      </c>
      <c r="F640" s="23">
        <v>1867.8</v>
      </c>
      <c r="G640" s="26">
        <f>VLOOKUP(Tabela8[[#This Row],[NTN-B PRINCIPAL 2035]],'IFIX e SMAL'!$A:$E,5,0)</f>
        <v>2815.86</v>
      </c>
      <c r="H640" s="26">
        <f>IFERROR(VLOOKUP(Tabela8[[#This Row],[NTN-B PRINCIPAL 2035]],'IFIX e SMAL'!$J:$P,5,0),H639)</f>
        <v>96.45</v>
      </c>
      <c r="I640" s="27">
        <v>13.75</v>
      </c>
      <c r="J640" s="54">
        <f>J639+(J639*(((Tabela8[[#This Row],[IFIX]]*1)/G639)-1))</f>
        <v>99.993608045340522</v>
      </c>
      <c r="K640" s="54">
        <f>K639+(K639*(((Tabela8[[#This Row],[SMAL]]*1)/H639)-1))</f>
        <v>87.277169486924578</v>
      </c>
    </row>
    <row r="641" spans="1:11">
      <c r="A641" s="25">
        <v>44950</v>
      </c>
      <c r="B641" s="13">
        <v>6.3600000000000004E-2</v>
      </c>
      <c r="C641" s="13">
        <v>6.480000000000001E-2</v>
      </c>
      <c r="D641" s="17">
        <v>1886.65</v>
      </c>
      <c r="E641" s="17">
        <v>1859.99</v>
      </c>
      <c r="F641" s="23">
        <v>1859.99</v>
      </c>
      <c r="G641" s="26">
        <f>VLOOKUP(Tabela8[[#This Row],[NTN-B PRINCIPAL 2035]],'IFIX e SMAL'!$A:$E,5,0)</f>
        <v>2811.9</v>
      </c>
      <c r="H641" s="26">
        <f>IFERROR(VLOOKUP(Tabela8[[#This Row],[NTN-B PRINCIPAL 2035]],'IFIX e SMAL'!$J:$P,5,0),H640)</f>
        <v>98.26</v>
      </c>
      <c r="I641" s="27">
        <v>13.75</v>
      </c>
      <c r="J641" s="54">
        <f>J640+(J640*(((Tabela8[[#This Row],[IFIX]]*1)/G640)-1))</f>
        <v>99.852985042826361</v>
      </c>
      <c r="K641" s="54">
        <f>K640+(K640*(((Tabela8[[#This Row],[SMAL]]*1)/H640)-1))</f>
        <v>88.915030313999068</v>
      </c>
    </row>
    <row r="642" spans="1:11">
      <c r="A642" s="25">
        <v>44951</v>
      </c>
      <c r="B642" s="13">
        <v>6.2400000000000004E-2</v>
      </c>
      <c r="C642" s="13">
        <v>6.3600000000000004E-2</v>
      </c>
      <c r="D642" s="17">
        <v>1913.99</v>
      </c>
      <c r="E642" s="17">
        <v>1886.9</v>
      </c>
      <c r="F642" s="23">
        <v>1886.9</v>
      </c>
      <c r="G642" s="26">
        <f>VLOOKUP(Tabela8[[#This Row],[NTN-B PRINCIPAL 2035]],'IFIX e SMAL'!$A:$E,5,0)</f>
        <v>2816.54</v>
      </c>
      <c r="H642" s="26">
        <f>IFERROR(VLOOKUP(Tabela8[[#This Row],[NTN-B PRINCIPAL 2035]],'IFIX e SMAL'!$J:$P,5,0),H641)</f>
        <v>99.2</v>
      </c>
      <c r="I642" s="27">
        <v>13.75</v>
      </c>
      <c r="J642" s="54">
        <f>J641+(J641*(((Tabela8[[#This Row],[IFIX]]*1)/G641)-1))</f>
        <v>100.01775542961065</v>
      </c>
      <c r="K642" s="54">
        <f>K641+(K641*(((Tabela8[[#This Row],[SMAL]]*1)/H641)-1))</f>
        <v>89.765632069496306</v>
      </c>
    </row>
    <row r="643" spans="1:11">
      <c r="A643" s="25">
        <v>44952</v>
      </c>
      <c r="B643" s="13">
        <v>6.3299999999999995E-2</v>
      </c>
      <c r="C643" s="13">
        <v>6.4500000000000002E-2</v>
      </c>
      <c r="D643" s="17">
        <v>1895.04</v>
      </c>
      <c r="E643" s="17">
        <v>1868.24</v>
      </c>
      <c r="F643" s="23">
        <v>1868.24</v>
      </c>
      <c r="G643" s="26">
        <f>VLOOKUP(Tabela8[[#This Row],[NTN-B PRINCIPAL 2035]],'IFIX e SMAL'!$A:$E,5,0)</f>
        <v>2809.44</v>
      </c>
      <c r="H643" s="26">
        <f>IFERROR(VLOOKUP(Tabela8[[#This Row],[NTN-B PRINCIPAL 2035]],'IFIX e SMAL'!$J:$P,5,0),H642)</f>
        <v>99.34</v>
      </c>
      <c r="I643" s="27">
        <v>13.75</v>
      </c>
      <c r="J643" s="54">
        <f>J642+(J642*(((Tabela8[[#This Row],[IFIX]]*1)/G642)-1))</f>
        <v>99.765628329143325</v>
      </c>
      <c r="K643" s="54">
        <f>K642+(K642*(((Tabela8[[#This Row],[SMAL]]*1)/H642)-1))</f>
        <v>89.892317437336331</v>
      </c>
    </row>
    <row r="644" spans="1:11">
      <c r="A644" s="25">
        <v>44953</v>
      </c>
      <c r="B644" s="13">
        <v>6.3600000000000004E-2</v>
      </c>
      <c r="C644" s="13">
        <v>6.480000000000001E-2</v>
      </c>
      <c r="D644" s="17">
        <v>1889.98</v>
      </c>
      <c r="E644" s="17">
        <v>1862.6</v>
      </c>
      <c r="F644" s="23">
        <v>1862.6</v>
      </c>
      <c r="G644" s="26">
        <f>VLOOKUP(Tabela8[[#This Row],[NTN-B PRINCIPAL 2035]],'IFIX e SMAL'!$A:$E,5,0)</f>
        <v>2809.46</v>
      </c>
      <c r="H644" s="26">
        <f>IFERROR(VLOOKUP(Tabela8[[#This Row],[NTN-B PRINCIPAL 2035]],'IFIX e SMAL'!$J:$P,5,0),H643)</f>
        <v>97.9</v>
      </c>
      <c r="I644" s="27">
        <v>13.75</v>
      </c>
      <c r="J644" s="54">
        <f>J643+(J643*(((Tabela8[[#This Row],[IFIX]]*1)/G643)-1))</f>
        <v>99.766338546327731</v>
      </c>
      <c r="K644" s="54">
        <f>K643+(K643*(((Tabela8[[#This Row],[SMAL]]*1)/H643)-1))</f>
        <v>88.589267939553324</v>
      </c>
    </row>
    <row r="645" spans="1:11">
      <c r="A645" s="25">
        <v>44956</v>
      </c>
      <c r="B645" s="13">
        <v>6.3399999999999998E-2</v>
      </c>
      <c r="C645" s="13">
        <v>6.4600000000000005E-2</v>
      </c>
      <c r="D645" s="17">
        <v>1895.15</v>
      </c>
      <c r="E645" s="17">
        <v>1868.37</v>
      </c>
      <c r="F645" s="23">
        <v>1868.37</v>
      </c>
      <c r="G645" s="26">
        <f>VLOOKUP(Tabela8[[#This Row],[NTN-B PRINCIPAL 2035]],'IFIX e SMAL'!$A:$E,5,0)</f>
        <v>2807.88</v>
      </c>
      <c r="H645" s="26">
        <f>IFERROR(VLOOKUP(Tabela8[[#This Row],[NTN-B PRINCIPAL 2035]],'IFIX e SMAL'!$J:$P,5,0),H644)</f>
        <v>97.6</v>
      </c>
      <c r="I645" s="27">
        <v>13.75</v>
      </c>
      <c r="J645" s="54">
        <f>J644+(J644*(((Tabela8[[#This Row],[IFIX]]*1)/G644)-1))</f>
        <v>99.710231388758942</v>
      </c>
      <c r="K645" s="54">
        <f>K644+(K644*(((Tabela8[[#This Row],[SMAL]]*1)/H644)-1))</f>
        <v>88.317799294181853</v>
      </c>
    </row>
    <row r="646" spans="1:11">
      <c r="A646" s="25">
        <v>44957</v>
      </c>
      <c r="B646" s="13">
        <v>6.4199999999999993E-2</v>
      </c>
      <c r="C646" s="13">
        <v>6.54E-2</v>
      </c>
      <c r="D646" s="17">
        <v>1878.59</v>
      </c>
      <c r="E646" s="17">
        <v>1852.06</v>
      </c>
      <c r="F646" s="23">
        <v>1852.06</v>
      </c>
      <c r="G646" s="26">
        <f>VLOOKUP(Tabela8[[#This Row],[NTN-B PRINCIPAL 2035]],'IFIX e SMAL'!$A:$E,5,0)</f>
        <v>2821.14</v>
      </c>
      <c r="H646" s="26">
        <f>IFERROR(VLOOKUP(Tabela8[[#This Row],[NTN-B PRINCIPAL 2035]],'IFIX e SMAL'!$J:$P,5,0),H645)</f>
        <v>99.44</v>
      </c>
      <c r="I646" s="27">
        <v>13.75</v>
      </c>
      <c r="J646" s="54">
        <f>J645+(J645*(((Tabela8[[#This Row],[IFIX]]*1)/G645)-1))</f>
        <v>100.18110538202608</v>
      </c>
      <c r="K646" s="54">
        <f>K645+(K645*(((Tabela8[[#This Row],[SMAL]]*1)/H645)-1))</f>
        <v>89.982806985793474</v>
      </c>
    </row>
    <row r="647" spans="1:11">
      <c r="A647" s="25">
        <v>44958</v>
      </c>
      <c r="B647" s="13">
        <v>6.4199999999999993E-2</v>
      </c>
      <c r="C647" s="13">
        <v>6.54E-2</v>
      </c>
      <c r="D647" s="17">
        <v>1879.39</v>
      </c>
      <c r="E647" s="17">
        <v>1852.86</v>
      </c>
      <c r="F647" s="23">
        <v>1852.86</v>
      </c>
      <c r="G647" s="26">
        <f>VLOOKUP(Tabela8[[#This Row],[NTN-B PRINCIPAL 2035]],'IFIX e SMAL'!$A:$E,5,0)</f>
        <v>2807.02</v>
      </c>
      <c r="H647" s="26">
        <f>IFERROR(VLOOKUP(Tabela8[[#This Row],[NTN-B PRINCIPAL 2035]],'IFIX e SMAL'!$J:$P,5,0),H646)</f>
        <v>99.65</v>
      </c>
      <c r="I647" s="27">
        <v>13.75</v>
      </c>
      <c r="J647" s="54">
        <f>J646+(J646*(((Tabela8[[#This Row],[IFIX]]*1)/G646)-1))</f>
        <v>99.679692049829086</v>
      </c>
      <c r="K647" s="54">
        <f>K646+(K646*(((Tabela8[[#This Row],[SMAL]]*1)/H646)-1))</f>
        <v>90.172835037553497</v>
      </c>
    </row>
    <row r="648" spans="1:11">
      <c r="A648" s="25">
        <v>44959</v>
      </c>
      <c r="B648" s="13">
        <v>6.3500000000000001E-2</v>
      </c>
      <c r="C648" s="13">
        <v>6.4699999999999994E-2</v>
      </c>
      <c r="D648" s="17">
        <v>1895.38</v>
      </c>
      <c r="E648" s="17">
        <v>1868.62</v>
      </c>
      <c r="F648" s="23">
        <v>1868.62</v>
      </c>
      <c r="G648" s="26">
        <f>VLOOKUP(Tabela8[[#This Row],[NTN-B PRINCIPAL 2035]],'IFIX e SMAL'!$A:$E,5,0)</f>
        <v>2814.15</v>
      </c>
      <c r="H648" s="26">
        <f>IFERROR(VLOOKUP(Tabela8[[#This Row],[NTN-B PRINCIPAL 2035]],'IFIX e SMAL'!$J:$P,5,0),H647)</f>
        <v>98.37</v>
      </c>
      <c r="I648" s="27">
        <v>13.75</v>
      </c>
      <c r="J648" s="54">
        <f>J647+(J647*(((Tabela8[[#This Row],[IFIX]]*1)/G647)-1))</f>
        <v>99.932884476073028</v>
      </c>
      <c r="K648" s="54">
        <f>K647+(K647*(((Tabela8[[#This Row],[SMAL]]*1)/H647)-1))</f>
        <v>89.014568817301935</v>
      </c>
    </row>
    <row r="649" spans="1:11">
      <c r="A649" s="25">
        <v>44960</v>
      </c>
      <c r="B649" s="56">
        <v>6.5299999999999997E-2</v>
      </c>
      <c r="C649" s="13">
        <v>6.6500000000000004E-2</v>
      </c>
      <c r="D649" s="17">
        <v>1858.06</v>
      </c>
      <c r="E649" s="17">
        <v>1831.21</v>
      </c>
      <c r="F649" s="23">
        <v>1831.21</v>
      </c>
      <c r="G649" s="26">
        <f>VLOOKUP(Tabela8[[#This Row],[NTN-B PRINCIPAL 2035]],'IFIX e SMAL'!$A:$E,5,0)</f>
        <v>2815.69</v>
      </c>
      <c r="H649" s="26">
        <f>IFERROR(VLOOKUP(Tabela8[[#This Row],[NTN-B PRINCIPAL 2035]],'IFIX e SMAL'!$J:$P,5,0),H648)</f>
        <v>95.6</v>
      </c>
      <c r="I649" s="27">
        <v>13.75</v>
      </c>
      <c r="J649" s="54">
        <f>J648+(J648*(((Tabela8[[#This Row],[IFIX]]*1)/G648)-1))</f>
        <v>99.987571199272978</v>
      </c>
      <c r="K649" s="54">
        <f>K648+(K648*(((Tabela8[[#This Row],[SMAL]]*1)/H648)-1))</f>
        <v>86.508008325038773</v>
      </c>
    </row>
    <row r="650" spans="1:11">
      <c r="A650" s="25">
        <v>44963</v>
      </c>
      <c r="B650" s="13">
        <v>6.5099999999999991E-2</v>
      </c>
      <c r="C650" s="13">
        <v>6.6299999999999998E-2</v>
      </c>
      <c r="D650" s="17">
        <v>1863.13</v>
      </c>
      <c r="E650" s="17">
        <v>1836.88</v>
      </c>
      <c r="F650" s="23">
        <v>1836.88</v>
      </c>
      <c r="G650" s="26">
        <f>VLOOKUP(Tabela8[[#This Row],[NTN-B PRINCIPAL 2035]],'IFIX e SMAL'!$A:$E,5,0)</f>
        <v>2811.12</v>
      </c>
      <c r="H650" s="26">
        <f>IFERROR(VLOOKUP(Tabela8[[#This Row],[NTN-B PRINCIPAL 2035]],'IFIX e SMAL'!$J:$P,5,0),H649)</f>
        <v>95</v>
      </c>
      <c r="I650" s="27">
        <v>13.75</v>
      </c>
      <c r="J650" s="54">
        <f>J649+(J649*(((Tabela8[[#This Row],[IFIX]]*1)/G649)-1))</f>
        <v>99.825286572634141</v>
      </c>
      <c r="K650" s="54">
        <f>K649+(K649*(((Tabela8[[#This Row],[SMAL]]*1)/H649)-1))</f>
        <v>85.96507103429586</v>
      </c>
    </row>
    <row r="651" spans="1:11">
      <c r="A651" s="25">
        <v>44964</v>
      </c>
      <c r="B651" s="13">
        <v>6.3500000000000001E-2</v>
      </c>
      <c r="C651" s="13">
        <v>6.4699999999999994E-2</v>
      </c>
      <c r="D651" s="17">
        <v>1898.47</v>
      </c>
      <c r="E651" s="17">
        <v>1871.7</v>
      </c>
      <c r="F651" s="23">
        <v>1871.7</v>
      </c>
      <c r="G651" s="26">
        <f>VLOOKUP(Tabela8[[#This Row],[NTN-B PRINCIPAL 2035]],'IFIX e SMAL'!$A:$E,5,0)</f>
        <v>2804.81</v>
      </c>
      <c r="H651" s="26">
        <f>IFERROR(VLOOKUP(Tabela8[[#This Row],[NTN-B PRINCIPAL 2035]],'IFIX e SMAL'!$J:$P,5,0),H650)</f>
        <v>94</v>
      </c>
      <c r="I651" s="27">
        <v>13.75</v>
      </c>
      <c r="J651" s="54">
        <f>J650+(J650*(((Tabela8[[#This Row],[IFIX]]*1)/G650)-1))</f>
        <v>99.601213050951216</v>
      </c>
      <c r="K651" s="54">
        <f>K650+(K650*(((Tabela8[[#This Row],[SMAL]]*1)/H650)-1))</f>
        <v>85.06017554972432</v>
      </c>
    </row>
    <row r="652" spans="1:11">
      <c r="A652" s="25">
        <v>44965</v>
      </c>
      <c r="B652" s="13">
        <v>6.3899999999999998E-2</v>
      </c>
      <c r="C652" s="13">
        <v>6.5099999999999991E-2</v>
      </c>
      <c r="D652" s="17">
        <v>1890.58</v>
      </c>
      <c r="E652" s="17">
        <v>1863.93</v>
      </c>
      <c r="F652" s="23">
        <v>1863.93</v>
      </c>
      <c r="G652" s="26">
        <f>VLOOKUP(Tabela8[[#This Row],[NTN-B PRINCIPAL 2035]],'IFIX e SMAL'!$A:$E,5,0)</f>
        <v>2798.31</v>
      </c>
      <c r="H652" s="26">
        <f>IFERROR(VLOOKUP(Tabela8[[#This Row],[NTN-B PRINCIPAL 2035]],'IFIX e SMAL'!$J:$P,5,0),H651)</f>
        <v>94.8</v>
      </c>
      <c r="I652" s="27">
        <v>13.75</v>
      </c>
      <c r="J652" s="54">
        <f>J651+(J651*(((Tabela8[[#This Row],[IFIX]]*1)/G651)-1))</f>
        <v>99.370392466016341</v>
      </c>
      <c r="K652" s="54">
        <f>K651+(K651*(((Tabela8[[#This Row],[SMAL]]*1)/H651)-1))</f>
        <v>85.784091937381547</v>
      </c>
    </row>
    <row r="653" spans="1:11">
      <c r="A653" s="25">
        <v>44966</v>
      </c>
      <c r="B653" s="13">
        <v>6.3299999999999995E-2</v>
      </c>
      <c r="C653" s="13">
        <v>6.4500000000000002E-2</v>
      </c>
      <c r="D653" s="17">
        <v>1903.98</v>
      </c>
      <c r="E653" s="17">
        <v>1877.16</v>
      </c>
      <c r="F653" s="23">
        <v>1877.16</v>
      </c>
      <c r="G653" s="26">
        <f>VLOOKUP(Tabela8[[#This Row],[NTN-B PRINCIPAL 2035]],'IFIX e SMAL'!$A:$E,5,0)</f>
        <v>2791.44</v>
      </c>
      <c r="H653" s="26">
        <f>IFERROR(VLOOKUP(Tabela8[[#This Row],[NTN-B PRINCIPAL 2035]],'IFIX e SMAL'!$J:$P,5,0),H652)</f>
        <v>92.3</v>
      </c>
      <c r="I653" s="27">
        <v>13.75</v>
      </c>
      <c r="J653" s="54">
        <f>J652+(J652*(((Tabela8[[#This Row],[IFIX]]*1)/G652)-1))</f>
        <v>99.126432863169796</v>
      </c>
      <c r="K653" s="54">
        <f>K652+(K652*(((Tabela8[[#This Row],[SMAL]]*1)/H652)-1))</f>
        <v>83.521853225952711</v>
      </c>
    </row>
    <row r="654" spans="1:11">
      <c r="A654" s="25">
        <v>44967</v>
      </c>
      <c r="B654" s="13">
        <v>6.4399999999999999E-2</v>
      </c>
      <c r="C654" s="13">
        <v>6.5599999999999992E-2</v>
      </c>
      <c r="D654" s="17">
        <v>1881.53</v>
      </c>
      <c r="E654" s="17">
        <v>1854.42</v>
      </c>
      <c r="F654" s="23">
        <v>1854.42</v>
      </c>
      <c r="G654" s="26">
        <f>VLOOKUP(Tabela8[[#This Row],[NTN-B PRINCIPAL 2035]],'IFIX e SMAL'!$A:$E,5,0)</f>
        <v>2785.52</v>
      </c>
      <c r="H654" s="26">
        <f>IFERROR(VLOOKUP(Tabela8[[#This Row],[NTN-B PRINCIPAL 2035]],'IFIX e SMAL'!$J:$P,5,0),H653)</f>
        <v>92.15</v>
      </c>
      <c r="I654" s="27">
        <v>13.75</v>
      </c>
      <c r="J654" s="54">
        <f>J653+(J653*(((Tabela8[[#This Row],[IFIX]]*1)/G653)-1))</f>
        <v>98.91620857658296</v>
      </c>
      <c r="K654" s="54">
        <f>K653+(K653*(((Tabela8[[#This Row],[SMAL]]*1)/H653)-1))</f>
        <v>83.38611890326699</v>
      </c>
    </row>
    <row r="655" spans="1:11">
      <c r="A655" s="25">
        <v>44970</v>
      </c>
      <c r="B655" s="13">
        <v>6.3700000000000007E-2</v>
      </c>
      <c r="C655" s="13">
        <v>6.4899999999999999E-2</v>
      </c>
      <c r="D655" s="17">
        <v>1897.48</v>
      </c>
      <c r="E655" s="17">
        <v>1870.78</v>
      </c>
      <c r="F655" s="23">
        <v>1870.78</v>
      </c>
      <c r="G655" s="26">
        <f>VLOOKUP(Tabela8[[#This Row],[NTN-B PRINCIPAL 2035]],'IFIX e SMAL'!$A:$E,5,0)</f>
        <v>2774.4</v>
      </c>
      <c r="H655" s="26">
        <f>IFERROR(VLOOKUP(Tabela8[[#This Row],[NTN-B PRINCIPAL 2035]],'IFIX e SMAL'!$J:$P,5,0),H654)</f>
        <v>92.65</v>
      </c>
      <c r="I655" s="27">
        <v>13.75</v>
      </c>
      <c r="J655" s="54">
        <f>J654+(J654*(((Tabela8[[#This Row],[IFIX]]*1)/G654)-1))</f>
        <v>98.521327822048221</v>
      </c>
      <c r="K655" s="54">
        <f>K654+(K654*(((Tabela8[[#This Row],[SMAL]]*1)/H654)-1))</f>
        <v>83.83856664555276</v>
      </c>
    </row>
    <row r="656" spans="1:11">
      <c r="A656" s="25">
        <v>44971</v>
      </c>
      <c r="B656" s="13">
        <v>6.3200000000000006E-2</v>
      </c>
      <c r="C656" s="13">
        <v>6.4399999999999999E-2</v>
      </c>
      <c r="D656" s="17">
        <v>1909.18</v>
      </c>
      <c r="E656" s="17">
        <v>1882.31</v>
      </c>
      <c r="F656" s="23">
        <v>1882.31</v>
      </c>
      <c r="G656" s="26">
        <f>VLOOKUP(Tabela8[[#This Row],[NTN-B PRINCIPAL 2035]],'IFIX e SMAL'!$A:$E,5,0)</f>
        <v>2778.7</v>
      </c>
      <c r="H656" s="26">
        <f>IFERROR(VLOOKUP(Tabela8[[#This Row],[NTN-B PRINCIPAL 2035]],'IFIX e SMAL'!$J:$P,5,0),H655)</f>
        <v>92.04</v>
      </c>
      <c r="I656" s="27">
        <v>13.75</v>
      </c>
      <c r="J656" s="54">
        <f>J655+(J655*(((Tabela8[[#This Row],[IFIX]]*1)/G655)-1))</f>
        <v>98.674024516697429</v>
      </c>
      <c r="K656" s="54">
        <f>K655+(K655*(((Tabela8[[#This Row],[SMAL]]*1)/H655)-1))</f>
        <v>83.286580399964123</v>
      </c>
    </row>
    <row r="657" spans="1:11">
      <c r="A657" s="25">
        <v>44972</v>
      </c>
      <c r="B657" s="13">
        <v>6.3200000000000006E-2</v>
      </c>
      <c r="C657" s="13">
        <v>6.4399999999999999E-2</v>
      </c>
      <c r="D657" s="17">
        <v>1910.2</v>
      </c>
      <c r="E657" s="17">
        <v>1883.1</v>
      </c>
      <c r="F657" s="23">
        <v>1883.1</v>
      </c>
      <c r="G657" s="26">
        <f>VLOOKUP(Tabela8[[#This Row],[NTN-B PRINCIPAL 2035]],'IFIX e SMAL'!$A:$E,5,0)</f>
        <v>2782.91</v>
      </c>
      <c r="H657" s="26">
        <f>IFERROR(VLOOKUP(Tabela8[[#This Row],[NTN-B PRINCIPAL 2035]],'IFIX e SMAL'!$J:$P,5,0),H656)</f>
        <v>93.5</v>
      </c>
      <c r="I657" s="27">
        <v>13.75</v>
      </c>
      <c r="J657" s="54">
        <f>J656+(J656*(((Tabela8[[#This Row],[IFIX]]*1)/G656)-1))</f>
        <v>98.823525234016799</v>
      </c>
      <c r="K657" s="54">
        <f>K656+(K656*(((Tabela8[[#This Row],[SMAL]]*1)/H656)-1))</f>
        <v>84.60772780743855</v>
      </c>
    </row>
    <row r="658" spans="1:11">
      <c r="A658" s="25">
        <v>44973</v>
      </c>
      <c r="B658" s="13">
        <v>6.2800000000000009E-2</v>
      </c>
      <c r="C658" s="13">
        <v>6.4000000000000001E-2</v>
      </c>
      <c r="D658" s="17">
        <v>1920</v>
      </c>
      <c r="E658" s="17">
        <v>1892.76</v>
      </c>
      <c r="F658" s="23">
        <v>1892.76</v>
      </c>
      <c r="G658" s="26">
        <f>VLOOKUP(Tabela8[[#This Row],[NTN-B PRINCIPAL 2035]],'IFIX e SMAL'!$A:$E,5,0)</f>
        <v>2780.71</v>
      </c>
      <c r="H658" s="26">
        <f>IFERROR(VLOOKUP(Tabela8[[#This Row],[NTN-B PRINCIPAL 2035]],'IFIX e SMAL'!$J:$P,5,0),H657)</f>
        <v>93.1</v>
      </c>
      <c r="I658" s="27">
        <v>13.75</v>
      </c>
      <c r="J658" s="54">
        <f>J657+(J657*(((Tabela8[[#This Row],[IFIX]]*1)/G657)-1))</f>
        <v>98.74540134373116</v>
      </c>
      <c r="K658" s="54">
        <f>K657+(K657*(((Tabela8[[#This Row],[SMAL]]*1)/H657)-1))</f>
        <v>84.245769613609923</v>
      </c>
    </row>
    <row r="659" spans="1:11">
      <c r="A659" s="25">
        <v>44974</v>
      </c>
      <c r="B659" s="13">
        <v>6.2E-2</v>
      </c>
      <c r="C659" s="13">
        <v>6.3200000000000006E-2</v>
      </c>
      <c r="D659" s="17">
        <v>1940.96</v>
      </c>
      <c r="E659" s="17">
        <v>1911.21</v>
      </c>
      <c r="F659" s="23">
        <v>1911.21</v>
      </c>
      <c r="G659" s="26">
        <f>VLOOKUP(Tabela8[[#This Row],[NTN-B PRINCIPAL 2035]],'IFIX e SMAL'!$A:$E,5,0)</f>
        <v>2797.4</v>
      </c>
      <c r="H659" s="26">
        <f>IFERROR(VLOOKUP(Tabela8[[#This Row],[NTN-B PRINCIPAL 2035]],'IFIX e SMAL'!$J:$P,5,0),H658)</f>
        <v>92.8</v>
      </c>
      <c r="I659" s="27">
        <v>13.75</v>
      </c>
      <c r="J659" s="54">
        <f>J658+(J658*(((Tabela8[[#This Row],[IFIX]]*1)/G658)-1))</f>
        <v>99.338077584125486</v>
      </c>
      <c r="K659" s="54">
        <f>K658+(K658*(((Tabela8[[#This Row],[SMAL]]*1)/H658)-1))</f>
        <v>83.974300968238467</v>
      </c>
    </row>
    <row r="660" spans="1:11">
      <c r="A660" s="25">
        <v>44979</v>
      </c>
      <c r="B660" s="13">
        <v>6.2300000000000001E-2</v>
      </c>
      <c r="C660" s="13">
        <v>6.3500000000000001E-2</v>
      </c>
      <c r="D660" s="17">
        <v>1935.31</v>
      </c>
      <c r="E660" s="17">
        <v>1907.86</v>
      </c>
      <c r="F660" s="23">
        <v>1907.86</v>
      </c>
      <c r="G660" s="26">
        <f>VLOOKUP(Tabela8[[#This Row],[NTN-B PRINCIPAL 2035]],'IFIX e SMAL'!$A:$E,5,0)</f>
        <v>2797.85</v>
      </c>
      <c r="H660" s="26">
        <f>IFERROR(VLOOKUP(Tabela8[[#This Row],[NTN-B PRINCIPAL 2035]],'IFIX e SMAL'!$J:$P,5,0),H659)</f>
        <v>91</v>
      </c>
      <c r="I660" s="27">
        <v>13.75</v>
      </c>
      <c r="J660" s="54">
        <f>J659+(J659*(((Tabela8[[#This Row],[IFIX]]*1)/G659)-1))</f>
        <v>99.354057470774819</v>
      </c>
      <c r="K660" s="54">
        <f>K659+(K659*(((Tabela8[[#This Row],[SMAL]]*1)/H659)-1))</f>
        <v>82.3454890960097</v>
      </c>
    </row>
    <row r="661" spans="1:11">
      <c r="A661" s="25">
        <v>44980</v>
      </c>
      <c r="B661" s="13">
        <v>6.3E-2</v>
      </c>
      <c r="C661" s="13">
        <v>6.4199999999999993E-2</v>
      </c>
      <c r="D661" s="17">
        <v>1920.86</v>
      </c>
      <c r="E661" s="17">
        <v>1893.65</v>
      </c>
      <c r="F661" s="23">
        <v>1893.65</v>
      </c>
      <c r="G661" s="26">
        <f>VLOOKUP(Tabela8[[#This Row],[NTN-B PRINCIPAL 2035]],'IFIX e SMAL'!$A:$E,5,0)</f>
        <v>2793.49</v>
      </c>
      <c r="H661" s="26">
        <f>IFERROR(VLOOKUP(Tabela8[[#This Row],[NTN-B PRINCIPAL 2035]],'IFIX e SMAL'!$J:$P,5,0),H660)</f>
        <v>90.8</v>
      </c>
      <c r="I661" s="27">
        <v>13.75</v>
      </c>
      <c r="J661" s="54">
        <f>J660+(J660*(((Tabela8[[#This Row],[IFIX]]*1)/G660)-1))</f>
        <v>99.199230124572338</v>
      </c>
      <c r="K661" s="54">
        <f>K660+(K660*(((Tabela8[[#This Row],[SMAL]]*1)/H660)-1))</f>
        <v>82.164509999095401</v>
      </c>
    </row>
    <row r="662" spans="1:11">
      <c r="A662" s="25">
        <v>44981</v>
      </c>
      <c r="B662" s="13">
        <v>6.3200000000000006E-2</v>
      </c>
      <c r="C662" s="13">
        <v>6.4399999999999999E-2</v>
      </c>
      <c r="D662" s="17">
        <v>1918.59</v>
      </c>
      <c r="E662" s="17">
        <v>1890.33</v>
      </c>
      <c r="F662" s="23">
        <v>1890.33</v>
      </c>
      <c r="G662" s="26">
        <f>VLOOKUP(Tabela8[[#This Row],[NTN-B PRINCIPAL 2035]],'IFIX e SMAL'!$A:$E,5,0)</f>
        <v>2803.11</v>
      </c>
      <c r="H662" s="26">
        <f>IFERROR(VLOOKUP(Tabela8[[#This Row],[NTN-B PRINCIPAL 2035]],'IFIX e SMAL'!$J:$P,5,0),H661)</f>
        <v>90.7</v>
      </c>
      <c r="I662" s="27">
        <v>13.75</v>
      </c>
      <c r="J662" s="54">
        <f>J661+(J661*(((Tabela8[[#This Row],[IFIX]]*1)/G661)-1))</f>
        <v>99.540844590275967</v>
      </c>
      <c r="K662" s="54">
        <f>K661+(K661*(((Tabela8[[#This Row],[SMAL]]*1)/H661)-1))</f>
        <v>82.074020450638258</v>
      </c>
    </row>
    <row r="663" spans="1:11">
      <c r="A663" s="25">
        <v>44984</v>
      </c>
      <c r="B663" s="13">
        <v>6.3099999999999989E-2</v>
      </c>
      <c r="C663" s="13">
        <v>6.4299999999999996E-2</v>
      </c>
      <c r="D663" s="17">
        <v>1921.46</v>
      </c>
      <c r="E663" s="17">
        <v>1894.28</v>
      </c>
      <c r="F663" s="23">
        <v>1894.28</v>
      </c>
      <c r="G663" s="26">
        <f>VLOOKUP(Tabela8[[#This Row],[NTN-B PRINCIPAL 2035]],'IFIX e SMAL'!$A:$E,5,0)</f>
        <v>2808.07</v>
      </c>
      <c r="H663" s="26">
        <f>IFERROR(VLOOKUP(Tabela8[[#This Row],[NTN-B PRINCIPAL 2035]],'IFIX e SMAL'!$J:$P,5,0),H662)</f>
        <v>89.95</v>
      </c>
      <c r="I663" s="27">
        <v>13.75</v>
      </c>
      <c r="J663" s="54">
        <f>J662+(J662*(((Tabela8[[#This Row],[IFIX]]*1)/G662)-1))</f>
        <v>99.716978452010878</v>
      </c>
      <c r="K663" s="54">
        <f>K662+(K662*(((Tabela8[[#This Row],[SMAL]]*1)/H662)-1))</f>
        <v>81.39534883720961</v>
      </c>
    </row>
    <row r="664" spans="1:11">
      <c r="A664" s="25">
        <v>44985</v>
      </c>
      <c r="B664" s="13">
        <v>6.4000000000000001E-2</v>
      </c>
      <c r="C664" s="13">
        <v>6.5199999999999994E-2</v>
      </c>
      <c r="D664" s="17">
        <v>1902.77</v>
      </c>
      <c r="E664" s="17">
        <v>1875.87</v>
      </c>
      <c r="F664" s="23">
        <v>1875.87</v>
      </c>
      <c r="G664" s="26">
        <f>VLOOKUP(Tabela8[[#This Row],[NTN-B PRINCIPAL 2035]],'IFIX e SMAL'!$A:$E,5,0)</f>
        <v>2808.39</v>
      </c>
      <c r="H664" s="26">
        <f>IFERROR(VLOOKUP(Tabela8[[#This Row],[NTN-B PRINCIPAL 2035]],'IFIX e SMAL'!$J:$P,5,0),H663)</f>
        <v>88.36</v>
      </c>
      <c r="I664" s="27">
        <v>13.75</v>
      </c>
      <c r="J664" s="54">
        <f>J663+(J663*(((Tabela8[[#This Row],[IFIX]]*1)/G663)-1))</f>
        <v>99.728341926961505</v>
      </c>
      <c r="K664" s="54">
        <f>K663+(K663*(((Tabela8[[#This Row],[SMAL]]*1)/H663)-1))</f>
        <v>79.956565016740868</v>
      </c>
    </row>
    <row r="665" spans="1:11">
      <c r="A665" s="25">
        <v>44986</v>
      </c>
      <c r="B665" s="13">
        <v>6.4500000000000002E-2</v>
      </c>
      <c r="C665" s="13">
        <v>6.5700000000000008E-2</v>
      </c>
      <c r="D665" s="17">
        <v>1892.91</v>
      </c>
      <c r="E665" s="17">
        <v>1866.17</v>
      </c>
      <c r="F665" s="23">
        <v>1866.17</v>
      </c>
      <c r="G665" s="26">
        <f>VLOOKUP(Tabela8[[#This Row],[NTN-B PRINCIPAL 2035]],'IFIX e SMAL'!$A:$E,5,0)</f>
        <v>2808.7</v>
      </c>
      <c r="H665" s="26">
        <f>IFERROR(VLOOKUP(Tabela8[[#This Row],[NTN-B PRINCIPAL 2035]],'IFIX e SMAL'!$J:$P,5,0),H664)</f>
        <v>88.66</v>
      </c>
      <c r="I665" s="27">
        <v>13.75</v>
      </c>
      <c r="J665" s="54">
        <f>J664+(J664*(((Tabela8[[#This Row],[IFIX]]*1)/G664)-1))</f>
        <v>99.73935029331993</v>
      </c>
      <c r="K665" s="54">
        <f>K664+(K664*(((Tabela8[[#This Row],[SMAL]]*1)/H664)-1))</f>
        <v>80.228033662112324</v>
      </c>
    </row>
    <row r="666" spans="1:11">
      <c r="A666" s="25">
        <v>44987</v>
      </c>
      <c r="B666" s="13">
        <v>6.4500000000000002E-2</v>
      </c>
      <c r="C666" s="13">
        <v>6.5700000000000008E-2</v>
      </c>
      <c r="D666" s="17">
        <v>1893.9</v>
      </c>
      <c r="E666" s="17">
        <v>1867.16</v>
      </c>
      <c r="F666" s="23">
        <v>1867.16</v>
      </c>
      <c r="G666" s="26">
        <f>VLOOKUP(Tabela8[[#This Row],[NTN-B PRINCIPAL 2035]],'IFIX e SMAL'!$A:$E,5,0)</f>
        <v>2810.98</v>
      </c>
      <c r="H666" s="26">
        <f>IFERROR(VLOOKUP(Tabela8[[#This Row],[NTN-B PRINCIPAL 2035]],'IFIX e SMAL'!$J:$P,5,0),H665)</f>
        <v>87.7</v>
      </c>
      <c r="I666" s="27">
        <v>13.75</v>
      </c>
      <c r="J666" s="54">
        <f>J665+(J665*(((Tabela8[[#This Row],[IFIX]]*1)/G665)-1))</f>
        <v>99.820315052343233</v>
      </c>
      <c r="K666" s="54">
        <f>K665+(K665*(((Tabela8[[#This Row],[SMAL]]*1)/H665)-1))</f>
        <v>79.359333996923652</v>
      </c>
    </row>
    <row r="667" spans="1:11">
      <c r="A667" s="25">
        <v>44988</v>
      </c>
      <c r="B667" s="13">
        <v>6.5000000000000002E-2</v>
      </c>
      <c r="C667" s="13">
        <v>6.6199999999999995E-2</v>
      </c>
      <c r="D667" s="17">
        <v>1885.14</v>
      </c>
      <c r="E667" s="17">
        <v>1857.52</v>
      </c>
      <c r="F667" s="23">
        <v>1857.52</v>
      </c>
      <c r="G667" s="26">
        <f>VLOOKUP(Tabela8[[#This Row],[NTN-B PRINCIPAL 2035]],'IFIX e SMAL'!$A:$E,5,0)</f>
        <v>2821.35</v>
      </c>
      <c r="H667" s="26">
        <f>IFERROR(VLOOKUP(Tabela8[[#This Row],[NTN-B PRINCIPAL 2035]],'IFIX e SMAL'!$J:$P,5,0),H666)</f>
        <v>88.73</v>
      </c>
      <c r="I667" s="27">
        <v>13.75</v>
      </c>
      <c r="J667" s="54">
        <f>J666+(J666*(((Tabela8[[#This Row],[IFIX]]*1)/G666)-1))</f>
        <v>100.1885626624624</v>
      </c>
      <c r="K667" s="54">
        <f>K666+(K666*(((Tabela8[[#This Row],[SMAL]]*1)/H666)-1))</f>
        <v>80.291376346032322</v>
      </c>
    </row>
    <row r="668" spans="1:11">
      <c r="A668" s="25">
        <v>44991</v>
      </c>
      <c r="B668" s="13">
        <v>6.4299999999999996E-2</v>
      </c>
      <c r="C668" s="13">
        <v>6.5500000000000003E-2</v>
      </c>
      <c r="D668" s="17">
        <v>1901.25</v>
      </c>
      <c r="E668" s="17">
        <v>1874.42</v>
      </c>
      <c r="F668" s="23">
        <v>1874.42</v>
      </c>
      <c r="G668" s="26">
        <f>VLOOKUP(Tabela8[[#This Row],[NTN-B PRINCIPAL 2035]],'IFIX e SMAL'!$A:$E,5,0)</f>
        <v>2811.73</v>
      </c>
      <c r="H668" s="26">
        <f>IFERROR(VLOOKUP(Tabela8[[#This Row],[NTN-B PRINCIPAL 2035]],'IFIX e SMAL'!$J:$P,5,0),H667)</f>
        <v>89.9</v>
      </c>
      <c r="I668" s="27">
        <v>13.75</v>
      </c>
      <c r="J668" s="54">
        <f>J667+(J667*(((Tabela8[[#This Row],[IFIX]]*1)/G667)-1))</f>
        <v>99.846948196758802</v>
      </c>
      <c r="K668" s="54">
        <f>K667+(K667*(((Tabela8[[#This Row],[SMAL]]*1)/H667)-1))</f>
        <v>81.350104062981018</v>
      </c>
    </row>
    <row r="669" spans="1:11">
      <c r="A669" s="25">
        <v>44992</v>
      </c>
      <c r="B669" s="13">
        <v>6.4699999999999994E-2</v>
      </c>
      <c r="C669" s="13">
        <v>6.59E-2</v>
      </c>
      <c r="D669" s="17">
        <v>1893.58</v>
      </c>
      <c r="E669" s="17">
        <v>1866.87</v>
      </c>
      <c r="F669" s="23">
        <v>1866.87</v>
      </c>
      <c r="G669" s="26">
        <f>VLOOKUP(Tabela8[[#This Row],[NTN-B PRINCIPAL 2035]],'IFIX e SMAL'!$A:$E,5,0)</f>
        <v>2809.1</v>
      </c>
      <c r="H669" s="26">
        <f>IFERROR(VLOOKUP(Tabela8[[#This Row],[NTN-B PRINCIPAL 2035]],'IFIX e SMAL'!$J:$P,5,0),H668)</f>
        <v>90.5</v>
      </c>
      <c r="I669" s="27">
        <v>13.75</v>
      </c>
      <c r="J669" s="54">
        <f>J668+(J668*(((Tabela8[[#This Row],[IFIX]]*1)/G668)-1))</f>
        <v>99.753554637008222</v>
      </c>
      <c r="K669" s="54">
        <f>K668+(K668*(((Tabela8[[#This Row],[SMAL]]*1)/H668)-1))</f>
        <v>81.89304135372393</v>
      </c>
    </row>
    <row r="670" spans="1:11">
      <c r="A670" s="25">
        <v>44993</v>
      </c>
      <c r="B670" s="13">
        <v>6.4899999999999999E-2</v>
      </c>
      <c r="C670" s="13">
        <v>6.6100000000000006E-2</v>
      </c>
      <c r="D670" s="17">
        <v>1890.26</v>
      </c>
      <c r="E670" s="17">
        <v>1863.61</v>
      </c>
      <c r="F670" s="23">
        <v>1863.61</v>
      </c>
      <c r="G670" s="26">
        <f>VLOOKUP(Tabela8[[#This Row],[NTN-B PRINCIPAL 2035]],'IFIX e SMAL'!$A:$E,5,0)</f>
        <v>2798.4</v>
      </c>
      <c r="H670" s="26">
        <f>IFERROR(VLOOKUP(Tabela8[[#This Row],[NTN-B PRINCIPAL 2035]],'IFIX e SMAL'!$J:$P,5,0),H669)</f>
        <v>93.25</v>
      </c>
      <c r="I670" s="27">
        <v>13.75</v>
      </c>
      <c r="J670" s="54">
        <f>J669+(J669*(((Tabela8[[#This Row],[IFIX]]*1)/G669)-1))</f>
        <v>99.373588443346208</v>
      </c>
      <c r="K670" s="54">
        <f>K669+(K669*(((Tabela8[[#This Row],[SMAL]]*1)/H669)-1))</f>
        <v>84.381503936295644</v>
      </c>
    </row>
    <row r="671" spans="1:11">
      <c r="A671" s="25">
        <v>44994</v>
      </c>
      <c r="B671" s="13">
        <v>6.3799999999999996E-2</v>
      </c>
      <c r="C671" s="13">
        <v>6.5000000000000002E-2</v>
      </c>
      <c r="D671" s="17">
        <v>1915.12</v>
      </c>
      <c r="E671" s="17">
        <v>1888.1</v>
      </c>
      <c r="F671" s="23">
        <v>1888.1</v>
      </c>
      <c r="G671" s="26">
        <f>VLOOKUP(Tabela8[[#This Row],[NTN-B PRINCIPAL 2035]],'IFIX e SMAL'!$A:$E,5,0)</f>
        <v>2791.81</v>
      </c>
      <c r="H671" s="26">
        <f>IFERROR(VLOOKUP(Tabela8[[#This Row],[NTN-B PRINCIPAL 2035]],'IFIX e SMAL'!$J:$P,5,0),H670)</f>
        <v>92.8</v>
      </c>
      <c r="I671" s="27">
        <v>13.75</v>
      </c>
      <c r="J671" s="54">
        <f>J670+(J670*(((Tabela8[[#This Row],[IFIX]]*1)/G670)-1))</f>
        <v>99.139571881081466</v>
      </c>
      <c r="K671" s="54">
        <f>K670+(K670*(((Tabela8[[#This Row],[SMAL]]*1)/H670)-1))</f>
        <v>83.974300968238452</v>
      </c>
    </row>
    <row r="672" spans="1:11">
      <c r="A672" s="25">
        <v>44995</v>
      </c>
      <c r="B672" s="13">
        <v>6.3899999999999998E-2</v>
      </c>
      <c r="C672" s="13">
        <v>6.5099999999999991E-2</v>
      </c>
      <c r="D672" s="17">
        <v>1916.21</v>
      </c>
      <c r="E672" s="17">
        <v>1888.02</v>
      </c>
      <c r="F672" s="23">
        <v>1888.02</v>
      </c>
      <c r="G672" s="26">
        <f>VLOOKUP(Tabela8[[#This Row],[NTN-B PRINCIPAL 2035]],'IFIX e SMAL'!$A:$E,5,0)</f>
        <v>2788.51</v>
      </c>
      <c r="H672" s="26">
        <f>IFERROR(VLOOKUP(Tabela8[[#This Row],[NTN-B PRINCIPAL 2035]],'IFIX e SMAL'!$J:$P,5,0),H671)</f>
        <v>91.38</v>
      </c>
      <c r="I672" s="27">
        <v>13.75</v>
      </c>
      <c r="J672" s="54">
        <f>J671+(J671*(((Tabela8[[#This Row],[IFIX]]*1)/G671)-1))</f>
        <v>99.022386045653008</v>
      </c>
      <c r="K672" s="54">
        <f>K671+(K671*(((Tabela8[[#This Row],[SMAL]]*1)/H671)-1))</f>
        <v>82.689349380146865</v>
      </c>
    </row>
    <row r="673" spans="1:11">
      <c r="A673" s="25">
        <v>44998</v>
      </c>
      <c r="B673" s="13">
        <v>6.3299999999999995E-2</v>
      </c>
      <c r="C673" s="13">
        <v>6.4500000000000002E-2</v>
      </c>
      <c r="D673" s="17">
        <v>1930.42</v>
      </c>
      <c r="E673" s="17">
        <v>1903.15</v>
      </c>
      <c r="F673" s="23">
        <v>1903.15</v>
      </c>
      <c r="G673" s="26">
        <f>VLOOKUP(Tabela8[[#This Row],[NTN-B PRINCIPAL 2035]],'IFIX e SMAL'!$A:$E,5,0)</f>
        <v>2772.75</v>
      </c>
      <c r="H673" s="26">
        <f>IFERROR(VLOOKUP(Tabela8[[#This Row],[NTN-B PRINCIPAL 2035]],'IFIX e SMAL'!$J:$P,5,0),H672)</f>
        <v>91.47</v>
      </c>
      <c r="I673" s="27">
        <v>13.75</v>
      </c>
      <c r="J673" s="54">
        <f>J672+(J672*(((Tabela8[[#This Row],[IFIX]]*1)/G672)-1))</f>
        <v>98.462734904333985</v>
      </c>
      <c r="K673" s="54">
        <f>K672+(K672*(((Tabela8[[#This Row],[SMAL]]*1)/H672)-1))</f>
        <v>82.770789973758298</v>
      </c>
    </row>
    <row r="674" spans="1:11">
      <c r="A674" s="25">
        <v>44999</v>
      </c>
      <c r="B674" s="13">
        <v>6.3600000000000004E-2</v>
      </c>
      <c r="C674" s="13">
        <v>6.480000000000001E-2</v>
      </c>
      <c r="D674" s="17">
        <v>1924.87</v>
      </c>
      <c r="E674" s="17">
        <v>1897.7</v>
      </c>
      <c r="F674" s="23">
        <v>1897.7</v>
      </c>
      <c r="G674" s="26">
        <f>VLOOKUP(Tabela8[[#This Row],[NTN-B PRINCIPAL 2035]],'IFIX e SMAL'!$A:$E,5,0)</f>
        <v>2774.85</v>
      </c>
      <c r="H674" s="26">
        <f>IFERROR(VLOOKUP(Tabela8[[#This Row],[NTN-B PRINCIPAL 2035]],'IFIX e SMAL'!$J:$P,5,0),H673)</f>
        <v>91</v>
      </c>
      <c r="I674" s="27">
        <v>13.75</v>
      </c>
      <c r="J674" s="54">
        <f>J673+(J673*(((Tabela8[[#This Row],[IFIX]]*1)/G673)-1))</f>
        <v>98.537307708697554</v>
      </c>
      <c r="K674" s="54">
        <f>K673+(K673*(((Tabela8[[#This Row],[SMAL]]*1)/H673)-1))</f>
        <v>82.345489096009686</v>
      </c>
    </row>
    <row r="675" spans="1:11">
      <c r="A675" s="25">
        <v>45000</v>
      </c>
      <c r="B675" s="13">
        <v>6.4500000000000002E-2</v>
      </c>
      <c r="C675" s="13">
        <v>6.5700000000000008E-2</v>
      </c>
      <c r="D675" s="17">
        <v>1906.16</v>
      </c>
      <c r="E675" s="17">
        <v>1879.39</v>
      </c>
      <c r="F675" s="23">
        <v>1879.39</v>
      </c>
      <c r="G675" s="26">
        <f>VLOOKUP(Tabela8[[#This Row],[NTN-B PRINCIPAL 2035]],'IFIX e SMAL'!$A:$E,5,0)</f>
        <v>2778.06</v>
      </c>
      <c r="H675" s="26">
        <f>IFERROR(VLOOKUP(Tabela8[[#This Row],[NTN-B PRINCIPAL 2035]],'IFIX e SMAL'!$J:$P,5,0),H674)</f>
        <v>90.01</v>
      </c>
      <c r="I675" s="27">
        <v>13.75</v>
      </c>
      <c r="J675" s="54">
        <f>J674+(J674*(((Tabela8[[#This Row],[IFIX]]*1)/G674)-1))</f>
        <v>98.65129756679616</v>
      </c>
      <c r="K675" s="54">
        <f>K674+(K674*(((Tabela8[[#This Row],[SMAL]]*1)/H674)-1))</f>
        <v>81.44964256628387</v>
      </c>
    </row>
    <row r="676" spans="1:11">
      <c r="A676" s="25">
        <v>45001</v>
      </c>
      <c r="B676" s="13">
        <v>6.3600000000000004E-2</v>
      </c>
      <c r="C676" s="13">
        <v>6.480000000000001E-2</v>
      </c>
      <c r="D676" s="17">
        <v>1926.73</v>
      </c>
      <c r="E676" s="17">
        <v>1899.66</v>
      </c>
      <c r="F676" s="23">
        <v>1899.66</v>
      </c>
      <c r="G676" s="26">
        <f>VLOOKUP(Tabela8[[#This Row],[NTN-B PRINCIPAL 2035]],'IFIX e SMAL'!$A:$E,5,0)</f>
        <v>2777.15</v>
      </c>
      <c r="H676" s="26">
        <f>IFERROR(VLOOKUP(Tabela8[[#This Row],[NTN-B PRINCIPAL 2035]],'IFIX e SMAL'!$J:$P,5,0),H675)</f>
        <v>90.7</v>
      </c>
      <c r="I676" s="27">
        <v>13.75</v>
      </c>
      <c r="J676" s="54">
        <f>J675+(J675*(((Tabela8[[#This Row],[IFIX]]*1)/G675)-1))</f>
        <v>98.618982684905276</v>
      </c>
      <c r="K676" s="54">
        <f>K675+(K675*(((Tabela8[[#This Row],[SMAL]]*1)/H675)-1))</f>
        <v>82.074020450638216</v>
      </c>
    </row>
    <row r="677" spans="1:11">
      <c r="A677" s="25">
        <v>45002</v>
      </c>
      <c r="B677" s="13">
        <v>6.3600000000000004E-2</v>
      </c>
      <c r="C677" s="13">
        <v>6.480000000000001E-2</v>
      </c>
      <c r="D677" s="17">
        <v>1928.57</v>
      </c>
      <c r="E677" s="17">
        <v>1900.58</v>
      </c>
      <c r="F677" s="23">
        <v>1900.58</v>
      </c>
      <c r="G677" s="26">
        <f>VLOOKUP(Tabela8[[#This Row],[NTN-B PRINCIPAL 2035]],'IFIX e SMAL'!$A:$E,5,0)</f>
        <v>2776.03</v>
      </c>
      <c r="H677" s="26">
        <f>IFERROR(VLOOKUP(Tabela8[[#This Row],[NTN-B PRINCIPAL 2035]],'IFIX e SMAL'!$J:$P,5,0),H676)</f>
        <v>89.55</v>
      </c>
      <c r="I677" s="27">
        <v>13.75</v>
      </c>
      <c r="J677" s="54">
        <f>J676+(J676*(((Tabela8[[#This Row],[IFIX]]*1)/G676)-1))</f>
        <v>98.579210522578038</v>
      </c>
      <c r="K677" s="54">
        <f>K676+(K676*(((Tabela8[[#This Row],[SMAL]]*1)/H676)-1))</f>
        <v>81.03339064338094</v>
      </c>
    </row>
    <row r="678" spans="1:11">
      <c r="A678" s="25">
        <v>45005</v>
      </c>
      <c r="B678" s="13">
        <v>6.3E-2</v>
      </c>
      <c r="C678" s="13">
        <v>6.4199999999999993E-2</v>
      </c>
      <c r="D678" s="17">
        <v>1942.73</v>
      </c>
      <c r="E678" s="17">
        <v>1915.44</v>
      </c>
      <c r="F678" s="23">
        <v>1915.44</v>
      </c>
      <c r="G678" s="26">
        <f>VLOOKUP(Tabela8[[#This Row],[NTN-B PRINCIPAL 2035]],'IFIX e SMAL'!$A:$E,5,0)</f>
        <v>2768.22</v>
      </c>
      <c r="H678" s="26">
        <f>IFERROR(VLOOKUP(Tabela8[[#This Row],[NTN-B PRINCIPAL 2035]],'IFIX e SMAL'!$J:$P,5,0),H677)</f>
        <v>87.31</v>
      </c>
      <c r="I678" s="27">
        <v>13.75</v>
      </c>
      <c r="J678" s="54">
        <f>J677+(J677*(((Tabela8[[#This Row],[IFIX]]*1)/G677)-1))</f>
        <v>98.301870712063959</v>
      </c>
      <c r="K678" s="54">
        <f>K677+(K677*(((Tabela8[[#This Row],[SMAL]]*1)/H677)-1))</f>
        <v>79.006424757940707</v>
      </c>
    </row>
    <row r="679" spans="1:11">
      <c r="A679" s="25">
        <v>45006</v>
      </c>
      <c r="B679" s="13">
        <v>6.3299999999999995E-2</v>
      </c>
      <c r="C679" s="13">
        <v>6.4500000000000002E-2</v>
      </c>
      <c r="D679" s="17">
        <v>1937.04</v>
      </c>
      <c r="E679" s="17">
        <v>1909.85</v>
      </c>
      <c r="F679" s="23">
        <v>1909.85</v>
      </c>
      <c r="G679" s="26">
        <f>VLOOKUP(Tabela8[[#This Row],[NTN-B PRINCIPAL 2035]],'IFIX e SMAL'!$A:$E,5,0)</f>
        <v>2769.48</v>
      </c>
      <c r="H679" s="26">
        <f>IFERROR(VLOOKUP(Tabela8[[#This Row],[NTN-B PRINCIPAL 2035]],'IFIX e SMAL'!$J:$P,5,0),H678)</f>
        <v>87.2</v>
      </c>
      <c r="I679" s="27">
        <v>13.75</v>
      </c>
      <c r="J679" s="54">
        <f>J678+(J678*(((Tabela8[[#This Row],[IFIX]]*1)/G678)-1))</f>
        <v>98.346614394682106</v>
      </c>
      <c r="K679" s="54">
        <f>K678+(K678*(((Tabela8[[#This Row],[SMAL]]*1)/H678)-1))</f>
        <v>78.90688625463784</v>
      </c>
    </row>
    <row r="680" spans="1:11">
      <c r="A680" s="25">
        <v>45007</v>
      </c>
      <c r="B680" s="13">
        <v>6.3600000000000004E-2</v>
      </c>
      <c r="C680" s="13">
        <v>6.480000000000001E-2</v>
      </c>
      <c r="D680" s="17">
        <v>1931.37</v>
      </c>
      <c r="E680" s="17">
        <v>1904.27</v>
      </c>
      <c r="F680" s="23">
        <v>1904.27</v>
      </c>
      <c r="G680" s="26">
        <f>VLOOKUP(Tabela8[[#This Row],[NTN-B PRINCIPAL 2035]],'IFIX e SMAL'!$A:$E,5,0)</f>
        <v>2768.43</v>
      </c>
      <c r="H680" s="26">
        <f>IFERROR(VLOOKUP(Tabela8[[#This Row],[NTN-B PRINCIPAL 2035]],'IFIX e SMAL'!$J:$P,5,0),H679)</f>
        <v>87.39</v>
      </c>
      <c r="I680" s="27">
        <v>13.75</v>
      </c>
      <c r="J680" s="54">
        <f>J679+(J679*(((Tabela8[[#This Row],[IFIX]]*1)/G679)-1))</f>
        <v>98.3093279925003</v>
      </c>
      <c r="K680" s="54">
        <f>K679+(K679*(((Tabela8[[#This Row],[SMAL]]*1)/H679)-1))</f>
        <v>79.078816396706429</v>
      </c>
    </row>
    <row r="681" spans="1:11">
      <c r="A681" s="25">
        <v>45008</v>
      </c>
      <c r="B681" s="13">
        <v>6.2800000000000009E-2</v>
      </c>
      <c r="C681" s="13">
        <v>6.4000000000000001E-2</v>
      </c>
      <c r="D681" s="17">
        <v>1949.96</v>
      </c>
      <c r="E681" s="17">
        <v>1922.6</v>
      </c>
      <c r="F681" s="23">
        <v>1922.6</v>
      </c>
      <c r="G681" s="26">
        <f>VLOOKUP(Tabela8[[#This Row],[NTN-B PRINCIPAL 2035]],'IFIX e SMAL'!$A:$E,5,0)</f>
        <v>2760.67</v>
      </c>
      <c r="H681" s="26">
        <f>IFERROR(VLOOKUP(Tabela8[[#This Row],[NTN-B PRINCIPAL 2035]],'IFIX e SMAL'!$J:$P,5,0),H680)</f>
        <v>83.6</v>
      </c>
      <c r="I681" s="27">
        <v>13.75</v>
      </c>
      <c r="J681" s="54">
        <f>J680+(J680*(((Tabela8[[#This Row],[IFIX]]*1)/G680)-1))</f>
        <v>98.033763724947292</v>
      </c>
      <c r="K681" s="54">
        <f>K680+(K680*(((Tabela8[[#This Row],[SMAL]]*1)/H680)-1))</f>
        <v>75.649262510180307</v>
      </c>
    </row>
    <row r="682" spans="1:11">
      <c r="A682" s="25">
        <v>45009</v>
      </c>
      <c r="B682" s="13">
        <v>6.1699999999999998E-2</v>
      </c>
      <c r="C682" s="13">
        <v>6.2899999999999998E-2</v>
      </c>
      <c r="D682" s="17">
        <v>1976.42</v>
      </c>
      <c r="E682" s="17">
        <v>1947.75</v>
      </c>
      <c r="F682" s="23">
        <v>1947.75</v>
      </c>
      <c r="G682" s="26">
        <f>VLOOKUP(Tabela8[[#This Row],[NTN-B PRINCIPAL 2035]],'IFIX e SMAL'!$A:$E,5,0)</f>
        <v>2770.26</v>
      </c>
      <c r="H682" s="26">
        <f>IFERROR(VLOOKUP(Tabela8[[#This Row],[NTN-B PRINCIPAL 2035]],'IFIX e SMAL'!$J:$P,5,0),H681)</f>
        <v>86.09</v>
      </c>
      <c r="I682" s="27">
        <v>13.75</v>
      </c>
      <c r="J682" s="54">
        <f>J681+(J681*(((Tabela8[[#This Row],[IFIX]]*1)/G681)-1))</f>
        <v>98.374312864874284</v>
      </c>
      <c r="K682" s="54">
        <f>K681+(K681*(((Tabela8[[#This Row],[SMAL]]*1)/H681)-1))</f>
        <v>77.902452266763433</v>
      </c>
    </row>
    <row r="683" spans="1:11">
      <c r="A683" s="25">
        <v>45012</v>
      </c>
      <c r="B683" s="13">
        <v>6.2100000000000002E-2</v>
      </c>
      <c r="C683" s="13">
        <v>6.3299999999999995E-2</v>
      </c>
      <c r="D683" s="17">
        <v>1968.54</v>
      </c>
      <c r="E683" s="17">
        <v>1940.91</v>
      </c>
      <c r="F683" s="23">
        <v>1940.91</v>
      </c>
      <c r="G683" s="26">
        <f>VLOOKUP(Tabela8[[#This Row],[NTN-B PRINCIPAL 2035]],'IFIX e SMAL'!$A:$E,5,0)</f>
        <v>2767.27</v>
      </c>
      <c r="H683" s="26">
        <f>IFERROR(VLOOKUP(Tabela8[[#This Row],[NTN-B PRINCIPAL 2035]],'IFIX e SMAL'!$J:$P,5,0),H682)</f>
        <v>86.61</v>
      </c>
      <c r="I683" s="27">
        <v>13.75</v>
      </c>
      <c r="J683" s="54">
        <f>J682+(J682*(((Tabela8[[#This Row],[IFIX]]*1)/G682)-1))</f>
        <v>98.268135395804237</v>
      </c>
      <c r="K683" s="54">
        <f>K682+(K682*(((Tabela8[[#This Row],[SMAL]]*1)/H682)-1))</f>
        <v>78.372997918740623</v>
      </c>
    </row>
    <row r="684" spans="1:11">
      <c r="A684" s="25">
        <v>45013</v>
      </c>
      <c r="B684" s="13">
        <v>6.1100000000000002E-2</v>
      </c>
      <c r="C684" s="13">
        <v>6.2300000000000001E-2</v>
      </c>
      <c r="D684" s="17">
        <v>1992.04</v>
      </c>
      <c r="E684" s="17">
        <v>1964.07</v>
      </c>
      <c r="F684" s="23">
        <v>1964.07</v>
      </c>
      <c r="G684" s="26">
        <f>VLOOKUP(Tabela8[[#This Row],[NTN-B PRINCIPAL 2035]],'IFIX e SMAL'!$A:$E,5,0)</f>
        <v>2763.77</v>
      </c>
      <c r="H684" s="26">
        <f>IFERROR(VLOOKUP(Tabela8[[#This Row],[NTN-B PRINCIPAL 2035]],'IFIX e SMAL'!$J:$P,5,0),H683)</f>
        <v>87.7</v>
      </c>
      <c r="I684" s="27">
        <v>13.75</v>
      </c>
      <c r="J684" s="54">
        <f>J683+(J683*(((Tabela8[[#This Row],[IFIX]]*1)/G683)-1))</f>
        <v>98.143847388531611</v>
      </c>
      <c r="K684" s="54">
        <f>K683+(K683*(((Tabela8[[#This Row],[SMAL]]*1)/H683)-1))</f>
        <v>79.35933399692361</v>
      </c>
    </row>
    <row r="685" spans="1:11">
      <c r="A685" s="25">
        <v>45014</v>
      </c>
      <c r="B685" s="13">
        <v>6.0899999999999996E-2</v>
      </c>
      <c r="C685" s="13">
        <v>6.2100000000000002E-2</v>
      </c>
      <c r="D685" s="17">
        <v>1997.54</v>
      </c>
      <c r="E685" s="17">
        <v>1969.49</v>
      </c>
      <c r="F685" s="23">
        <v>1969.49</v>
      </c>
      <c r="G685" s="26">
        <f>VLOOKUP(Tabela8[[#This Row],[NTN-B PRINCIPAL 2035]],'IFIX e SMAL'!$A:$E,5,0)</f>
        <v>2744.39</v>
      </c>
      <c r="H685" s="26">
        <f>IFERROR(VLOOKUP(Tabela8[[#This Row],[NTN-B PRINCIPAL 2035]],'IFIX e SMAL'!$J:$P,5,0),H684)</f>
        <v>87.17</v>
      </c>
      <c r="I685" s="27">
        <v>13.75</v>
      </c>
      <c r="J685" s="54">
        <f>J684+(J684*(((Tabela8[[#This Row],[IFIX]]*1)/G684)-1))</f>
        <v>97.455646936833475</v>
      </c>
      <c r="K685" s="54">
        <f>K684+(K684*(((Tabela8[[#This Row],[SMAL]]*1)/H684)-1))</f>
        <v>78.879739390100696</v>
      </c>
    </row>
    <row r="686" spans="1:11">
      <c r="A686" s="25">
        <v>45015</v>
      </c>
      <c r="B686" s="13">
        <v>6.0999999999999999E-2</v>
      </c>
      <c r="C686" s="13">
        <v>6.2199999999999998E-2</v>
      </c>
      <c r="D686" s="17">
        <v>1996.22</v>
      </c>
      <c r="E686" s="17">
        <v>1968.21</v>
      </c>
      <c r="F686" s="23">
        <v>1968.21</v>
      </c>
      <c r="G686" s="26">
        <f>VLOOKUP(Tabela8[[#This Row],[NTN-B PRINCIPAL 2035]],'IFIX e SMAL'!$A:$E,5,0)</f>
        <v>2736.12</v>
      </c>
      <c r="H686" s="26">
        <f>IFERROR(VLOOKUP(Tabela8[[#This Row],[NTN-B PRINCIPAL 2035]],'IFIX e SMAL'!$J:$P,5,0),H685)</f>
        <v>89.1</v>
      </c>
      <c r="I686" s="27">
        <v>13.75</v>
      </c>
      <c r="J686" s="54">
        <f>J685+(J685*(((Tabela8[[#This Row],[IFIX]]*1)/G685)-1))</f>
        <v>97.161972131077874</v>
      </c>
      <c r="K686" s="54">
        <f>K685+(K685*(((Tabela8[[#This Row],[SMAL]]*1)/H685)-1))</f>
        <v>80.626187675323763</v>
      </c>
    </row>
    <row r="687" spans="1:11">
      <c r="A687" s="25">
        <v>45016</v>
      </c>
      <c r="B687" s="13">
        <v>6.13E-2</v>
      </c>
      <c r="C687" s="13">
        <v>6.25E-2</v>
      </c>
      <c r="D687" s="17">
        <v>1991.35</v>
      </c>
      <c r="E687" s="17">
        <v>1962.46</v>
      </c>
      <c r="F687" s="23">
        <v>1962.46</v>
      </c>
      <c r="G687" s="26">
        <f>VLOOKUP(Tabela8[[#This Row],[NTN-B PRINCIPAL 2035]],'IFIX e SMAL'!$A:$E,5,0)</f>
        <v>2760.96</v>
      </c>
      <c r="H687" s="26">
        <f>IFERROR(VLOOKUP(Tabela8[[#This Row],[NTN-B PRINCIPAL 2035]],'IFIX e SMAL'!$J:$P,5,0),H686)</f>
        <v>87.82</v>
      </c>
      <c r="I687" s="27">
        <v>13.75</v>
      </c>
      <c r="J687" s="54">
        <f>J686+(J686*(((Tabela8[[#This Row],[IFIX]]*1)/G686)-1))</f>
        <v>98.044061874121311</v>
      </c>
      <c r="K687" s="54">
        <f>K686+(K686*(((Tabela8[[#This Row],[SMAL]]*1)/H686)-1))</f>
        <v>79.467921455072187</v>
      </c>
    </row>
    <row r="688" spans="1:11">
      <c r="A688" s="25">
        <v>45019</v>
      </c>
      <c r="B688" s="13">
        <v>6.1900000000000004E-2</v>
      </c>
      <c r="C688" s="13">
        <v>6.3099999999999989E-2</v>
      </c>
      <c r="D688" s="17">
        <v>1978.76</v>
      </c>
      <c r="E688" s="17">
        <v>1951.02</v>
      </c>
      <c r="F688" s="23">
        <v>1951.02</v>
      </c>
      <c r="G688" s="26">
        <f>VLOOKUP(Tabela8[[#This Row],[NTN-B PRINCIPAL 2035]],'IFIX e SMAL'!$A:$E,5,0)</f>
        <v>2753.11</v>
      </c>
      <c r="H688" s="26">
        <f>IFERROR(VLOOKUP(Tabela8[[#This Row],[NTN-B PRINCIPAL 2035]],'IFIX e SMAL'!$J:$P,5,0),H687)</f>
        <v>86.5</v>
      </c>
      <c r="I688" s="27">
        <v>13.75</v>
      </c>
      <c r="J688" s="54">
        <f>J687+(J687*(((Tabela8[[#This Row],[IFIX]]*1)/G687)-1))</f>
        <v>97.765301629238422</v>
      </c>
      <c r="K688" s="54">
        <f>K687+(K687*(((Tabela8[[#This Row],[SMAL]]*1)/H687)-1))</f>
        <v>78.27345941543777</v>
      </c>
    </row>
    <row r="689" spans="1:11">
      <c r="A689" s="25">
        <v>45020</v>
      </c>
      <c r="B689" s="13">
        <v>6.1100000000000002E-2</v>
      </c>
      <c r="C689" s="13">
        <v>6.2300000000000001E-2</v>
      </c>
      <c r="D689" s="17">
        <v>1997.8</v>
      </c>
      <c r="E689" s="17">
        <v>1969.79</v>
      </c>
      <c r="F689" s="23">
        <v>1969.79</v>
      </c>
      <c r="G689" s="26">
        <f>VLOOKUP(Tabela8[[#This Row],[NTN-B PRINCIPAL 2035]],'IFIX e SMAL'!$A:$E,5,0)</f>
        <v>2761</v>
      </c>
      <c r="H689" s="26">
        <f>IFERROR(VLOOKUP(Tabela8[[#This Row],[NTN-B PRINCIPAL 2035]],'IFIX e SMAL'!$J:$P,5,0),H688)</f>
        <v>87</v>
      </c>
      <c r="I689" s="27">
        <v>13.75</v>
      </c>
      <c r="J689" s="54">
        <f>J688+(J688*(((Tabela8[[#This Row],[IFIX]]*1)/G688)-1))</f>
        <v>98.045482308490136</v>
      </c>
      <c r="K689" s="54">
        <f>K688+(K688*(((Tabela8[[#This Row],[SMAL]]*1)/H688)-1))</f>
        <v>78.72590715772354</v>
      </c>
    </row>
    <row r="690" spans="1:11">
      <c r="A690" s="25">
        <v>45021</v>
      </c>
      <c r="B690" s="13">
        <v>6.13E-2</v>
      </c>
      <c r="C690" s="13">
        <v>6.25E-2</v>
      </c>
      <c r="D690" s="17">
        <v>1994.22</v>
      </c>
      <c r="E690" s="17">
        <v>1966.27</v>
      </c>
      <c r="F690" s="23">
        <v>1966.27</v>
      </c>
      <c r="G690" s="26">
        <f>VLOOKUP(Tabela8[[#This Row],[NTN-B PRINCIPAL 2035]],'IFIX e SMAL'!$A:$E,5,0)</f>
        <v>2760.26</v>
      </c>
      <c r="H690" s="26">
        <f>IFERROR(VLOOKUP(Tabela8[[#This Row],[NTN-B PRINCIPAL 2035]],'IFIX e SMAL'!$J:$P,5,0),H689)</f>
        <v>85.85</v>
      </c>
      <c r="I690" s="27">
        <v>13.75</v>
      </c>
      <c r="J690" s="54">
        <f>J689+(J689*(((Tabela8[[#This Row],[IFIX]]*1)/G689)-1))</f>
        <v>98.019204272666784</v>
      </c>
      <c r="K690" s="54">
        <f>K689+(K689*(((Tabela8[[#This Row],[SMAL]]*1)/H689)-1))</f>
        <v>77.685277350466265</v>
      </c>
    </row>
    <row r="691" spans="1:11">
      <c r="A691" s="25">
        <v>45022</v>
      </c>
      <c r="B691" s="13">
        <v>6.0899999999999996E-2</v>
      </c>
      <c r="C691" s="13">
        <v>6.2100000000000002E-2</v>
      </c>
      <c r="D691" s="17">
        <v>2005.73</v>
      </c>
      <c r="E691" s="17">
        <v>1976.18</v>
      </c>
      <c r="F691" s="23">
        <v>1976.18</v>
      </c>
      <c r="G691" s="26">
        <f>VLOOKUP(Tabela8[[#This Row],[NTN-B PRINCIPAL 2035]],'IFIX e SMAL'!$A:$E,5,0)</f>
        <v>2760.38</v>
      </c>
      <c r="H691" s="26">
        <f>IFERROR(VLOOKUP(Tabela8[[#This Row],[NTN-B PRINCIPAL 2035]],'IFIX e SMAL'!$J:$P,5,0),H690)</f>
        <v>85.88</v>
      </c>
      <c r="I691" s="27">
        <v>13.75</v>
      </c>
      <c r="J691" s="54">
        <f>J690+(J690*(((Tabela8[[#This Row],[IFIX]]*1)/G690)-1))</f>
        <v>98.023465575773272</v>
      </c>
      <c r="K691" s="54">
        <f>K690+(K690*(((Tabela8[[#This Row],[SMAL]]*1)/H690)-1))</f>
        <v>77.712424215003409</v>
      </c>
    </row>
    <row r="692" spans="1:11">
      <c r="A692" s="25">
        <v>45026</v>
      </c>
      <c r="B692" s="13">
        <v>6.1399999999999996E-2</v>
      </c>
      <c r="C692" s="13">
        <v>6.2600000000000003E-2</v>
      </c>
      <c r="D692" s="17">
        <v>1995.33</v>
      </c>
      <c r="E692" s="17">
        <v>1967.39</v>
      </c>
      <c r="F692" s="23">
        <v>1967.39</v>
      </c>
      <c r="G692" s="26">
        <f>VLOOKUP(Tabela8[[#This Row],[NTN-B PRINCIPAL 2035]],'IFIX e SMAL'!$A:$E,5,0)</f>
        <v>2760.71</v>
      </c>
      <c r="H692" s="26">
        <f>IFERROR(VLOOKUP(Tabela8[[#This Row],[NTN-B PRINCIPAL 2035]],'IFIX e SMAL'!$J:$P,5,0),H691)</f>
        <v>86.35</v>
      </c>
      <c r="I692" s="27">
        <v>13.75</v>
      </c>
      <c r="J692" s="54">
        <f>J691+(J691*(((Tabela8[[#This Row],[IFIX]]*1)/G691)-1))</f>
        <v>98.035184159316117</v>
      </c>
      <c r="K692" s="54">
        <f>K691+(K691*(((Tabela8[[#This Row],[SMAL]]*1)/H691)-1))</f>
        <v>78.137725092752021</v>
      </c>
    </row>
    <row r="693" spans="1:11">
      <c r="A693" s="25">
        <v>45027</v>
      </c>
      <c r="B693" s="13">
        <v>6.13E-2</v>
      </c>
      <c r="C693" s="13">
        <v>6.25E-2</v>
      </c>
      <c r="D693" s="17">
        <v>1997.66</v>
      </c>
      <c r="E693" s="17">
        <v>1969.72</v>
      </c>
      <c r="F693" s="23">
        <v>1969.72</v>
      </c>
      <c r="G693" s="26">
        <f>VLOOKUP(Tabela8[[#This Row],[NTN-B PRINCIPAL 2035]],'IFIX e SMAL'!$A:$E,5,0)</f>
        <v>2765.29</v>
      </c>
      <c r="H693" s="26">
        <f>IFERROR(VLOOKUP(Tabela8[[#This Row],[NTN-B PRINCIPAL 2035]],'IFIX e SMAL'!$J:$P,5,0),H692)</f>
        <v>90.5</v>
      </c>
      <c r="I693" s="27">
        <v>13.75</v>
      </c>
      <c r="J693" s="54">
        <f>J692+(J692*(((Tabela8[[#This Row],[IFIX]]*1)/G692)-1))</f>
        <v>98.197823894547142</v>
      </c>
      <c r="K693" s="54">
        <f>K692+(K692*(((Tabela8[[#This Row],[SMAL]]*1)/H692)-1))</f>
        <v>81.893041353723902</v>
      </c>
    </row>
    <row r="694" spans="1:11">
      <c r="A694" s="25">
        <v>45028</v>
      </c>
      <c r="B694" s="13">
        <v>6.13E-2</v>
      </c>
      <c r="C694" s="13">
        <v>6.25E-2</v>
      </c>
      <c r="D694" s="17">
        <v>1998.59</v>
      </c>
      <c r="E694" s="17">
        <v>1970.65</v>
      </c>
      <c r="F694" s="23">
        <v>1970.65</v>
      </c>
      <c r="G694" s="26">
        <f>VLOOKUP(Tabela8[[#This Row],[NTN-B PRINCIPAL 2035]],'IFIX e SMAL'!$A:$E,5,0)</f>
        <v>2769.99</v>
      </c>
      <c r="H694" s="26">
        <f>IFERROR(VLOOKUP(Tabela8[[#This Row],[NTN-B PRINCIPAL 2035]],'IFIX e SMAL'!$J:$P,5,0),H693)</f>
        <v>91.06</v>
      </c>
      <c r="I694" s="27">
        <v>13.75</v>
      </c>
      <c r="J694" s="54">
        <f>J693+(J693*(((Tabela8[[#This Row],[IFIX]]*1)/G693)-1))</f>
        <v>98.364724932884656</v>
      </c>
      <c r="K694" s="54">
        <f>K693+(K693*(((Tabela8[[#This Row],[SMAL]]*1)/H693)-1))</f>
        <v>82.399782825083975</v>
      </c>
    </row>
    <row r="695" spans="1:11">
      <c r="A695" s="25">
        <v>45029</v>
      </c>
      <c r="B695" s="13">
        <v>6.1200000000000004E-2</v>
      </c>
      <c r="C695" s="13">
        <v>6.2400000000000004E-2</v>
      </c>
      <c r="D695" s="17">
        <v>2001.79</v>
      </c>
      <c r="E695" s="17">
        <v>1973.81</v>
      </c>
      <c r="F695" s="23">
        <v>1973.81</v>
      </c>
      <c r="G695" s="26">
        <f>VLOOKUP(Tabela8[[#This Row],[NTN-B PRINCIPAL 2035]],'IFIX e SMAL'!$A:$E,5,0)</f>
        <v>2769.7</v>
      </c>
      <c r="H695" s="26">
        <f>IFERROR(VLOOKUP(Tabela8[[#This Row],[NTN-B PRINCIPAL 2035]],'IFIX e SMAL'!$J:$P,5,0),H694)</f>
        <v>91.31</v>
      </c>
      <c r="I695" s="27">
        <v>13.75</v>
      </c>
      <c r="J695" s="54">
        <f>J694+(J694*(((Tabela8[[#This Row],[IFIX]]*1)/G694)-1))</f>
        <v>98.354426783710636</v>
      </c>
      <c r="K695" s="54">
        <f>K694+(K694*(((Tabela8[[#This Row],[SMAL]]*1)/H694)-1))</f>
        <v>82.626006696226852</v>
      </c>
    </row>
    <row r="696" spans="1:11">
      <c r="A696" s="25">
        <v>45030</v>
      </c>
      <c r="B696" s="13">
        <v>0.06</v>
      </c>
      <c r="C696" s="13">
        <v>6.1200000000000004E-2</v>
      </c>
      <c r="D696" s="17">
        <v>2030.88</v>
      </c>
      <c r="E696" s="17">
        <v>2001.79</v>
      </c>
      <c r="F696" s="23">
        <v>2001.79</v>
      </c>
      <c r="G696" s="26">
        <f>VLOOKUP(Tabela8[[#This Row],[NTN-B PRINCIPAL 2035]],'IFIX e SMAL'!$A:$E,5,0)</f>
        <v>2781.47</v>
      </c>
      <c r="H696" s="26">
        <f>IFERROR(VLOOKUP(Tabela8[[#This Row],[NTN-B PRINCIPAL 2035]],'IFIX e SMAL'!$J:$P,5,0),H695)</f>
        <v>90.73</v>
      </c>
      <c r="I696" s="27">
        <v>13.75</v>
      </c>
      <c r="J696" s="54">
        <f>J695+(J695*(((Tabela8[[#This Row],[IFIX]]*1)/G695)-1))</f>
        <v>98.772389596738847</v>
      </c>
      <c r="K696" s="54">
        <f>K695+(K695*(((Tabela8[[#This Row],[SMAL]]*1)/H695)-1))</f>
        <v>82.10116731517536</v>
      </c>
    </row>
    <row r="697" spans="1:11">
      <c r="A697" s="25">
        <v>45033</v>
      </c>
      <c r="B697" s="13">
        <v>5.96E-2</v>
      </c>
      <c r="C697" s="13">
        <v>6.08E-2</v>
      </c>
      <c r="D697" s="17">
        <v>2040.95</v>
      </c>
      <c r="E697" s="17">
        <v>2012.52</v>
      </c>
      <c r="F697" s="23">
        <v>2012.52</v>
      </c>
      <c r="G697" s="26">
        <f>VLOOKUP(Tabela8[[#This Row],[NTN-B PRINCIPAL 2035]],'IFIX e SMAL'!$A:$E,5,0)</f>
        <v>2797.18</v>
      </c>
      <c r="H697" s="26">
        <f>IFERROR(VLOOKUP(Tabela8[[#This Row],[NTN-B PRINCIPAL 2035]],'IFIX e SMAL'!$J:$P,5,0),H696)</f>
        <v>90.25</v>
      </c>
      <c r="I697" s="27">
        <v>13.75</v>
      </c>
      <c r="J697" s="54">
        <f>J696+(J696*(((Tabela8[[#This Row],[IFIX]]*1)/G696)-1))</f>
        <v>99.330265195096828</v>
      </c>
      <c r="K697" s="54">
        <f>K696+(K696*(((Tabela8[[#This Row],[SMAL]]*1)/H696)-1))</f>
        <v>81.666817482581024</v>
      </c>
    </row>
    <row r="698" spans="1:11">
      <c r="A698" s="25">
        <v>45034</v>
      </c>
      <c r="B698" s="13">
        <v>5.9200000000000003E-2</v>
      </c>
      <c r="C698" s="13">
        <v>6.0400000000000002E-2</v>
      </c>
      <c r="D698" s="17">
        <v>2051.06</v>
      </c>
      <c r="E698" s="17">
        <v>2022.5</v>
      </c>
      <c r="F698" s="23">
        <v>2022.5</v>
      </c>
      <c r="G698" s="26">
        <f>VLOOKUP(Tabela8[[#This Row],[NTN-B PRINCIPAL 2035]],'IFIX e SMAL'!$A:$E,5,0)</f>
        <v>2809.34</v>
      </c>
      <c r="H698" s="26">
        <f>IFERROR(VLOOKUP(Tabela8[[#This Row],[NTN-B PRINCIPAL 2035]],'IFIX e SMAL'!$J:$P,5,0),H697)</f>
        <v>89.17</v>
      </c>
      <c r="I698" s="27">
        <v>13.75</v>
      </c>
      <c r="J698" s="54">
        <f>J697+(J697*(((Tabela8[[#This Row],[IFIX]]*1)/G697)-1))</f>
        <v>99.762077243221171</v>
      </c>
      <c r="K698" s="54">
        <f>K697+(K697*(((Tabela8[[#This Row],[SMAL]]*1)/H697)-1))</f>
        <v>80.689530359243761</v>
      </c>
    </row>
    <row r="699" spans="1:11">
      <c r="A699" s="25">
        <v>45035</v>
      </c>
      <c r="B699" s="13">
        <v>6.13E-2</v>
      </c>
      <c r="C699" s="13">
        <v>6.25E-2</v>
      </c>
      <c r="D699" s="17">
        <v>2003.6</v>
      </c>
      <c r="E699" s="17">
        <v>1975.74</v>
      </c>
      <c r="F699" s="23">
        <v>1975.74</v>
      </c>
      <c r="G699" s="26">
        <f>VLOOKUP(Tabela8[[#This Row],[NTN-B PRINCIPAL 2035]],'IFIX e SMAL'!$A:$E,5,0)</f>
        <v>2809.01</v>
      </c>
      <c r="H699" s="26">
        <f>IFERROR(VLOOKUP(Tabela8[[#This Row],[NTN-B PRINCIPAL 2035]],'IFIX e SMAL'!$J:$P,5,0),H698)</f>
        <v>86.8</v>
      </c>
      <c r="I699" s="27">
        <v>13.75</v>
      </c>
      <c r="J699" s="54">
        <f>J698+(J698*(((Tabela8[[#This Row],[IFIX]]*1)/G698)-1))</f>
        <v>99.750358659678326</v>
      </c>
      <c r="K699" s="54">
        <f>K698+(K698*(((Tabela8[[#This Row],[SMAL]]*1)/H698)-1))</f>
        <v>78.544928060809212</v>
      </c>
    </row>
    <row r="700" spans="1:11">
      <c r="A700" s="25">
        <v>45036</v>
      </c>
      <c r="B700" s="13">
        <v>6.0599999999999994E-2</v>
      </c>
      <c r="C700" s="13">
        <v>6.1799999999999994E-2</v>
      </c>
      <c r="D700" s="17">
        <v>2021.42</v>
      </c>
      <c r="E700" s="17">
        <v>1992.28</v>
      </c>
      <c r="F700" s="23">
        <v>1992.28</v>
      </c>
      <c r="G700" s="26">
        <f>VLOOKUP(Tabela8[[#This Row],[NTN-B PRINCIPAL 2035]],'IFIX e SMAL'!$A:$E,5,0)</f>
        <v>2813.94</v>
      </c>
      <c r="H700" s="26">
        <f>IFERROR(VLOOKUP(Tabela8[[#This Row],[NTN-B PRINCIPAL 2035]],'IFIX e SMAL'!$J:$P,5,0),H699)</f>
        <v>87.4</v>
      </c>
      <c r="I700" s="27">
        <v>13.75</v>
      </c>
      <c r="J700" s="54">
        <f>J699+(J699*(((Tabela8[[#This Row],[IFIX]]*1)/G699)-1))</f>
        <v>99.925427195636615</v>
      </c>
      <c r="K700" s="54">
        <f>K699+(K699*(((Tabela8[[#This Row],[SMAL]]*1)/H699)-1))</f>
        <v>79.087865351552139</v>
      </c>
    </row>
    <row r="701" spans="1:11">
      <c r="A701" s="25">
        <v>45040</v>
      </c>
      <c r="B701" s="13">
        <v>6.0400000000000002E-2</v>
      </c>
      <c r="C701" s="13">
        <v>6.1600000000000002E-2</v>
      </c>
      <c r="D701" s="17">
        <v>2026.83</v>
      </c>
      <c r="E701" s="17">
        <v>1998.65</v>
      </c>
      <c r="F701" s="23">
        <v>1998.65</v>
      </c>
      <c r="G701" s="26">
        <f>VLOOKUP(Tabela8[[#This Row],[NTN-B PRINCIPAL 2035]],'IFIX e SMAL'!$A:$E,5,0)</f>
        <v>2816.23</v>
      </c>
      <c r="H701" s="26">
        <f>IFERROR(VLOOKUP(Tabela8[[#This Row],[NTN-B PRINCIPAL 2035]],'IFIX e SMAL'!$J:$P,5,0),H700)</f>
        <v>86.75</v>
      </c>
      <c r="I701" s="27">
        <v>13.75</v>
      </c>
      <c r="J701" s="54">
        <f>J700+(J700*(((Tabela8[[#This Row],[IFIX]]*1)/G700)-1))</f>
        <v>100.00674706325213</v>
      </c>
      <c r="K701" s="54">
        <f>K700+(K700*(((Tabela8[[#This Row],[SMAL]]*1)/H700)-1))</f>
        <v>78.499683286580634</v>
      </c>
    </row>
    <row r="702" spans="1:11">
      <c r="A702" s="25">
        <v>45041</v>
      </c>
      <c r="B702" s="13">
        <v>5.96E-2</v>
      </c>
      <c r="C702" s="13">
        <v>6.08E-2</v>
      </c>
      <c r="D702" s="17">
        <v>2046.12</v>
      </c>
      <c r="E702" s="17">
        <v>2017.67</v>
      </c>
      <c r="F702" s="23">
        <v>2017.67</v>
      </c>
      <c r="G702" s="26">
        <f>VLOOKUP(Tabela8[[#This Row],[NTN-B PRINCIPAL 2035]],'IFIX e SMAL'!$A:$E,5,0)</f>
        <v>2814.98</v>
      </c>
      <c r="H702" s="26">
        <f>IFERROR(VLOOKUP(Tabela8[[#This Row],[NTN-B PRINCIPAL 2035]],'IFIX e SMAL'!$J:$P,5,0),H701)</f>
        <v>85.98</v>
      </c>
      <c r="I702" s="27">
        <v>13.75</v>
      </c>
      <c r="J702" s="54">
        <f>J701+(J701*(((Tabela8[[#This Row],[IFIX]]*1)/G701)-1))</f>
        <v>99.96235848922619</v>
      </c>
      <c r="K702" s="54">
        <f>K701+(K701*(((Tabela8[[#This Row],[SMAL]]*1)/H701)-1))</f>
        <v>77.802913763460552</v>
      </c>
    </row>
    <row r="703" spans="1:11">
      <c r="A703" s="25">
        <v>45042</v>
      </c>
      <c r="B703" s="13">
        <v>5.9800000000000006E-2</v>
      </c>
      <c r="C703" s="13">
        <v>6.0999999999999999E-2</v>
      </c>
      <c r="D703" s="17">
        <v>2042.31</v>
      </c>
      <c r="E703" s="17">
        <v>2013.92</v>
      </c>
      <c r="F703" s="23">
        <v>2013.92</v>
      </c>
      <c r="G703" s="26">
        <f>VLOOKUP(Tabela8[[#This Row],[NTN-B PRINCIPAL 2035]],'IFIX e SMAL'!$A:$E,5,0)</f>
        <v>2817.21</v>
      </c>
      <c r="H703" s="26">
        <f>IFERROR(VLOOKUP(Tabela8[[#This Row],[NTN-B PRINCIPAL 2035]],'IFIX e SMAL'!$J:$P,5,0),H702)</f>
        <v>85.94</v>
      </c>
      <c r="I703" s="27">
        <v>13.75</v>
      </c>
      <c r="J703" s="54">
        <f>J702+(J702*(((Tabela8[[#This Row],[IFIX]]*1)/G702)-1))</f>
        <v>100.04154770528847</v>
      </c>
      <c r="K703" s="54">
        <f>K702+(K702*(((Tabela8[[#This Row],[SMAL]]*1)/H702)-1))</f>
        <v>77.766717944077683</v>
      </c>
    </row>
    <row r="704" spans="1:11">
      <c r="A704" s="25">
        <v>45043</v>
      </c>
      <c r="B704" s="13">
        <v>5.8899999999999994E-2</v>
      </c>
      <c r="C704" s="13">
        <v>6.0100000000000001E-2</v>
      </c>
      <c r="D704" s="17">
        <v>2064.34</v>
      </c>
      <c r="E704" s="17">
        <v>2035.63</v>
      </c>
      <c r="F704" s="23">
        <v>2035.63</v>
      </c>
      <c r="G704" s="26">
        <f>VLOOKUP(Tabela8[[#This Row],[NTN-B PRINCIPAL 2035]],'IFIX e SMAL'!$A:$E,5,0)</f>
        <v>2827.24</v>
      </c>
      <c r="H704" s="26">
        <f>IFERROR(VLOOKUP(Tabela8[[#This Row],[NTN-B PRINCIPAL 2035]],'IFIX e SMAL'!$J:$P,5,0),H703)</f>
        <v>87.16</v>
      </c>
      <c r="I704" s="27">
        <v>13.75</v>
      </c>
      <c r="J704" s="54">
        <f>J703+(J703*(((Tabela8[[#This Row],[IFIX]]*1)/G703)-1))</f>
        <v>100.39772162327257</v>
      </c>
      <c r="K704" s="54">
        <f>K703+(K703*(((Tabela8[[#This Row],[SMAL]]*1)/H703)-1))</f>
        <v>78.870690435254957</v>
      </c>
    </row>
    <row r="705" spans="1:11">
      <c r="A705" s="25">
        <v>45044</v>
      </c>
      <c r="B705" s="13">
        <v>5.9800000000000006E-2</v>
      </c>
      <c r="C705" s="13">
        <v>6.0999999999999999E-2</v>
      </c>
      <c r="D705" s="17">
        <v>2045.36</v>
      </c>
      <c r="E705" s="17">
        <v>2015.83</v>
      </c>
      <c r="F705" s="23">
        <v>2015.83</v>
      </c>
      <c r="G705" s="26">
        <f>VLOOKUP(Tabela8[[#This Row],[NTN-B PRINCIPAL 2035]],'IFIX e SMAL'!$A:$E,5,0)</f>
        <v>2858.23</v>
      </c>
      <c r="H705" s="26">
        <f>IFERROR(VLOOKUP(Tabela8[[#This Row],[NTN-B PRINCIPAL 2035]],'IFIX e SMAL'!$J:$P,5,0),H704)</f>
        <v>89</v>
      </c>
      <c r="I705" s="27">
        <v>13.75</v>
      </c>
      <c r="J705" s="54">
        <f>J704+(J704*(((Tabela8[[#This Row],[IFIX]]*1)/G704)-1))</f>
        <v>101.49820315052362</v>
      </c>
      <c r="K705" s="54">
        <f>K704+(K704*(((Tabela8[[#This Row],[SMAL]]*1)/H704)-1))</f>
        <v>80.535698126866578</v>
      </c>
    </row>
    <row r="706" spans="1:11">
      <c r="A706" s="25">
        <v>45048</v>
      </c>
      <c r="B706" s="13">
        <v>5.9699999999999996E-2</v>
      </c>
      <c r="C706" s="13">
        <v>6.0899999999999996E-2</v>
      </c>
      <c r="D706" s="17">
        <v>2048.5300000000002</v>
      </c>
      <c r="E706" s="17">
        <v>2020.06</v>
      </c>
      <c r="F706" s="23">
        <v>2020.06</v>
      </c>
      <c r="G706" s="26">
        <f>VLOOKUP(Tabela8[[#This Row],[NTN-B PRINCIPAL 2035]],'IFIX e SMAL'!$A:$E,5,0)</f>
        <v>2859.63</v>
      </c>
      <c r="H706" s="26">
        <f>IFERROR(VLOOKUP(Tabela8[[#This Row],[NTN-B PRINCIPAL 2035]],'IFIX e SMAL'!$J:$P,5,0),H705)</f>
        <v>87.75</v>
      </c>
      <c r="I706" s="27">
        <v>13.75</v>
      </c>
      <c r="J706" s="54">
        <f>J705+(J705*(((Tabela8[[#This Row],[IFIX]]*1)/G705)-1))</f>
        <v>101.54791835343266</v>
      </c>
      <c r="K706" s="54">
        <f>K705+(K705*(((Tabela8[[#This Row],[SMAL]]*1)/H705)-1))</f>
        <v>79.40457877115216</v>
      </c>
    </row>
    <row r="707" spans="1:11">
      <c r="A707" s="25">
        <v>45049</v>
      </c>
      <c r="B707" s="13">
        <v>5.9500000000000004E-2</v>
      </c>
      <c r="C707" s="13">
        <v>6.0700000000000004E-2</v>
      </c>
      <c r="D707" s="17">
        <v>2054.02</v>
      </c>
      <c r="E707" s="17">
        <v>2025.48</v>
      </c>
      <c r="F707" s="23">
        <v>2025.48</v>
      </c>
      <c r="G707" s="26">
        <f>VLOOKUP(Tabela8[[#This Row],[NTN-B PRINCIPAL 2035]],'IFIX e SMAL'!$A:$E,5,0)</f>
        <v>2863.9</v>
      </c>
      <c r="H707" s="26">
        <f>IFERROR(VLOOKUP(Tabela8[[#This Row],[NTN-B PRINCIPAL 2035]],'IFIX e SMAL'!$J:$P,5,0),H706)</f>
        <v>88.3</v>
      </c>
      <c r="I707" s="27">
        <v>13.75</v>
      </c>
      <c r="J707" s="54">
        <f>J706+(J706*(((Tabela8[[#This Row],[IFIX]]*1)/G706)-1))</f>
        <v>101.69954972230526</v>
      </c>
      <c r="K707" s="54">
        <f>K706+(K706*(((Tabela8[[#This Row],[SMAL]]*1)/H706)-1))</f>
        <v>79.902271287666508</v>
      </c>
    </row>
    <row r="708" spans="1:11">
      <c r="A708" s="25">
        <v>45050</v>
      </c>
      <c r="B708" s="13">
        <v>5.9400000000000001E-2</v>
      </c>
      <c r="C708" s="13">
        <v>6.0599999999999994E-2</v>
      </c>
      <c r="D708" s="17">
        <v>2057.19</v>
      </c>
      <c r="E708" s="17">
        <v>2028.62</v>
      </c>
      <c r="F708" s="23">
        <v>2028.62</v>
      </c>
      <c r="G708" s="26">
        <f>VLOOKUP(Tabela8[[#This Row],[NTN-B PRINCIPAL 2035]],'IFIX e SMAL'!$A:$E,5,0)</f>
        <v>2875.33</v>
      </c>
      <c r="H708" s="26">
        <f>IFERROR(VLOOKUP(Tabela8[[#This Row],[NTN-B PRINCIPAL 2035]],'IFIX e SMAL'!$J:$P,5,0),H707)</f>
        <v>88.31</v>
      </c>
      <c r="I708" s="27">
        <v>13.75</v>
      </c>
      <c r="J708" s="54">
        <f>J707+(J707*(((Tabela8[[#This Row],[IFIX]]*1)/G707)-1))</f>
        <v>102.10543884319841</v>
      </c>
      <c r="K708" s="54">
        <f>K707+(K707*(((Tabela8[[#This Row],[SMAL]]*1)/H707)-1))</f>
        <v>79.911320242512232</v>
      </c>
    </row>
    <row r="709" spans="1:11">
      <c r="A709" s="25">
        <v>45051</v>
      </c>
      <c r="B709" s="13">
        <v>5.9500000000000004E-2</v>
      </c>
      <c r="C709" s="13">
        <v>6.0700000000000004E-2</v>
      </c>
      <c r="D709" s="17">
        <v>2056.46</v>
      </c>
      <c r="E709" s="17">
        <v>2027.17</v>
      </c>
      <c r="F709" s="23">
        <v>2027.17</v>
      </c>
      <c r="G709" s="26">
        <f>VLOOKUP(Tabela8[[#This Row],[NTN-B PRINCIPAL 2035]],'IFIX e SMAL'!$A:$E,5,0)</f>
        <v>2886.42</v>
      </c>
      <c r="H709" s="26">
        <f>IFERROR(VLOOKUP(Tabela8[[#This Row],[NTN-B PRINCIPAL 2035]],'IFIX e SMAL'!$J:$P,5,0),H708)</f>
        <v>91.45</v>
      </c>
      <c r="I709" s="27">
        <v>13.75</v>
      </c>
      <c r="J709" s="54">
        <f>J708+(J708*(((Tabela8[[#This Row],[IFIX]]*1)/G708)-1))</f>
        <v>102.49925427195654</v>
      </c>
      <c r="K709" s="54">
        <f>K708+(K708*(((Tabela8[[#This Row],[SMAL]]*1)/H708)-1))</f>
        <v>82.752692064066864</v>
      </c>
    </row>
    <row r="710" spans="1:11">
      <c r="A710" s="25">
        <v>45054</v>
      </c>
      <c r="B710" s="13">
        <v>5.8400000000000001E-2</v>
      </c>
      <c r="C710" s="13">
        <v>5.96E-2</v>
      </c>
      <c r="D710" s="17">
        <v>2083.08</v>
      </c>
      <c r="E710" s="17">
        <v>2054.14</v>
      </c>
      <c r="F710" s="23">
        <v>2054.14</v>
      </c>
      <c r="G710" s="26">
        <f>VLOOKUP(Tabela8[[#This Row],[NTN-B PRINCIPAL 2035]],'IFIX e SMAL'!$A:$E,5,0)</f>
        <v>2898.59</v>
      </c>
      <c r="H710" s="26">
        <f>IFERROR(VLOOKUP(Tabela8[[#This Row],[NTN-B PRINCIPAL 2035]],'IFIX e SMAL'!$J:$P,5,0),H709)</f>
        <v>92.3</v>
      </c>
      <c r="I710" s="27">
        <v>13.75</v>
      </c>
      <c r="J710" s="54">
        <f>J709+(J709*(((Tabela8[[#This Row],[IFIX]]*1)/G709)-1))</f>
        <v>102.93142142867308</v>
      </c>
      <c r="K710" s="54">
        <f>K709+(K709*(((Tabela8[[#This Row],[SMAL]]*1)/H709)-1))</f>
        <v>83.521853225952668</v>
      </c>
    </row>
    <row r="711" spans="1:11">
      <c r="A711" s="25">
        <v>45055</v>
      </c>
      <c r="B711" s="13">
        <v>5.8700000000000002E-2</v>
      </c>
      <c r="C711" s="13">
        <v>5.9900000000000002E-2</v>
      </c>
      <c r="D711" s="17">
        <v>2076.86</v>
      </c>
      <c r="E711" s="17">
        <v>2048.0300000000002</v>
      </c>
      <c r="F711" s="23">
        <v>2048.0300000000002</v>
      </c>
      <c r="G711" s="26">
        <f>VLOOKUP(Tabela8[[#This Row],[NTN-B PRINCIPAL 2035]],'IFIX e SMAL'!$A:$E,5,0)</f>
        <v>2910.39</v>
      </c>
      <c r="H711" s="26">
        <f>IFERROR(VLOOKUP(Tabela8[[#This Row],[NTN-B PRINCIPAL 2035]],'IFIX e SMAL'!$J:$P,5,0),H710)</f>
        <v>92.76</v>
      </c>
      <c r="I711" s="27">
        <v>13.75</v>
      </c>
      <c r="J711" s="54">
        <f>J710+(J710*(((Tabela8[[#This Row],[IFIX]]*1)/G710)-1))</f>
        <v>103.35044956747791</v>
      </c>
      <c r="K711" s="54">
        <f>K710+(K710*(((Tabela8[[#This Row],[SMAL]]*1)/H710)-1))</f>
        <v>83.93810514885557</v>
      </c>
    </row>
    <row r="712" spans="1:11">
      <c r="A712" s="25">
        <v>45056</v>
      </c>
      <c r="B712" s="13">
        <v>5.9000000000000004E-2</v>
      </c>
      <c r="C712" s="13">
        <v>6.0199999999999997E-2</v>
      </c>
      <c r="D712" s="17">
        <v>2070.6799999999998</v>
      </c>
      <c r="E712" s="17">
        <v>2041.95</v>
      </c>
      <c r="F712" s="23">
        <v>2041.95</v>
      </c>
      <c r="G712" s="26">
        <f>VLOOKUP(Tabela8[[#This Row],[NTN-B PRINCIPAL 2035]],'IFIX e SMAL'!$A:$E,5,0)</f>
        <v>2915</v>
      </c>
      <c r="H712" s="26">
        <f>IFERROR(VLOOKUP(Tabela8[[#This Row],[NTN-B PRINCIPAL 2035]],'IFIX e SMAL'!$J:$P,5,0),H711)</f>
        <v>94.2</v>
      </c>
      <c r="I712" s="27">
        <v>13.75</v>
      </c>
      <c r="J712" s="54">
        <f>J711+(J711*(((Tabela8[[#This Row],[IFIX]]*1)/G711)-1))</f>
        <v>103.51415462848557</v>
      </c>
      <c r="K712" s="54">
        <f>K711+(K711*(((Tabela8[[#This Row],[SMAL]]*1)/H711)-1))</f>
        <v>85.241154646638577</v>
      </c>
    </row>
    <row r="713" spans="1:11">
      <c r="A713" s="25">
        <v>45057</v>
      </c>
      <c r="B713" s="13">
        <v>5.7999999999999996E-2</v>
      </c>
      <c r="C713" s="13">
        <v>5.9200000000000003E-2</v>
      </c>
      <c r="D713" s="17">
        <v>2095.08</v>
      </c>
      <c r="E713" s="17">
        <v>2066</v>
      </c>
      <c r="F713" s="23">
        <v>2066</v>
      </c>
      <c r="G713" s="26">
        <f>VLOOKUP(Tabela8[[#This Row],[NTN-B PRINCIPAL 2035]],'IFIX e SMAL'!$A:$E,5,0)</f>
        <v>2928.48</v>
      </c>
      <c r="H713" s="26">
        <f>IFERROR(VLOOKUP(Tabela8[[#This Row],[NTN-B PRINCIPAL 2035]],'IFIX e SMAL'!$J:$P,5,0),H712)</f>
        <v>95.6</v>
      </c>
      <c r="I713" s="27">
        <v>13.75</v>
      </c>
      <c r="J713" s="54">
        <f>J712+(J712*(((Tabela8[[#This Row],[IFIX]]*1)/G712)-1))</f>
        <v>103.99284101078128</v>
      </c>
      <c r="K713" s="54">
        <f>K712+(K712*(((Tabela8[[#This Row],[SMAL]]*1)/H712)-1))</f>
        <v>86.50800832503873</v>
      </c>
    </row>
    <row r="714" spans="1:11">
      <c r="A714" s="25">
        <v>45058</v>
      </c>
      <c r="B714" s="13">
        <v>5.7599999999999998E-2</v>
      </c>
      <c r="C714" s="13">
        <v>5.8799999999999998E-2</v>
      </c>
      <c r="D714" s="17">
        <v>2107.4699999999998</v>
      </c>
      <c r="E714" s="17">
        <v>2077.33</v>
      </c>
      <c r="F714" s="23">
        <v>2077.33</v>
      </c>
      <c r="G714" s="26">
        <f>VLOOKUP(Tabela8[[#This Row],[NTN-B PRINCIPAL 2035]],'IFIX e SMAL'!$A:$E,5,0)</f>
        <v>2944.57</v>
      </c>
      <c r="H714" s="26">
        <f>IFERROR(VLOOKUP(Tabela8[[#This Row],[NTN-B PRINCIPAL 2035]],'IFIX e SMAL'!$J:$P,5,0),H713)</f>
        <v>95.61</v>
      </c>
      <c r="I714" s="27">
        <v>13.75</v>
      </c>
      <c r="J714" s="54">
        <f>J713+(J713*(((Tabela8[[#This Row],[IFIX]]*1)/G713)-1))</f>
        <v>104.56421073564316</v>
      </c>
      <c r="K714" s="54">
        <f>K713+(K713*(((Tabela8[[#This Row],[SMAL]]*1)/H713)-1))</f>
        <v>86.517057279884455</v>
      </c>
    </row>
    <row r="715" spans="1:11">
      <c r="A715" s="25">
        <v>45061</v>
      </c>
      <c r="B715" s="13">
        <v>5.7099999999999998E-2</v>
      </c>
      <c r="C715" s="13">
        <v>5.8299999999999998E-2</v>
      </c>
      <c r="D715" s="17">
        <v>2120.2199999999998</v>
      </c>
      <c r="E715" s="17">
        <v>2090.85</v>
      </c>
      <c r="F715" s="23">
        <v>2090.85</v>
      </c>
      <c r="G715" s="26">
        <f>VLOOKUP(Tabela8[[#This Row],[NTN-B PRINCIPAL 2035]],'IFIX e SMAL'!$A:$E,5,0)</f>
        <v>2967.44</v>
      </c>
      <c r="H715" s="26">
        <f>IFERROR(VLOOKUP(Tabela8[[#This Row],[NTN-B PRINCIPAL 2035]],'IFIX e SMAL'!$J:$P,5,0),H714)</f>
        <v>96.33</v>
      </c>
      <c r="I715" s="27">
        <v>13.75</v>
      </c>
      <c r="J715" s="54">
        <f>J714+(J714*(((Tabela8[[#This Row],[IFIX]]*1)/G714)-1))</f>
        <v>105.3763440860217</v>
      </c>
      <c r="K715" s="54">
        <f>K714+(K714*(((Tabela8[[#This Row],[SMAL]]*1)/H714)-1))</f>
        <v>87.168582028775944</v>
      </c>
    </row>
    <row r="716" spans="1:11">
      <c r="A716" s="25">
        <v>45062</v>
      </c>
      <c r="B716" s="13">
        <v>5.6299999999999996E-2</v>
      </c>
      <c r="C716" s="13">
        <v>5.7500000000000002E-2</v>
      </c>
      <c r="D716" s="17">
        <v>2140.31</v>
      </c>
      <c r="E716" s="17">
        <v>2110.65</v>
      </c>
      <c r="F716" s="23">
        <v>2110.65</v>
      </c>
      <c r="G716" s="26">
        <f>VLOOKUP(Tabela8[[#This Row],[NTN-B PRINCIPAL 2035]],'IFIX e SMAL'!$A:$E,5,0)</f>
        <v>2978.45</v>
      </c>
      <c r="H716" s="26">
        <f>IFERROR(VLOOKUP(Tabela8[[#This Row],[NTN-B PRINCIPAL 2035]],'IFIX e SMAL'!$J:$P,5,0),H715)</f>
        <v>94.16</v>
      </c>
      <c r="I716" s="27">
        <v>13.75</v>
      </c>
      <c r="J716" s="54">
        <f>J715+(J715*(((Tabela8[[#This Row],[IFIX]]*1)/G715)-1))</f>
        <v>105.76731864604214</v>
      </c>
      <c r="K716" s="54">
        <f>K715+(K715*(((Tabela8[[#This Row],[SMAL]]*1)/H715)-1))</f>
        <v>85.204958827255709</v>
      </c>
    </row>
    <row r="717" spans="1:11">
      <c r="A717" s="25">
        <v>45063</v>
      </c>
      <c r="B717" s="13">
        <v>5.7200000000000001E-2</v>
      </c>
      <c r="C717" s="13">
        <v>5.8400000000000001E-2</v>
      </c>
      <c r="D717" s="17">
        <v>2119.4299999999998</v>
      </c>
      <c r="E717" s="17">
        <v>2090.09</v>
      </c>
      <c r="F717" s="23">
        <v>2090.09</v>
      </c>
      <c r="G717" s="26">
        <f>VLOOKUP(Tabela8[[#This Row],[NTN-B PRINCIPAL 2035]],'IFIX e SMAL'!$A:$E,5,0)</f>
        <v>2990.02</v>
      </c>
      <c r="H717" s="26">
        <f>IFERROR(VLOOKUP(Tabela8[[#This Row],[NTN-B PRINCIPAL 2035]],'IFIX e SMAL'!$J:$P,5,0),H716)</f>
        <v>96.9</v>
      </c>
      <c r="I717" s="27">
        <v>13.75</v>
      </c>
      <c r="J717" s="54">
        <f>J716+(J716*(((Tabela8[[#This Row],[IFIX]]*1)/G716)-1))</f>
        <v>106.17817928722623</v>
      </c>
      <c r="K717" s="54">
        <f>K716+(K716*(((Tabela8[[#This Row],[SMAL]]*1)/H716)-1))</f>
        <v>87.684372454981727</v>
      </c>
    </row>
    <row r="718" spans="1:11">
      <c r="A718" s="25">
        <v>45064</v>
      </c>
      <c r="B718" s="13">
        <v>5.5899999999999998E-2</v>
      </c>
      <c r="C718" s="13">
        <v>5.7099999999999998E-2</v>
      </c>
      <c r="D718" s="17">
        <v>2151.63</v>
      </c>
      <c r="E718" s="17">
        <v>2121.83</v>
      </c>
      <c r="F718" s="23">
        <v>2121.83</v>
      </c>
      <c r="G718" s="26">
        <f>VLOOKUP(Tabela8[[#This Row],[NTN-B PRINCIPAL 2035]],'IFIX e SMAL'!$A:$E,5,0)</f>
        <v>2992.68</v>
      </c>
      <c r="H718" s="26">
        <f>IFERROR(VLOOKUP(Tabela8[[#This Row],[NTN-B PRINCIPAL 2035]],'IFIX e SMAL'!$J:$P,5,0),H717)</f>
        <v>99.1</v>
      </c>
      <c r="I718" s="27">
        <v>13.75</v>
      </c>
      <c r="J718" s="54">
        <f>J717+(J717*(((Tabela8[[#This Row],[IFIX]]*1)/G717)-1))</f>
        <v>106.27263817275342</v>
      </c>
      <c r="K718" s="54">
        <f>K717+(K717*(((Tabela8[[#This Row],[SMAL]]*1)/H717)-1))</f>
        <v>89.675142521039106</v>
      </c>
    </row>
    <row r="719" spans="1:11">
      <c r="A719" s="25">
        <v>45065</v>
      </c>
      <c r="B719" s="13">
        <v>5.6399999999999999E-2</v>
      </c>
      <c r="C719" s="13">
        <v>5.7599999999999998E-2</v>
      </c>
      <c r="D719" s="17">
        <v>2140.9699999999998</v>
      </c>
      <c r="E719" s="17">
        <v>2110.67</v>
      </c>
      <c r="F719" s="23">
        <v>2110.67</v>
      </c>
      <c r="G719" s="26">
        <f>VLOOKUP(Tabela8[[#This Row],[NTN-B PRINCIPAL 2035]],'IFIX e SMAL'!$A:$E,5,0)</f>
        <v>2998.16</v>
      </c>
      <c r="H719" s="26">
        <f>IFERROR(VLOOKUP(Tabela8[[#This Row],[NTN-B PRINCIPAL 2035]],'IFIX e SMAL'!$J:$P,5,0),H718)</f>
        <v>99.4</v>
      </c>
      <c r="I719" s="27">
        <v>13.75</v>
      </c>
      <c r="J719" s="54">
        <f>J718+(J718*(((Tabela8[[#This Row],[IFIX]]*1)/G718)-1))</f>
        <v>106.46723768128312</v>
      </c>
      <c r="K719" s="54">
        <f>K718+(K718*(((Tabela8[[#This Row],[SMAL]]*1)/H718)-1))</f>
        <v>89.946611166410577</v>
      </c>
    </row>
    <row r="720" spans="1:11">
      <c r="A720" s="25">
        <v>45068</v>
      </c>
      <c r="B720" s="13">
        <v>5.5999999999999994E-2</v>
      </c>
      <c r="C720" s="13">
        <v>5.7200000000000001E-2</v>
      </c>
      <c r="D720" s="17">
        <v>2151.48</v>
      </c>
      <c r="E720" s="17">
        <v>2121.6999999999998</v>
      </c>
      <c r="F720" s="23">
        <v>2121.6999999999998</v>
      </c>
      <c r="G720" s="26">
        <f>VLOOKUP(Tabela8[[#This Row],[NTN-B PRINCIPAL 2035]],'IFIX e SMAL'!$A:$E,5,0)</f>
        <v>3000.79</v>
      </c>
      <c r="H720" s="26">
        <f>IFERROR(VLOOKUP(Tabela8[[#This Row],[NTN-B PRINCIPAL 2035]],'IFIX e SMAL'!$J:$P,5,0),H719)</f>
        <v>99.99</v>
      </c>
      <c r="I720" s="27">
        <v>13.75</v>
      </c>
      <c r="J720" s="54">
        <f>J719+(J719*(((Tabela8[[#This Row],[IFIX]]*1)/G719)-1))</f>
        <v>106.5606312410337</v>
      </c>
      <c r="K720" s="54">
        <f>K719+(K719*(((Tabela8[[#This Row],[SMAL]]*1)/H719)-1))</f>
        <v>90.480499502307779</v>
      </c>
    </row>
    <row r="721" spans="1:11">
      <c r="A721" s="25">
        <v>45069</v>
      </c>
      <c r="B721" s="13">
        <v>5.67E-2</v>
      </c>
      <c r="C721" s="13">
        <v>5.79E-2</v>
      </c>
      <c r="D721" s="17">
        <v>2135.33</v>
      </c>
      <c r="E721" s="17">
        <v>2105.8000000000002</v>
      </c>
      <c r="F721" s="23">
        <v>2105.8000000000002</v>
      </c>
      <c r="G721" s="26">
        <f>VLOOKUP(Tabela8[[#This Row],[NTN-B PRINCIPAL 2035]],'IFIX e SMAL'!$A:$E,5,0)</f>
        <v>3005.48</v>
      </c>
      <c r="H721" s="26">
        <f>VLOOKUP(Tabela8[[#This Row],[NTN-B PRINCIPAL 2035]],'IFIX e SMAL'!$J:$P,5,0)</f>
        <v>99.06</v>
      </c>
      <c r="I721" s="27">
        <v>13.75</v>
      </c>
      <c r="J721" s="54">
        <f>J720+(J720*(((Tabela8[[#This Row],[IFIX]]*1)/G720)-1))</f>
        <v>106.72717717077902</v>
      </c>
      <c r="K721" s="54">
        <f>K720+(K720*(((Tabela8[[#This Row],[SMAL]]*1)/H720)-1))</f>
        <v>89.638946701656252</v>
      </c>
    </row>
    <row r="722" spans="1:11">
      <c r="A722" s="25">
        <v>45070</v>
      </c>
      <c r="B722" s="13">
        <v>5.5599999999999997E-2</v>
      </c>
      <c r="C722" s="13">
        <v>5.6799999999999996E-2</v>
      </c>
      <c r="D722" s="17">
        <v>2162.85</v>
      </c>
      <c r="E722" s="17">
        <v>2132.92</v>
      </c>
      <c r="F722" s="23">
        <v>2132.92</v>
      </c>
      <c r="G722" s="26">
        <f>VLOOKUP(Tabela8[[#This Row],[NTN-B PRINCIPAL 2035]],'IFIX e SMAL'!$A:$E,5,0)</f>
        <v>2996.11</v>
      </c>
      <c r="H722" s="26">
        <f>VLOOKUP(Tabela8[[#This Row],[NTN-B PRINCIPAL 2035]],'IFIX e SMAL'!$J:$P,5,0)</f>
        <v>98.5</v>
      </c>
      <c r="I722" s="27">
        <v>13.75</v>
      </c>
      <c r="J722" s="54">
        <f>J721+(J721*(((Tabela8[[#This Row],[IFIX]]*1)/G721)-1))</f>
        <v>106.3944404198806</v>
      </c>
      <c r="K722" s="54">
        <f>K721+(K721*(((Tabela8[[#This Row],[SMAL]]*1)/H721)-1))</f>
        <v>89.132205230296194</v>
      </c>
    </row>
    <row r="723" spans="1:11">
      <c r="A723" s="25">
        <v>45071</v>
      </c>
      <c r="B723" s="13">
        <v>5.5199999999999999E-2</v>
      </c>
      <c r="C723" s="13">
        <v>5.6399999999999999E-2</v>
      </c>
      <c r="D723" s="17">
        <v>2173.46</v>
      </c>
      <c r="E723" s="17">
        <v>2143.39</v>
      </c>
      <c r="F723" s="23">
        <v>2143.39</v>
      </c>
      <c r="G723" s="26">
        <f>VLOOKUP(Tabela8[[#This Row],[NTN-B PRINCIPAL 2035]],'IFIX e SMAL'!$A:$E,5,0)</f>
        <v>3003.53</v>
      </c>
      <c r="H723" s="26">
        <f>VLOOKUP(Tabela8[[#This Row],[NTN-B PRINCIPAL 2035]],'IFIX e SMAL'!$J:$P,5,0)</f>
        <v>100.67</v>
      </c>
      <c r="I723" s="27">
        <v>13.75</v>
      </c>
      <c r="J723" s="54">
        <f>J722+(J722*(((Tabela8[[#This Row],[IFIX]]*1)/G722)-1))</f>
        <v>106.65793099529857</v>
      </c>
      <c r="K723" s="54">
        <f>K722+(K722*(((Tabela8[[#This Row],[SMAL]]*1)/H722)-1))</f>
        <v>91.095828431816415</v>
      </c>
    </row>
    <row r="724" spans="1:11">
      <c r="A724" s="25">
        <v>45072</v>
      </c>
      <c r="B724" s="13">
        <v>5.5500000000000001E-2</v>
      </c>
      <c r="C724" s="13">
        <v>5.67E-2</v>
      </c>
      <c r="D724" s="17">
        <v>2166.33</v>
      </c>
      <c r="E724" s="17">
        <v>2135.96</v>
      </c>
      <c r="F724" s="23">
        <v>2135.96</v>
      </c>
      <c r="G724" s="26">
        <f>VLOOKUP(Tabela8[[#This Row],[NTN-B PRINCIPAL 2035]],'IFIX e SMAL'!$A:$E,5,0)</f>
        <v>3007.39</v>
      </c>
      <c r="H724" s="26">
        <f>VLOOKUP(Tabela8[[#This Row],[NTN-B PRINCIPAL 2035]],'IFIX e SMAL'!$J:$P,5,0)</f>
        <v>101.45</v>
      </c>
      <c r="I724" s="27">
        <v>13.75</v>
      </c>
      <c r="J724" s="54">
        <f>J723+(J723*(((Tabela8[[#This Row],[IFIX]]*1)/G723)-1))</f>
        <v>106.79500291189065</v>
      </c>
      <c r="K724" s="54">
        <f>K723+(K723*(((Tabela8[[#This Row],[SMAL]]*1)/H723)-1))</f>
        <v>91.801646909782207</v>
      </c>
    </row>
    <row r="725" spans="1:11">
      <c r="A725" s="25">
        <v>45075</v>
      </c>
      <c r="B725" s="13">
        <v>5.4699999999999999E-2</v>
      </c>
      <c r="C725" s="13">
        <v>5.5899999999999998E-2</v>
      </c>
      <c r="D725" s="17">
        <v>2186.7199999999998</v>
      </c>
      <c r="E725" s="17">
        <v>2156.56</v>
      </c>
      <c r="F725" s="23">
        <v>2156.56</v>
      </c>
      <c r="G725" s="26">
        <f>VLOOKUP(Tabela8[[#This Row],[NTN-B PRINCIPAL 2035]],'IFIX e SMAL'!$A:$E,5,0)</f>
        <v>3007.26</v>
      </c>
      <c r="H725" s="26">
        <f>VLOOKUP(Tabela8[[#This Row],[NTN-B PRINCIPAL 2035]],'IFIX e SMAL'!$J:$P,5,0)</f>
        <v>101.57</v>
      </c>
      <c r="I725" s="27">
        <v>13.75</v>
      </c>
      <c r="J725" s="54">
        <f>J724+(J724*(((Tabela8[[#This Row],[IFIX]]*1)/G724)-1))</f>
        <v>106.79038650019197</v>
      </c>
      <c r="K725" s="54">
        <f>K724+(K724*(((Tabela8[[#This Row],[SMAL]]*1)/H724)-1))</f>
        <v>91.910234367930784</v>
      </c>
    </row>
    <row r="726" spans="1:11">
      <c r="A726" s="25">
        <v>45076</v>
      </c>
      <c r="B726" s="13">
        <v>5.45E-2</v>
      </c>
      <c r="C726" s="13">
        <v>5.57E-2</v>
      </c>
      <c r="D726" s="17">
        <v>2192.38</v>
      </c>
      <c r="E726" s="17">
        <v>2162.15</v>
      </c>
      <c r="F726" s="23">
        <v>2162.15</v>
      </c>
      <c r="G726" s="26">
        <f>VLOOKUP(Tabela8[[#This Row],[NTN-B PRINCIPAL 2035]],'IFIX e SMAL'!$A:$E,5,0)</f>
        <v>3002.96</v>
      </c>
      <c r="H726" s="26">
        <f>VLOOKUP(Tabela8[[#This Row],[NTN-B PRINCIPAL 2035]],'IFIX e SMAL'!$J:$P,5,0)</f>
        <v>100.6</v>
      </c>
      <c r="I726" s="27">
        <v>13.75</v>
      </c>
      <c r="J726" s="54">
        <f>J725+(J725*(((Tabela8[[#This Row],[IFIX]]*1)/G725)-1))</f>
        <v>106.63768980554275</v>
      </c>
      <c r="K726" s="54">
        <f>K725+(K725*(((Tabela8[[#This Row],[SMAL]]*1)/H725)-1))</f>
        <v>91.032485747896402</v>
      </c>
    </row>
    <row r="727" spans="1:11">
      <c r="A727" s="25">
        <v>45077</v>
      </c>
      <c r="B727" s="13">
        <v>5.5199999999999999E-2</v>
      </c>
      <c r="C727" s="13">
        <v>5.6399999999999999E-2</v>
      </c>
      <c r="D727" s="17">
        <v>2175.83</v>
      </c>
      <c r="E727" s="17">
        <v>2145.85</v>
      </c>
      <c r="F727" s="23">
        <v>2145.85</v>
      </c>
      <c r="G727" s="26">
        <f>VLOOKUP(Tabela8[[#This Row],[NTN-B PRINCIPAL 2035]],'IFIX e SMAL'!$A:$E,5,0)</f>
        <v>3013.46</v>
      </c>
      <c r="H727" s="26">
        <f>VLOOKUP(Tabela8[[#This Row],[NTN-B PRINCIPAL 2035]],'IFIX e SMAL'!$J:$P,5,0)</f>
        <v>100.5</v>
      </c>
      <c r="I727" s="27">
        <v>13.75</v>
      </c>
      <c r="J727" s="54">
        <f>J726+(J726*(((Tabela8[[#This Row],[IFIX]]*1)/G726)-1))</f>
        <v>107.01055382736062</v>
      </c>
      <c r="K727" s="54">
        <f>K726+(K726*(((Tabela8[[#This Row],[SMAL]]*1)/H726)-1))</f>
        <v>90.941996199439259</v>
      </c>
    </row>
    <row r="728" spans="1:11">
      <c r="A728" s="25">
        <v>45078</v>
      </c>
      <c r="B728" s="13">
        <v>5.5399999999999998E-2</v>
      </c>
      <c r="C728" s="13">
        <v>5.6600000000000004E-2</v>
      </c>
      <c r="D728" s="17">
        <v>2171.64</v>
      </c>
      <c r="E728" s="17">
        <v>2141.73</v>
      </c>
      <c r="F728" s="23">
        <v>2141.73</v>
      </c>
      <c r="G728" s="26">
        <f>VLOOKUP(Tabela8[[#This Row],[NTN-B PRINCIPAL 2035]],'IFIX e SMAL'!$A:$E,5,0)</f>
        <v>3011.49</v>
      </c>
      <c r="H728" s="26">
        <f>VLOOKUP(Tabela8[[#This Row],[NTN-B PRINCIPAL 2035]],'IFIX e SMAL'!$J:$P,5,0)</f>
        <v>103.85</v>
      </c>
      <c r="I728" s="27">
        <v>13.75</v>
      </c>
      <c r="J728" s="54">
        <f>J727+(J727*(((Tabela8[[#This Row],[IFIX]]*1)/G727)-1))</f>
        <v>106.94059743469575</v>
      </c>
      <c r="K728" s="54">
        <f>K727+(K727*(((Tabela8[[#This Row],[SMAL]]*1)/H727)-1))</f>
        <v>93.973396072753886</v>
      </c>
    </row>
    <row r="729" spans="1:11">
      <c r="A729" s="25">
        <v>45079</v>
      </c>
      <c r="B729" s="13">
        <v>5.4800000000000001E-2</v>
      </c>
      <c r="C729" s="13">
        <v>5.5999999999999994E-2</v>
      </c>
      <c r="D729" s="17">
        <v>2187.62</v>
      </c>
      <c r="E729" s="17">
        <v>2156.9899999999998</v>
      </c>
      <c r="F729" s="23">
        <v>2156.9899999999998</v>
      </c>
      <c r="G729" s="26">
        <f>VLOOKUP(Tabela8[[#This Row],[NTN-B PRINCIPAL 2035]],'IFIX e SMAL'!$A:$E,5,0)</f>
        <v>3026.89</v>
      </c>
      <c r="H729" s="26">
        <f>VLOOKUP(Tabela8[[#This Row],[NTN-B PRINCIPAL 2035]],'IFIX e SMAL'!$J:$P,5,0)</f>
        <v>104</v>
      </c>
      <c r="I729" s="27">
        <v>13.75</v>
      </c>
      <c r="J729" s="54">
        <f>J728+(J728*(((Tabela8[[#This Row],[IFIX]]*1)/G728)-1))</f>
        <v>107.4874646666953</v>
      </c>
      <c r="K729" s="54">
        <f>K728+(K728*(((Tabela8[[#This Row],[SMAL]]*1)/H728)-1))</f>
        <v>94.109130395439607</v>
      </c>
    </row>
    <row r="730" spans="1:11">
      <c r="A730" s="25">
        <v>45082</v>
      </c>
      <c r="B730" s="13">
        <v>5.45E-2</v>
      </c>
      <c r="C730" s="13">
        <v>5.57E-2</v>
      </c>
      <c r="D730" s="17">
        <v>2195.7600000000002</v>
      </c>
      <c r="E730" s="17">
        <v>2165.52</v>
      </c>
      <c r="F730" s="23">
        <v>2165.52</v>
      </c>
      <c r="G730" s="26">
        <f>VLOOKUP(Tabela8[[#This Row],[NTN-B PRINCIPAL 2035]],'IFIX e SMAL'!$A:$E,5,0)</f>
        <v>3034.95</v>
      </c>
      <c r="H730" s="26">
        <f>VLOOKUP(Tabela8[[#This Row],[NTN-B PRINCIPAL 2035]],'IFIX e SMAL'!$J:$P,5,0)</f>
        <v>104.28</v>
      </c>
      <c r="I730" s="27">
        <v>13.75</v>
      </c>
      <c r="J730" s="54">
        <f>J729+(J729*(((Tabela8[[#This Row],[IFIX]]*1)/G729)-1))</f>
        <v>107.77368219201455</v>
      </c>
      <c r="K730" s="54">
        <f>K729+(K729*(((Tabela8[[#This Row],[SMAL]]*1)/H729)-1))</f>
        <v>94.362501131119643</v>
      </c>
    </row>
    <row r="731" spans="1:11">
      <c r="A731" s="25">
        <v>45083</v>
      </c>
      <c r="B731" s="13">
        <v>5.3499999999999999E-2</v>
      </c>
      <c r="C731" s="13">
        <v>5.4699999999999999E-2</v>
      </c>
      <c r="D731" s="17">
        <v>2221.4</v>
      </c>
      <c r="E731" s="17">
        <v>2190.81</v>
      </c>
      <c r="F731" s="23">
        <v>2190.81</v>
      </c>
      <c r="G731" s="26">
        <f>VLOOKUP(Tabela8[[#This Row],[NTN-B PRINCIPAL 2035]],'IFIX e SMAL'!$A:$E,5,0)</f>
        <v>3034.04</v>
      </c>
      <c r="H731" s="26">
        <f>VLOOKUP(Tabela8[[#This Row],[NTN-B PRINCIPAL 2035]],'IFIX e SMAL'!$J:$P,5,0)</f>
        <v>106.65</v>
      </c>
      <c r="I731" s="27">
        <v>13.75</v>
      </c>
      <c r="J731" s="54">
        <f>J730+(J730*(((Tabela8[[#This Row],[IFIX]]*1)/G730)-1))</f>
        <v>107.74136731012368</v>
      </c>
      <c r="K731" s="54">
        <f>K730+(K730*(((Tabela8[[#This Row],[SMAL]]*1)/H730)-1))</f>
        <v>96.507103429554178</v>
      </c>
    </row>
    <row r="732" spans="1:11">
      <c r="A732" s="25">
        <v>45084</v>
      </c>
      <c r="B732" s="13">
        <v>5.28E-2</v>
      </c>
      <c r="C732" s="13">
        <v>5.4000000000000006E-2</v>
      </c>
      <c r="D732" s="17">
        <v>2237.6799999999998</v>
      </c>
      <c r="E732" s="17">
        <v>2206.7800000000002</v>
      </c>
      <c r="F732" s="23">
        <v>2206.7800000000002</v>
      </c>
      <c r="G732" s="26">
        <f>VLOOKUP(Tabela8[[#This Row],[NTN-B PRINCIPAL 2035]],'IFIX e SMAL'!$A:$E,5,0)</f>
        <v>3038.8</v>
      </c>
      <c r="H732" s="26">
        <f>VLOOKUP(Tabela8[[#This Row],[NTN-B PRINCIPAL 2035]],'IFIX e SMAL'!$J:$P,5,0)</f>
        <v>107.4</v>
      </c>
      <c r="I732" s="27">
        <v>13.75</v>
      </c>
      <c r="J732" s="54">
        <f>J731+(J731*(((Tabela8[[#This Row],[IFIX]]*1)/G731)-1))</f>
        <v>107.91039900001445</v>
      </c>
      <c r="K732" s="54">
        <f>K731+(K731*(((Tabela8[[#This Row],[SMAL]]*1)/H731)-1))</f>
        <v>97.18577504298284</v>
      </c>
    </row>
    <row r="733" spans="1:11">
      <c r="A733" s="25">
        <v>45086</v>
      </c>
      <c r="B733" s="13">
        <v>5.3899999999999997E-2</v>
      </c>
      <c r="C733" s="13">
        <v>5.5099999999999996E-2</v>
      </c>
      <c r="D733" s="17">
        <v>2211.0100000000002</v>
      </c>
      <c r="E733" s="17">
        <v>2180.35</v>
      </c>
      <c r="F733" s="23">
        <v>2180.35</v>
      </c>
      <c r="G733" s="26">
        <f>VLOOKUP(Tabela8[[#This Row],[NTN-B PRINCIPAL 2035]],'IFIX e SMAL'!$A:$E,5,0)</f>
        <v>3046.98</v>
      </c>
      <c r="H733" s="26">
        <f>VLOOKUP(Tabela8[[#This Row],[NTN-B PRINCIPAL 2035]],'IFIX e SMAL'!$J:$P,5,0)</f>
        <v>107.8</v>
      </c>
      <c r="I733" s="27">
        <v>13.75</v>
      </c>
      <c r="J733" s="54">
        <f>J732+(J732*(((Tabela8[[#This Row],[IFIX]]*1)/G732)-1))</f>
        <v>108.20087782844018</v>
      </c>
      <c r="K733" s="54">
        <f>K732+(K732*(((Tabela8[[#This Row],[SMAL]]*1)/H732)-1))</f>
        <v>97.547733236811439</v>
      </c>
    </row>
    <row r="734" spans="1:11">
      <c r="A734" s="25">
        <v>45089</v>
      </c>
      <c r="B734" s="13">
        <v>5.3600000000000002E-2</v>
      </c>
      <c r="C734" s="13">
        <v>5.4800000000000001E-2</v>
      </c>
      <c r="D734" s="17">
        <v>2219.13</v>
      </c>
      <c r="E734" s="17">
        <v>2188.6799999999998</v>
      </c>
      <c r="F734" s="23">
        <v>2188.6799999999998</v>
      </c>
      <c r="G734" s="26">
        <f>VLOOKUP(Tabela8[[#This Row],[NTN-B PRINCIPAL 2035]],'IFIX e SMAL'!$A:$E,5,0)</f>
        <v>3047.79</v>
      </c>
      <c r="H734" s="26">
        <f>VLOOKUP(Tabela8[[#This Row],[NTN-B PRINCIPAL 2035]],'IFIX e SMAL'!$J:$P,5,0)</f>
        <v>108.02</v>
      </c>
      <c r="I734" s="27">
        <v>13.75</v>
      </c>
      <c r="J734" s="54">
        <f>J733+(J733*(((Tabela8[[#This Row],[IFIX]]*1)/G733)-1))</f>
        <v>108.229641624409</v>
      </c>
      <c r="K734" s="54">
        <f>K733+(K733*(((Tabela8[[#This Row],[SMAL]]*1)/H733)-1))</f>
        <v>97.746810243417173</v>
      </c>
    </row>
    <row r="735" spans="1:11">
      <c r="A735" s="25">
        <v>45090</v>
      </c>
      <c r="B735" s="13">
        <v>5.4699999999999999E-2</v>
      </c>
      <c r="C735" s="13">
        <v>5.5899999999999998E-2</v>
      </c>
      <c r="D735" s="17">
        <v>2192.41</v>
      </c>
      <c r="E735" s="17">
        <v>2162.36</v>
      </c>
      <c r="F735" s="23">
        <v>2162.36</v>
      </c>
      <c r="G735" s="26">
        <f>VLOOKUP(Tabela8[[#This Row],[NTN-B PRINCIPAL 2035]],'IFIX e SMAL'!$A:$E,5,0)</f>
        <v>3051.11</v>
      </c>
      <c r="H735" s="26">
        <f>VLOOKUP(Tabela8[[#This Row],[NTN-B PRINCIPAL 2035]],'IFIX e SMAL'!$J:$P,5,0)</f>
        <v>105.85</v>
      </c>
      <c r="I735" s="27">
        <v>13.75</v>
      </c>
      <c r="J735" s="54">
        <f>J734+(J734*(((Tabela8[[#This Row],[IFIX]]*1)/G734)-1))</f>
        <v>108.34753767702189</v>
      </c>
      <c r="K735" s="54">
        <f>K734+(K734*(((Tabela8[[#This Row],[SMAL]]*1)/H734)-1))</f>
        <v>95.783187041896937</v>
      </c>
    </row>
    <row r="736" spans="1:11">
      <c r="A736" s="25">
        <v>45091</v>
      </c>
      <c r="B736" s="13">
        <v>5.5E-2</v>
      </c>
      <c r="C736" s="13">
        <v>5.62E-2</v>
      </c>
      <c r="D736" s="17">
        <v>2185.64</v>
      </c>
      <c r="E736" s="17">
        <v>2155.6999999999998</v>
      </c>
      <c r="F736" s="23">
        <v>2155.6999999999998</v>
      </c>
      <c r="G736" s="26">
        <f>VLOOKUP(Tabela8[[#This Row],[NTN-B PRINCIPAL 2035]],'IFIX e SMAL'!$A:$E,5,0)</f>
        <v>3056.04</v>
      </c>
      <c r="H736" s="26">
        <f>VLOOKUP(Tabela8[[#This Row],[NTN-B PRINCIPAL 2035]],'IFIX e SMAL'!$J:$P,5,0)</f>
        <v>108.75</v>
      </c>
      <c r="I736" s="27">
        <v>13.75</v>
      </c>
      <c r="J736" s="54">
        <f>J735+(J735*(((Tabela8[[#This Row],[IFIX]]*1)/G735)-1))</f>
        <v>108.52260621298018</v>
      </c>
      <c r="K736" s="54">
        <f>K735+(K735*(((Tabela8[[#This Row],[SMAL]]*1)/H735)-1))</f>
        <v>98.407383947154401</v>
      </c>
    </row>
    <row r="737" spans="1:11">
      <c r="A737" s="25">
        <v>45092</v>
      </c>
      <c r="B737" s="13">
        <v>5.3800000000000001E-2</v>
      </c>
      <c r="C737" s="13">
        <v>5.5E-2</v>
      </c>
      <c r="D737" s="17">
        <v>2215.86</v>
      </c>
      <c r="E737" s="17">
        <v>2185.64</v>
      </c>
      <c r="F737" s="23">
        <v>2185.64</v>
      </c>
      <c r="G737" s="26">
        <f>VLOOKUP(Tabela8[[#This Row],[NTN-B PRINCIPAL 2035]],'IFIX e SMAL'!$A:$E,5,0)</f>
        <v>3064.48</v>
      </c>
      <c r="H737" s="26">
        <f>VLOOKUP(Tabela8[[#This Row],[NTN-B PRINCIPAL 2035]],'IFIX e SMAL'!$J:$P,5,0)</f>
        <v>109.55</v>
      </c>
      <c r="I737" s="27">
        <v>13.75</v>
      </c>
      <c r="J737" s="54">
        <f>J736+(J736*(((Tabela8[[#This Row],[IFIX]]*1)/G736)-1))</f>
        <v>108.8223178648033</v>
      </c>
      <c r="K737" s="54">
        <f>K736+(K736*(((Tabela8[[#This Row],[SMAL]]*1)/H736)-1))</f>
        <v>99.131300334811627</v>
      </c>
    </row>
    <row r="738" spans="1:11">
      <c r="A738" s="25">
        <v>45093</v>
      </c>
      <c r="B738" s="13">
        <v>5.4699999999999999E-2</v>
      </c>
      <c r="C738" s="13">
        <v>5.5899999999999998E-2</v>
      </c>
      <c r="D738" s="17">
        <v>2194.02</v>
      </c>
      <c r="E738" s="17">
        <v>2164.09</v>
      </c>
      <c r="F738" s="23">
        <v>2164.09</v>
      </c>
      <c r="G738" s="26">
        <f>VLOOKUP(Tabela8[[#This Row],[NTN-B PRINCIPAL 2035]],'IFIX e SMAL'!$A:$E,5,0)</f>
        <v>3082.71</v>
      </c>
      <c r="H738" s="26">
        <f>VLOOKUP(Tabela8[[#This Row],[NTN-B PRINCIPAL 2035]],'IFIX e SMAL'!$J:$P,5,0)</f>
        <v>109.45</v>
      </c>
      <c r="I738" s="27">
        <v>13.75</v>
      </c>
      <c r="J738" s="54">
        <f>J737+(J737*(((Tabela8[[#This Row],[IFIX]]*1)/G737)-1))</f>
        <v>109.46968082839757</v>
      </c>
      <c r="K738" s="54">
        <f>K737+(K737*(((Tabela8[[#This Row],[SMAL]]*1)/H737)-1))</f>
        <v>99.040810786354484</v>
      </c>
    </row>
    <row r="739" spans="1:11">
      <c r="A739" s="25">
        <v>45096</v>
      </c>
      <c r="B739" s="13">
        <v>5.3899999999999997E-2</v>
      </c>
      <c r="C739" s="13">
        <v>5.5099999999999996E-2</v>
      </c>
      <c r="D739" s="17">
        <v>2214.34</v>
      </c>
      <c r="E739" s="17">
        <v>2184.16</v>
      </c>
      <c r="F739" s="23">
        <v>2184.16</v>
      </c>
      <c r="G739" s="26">
        <f>VLOOKUP(Tabela8[[#This Row],[NTN-B PRINCIPAL 2035]],'IFIX e SMAL'!$A:$E,5,0)</f>
        <v>3093.01</v>
      </c>
      <c r="H739" s="26">
        <f>VLOOKUP(Tabela8[[#This Row],[NTN-B PRINCIPAL 2035]],'IFIX e SMAL'!$J:$P,5,0)</f>
        <v>110.4</v>
      </c>
      <c r="I739" s="27">
        <v>13.75</v>
      </c>
      <c r="J739" s="54">
        <f>J738+(J738*(((Tabela8[[#This Row],[IFIX]]*1)/G738)-1))</f>
        <v>109.83544267837131</v>
      </c>
      <c r="K739" s="54">
        <f>K738+(K738*(((Tabela8[[#This Row],[SMAL]]*1)/H738)-1))</f>
        <v>99.90046149669746</v>
      </c>
    </row>
    <row r="740" spans="1:11">
      <c r="A740" s="25">
        <v>45097</v>
      </c>
      <c r="B740" s="13">
        <v>5.3800000000000001E-2</v>
      </c>
      <c r="C740" s="13">
        <v>5.5E-2</v>
      </c>
      <c r="D740" s="17">
        <v>2217.31</v>
      </c>
      <c r="E740" s="17">
        <v>2187.1</v>
      </c>
      <c r="F740" s="23">
        <v>2187.1</v>
      </c>
      <c r="G740" s="26">
        <f>VLOOKUP(Tabela8[[#This Row],[NTN-B PRINCIPAL 2035]],'IFIX e SMAL'!$A:$E,5,0)</f>
        <v>3097.34</v>
      </c>
      <c r="H740" s="26">
        <f>VLOOKUP(Tabela8[[#This Row],[NTN-B PRINCIPAL 2035]],'IFIX e SMAL'!$J:$P,5,0)</f>
        <v>111.12</v>
      </c>
      <c r="I740" s="27">
        <v>13.75</v>
      </c>
      <c r="J740" s="54">
        <f>J739+(J739*(((Tabela8[[#This Row],[IFIX]]*1)/G739)-1))</f>
        <v>109.98920469879717</v>
      </c>
      <c r="K740" s="54">
        <f>K739+(K739*(((Tabela8[[#This Row],[SMAL]]*1)/H739)-1))</f>
        <v>100.55198624558898</v>
      </c>
    </row>
    <row r="741" spans="1:11">
      <c r="A741" s="25">
        <v>45098</v>
      </c>
      <c r="B741" s="13">
        <v>5.4000000000000006E-2</v>
      </c>
      <c r="C741" s="13">
        <v>5.5199999999999999E-2</v>
      </c>
      <c r="D741" s="17">
        <v>2212.8000000000002</v>
      </c>
      <c r="E741" s="17">
        <v>2182.67</v>
      </c>
      <c r="F741" s="23">
        <v>2182.67</v>
      </c>
      <c r="G741" s="26">
        <f>VLOOKUP(Tabela8[[#This Row],[NTN-B PRINCIPAL 2035]],'IFIX e SMAL'!$A:$E,5,0)</f>
        <v>3103.36</v>
      </c>
      <c r="H741" s="26">
        <f>VLOOKUP(Tabela8[[#This Row],[NTN-B PRINCIPAL 2035]],'IFIX e SMAL'!$J:$P,5,0)</f>
        <v>111.4</v>
      </c>
      <c r="I741" s="27">
        <v>13.75</v>
      </c>
      <c r="J741" s="54">
        <f>J740+(J740*(((Tabela8[[#This Row],[IFIX]]*1)/G740)-1))</f>
        <v>110.20298007130609</v>
      </c>
      <c r="K741" s="54">
        <f>K740+(K740*(((Tabela8[[#This Row],[SMAL]]*1)/H740)-1))</f>
        <v>100.80535698126901</v>
      </c>
    </row>
    <row r="742" spans="1:11">
      <c r="A742" s="25">
        <v>45099</v>
      </c>
      <c r="B742" s="13">
        <v>5.3099999999999994E-2</v>
      </c>
      <c r="C742" s="13">
        <v>5.4299999999999994E-2</v>
      </c>
      <c r="D742" s="17">
        <v>2235.8000000000002</v>
      </c>
      <c r="E742" s="17">
        <v>2205.35</v>
      </c>
      <c r="F742" s="23">
        <v>2205.35</v>
      </c>
      <c r="G742" s="26">
        <f>VLOOKUP(Tabela8[[#This Row],[NTN-B PRINCIPAL 2035]],'IFIX e SMAL'!$A:$E,5,0)</f>
        <v>3099.39</v>
      </c>
      <c r="H742" s="26">
        <f>VLOOKUP(Tabela8[[#This Row],[NTN-B PRINCIPAL 2035]],'IFIX e SMAL'!$J:$P,5,0)</f>
        <v>109.65</v>
      </c>
      <c r="I742" s="27">
        <v>13.75</v>
      </c>
      <c r="J742" s="54">
        <f>J741+(J741*(((Tabela8[[#This Row],[IFIX]]*1)/G741)-1))</f>
        <v>110.06200196019971</v>
      </c>
      <c r="K742" s="54">
        <f>K741+(K741*(((Tabela8[[#This Row],[SMAL]]*1)/H741)-1))</f>
        <v>99.221789883268826</v>
      </c>
    </row>
    <row r="743" spans="1:11">
      <c r="A743" s="25">
        <v>45100</v>
      </c>
      <c r="B743" s="13">
        <v>5.3200000000000004E-2</v>
      </c>
      <c r="C743" s="13">
        <v>5.4400000000000004E-2</v>
      </c>
      <c r="D743" s="17">
        <v>2233.79</v>
      </c>
      <c r="E743" s="17">
        <v>2203.35</v>
      </c>
      <c r="F743" s="23">
        <v>2203.35</v>
      </c>
      <c r="G743" s="26">
        <f>VLOOKUP(Tabela8[[#This Row],[NTN-B PRINCIPAL 2035]],'IFIX e SMAL'!$A:$E,5,0)</f>
        <v>3106.81</v>
      </c>
      <c r="H743" s="26">
        <f>VLOOKUP(Tabela8[[#This Row],[NTN-B PRINCIPAL 2035]],'IFIX e SMAL'!$J:$P,5,0)</f>
        <v>110.05</v>
      </c>
      <c r="I743" s="27">
        <v>13.75</v>
      </c>
      <c r="J743" s="54">
        <f>J742+(J742*(((Tabela8[[#This Row],[IFIX]]*1)/G742)-1))</f>
        <v>110.32549253561767</v>
      </c>
      <c r="K743" s="54">
        <f>K742+(K742*(((Tabela8[[#This Row],[SMAL]]*1)/H742)-1))</f>
        <v>99.583748077097425</v>
      </c>
    </row>
    <row r="744" spans="1:11">
      <c r="A744" s="25">
        <v>45103</v>
      </c>
      <c r="B744" s="13">
        <v>5.2900000000000003E-2</v>
      </c>
      <c r="C744" s="13">
        <v>5.4100000000000002E-2</v>
      </c>
      <c r="D744" s="17">
        <v>2241.8200000000002</v>
      </c>
      <c r="E744" s="17">
        <v>2211.3000000000002</v>
      </c>
      <c r="F744" s="23">
        <v>2211.3000000000002</v>
      </c>
      <c r="G744" s="26">
        <f>VLOOKUP(Tabela8[[#This Row],[NTN-B PRINCIPAL 2035]],'IFIX e SMAL'!$A:$E,5,0)</f>
        <v>3109.74</v>
      </c>
      <c r="H744" s="26">
        <f>VLOOKUP(Tabela8[[#This Row],[NTN-B PRINCIPAL 2035]],'IFIX e SMAL'!$J:$P,5,0)</f>
        <v>108.25</v>
      </c>
      <c r="I744" s="27">
        <v>13.75</v>
      </c>
      <c r="J744" s="54">
        <f>J743+(J743*(((Tabela8[[#This Row],[IFIX]]*1)/G743)-1))</f>
        <v>110.42953935313447</v>
      </c>
      <c r="K744" s="54">
        <f>K743+(K743*(((Tabela8[[#This Row],[SMAL]]*1)/H743)-1))</f>
        <v>97.954936204868673</v>
      </c>
    </row>
    <row r="745" spans="1:11">
      <c r="A745" s="25">
        <v>45104</v>
      </c>
      <c r="B745" s="13">
        <v>5.2999999999999999E-2</v>
      </c>
      <c r="C745" s="13">
        <v>5.4199999999999998E-2</v>
      </c>
      <c r="D745" s="17">
        <v>2239.77</v>
      </c>
      <c r="E745" s="17">
        <v>2209.29</v>
      </c>
      <c r="F745" s="23">
        <v>2209.29</v>
      </c>
      <c r="G745" s="26">
        <f>VLOOKUP(Tabela8[[#This Row],[NTN-B PRINCIPAL 2035]],'IFIX e SMAL'!$A:$E,5,0)</f>
        <v>3116.6</v>
      </c>
      <c r="H745" s="26">
        <f>VLOOKUP(Tabela8[[#This Row],[NTN-B PRINCIPAL 2035]],'IFIX e SMAL'!$J:$P,5,0)</f>
        <v>106.3</v>
      </c>
      <c r="I745" s="27">
        <v>13.75</v>
      </c>
      <c r="J745" s="54">
        <f>J744+(J744*(((Tabela8[[#This Row],[IFIX]]*1)/G744)-1))</f>
        <v>110.67314384738881</v>
      </c>
      <c r="K745" s="54">
        <f>K744+(K744*(((Tabela8[[#This Row],[SMAL]]*1)/H744)-1))</f>
        <v>96.190390009954172</v>
      </c>
    </row>
    <row r="746" spans="1:11">
      <c r="A746" s="25">
        <v>45105</v>
      </c>
      <c r="B746" s="13">
        <v>5.3600000000000002E-2</v>
      </c>
      <c r="C746" s="13">
        <v>5.4800000000000001E-2</v>
      </c>
      <c r="D746" s="17">
        <v>2224.0500000000002</v>
      </c>
      <c r="E746" s="17">
        <v>2193.88</v>
      </c>
      <c r="F746" s="23">
        <v>2193.88</v>
      </c>
      <c r="G746" s="26">
        <f>VLOOKUP(Tabela8[[#This Row],[NTN-B PRINCIPAL 2035]],'IFIX e SMAL'!$A:$E,5,0)</f>
        <v>3120.45</v>
      </c>
      <c r="H746" s="26">
        <f>VLOOKUP(Tabela8[[#This Row],[NTN-B PRINCIPAL 2035]],'IFIX e SMAL'!$J:$P,5,0)</f>
        <v>106.35</v>
      </c>
      <c r="I746" s="27">
        <v>13.75</v>
      </c>
      <c r="J746" s="54">
        <f>J745+(J745*(((Tabela8[[#This Row],[IFIX]]*1)/G745)-1))</f>
        <v>110.80986065538869</v>
      </c>
      <c r="K746" s="54">
        <f>K745+(K745*(((Tabela8[[#This Row],[SMAL]]*1)/H745)-1))</f>
        <v>96.23563478418275</v>
      </c>
    </row>
    <row r="747" spans="1:11">
      <c r="A747" s="25">
        <v>45106</v>
      </c>
      <c r="B747" s="13">
        <v>5.4100000000000002E-2</v>
      </c>
      <c r="C747" s="13">
        <v>5.5300000000000002E-2</v>
      </c>
      <c r="D747" s="17">
        <v>2211.9899999999998</v>
      </c>
      <c r="E747" s="17">
        <v>2182.0100000000002</v>
      </c>
      <c r="F747" s="23">
        <v>2182.0100000000002</v>
      </c>
      <c r="G747" s="26">
        <f>VLOOKUP(Tabela8[[#This Row],[NTN-B PRINCIPAL 2035]],'IFIX e SMAL'!$A:$E,5,0)</f>
        <v>3132.06</v>
      </c>
      <c r="H747" s="26">
        <f>VLOOKUP(Tabela8[[#This Row],[NTN-B PRINCIPAL 2035]],'IFIX e SMAL'!$J:$P,5,0)</f>
        <v>108.8</v>
      </c>
      <c r="I747" s="27">
        <v>13.75</v>
      </c>
      <c r="J747" s="54">
        <f>J746+(J746*(((Tabela8[[#This Row],[IFIX]]*1)/G746)-1))</f>
        <v>111.22214173094159</v>
      </c>
      <c r="K747" s="54">
        <f>K746+(K746*(((Tabela8[[#This Row],[SMAL]]*1)/H746)-1))</f>
        <v>98.452628721383007</v>
      </c>
    </row>
    <row r="748" spans="1:11">
      <c r="A748" s="25">
        <v>45107</v>
      </c>
      <c r="B748" s="13">
        <v>5.2499999999999998E-2</v>
      </c>
      <c r="C748" s="13">
        <v>5.3699999999999998E-2</v>
      </c>
      <c r="D748" s="17">
        <v>2252.36</v>
      </c>
      <c r="E748" s="17">
        <v>2221.94</v>
      </c>
      <c r="F748" s="23">
        <v>2221.94</v>
      </c>
      <c r="G748" s="26">
        <f>VLOOKUP(Tabela8[[#This Row],[NTN-B PRINCIPAL 2035]],'IFIX e SMAL'!$A:$E,5,0)</f>
        <v>3155.32</v>
      </c>
      <c r="H748" s="26">
        <f>VLOOKUP(Tabela8[[#This Row],[NTN-B PRINCIPAL 2035]],'IFIX e SMAL'!$J:$P,5,0)</f>
        <v>109.5</v>
      </c>
      <c r="I748" s="27">
        <v>13.75</v>
      </c>
      <c r="J748" s="54">
        <f>J747+(J747*(((Tabela8[[#This Row],[IFIX]]*1)/G747)-1))</f>
        <v>112.04812431641625</v>
      </c>
      <c r="K748" s="54">
        <f>K747+(K747*(((Tabela8[[#This Row],[SMAL]]*1)/H747)-1))</f>
        <v>99.086055560583077</v>
      </c>
    </row>
    <row r="749" spans="1:11">
      <c r="A749" s="25">
        <v>45110</v>
      </c>
      <c r="B749" s="13">
        <v>5.1200000000000002E-2</v>
      </c>
      <c r="C749" s="13">
        <v>5.2400000000000002E-2</v>
      </c>
      <c r="D749" s="17">
        <v>2285.92</v>
      </c>
      <c r="E749" s="17">
        <v>2254.9</v>
      </c>
      <c r="F749" s="23">
        <v>2254.9</v>
      </c>
      <c r="G749" s="26">
        <f>VLOOKUP(Tabela8[[#This Row],[NTN-B PRINCIPAL 2035]],'IFIX e SMAL'!$A:$E,5,0)</f>
        <v>3152.07</v>
      </c>
      <c r="H749" s="26">
        <f>VLOOKUP(Tabela8[[#This Row],[NTN-B PRINCIPAL 2035]],'IFIX e SMAL'!$J:$P,5,0)</f>
        <v>110.5</v>
      </c>
      <c r="I749" s="27">
        <v>13.75</v>
      </c>
      <c r="J749" s="54">
        <f>J748+(J748*(((Tabela8[[#This Row],[IFIX]]*1)/G748)-1))</f>
        <v>111.9327140239488</v>
      </c>
      <c r="K749" s="54">
        <f>K748+(K748*(((Tabela8[[#This Row],[SMAL]]*1)/H748)-1))</f>
        <v>99.990951045154617</v>
      </c>
    </row>
    <row r="750" spans="1:11">
      <c r="A750" s="25">
        <v>45111</v>
      </c>
      <c r="B750" s="13">
        <v>5.1799999999999999E-2</v>
      </c>
      <c r="C750" s="13">
        <v>5.2999999999999999E-2</v>
      </c>
      <c r="D750" s="17">
        <v>2270.9299999999998</v>
      </c>
      <c r="E750" s="17">
        <v>2240.14</v>
      </c>
      <c r="F750" s="23">
        <v>2240.14</v>
      </c>
      <c r="G750" s="26">
        <f>VLOOKUP(Tabela8[[#This Row],[NTN-B PRINCIPAL 2035]],'IFIX e SMAL'!$A:$E,5,0)</f>
        <v>3157.36</v>
      </c>
      <c r="H750" s="26">
        <f>VLOOKUP(Tabela8[[#This Row],[NTN-B PRINCIPAL 2035]],'IFIX e SMAL'!$J:$P,5,0)</f>
        <v>110.5</v>
      </c>
      <c r="I750" s="27">
        <v>13.75</v>
      </c>
      <c r="J750" s="54">
        <f>J749+(J749*(((Tabela8[[#This Row],[IFIX]]*1)/G749)-1))</f>
        <v>112.12056646922656</v>
      </c>
      <c r="K750" s="54">
        <f>K749+(K749*(((Tabela8[[#This Row],[SMAL]]*1)/H749)-1))</f>
        <v>99.990951045154617</v>
      </c>
    </row>
    <row r="751" spans="1:11">
      <c r="A751" s="25">
        <v>45112</v>
      </c>
      <c r="B751" s="13">
        <v>5.2499999999999998E-2</v>
      </c>
      <c r="C751" s="13">
        <v>5.3699999999999998E-2</v>
      </c>
      <c r="D751" s="17">
        <v>2253.5300000000002</v>
      </c>
      <c r="E751" s="17">
        <v>2223</v>
      </c>
      <c r="F751" s="23">
        <v>2223</v>
      </c>
      <c r="G751" s="26">
        <f>VLOOKUP(Tabela8[[#This Row],[NTN-B PRINCIPAL 2035]],'IFIX e SMAL'!$A:$E,5,0)</f>
        <v>3170.77</v>
      </c>
      <c r="H751" s="26">
        <f>VLOOKUP(Tabela8[[#This Row],[NTN-B PRINCIPAL 2035]],'IFIX e SMAL'!$J:$P,5,0)</f>
        <v>112.15</v>
      </c>
      <c r="I751" s="27">
        <v>13.75</v>
      </c>
      <c r="J751" s="14">
        <f>J750+(J750*(((Tabela8[[#This Row],[IFIX]]*1)/G750)-1))</f>
        <v>112.59676709137682</v>
      </c>
      <c r="K751" s="14">
        <f>K750+(K750*(((Tabela8[[#This Row],[SMAL]]*1)/H750)-1))</f>
        <v>101.48402859469765</v>
      </c>
    </row>
    <row r="752" spans="1:11">
      <c r="A752" s="25">
        <v>45113</v>
      </c>
      <c r="B752" s="13">
        <v>5.2999999999999999E-2</v>
      </c>
      <c r="C752" s="13">
        <v>5.4199999999999998E-2</v>
      </c>
      <c r="D752" s="17">
        <v>2241.31</v>
      </c>
      <c r="E752" s="17">
        <v>2210.96</v>
      </c>
      <c r="F752" s="23">
        <v>2210.96</v>
      </c>
      <c r="G752" s="26">
        <f>VLOOKUP(Tabela8[[#This Row],[NTN-B PRINCIPAL 2035]],'IFIX e SMAL'!$A:$E,5,0)</f>
        <v>3177.21</v>
      </c>
      <c r="H752" s="26">
        <f>VLOOKUP(Tabela8[[#This Row],[NTN-B PRINCIPAL 2035]],'IFIX e SMAL'!$J:$P,5,0)</f>
        <v>110.2</v>
      </c>
      <c r="I752" s="27">
        <v>13.75</v>
      </c>
      <c r="J752" s="14">
        <f>J751+(J751*(((Tabela8[[#This Row],[IFIX]]*1)/G751)-1))</f>
        <v>112.82545702475844</v>
      </c>
      <c r="K752" s="14">
        <f>K751+(K751*(((Tabela8[[#This Row],[SMAL]]*1)/H751)-1))</f>
        <v>99.719482399783161</v>
      </c>
    </row>
    <row r="753" spans="1:11">
      <c r="A753" s="25">
        <v>45114</v>
      </c>
      <c r="B753" s="13">
        <v>5.2199999999999996E-2</v>
      </c>
      <c r="C753" s="13">
        <v>5.3399999999999996E-2</v>
      </c>
      <c r="D753" s="17">
        <v>2261.7800000000002</v>
      </c>
      <c r="E753" s="17">
        <v>2231.2800000000002</v>
      </c>
      <c r="F753" s="23">
        <v>2231.2800000000002</v>
      </c>
      <c r="G753" s="26">
        <f>VLOOKUP(Tabela8[[#This Row],[NTN-B PRINCIPAL 2035]],'IFIX e SMAL'!$A:$E,5,0)</f>
        <v>3190.78</v>
      </c>
      <c r="H753" s="26">
        <f>VLOOKUP(Tabela8[[#This Row],[NTN-B PRINCIPAL 2035]],'IFIX e SMAL'!$J:$P,5,0)</f>
        <v>112.65</v>
      </c>
      <c r="I753" s="27">
        <v>13.75</v>
      </c>
      <c r="J753" s="14">
        <f>J752+(J752*(((Tabela8[[#This Row],[IFIX]]*1)/G752)-1))</f>
        <v>113.30733938438402</v>
      </c>
      <c r="K753" s="14">
        <f>K752+(K752*(((Tabela8[[#This Row],[SMAL]]*1)/H752)-1))</f>
        <v>101.93647633698343</v>
      </c>
    </row>
    <row r="754" spans="1:11">
      <c r="A754" s="25">
        <v>45117</v>
      </c>
      <c r="B754" s="13">
        <v>5.2699999999999997E-2</v>
      </c>
      <c r="C754" s="13">
        <v>5.3899999999999997E-2</v>
      </c>
      <c r="D754" s="17">
        <v>2249.52</v>
      </c>
      <c r="E754" s="17">
        <v>2219.0700000000002</v>
      </c>
      <c r="F754" s="23">
        <v>2219.0700000000002</v>
      </c>
      <c r="G754" s="26">
        <f>VLOOKUP(Tabela8[[#This Row],[NTN-B PRINCIPAL 2035]],'IFIX e SMAL'!$A:$E,5,0)</f>
        <v>3181.1</v>
      </c>
      <c r="H754" s="26">
        <f>VLOOKUP(Tabela8[[#This Row],[NTN-B PRINCIPAL 2035]],'IFIX e SMAL'!$J:$P,5,0)</f>
        <v>110.94</v>
      </c>
      <c r="I754" s="27">
        <v>13.75</v>
      </c>
      <c r="J754" s="14">
        <f>J753+(J753*(((Tabela8[[#This Row],[IFIX]]*1)/G753)-1))</f>
        <v>112.96359426712715</v>
      </c>
      <c r="K754" s="14">
        <f>K753+(K753*(((Tabela8[[#This Row],[SMAL]]*1)/H753)-1))</f>
        <v>100.3891050583661</v>
      </c>
    </row>
    <row r="755" spans="1:11">
      <c r="A755" s="25">
        <v>45118</v>
      </c>
      <c r="B755" s="13">
        <v>5.3200000000000004E-2</v>
      </c>
      <c r="C755" s="13">
        <v>5.4400000000000004E-2</v>
      </c>
      <c r="D755" s="17">
        <v>2237.54</v>
      </c>
      <c r="E755" s="17">
        <v>2207.2600000000002</v>
      </c>
      <c r="F755" s="23">
        <v>2207.2600000000002</v>
      </c>
      <c r="G755" s="26">
        <f>VLOOKUP(Tabela8[[#This Row],[NTN-B PRINCIPAL 2035]],'IFIX e SMAL'!$A:$E,5,0)</f>
        <v>3181.58</v>
      </c>
      <c r="H755" s="26">
        <f>VLOOKUP(Tabela8[[#This Row],[NTN-B PRINCIPAL 2035]],'IFIX e SMAL'!$J:$P,5,0)</f>
        <v>110.35</v>
      </c>
      <c r="I755" s="27">
        <v>13.75</v>
      </c>
      <c r="J755" s="14">
        <f>J754+(J754*(((Tabela8[[#This Row],[IFIX]]*1)/G754)-1))</f>
        <v>112.9806394795531</v>
      </c>
      <c r="K755" s="14">
        <f>K754+(K754*(((Tabela8[[#This Row],[SMAL]]*1)/H754)-1))</f>
        <v>99.855216722468896</v>
      </c>
    </row>
    <row r="756" spans="1:11">
      <c r="A756" s="25">
        <v>45119</v>
      </c>
      <c r="B756" s="13">
        <v>5.2300000000000006E-2</v>
      </c>
      <c r="C756" s="13">
        <v>5.3499999999999999E-2</v>
      </c>
      <c r="D756" s="17">
        <v>2260.62</v>
      </c>
      <c r="E756" s="17">
        <v>2230.0300000000002</v>
      </c>
      <c r="F756" s="23">
        <v>2230.0300000000002</v>
      </c>
      <c r="G756" s="26">
        <f>VLOOKUP(Tabela8[[#This Row],[NTN-B PRINCIPAL 2035]],'IFIX e SMAL'!$A:$E,5,0)</f>
        <v>3179.95</v>
      </c>
      <c r="H756" s="26">
        <f>VLOOKUP(Tabela8[[#This Row],[NTN-B PRINCIPAL 2035]],'IFIX e SMAL'!$J:$P,5,0)</f>
        <v>109.6</v>
      </c>
      <c r="I756" s="27">
        <v>13.75</v>
      </c>
      <c r="J756" s="14">
        <f>J755+(J755*(((Tabela8[[#This Row],[IFIX]]*1)/G755)-1))</f>
        <v>112.92275677902329</v>
      </c>
      <c r="K756" s="14">
        <f>K755+(K755*(((Tabela8[[#This Row],[SMAL]]*1)/H755)-1))</f>
        <v>99.176545109040248</v>
      </c>
    </row>
    <row r="757" spans="1:11">
      <c r="A757" s="25">
        <v>45120</v>
      </c>
      <c r="B757" s="13">
        <v>5.2499999999999998E-2</v>
      </c>
      <c r="C757" s="13">
        <v>5.3699999999999998E-2</v>
      </c>
      <c r="D757" s="17">
        <v>2255.96</v>
      </c>
      <c r="E757" s="17">
        <v>2225.44</v>
      </c>
      <c r="F757" s="23">
        <v>2225.44</v>
      </c>
      <c r="G757" s="26">
        <f>VLOOKUP(Tabela8[[#This Row],[NTN-B PRINCIPAL 2035]],'IFIX e SMAL'!$A:$E,5,0)</f>
        <v>3178.31</v>
      </c>
      <c r="H757" s="26">
        <f>VLOOKUP(Tabela8[[#This Row],[NTN-B PRINCIPAL 2035]],'IFIX e SMAL'!$J:$P,5,0)</f>
        <v>110</v>
      </c>
      <c r="I757" s="27">
        <v>13.75</v>
      </c>
      <c r="J757" s="14">
        <f>J756+(J756*(((Tabela8[[#This Row],[IFIX]]*1)/G756)-1))</f>
        <v>112.86451896990125</v>
      </c>
      <c r="K757" s="14">
        <f>K756+(K756*(((Tabela8[[#This Row],[SMAL]]*1)/H756)-1))</f>
        <v>99.538503302868875</v>
      </c>
    </row>
    <row r="758" spans="1:11">
      <c r="A758" s="25">
        <v>45121</v>
      </c>
      <c r="B758" s="13">
        <v>5.2400000000000002E-2</v>
      </c>
      <c r="C758" s="13">
        <v>5.3600000000000002E-2</v>
      </c>
      <c r="D758" s="17">
        <v>2259.0300000000002</v>
      </c>
      <c r="E758" s="17">
        <v>2228.34</v>
      </c>
      <c r="F758" s="23">
        <v>2228.34</v>
      </c>
      <c r="G758" s="26">
        <f>VLOOKUP(Tabela8[[#This Row],[NTN-B PRINCIPAL 2035]],'IFIX e SMAL'!$A:$E,5,0)</f>
        <v>3184.03</v>
      </c>
      <c r="H758" s="26">
        <f>VLOOKUP(Tabela8[[#This Row],[NTN-B PRINCIPAL 2035]],'IFIX e SMAL'!$J:$P,5,0)</f>
        <v>108</v>
      </c>
      <c r="I758" s="27">
        <v>13.75</v>
      </c>
      <c r="J758" s="14">
        <f>J757+(J757*(((Tabela8[[#This Row],[IFIX]]*1)/G757)-1))</f>
        <v>113.06764108464395</v>
      </c>
      <c r="K758" s="14">
        <f>K757+(K757*(((Tabela8[[#This Row],[SMAL]]*1)/H757)-1))</f>
        <v>97.728712333725809</v>
      </c>
    </row>
    <row r="759" spans="1:11">
      <c r="A759" s="25">
        <v>45124</v>
      </c>
      <c r="B759" s="13">
        <v>5.2699999999999997E-2</v>
      </c>
      <c r="C759" s="13">
        <v>5.3899999999999997E-2</v>
      </c>
      <c r="D759" s="17">
        <v>2251.98</v>
      </c>
      <c r="E759" s="17">
        <v>2221.41</v>
      </c>
      <c r="F759" s="23">
        <v>2221.41</v>
      </c>
      <c r="G759" s="26">
        <f>VLOOKUP(Tabela8[[#This Row],[NTN-B PRINCIPAL 2035]],'IFIX e SMAL'!$A:$E,5,0)</f>
        <v>3182.62</v>
      </c>
      <c r="H759" s="26">
        <f>VLOOKUP(Tabela8[[#This Row],[NTN-B PRINCIPAL 2035]],'IFIX e SMAL'!$J:$P,5,0)</f>
        <v>108.5</v>
      </c>
      <c r="I759" s="27">
        <v>13.75</v>
      </c>
      <c r="J759" s="14">
        <f>J758+(J758*(((Tabela8[[#This Row],[IFIX]]*1)/G758)-1))</f>
        <v>113.01757077314268</v>
      </c>
      <c r="K759" s="14">
        <f>K758+(K758*(((Tabela8[[#This Row],[SMAL]]*1)/H758)-1))</f>
        <v>98.181160076011565</v>
      </c>
    </row>
    <row r="760" spans="1:11">
      <c r="A760" s="25">
        <v>45125</v>
      </c>
      <c r="B760" s="13">
        <v>5.2499999999999998E-2</v>
      </c>
      <c r="C760" s="13">
        <v>5.3699999999999998E-2</v>
      </c>
      <c r="D760" s="17">
        <v>2257.56</v>
      </c>
      <c r="E760" s="17">
        <v>2226.92</v>
      </c>
      <c r="F760" s="23">
        <v>2226.92</v>
      </c>
      <c r="G760" s="26">
        <f>VLOOKUP(Tabela8[[#This Row],[NTN-B PRINCIPAL 2035]],'IFIX e SMAL'!$A:$E,5,0)</f>
        <v>3180</v>
      </c>
      <c r="H760" s="26">
        <f>VLOOKUP(Tabela8[[#This Row],[NTN-B PRINCIPAL 2035]],'IFIX e SMAL'!$J:$P,5,0)</f>
        <v>108.61</v>
      </c>
      <c r="I760" s="27">
        <v>13.75</v>
      </c>
      <c r="J760" s="14">
        <f>J759+(J759*(((Tabela8[[#This Row],[IFIX]]*1)/G759)-1))</f>
        <v>112.92453232198432</v>
      </c>
      <c r="K760" s="14">
        <f>K759+(K759*(((Tabela8[[#This Row],[SMAL]]*1)/H759)-1))</f>
        <v>98.280698579314432</v>
      </c>
    </row>
    <row r="761" spans="1:11">
      <c r="A761" s="25">
        <v>45126</v>
      </c>
      <c r="B761" s="13">
        <v>5.2600000000000001E-2</v>
      </c>
      <c r="C761" s="13">
        <v>5.3800000000000001E-2</v>
      </c>
      <c r="D761" s="17">
        <v>2255.5700000000002</v>
      </c>
      <c r="E761" s="17">
        <v>2224.9699999999998</v>
      </c>
      <c r="F761" s="23">
        <v>2224.9699999999998</v>
      </c>
      <c r="G761" s="26">
        <f>VLOOKUP(Tabela8[[#This Row],[NTN-B PRINCIPAL 2035]],'IFIX e SMAL'!$A:$E,5,0)</f>
        <v>3174.68</v>
      </c>
      <c r="H761" s="26">
        <f>VLOOKUP(Tabela8[[#This Row],[NTN-B PRINCIPAL 2035]],'IFIX e SMAL'!$J:$P,5,0)</f>
        <v>109.02</v>
      </c>
      <c r="I761" s="27">
        <v>13.75</v>
      </c>
      <c r="J761" s="14">
        <f>J760+(J760*(((Tabela8[[#This Row],[IFIX]]*1)/G760)-1))</f>
        <v>112.73561455092992</v>
      </c>
      <c r="K761" s="14">
        <f>K760+(K760*(((Tabela8[[#This Row],[SMAL]]*1)/H760)-1))</f>
        <v>98.651705727988769</v>
      </c>
    </row>
    <row r="762" spans="1:11">
      <c r="A762" s="25">
        <v>45127</v>
      </c>
      <c r="B762" s="13">
        <v>5.28E-2</v>
      </c>
      <c r="C762" s="13">
        <v>5.4000000000000006E-2</v>
      </c>
      <c r="D762" s="17">
        <v>2251.06</v>
      </c>
      <c r="E762" s="17">
        <v>2220.54</v>
      </c>
      <c r="F762" s="23">
        <v>2220.54</v>
      </c>
      <c r="G762" s="26">
        <f>VLOOKUP(Tabela8[[#This Row],[NTN-B PRINCIPAL 2035]],'IFIX e SMAL'!$A:$E,5,0)</f>
        <v>3173.7</v>
      </c>
      <c r="H762" s="26">
        <f>VLOOKUP(Tabela8[[#This Row],[NTN-B PRINCIPAL 2035]],'IFIX e SMAL'!$J:$P,5,0)</f>
        <v>108.3</v>
      </c>
      <c r="I762" s="27">
        <v>13.75</v>
      </c>
      <c r="J762" s="14">
        <f>J761+(J761*(((Tabela8[[#This Row],[IFIX]]*1)/G761)-1))</f>
        <v>112.70081390889358</v>
      </c>
      <c r="K762" s="14">
        <f>K761+(K761*(((Tabela8[[#This Row],[SMAL]]*1)/H761)-1))</f>
        <v>98.000180979097266</v>
      </c>
    </row>
    <row r="763" spans="1:11">
      <c r="A763" s="25">
        <v>45128</v>
      </c>
      <c r="B763" s="13">
        <v>5.2499999999999998E-2</v>
      </c>
      <c r="C763" s="13">
        <v>5.3699999999999998E-2</v>
      </c>
      <c r="D763" s="17">
        <v>2259.31</v>
      </c>
      <c r="E763" s="17">
        <v>2228.5300000000002</v>
      </c>
      <c r="F763" s="23">
        <v>2228.5300000000002</v>
      </c>
      <c r="G763" s="26">
        <f>VLOOKUP(Tabela8[[#This Row],[NTN-B PRINCIPAL 2035]],'IFIX e SMAL'!$A:$E,5,0)</f>
        <v>3185.21</v>
      </c>
      <c r="H763" s="26">
        <f>VLOOKUP(Tabela8[[#This Row],[NTN-B PRINCIPAL 2035]],'IFIX e SMAL'!$J:$P,5,0)</f>
        <v>110</v>
      </c>
      <c r="I763" s="27">
        <v>13.75</v>
      </c>
      <c r="J763" s="14">
        <f>J762+(J762*(((Tabela8[[#This Row],[IFIX]]*1)/G762)-1))</f>
        <v>113.10954389852442</v>
      </c>
      <c r="K763" s="14">
        <f>K762+(K762*(((Tabela8[[#This Row],[SMAL]]*1)/H762)-1))</f>
        <v>99.538503302868889</v>
      </c>
    </row>
    <row r="764" spans="1:11">
      <c r="A764" s="25">
        <v>45131</v>
      </c>
      <c r="B764" s="13">
        <v>5.2600000000000001E-2</v>
      </c>
      <c r="C764" s="13">
        <v>5.3800000000000001E-2</v>
      </c>
      <c r="D764" s="17">
        <v>2257.31</v>
      </c>
      <c r="E764" s="17">
        <v>2226.7199999999998</v>
      </c>
      <c r="F764" s="23">
        <v>2226.7199999999998</v>
      </c>
      <c r="G764" s="26">
        <f>VLOOKUP(Tabela8[[#This Row],[NTN-B PRINCIPAL 2035]],'IFIX e SMAL'!$A:$E,5,0)</f>
        <v>3182.42</v>
      </c>
      <c r="H764" s="26">
        <f>VLOOKUP(Tabela8[[#This Row],[NTN-B PRINCIPAL 2035]],'IFIX e SMAL'!$J:$P,5,0)</f>
        <v>111.64</v>
      </c>
      <c r="I764" s="27">
        <v>13.75</v>
      </c>
      <c r="J764" s="14">
        <f>J763+(J763*(((Tabela8[[#This Row],[IFIX]]*1)/G763)-1))</f>
        <v>113.01046860129854</v>
      </c>
      <c r="K764" s="14">
        <f>K763+(K763*(((Tabela8[[#This Row],[SMAL]]*1)/H763)-1))</f>
        <v>101.02253189756621</v>
      </c>
    </row>
    <row r="765" spans="1:11">
      <c r="A765" s="25">
        <v>45132</v>
      </c>
      <c r="B765" s="13">
        <v>5.2300000000000006E-2</v>
      </c>
      <c r="C765" s="13">
        <v>5.3499999999999999E-2</v>
      </c>
      <c r="D765" s="17">
        <v>2265.4299999999998</v>
      </c>
      <c r="E765" s="17">
        <v>2234.7199999999998</v>
      </c>
      <c r="F765" s="23">
        <v>2234.7199999999998</v>
      </c>
      <c r="G765" s="26">
        <f>VLOOKUP(Tabela8[[#This Row],[NTN-B PRINCIPAL 2035]],'IFIX e SMAL'!$A:$E,5,0)</f>
        <v>3182.86</v>
      </c>
      <c r="H765" s="26">
        <f>VLOOKUP(Tabela8[[#This Row],[NTN-B PRINCIPAL 2035]],'IFIX e SMAL'!$J:$P,5,0)</f>
        <v>111.95</v>
      </c>
      <c r="I765" s="27">
        <v>13.75</v>
      </c>
      <c r="J765" s="14">
        <f>J764+(J764*(((Tabela8[[#This Row],[IFIX]]*1)/G764)-1))</f>
        <v>113.02609337935567</v>
      </c>
      <c r="K765" s="14">
        <f>K764+(K764*(((Tabela8[[#This Row],[SMAL]]*1)/H764)-1))</f>
        <v>101.30304949778339</v>
      </c>
    </row>
    <row r="766" spans="1:11">
      <c r="A766" s="25">
        <v>45133</v>
      </c>
      <c r="B766" s="13">
        <v>5.2600000000000001E-2</v>
      </c>
      <c r="C766" s="13">
        <v>5.3800000000000001E-2</v>
      </c>
      <c r="D766" s="17">
        <v>2258.1999999999998</v>
      </c>
      <c r="E766" s="17">
        <v>2227.63</v>
      </c>
      <c r="F766" s="23">
        <v>2227.63</v>
      </c>
      <c r="G766" s="26">
        <f>VLOOKUP(Tabela8[[#This Row],[NTN-B PRINCIPAL 2035]],'IFIX e SMAL'!$A:$E,5,0)</f>
        <v>3174.92</v>
      </c>
      <c r="H766" s="26">
        <f>VLOOKUP(Tabela8[[#This Row],[NTN-B PRINCIPAL 2035]],'IFIX e SMAL'!$J:$P,5,0)</f>
        <v>112.35</v>
      </c>
      <c r="I766" s="27">
        <v>13.75</v>
      </c>
      <c r="J766" s="14">
        <f>J765+(J765*(((Tabela8[[#This Row],[IFIX]]*1)/G765)-1))</f>
        <v>112.74413715714292</v>
      </c>
      <c r="K766" s="14">
        <f>K765+(K765*(((Tabela8[[#This Row],[SMAL]]*1)/H765)-1))</f>
        <v>101.66500769161199</v>
      </c>
    </row>
    <row r="767" spans="1:11">
      <c r="A767" s="25">
        <v>45134</v>
      </c>
      <c r="B767" s="13">
        <v>5.2999999999999999E-2</v>
      </c>
      <c r="C767" s="13">
        <v>5.4199999999999998E-2</v>
      </c>
      <c r="D767" s="17">
        <v>2248.65</v>
      </c>
      <c r="E767" s="17">
        <v>2218.23</v>
      </c>
      <c r="F767" s="23">
        <v>2218.23</v>
      </c>
      <c r="G767" s="26">
        <f>VLOOKUP(Tabela8[[#This Row],[NTN-B PRINCIPAL 2035]],'IFIX e SMAL'!$A:$E,5,0)</f>
        <v>3173.67</v>
      </c>
      <c r="H767" s="26">
        <f>VLOOKUP(Tabela8[[#This Row],[NTN-B PRINCIPAL 2035]],'IFIX e SMAL'!$J:$P,5,0)</f>
        <v>110.9</v>
      </c>
      <c r="I767" s="27">
        <v>13.75</v>
      </c>
      <c r="J767" s="14">
        <f>J766+(J766*(((Tabela8[[#This Row],[IFIX]]*1)/G766)-1))</f>
        <v>112.69974858311699</v>
      </c>
      <c r="K767" s="14">
        <f>K766+(K766*(((Tabela8[[#This Row],[SMAL]]*1)/H766)-1))</f>
        <v>100.35290923898327</v>
      </c>
    </row>
    <row r="768" spans="1:11">
      <c r="A768" s="25">
        <v>45135</v>
      </c>
      <c r="B768" s="13">
        <v>5.2199999999999996E-2</v>
      </c>
      <c r="C768" s="13">
        <v>5.3399999999999996E-2</v>
      </c>
      <c r="D768" s="17">
        <v>2269.46</v>
      </c>
      <c r="E768" s="17">
        <v>2238.64</v>
      </c>
      <c r="F768" s="23">
        <v>2238.64</v>
      </c>
      <c r="G768" s="26">
        <f>VLOOKUP(Tabela8[[#This Row],[NTN-B PRINCIPAL 2035]],'IFIX e SMAL'!$A:$E,5,0)</f>
        <v>3181.25</v>
      </c>
      <c r="H768" s="26">
        <f>VLOOKUP(Tabela8[[#This Row],[NTN-B PRINCIPAL 2035]],'IFIX e SMAL'!$J:$P,5,0)</f>
        <v>112.07</v>
      </c>
      <c r="I768" s="27">
        <v>13.75</v>
      </c>
      <c r="J768" s="14">
        <f>J767+(J767*(((Tabela8[[#This Row],[IFIX]]*1)/G767)-1))</f>
        <v>112.96892089601027</v>
      </c>
      <c r="K768" s="14">
        <f>K767+(K767*(((Tabela8[[#This Row],[SMAL]]*1)/H767)-1))</f>
        <v>101.41163695593195</v>
      </c>
    </row>
    <row r="769" spans="1:11">
      <c r="A769" s="25">
        <v>45138</v>
      </c>
      <c r="B769" s="13">
        <v>5.2300000000000006E-2</v>
      </c>
      <c r="C769" s="13">
        <v>5.3499999999999999E-2</v>
      </c>
      <c r="D769" s="17">
        <v>2267.4499999999998</v>
      </c>
      <c r="E769" s="17">
        <v>2236.77</v>
      </c>
      <c r="F769" s="23">
        <v>2236.77</v>
      </c>
      <c r="G769" s="26">
        <f>VLOOKUP(Tabela8[[#This Row],[NTN-B PRINCIPAL 2035]],'IFIX e SMAL'!$A:$E,5,0)</f>
        <v>3197.18</v>
      </c>
      <c r="H769" s="26">
        <f>VLOOKUP(Tabela8[[#This Row],[NTN-B PRINCIPAL 2035]],'IFIX e SMAL'!$J:$P,5,0)</f>
        <v>112.9</v>
      </c>
      <c r="I769" s="27">
        <v>13.75</v>
      </c>
      <c r="J769" s="14">
        <f>J768+(J768*(((Tabela8[[#This Row],[IFIX]]*1)/G768)-1))</f>
        <v>113.53460888339683</v>
      </c>
      <c r="K769" s="14">
        <f>K768+(K768*(((Tabela8[[#This Row],[SMAL]]*1)/H768)-1))</f>
        <v>102.16270020812634</v>
      </c>
    </row>
    <row r="770" spans="1:11">
      <c r="A770" s="25">
        <v>45139</v>
      </c>
      <c r="B770" s="13">
        <v>5.2000000000000005E-2</v>
      </c>
      <c r="C770" s="13">
        <v>5.3200000000000004E-2</v>
      </c>
      <c r="D770" s="17">
        <v>2275.5700000000002</v>
      </c>
      <c r="E770" s="17">
        <v>2244.79</v>
      </c>
      <c r="F770" s="23">
        <v>2244.79</v>
      </c>
      <c r="G770" s="26">
        <f>VLOOKUP(Tabela8[[#This Row],[NTN-B PRINCIPAL 2035]],'IFIX e SMAL'!$A:$E,5,0)</f>
        <v>3189.33</v>
      </c>
      <c r="H770" s="26">
        <f>VLOOKUP(Tabela8[[#This Row],[NTN-B PRINCIPAL 2035]],'IFIX e SMAL'!$J:$P,5,0)</f>
        <v>113.09</v>
      </c>
      <c r="I770" s="27">
        <v>13.75</v>
      </c>
      <c r="J770" s="14">
        <f>J769+(J769*(((Tabela8[[#This Row],[IFIX]]*1)/G769)-1))</f>
        <v>113.25584863851395</v>
      </c>
      <c r="K770" s="14">
        <f>K769+(K769*(((Tabela8[[#This Row],[SMAL]]*1)/H769)-1))</f>
        <v>102.33463035019493</v>
      </c>
    </row>
    <row r="771" spans="1:11">
      <c r="A771" s="25">
        <v>45140</v>
      </c>
      <c r="B771" s="13">
        <v>5.16E-2</v>
      </c>
      <c r="C771" s="13">
        <v>5.28E-2</v>
      </c>
      <c r="D771" s="17">
        <v>2286.27</v>
      </c>
      <c r="E771" s="17">
        <v>2255.35</v>
      </c>
      <c r="F771" s="23">
        <v>2255.35</v>
      </c>
      <c r="G771" s="26">
        <f>VLOOKUP(Tabela8[[#This Row],[NTN-B PRINCIPAL 2035]],'IFIX e SMAL'!$A:$E,5,0)</f>
        <v>3192.16</v>
      </c>
      <c r="H771" s="26">
        <f>VLOOKUP(Tabela8[[#This Row],[NTN-B PRINCIPAL 2035]],'IFIX e SMAL'!$J:$P,5,0)</f>
        <v>113</v>
      </c>
      <c r="I771" s="27">
        <v>13.75</v>
      </c>
      <c r="J771" s="14">
        <f>J770+(J770*(((Tabela8[[#This Row],[IFIX]]*1)/G770)-1))</f>
        <v>113.35634437010869</v>
      </c>
      <c r="K771" s="14">
        <f>K770+(K770*(((Tabela8[[#This Row],[SMAL]]*1)/H770)-1))</f>
        <v>102.2531897565835</v>
      </c>
    </row>
    <row r="772" spans="1:11">
      <c r="A772" s="25">
        <v>45141</v>
      </c>
      <c r="B772" s="13">
        <v>5.1399999999999994E-2</v>
      </c>
      <c r="C772" s="13">
        <v>5.2600000000000001E-2</v>
      </c>
      <c r="D772" s="17">
        <v>2291.9</v>
      </c>
      <c r="E772" s="17">
        <v>2260.91</v>
      </c>
      <c r="F772" s="23">
        <v>2260.91</v>
      </c>
      <c r="G772" s="26">
        <f>VLOOKUP(Tabela8[[#This Row],[NTN-B PRINCIPAL 2035]],'IFIX e SMAL'!$A:$E,5,0)</f>
        <v>3201.72</v>
      </c>
      <c r="H772" s="26">
        <f>VLOOKUP(Tabela8[[#This Row],[NTN-B PRINCIPAL 2035]],'IFIX e SMAL'!$J:$P,5,0)</f>
        <v>112.98</v>
      </c>
      <c r="I772" s="27">
        <v>13.25</v>
      </c>
      <c r="J772" s="14">
        <f>J771+(J771*(((Tabela8[[#This Row],[IFIX]]*1)/G771)-1))</f>
        <v>113.69582818425906</v>
      </c>
      <c r="K772" s="14">
        <f>K771+(K771*(((Tabela8[[#This Row],[SMAL]]*1)/H771)-1))</f>
        <v>102.23509184689206</v>
      </c>
    </row>
    <row r="773" spans="1:11">
      <c r="A773" s="25">
        <v>45142</v>
      </c>
      <c r="B773" s="13">
        <v>5.1799999999999999E-2</v>
      </c>
      <c r="C773" s="13">
        <v>5.2999999999999999E-2</v>
      </c>
      <c r="D773" s="17">
        <v>2282.33</v>
      </c>
      <c r="E773" s="17">
        <v>2251.37</v>
      </c>
      <c r="F773" s="23">
        <v>2251.37</v>
      </c>
      <c r="G773" s="26">
        <f>VLOOKUP(Tabela8[[#This Row],[NTN-B PRINCIPAL 2035]],'IFIX e SMAL'!$A:$E,5,0)</f>
        <v>3216.66</v>
      </c>
      <c r="H773" s="26">
        <f>VLOOKUP(Tabela8[[#This Row],[NTN-B PRINCIPAL 2035]],'IFIX e SMAL'!$J:$P,5,0)</f>
        <v>113.85</v>
      </c>
      <c r="I773" s="27">
        <v>13.25</v>
      </c>
      <c r="J773" s="14">
        <f>J772+(J772*(((Tabela8[[#This Row],[IFIX]]*1)/G772)-1))</f>
        <v>114.22636042101706</v>
      </c>
      <c r="K773" s="14">
        <f>K772+(K772*(((Tabela8[[#This Row],[SMAL]]*1)/H772)-1))</f>
        <v>103.02235091846929</v>
      </c>
    </row>
    <row r="774" spans="1:11">
      <c r="A774" s="25">
        <v>45145</v>
      </c>
      <c r="B774" s="13">
        <v>5.1799999999999999E-2</v>
      </c>
      <c r="C774" s="13">
        <v>5.2999999999999999E-2</v>
      </c>
      <c r="D774" s="17">
        <v>2282.84</v>
      </c>
      <c r="E774" s="17">
        <v>2252</v>
      </c>
      <c r="F774" s="23">
        <v>2252</v>
      </c>
      <c r="G774" s="26">
        <f>VLOOKUP(Tabela8[[#This Row],[NTN-B PRINCIPAL 2035]],'IFIX e SMAL'!$A:$E,5,0)</f>
        <v>3219.41</v>
      </c>
      <c r="H774" s="26">
        <f>VLOOKUP(Tabela8[[#This Row],[NTN-B PRINCIPAL 2035]],'IFIX e SMAL'!$J:$P,5,0)</f>
        <v>113.4</v>
      </c>
      <c r="I774" s="27">
        <v>13.25</v>
      </c>
      <c r="J774" s="14">
        <f>J773+(J773*(((Tabela8[[#This Row],[IFIX]]*1)/G773)-1))</f>
        <v>114.32401528387412</v>
      </c>
      <c r="K774" s="14">
        <f>K773+(K773*(((Tabela8[[#This Row],[SMAL]]*1)/H773)-1))</f>
        <v>102.61514795041211</v>
      </c>
    </row>
    <row r="775" spans="1:11">
      <c r="A775" s="25">
        <v>45146</v>
      </c>
      <c r="B775" s="13">
        <v>5.1500000000000004E-2</v>
      </c>
      <c r="C775" s="13">
        <v>5.2699999999999997E-2</v>
      </c>
      <c r="D775" s="17">
        <v>2291</v>
      </c>
      <c r="E775" s="17">
        <v>2260.06</v>
      </c>
      <c r="F775" s="23">
        <v>2260.06</v>
      </c>
      <c r="G775" s="26">
        <f>VLOOKUP(Tabela8[[#This Row],[NTN-B PRINCIPAL 2035]],'IFIX e SMAL'!$A:$E,5,0)</f>
        <v>3216.83</v>
      </c>
      <c r="H775" s="26">
        <f>VLOOKUP(Tabela8[[#This Row],[NTN-B PRINCIPAL 2035]],'IFIX e SMAL'!$J:$P,5,0)</f>
        <v>112.53</v>
      </c>
      <c r="I775" s="27">
        <v>13.25</v>
      </c>
      <c r="J775" s="14">
        <f>J774+(J774*(((Tabela8[[#This Row],[IFIX]]*1)/G774)-1))</f>
        <v>114.23239726708458</v>
      </c>
      <c r="K775" s="14">
        <f>K774+(K774*(((Tabela8[[#This Row],[SMAL]]*1)/H774)-1))</f>
        <v>101.82788887883487</v>
      </c>
    </row>
    <row r="776" spans="1:11">
      <c r="A776" s="25">
        <v>45147</v>
      </c>
      <c r="B776" s="13">
        <v>5.1500000000000004E-2</v>
      </c>
      <c r="C776" s="13">
        <v>5.2699999999999997E-2</v>
      </c>
      <c r="D776" s="17">
        <v>2291.52</v>
      </c>
      <c r="E776" s="17">
        <v>2260.58</v>
      </c>
      <c r="F776" s="23">
        <v>2260.58</v>
      </c>
      <c r="G776" s="26">
        <f>VLOOKUP(Tabela8[[#This Row],[NTN-B PRINCIPAL 2035]],'IFIX e SMAL'!$A:$E,5,0)</f>
        <v>3212.17</v>
      </c>
      <c r="H776" s="26">
        <f>VLOOKUP(Tabela8[[#This Row],[NTN-B PRINCIPAL 2035]],'IFIX e SMAL'!$J:$P,5,0)</f>
        <v>111.5</v>
      </c>
      <c r="I776" s="27">
        <v>13.25</v>
      </c>
      <c r="J776" s="14">
        <f>J775+(J775*(((Tabela8[[#This Row],[IFIX]]*1)/G775)-1))</f>
        <v>114.06691666311589</v>
      </c>
      <c r="K776" s="14">
        <f>K775+(K775*(((Tabela8[[#This Row],[SMAL]]*1)/H775)-1))</f>
        <v>100.89584652972619</v>
      </c>
    </row>
    <row r="777" spans="1:11">
      <c r="A777" s="25">
        <v>45148</v>
      </c>
      <c r="B777" s="13">
        <v>5.1299999999999998E-2</v>
      </c>
      <c r="C777" s="13">
        <v>5.2499999999999998E-2</v>
      </c>
      <c r="D777" s="17">
        <v>2297.15</v>
      </c>
      <c r="E777" s="17">
        <v>2266.14</v>
      </c>
      <c r="F777" s="23">
        <v>2266.14</v>
      </c>
      <c r="G777" s="26">
        <f>VLOOKUP(Tabela8[[#This Row],[NTN-B PRINCIPAL 2035]],'IFIX e SMAL'!$A:$E,5,0)</f>
        <v>3213.12</v>
      </c>
      <c r="H777" s="26">
        <f>VLOOKUP(Tabela8[[#This Row],[NTN-B PRINCIPAL 2035]],'IFIX e SMAL'!$J:$P,5,0)</f>
        <v>112</v>
      </c>
      <c r="I777" s="27">
        <v>13.25</v>
      </c>
      <c r="J777" s="14">
        <f>J776+(J776*(((Tabela8[[#This Row],[IFIX]]*1)/G776)-1))</f>
        <v>114.10065197937558</v>
      </c>
      <c r="K777" s="14">
        <f>K776+(K776*(((Tabela8[[#This Row],[SMAL]]*1)/H776)-1))</f>
        <v>101.34829427201196</v>
      </c>
    </row>
    <row r="778" spans="1:11">
      <c r="A778" s="25">
        <v>45149</v>
      </c>
      <c r="B778" s="13">
        <v>5.0999999999999997E-2</v>
      </c>
      <c r="C778" s="13">
        <v>5.2199999999999996E-2</v>
      </c>
      <c r="D778" s="17">
        <v>2306.37</v>
      </c>
      <c r="E778" s="17">
        <v>2275.0300000000002</v>
      </c>
      <c r="F778" s="23">
        <v>2275.0300000000002</v>
      </c>
      <c r="G778" s="26">
        <f>VLOOKUP(Tabela8[[#This Row],[NTN-B PRINCIPAL 2035]],'IFIX e SMAL'!$A:$E,5,0)</f>
        <v>3220.69</v>
      </c>
      <c r="H778" s="26">
        <f>VLOOKUP(Tabela8[[#This Row],[NTN-B PRINCIPAL 2035]],'IFIX e SMAL'!$J:$P,5,0)</f>
        <v>111.54</v>
      </c>
      <c r="I778" s="27">
        <v>13.25</v>
      </c>
      <c r="J778" s="14">
        <f>J777+(J777*(((Tabela8[[#This Row],[IFIX]]*1)/G777)-1))</f>
        <v>114.36946918367667</v>
      </c>
      <c r="K778" s="14">
        <f>K777+(K777*(((Tabela8[[#This Row],[SMAL]]*1)/H777)-1))</f>
        <v>100.93204234910905</v>
      </c>
    </row>
    <row r="779" spans="1:11">
      <c r="A779" s="25">
        <v>45152</v>
      </c>
      <c r="B779" s="13">
        <v>5.16E-2</v>
      </c>
      <c r="C779" s="13">
        <v>5.28E-2</v>
      </c>
      <c r="D779" s="17">
        <v>2291.5500000000002</v>
      </c>
      <c r="E779" s="17">
        <v>2260.61</v>
      </c>
      <c r="F779" s="23">
        <v>2260.61</v>
      </c>
      <c r="G779" s="26">
        <f>VLOOKUP(Tabela8[[#This Row],[NTN-B PRINCIPAL 2035]],'IFIX e SMAL'!$A:$E,5,0)</f>
        <v>3214.57</v>
      </c>
      <c r="H779" s="26">
        <f>VLOOKUP(Tabela8[[#This Row],[NTN-B PRINCIPAL 2035]],'IFIX e SMAL'!$J:$P,5,0)</f>
        <v>108.9</v>
      </c>
      <c r="I779" s="27">
        <v>13.25</v>
      </c>
      <c r="J779" s="14">
        <f>J778+(J778*(((Tabela8[[#This Row],[IFIX]]*1)/G778)-1))</f>
        <v>114.15214272524568</v>
      </c>
      <c r="K779" s="14">
        <f>K778+(K778*(((Tabela8[[#This Row],[SMAL]]*1)/H778)-1))</f>
        <v>98.543118269840193</v>
      </c>
    </row>
    <row r="780" spans="1:11">
      <c r="A780" s="25">
        <v>45153</v>
      </c>
      <c r="B780" s="13">
        <v>5.1200000000000002E-2</v>
      </c>
      <c r="C780" s="13">
        <v>5.2400000000000002E-2</v>
      </c>
      <c r="D780" s="17">
        <v>2302.35</v>
      </c>
      <c r="E780" s="17">
        <v>2271.2399999999998</v>
      </c>
      <c r="F780" s="23">
        <v>2271.2399999999998</v>
      </c>
      <c r="G780" s="26">
        <f>VLOOKUP(Tabela8[[#This Row],[NTN-B PRINCIPAL 2035]],'IFIX e SMAL'!$A:$E,5,0)</f>
        <v>3214.54</v>
      </c>
      <c r="H780" s="26">
        <f>VLOOKUP(Tabela8[[#This Row],[NTN-B PRINCIPAL 2035]],'IFIX e SMAL'!$J:$P,5,0)</f>
        <v>109</v>
      </c>
      <c r="I780" s="27">
        <v>13.25</v>
      </c>
      <c r="J780" s="14">
        <f>J779+(J779*(((Tabela8[[#This Row],[IFIX]]*1)/G779)-1))</f>
        <v>114.15107739946906</v>
      </c>
      <c r="K780" s="14">
        <f>K779+(K779*(((Tabela8[[#This Row],[SMAL]]*1)/H779)-1))</f>
        <v>98.633607818297349</v>
      </c>
    </row>
    <row r="781" spans="1:11">
      <c r="A781" s="25">
        <v>45154</v>
      </c>
      <c r="B781" s="13">
        <v>5.1100000000000007E-2</v>
      </c>
      <c r="C781" s="13">
        <v>5.2300000000000006E-2</v>
      </c>
      <c r="D781" s="17">
        <v>2305.48</v>
      </c>
      <c r="E781" s="17">
        <v>2274.34</v>
      </c>
      <c r="F781" s="23">
        <v>2274.34</v>
      </c>
      <c r="G781" s="26">
        <f>VLOOKUP(Tabela8[[#This Row],[NTN-B PRINCIPAL 2035]],'IFIX e SMAL'!$A:$E,5,0)</f>
        <v>3214.15</v>
      </c>
      <c r="H781" s="26">
        <f>VLOOKUP(Tabela8[[#This Row],[NTN-B PRINCIPAL 2035]],'IFIX e SMAL'!$J:$P,5,0)</f>
        <v>109.64</v>
      </c>
      <c r="I781" s="27">
        <v>13.25</v>
      </c>
      <c r="J781" s="14">
        <f>J780+(J780*(((Tabela8[[#This Row],[IFIX]]*1)/G780)-1))</f>
        <v>114.13722816437297</v>
      </c>
      <c r="K781" s="14">
        <f>K780+(K780*(((Tabela8[[#This Row],[SMAL]]*1)/H780)-1))</f>
        <v>99.212740928423116</v>
      </c>
    </row>
  </sheetData>
  <pageMargins left="0.511811024" right="0.511811024" top="0.78740157499999996" bottom="0.78740157499999996" header="0.31496062000000002" footer="0.31496062000000002"/>
  <pageSetup paperSize="9" orientation="portrait" horizontalDpi="4294967294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Heatmap &amp; Dashboard</vt:lpstr>
      <vt:lpstr>Confiança</vt:lpstr>
      <vt:lpstr>Atividade</vt:lpstr>
      <vt:lpstr>Inflação</vt:lpstr>
      <vt:lpstr>Graphs 1</vt:lpstr>
      <vt:lpstr>Merc. Trabalho</vt:lpstr>
      <vt:lpstr>Fiscal e Setor Externo</vt:lpstr>
      <vt:lpstr>Crédito</vt:lpstr>
      <vt:lpstr>NTN-B Principal</vt:lpstr>
      <vt:lpstr>IFIX e SMAL</vt:lpstr>
      <vt:lpstr>Recessões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Igor George Mazzei Mundstock</dc:creator>
  <cp:lastModifiedBy>Igor George Mazzei Mundstock</cp:lastModifiedBy>
  <dcterms:created xsi:type="dcterms:W3CDTF">2021-07-01T16:57:44Z</dcterms:created>
  <dcterms:modified xsi:type="dcterms:W3CDTF">2024-01-11T16:24:29Z</dcterms:modified>
</cp:coreProperties>
</file>