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brunooliveiradj/Documents/EBAC/Curso Marketing para E-commerce/Módulo 9/"/>
    </mc:Choice>
  </mc:AlternateContent>
  <xr:revisionPtr revIDLastSave="0" documentId="13_ncr:1_{8F0F1BC3-C66C-9F47-9907-2D20BBB468A8}" xr6:coauthVersionLast="47" xr6:coauthVersionMax="47" xr10:uidLastSave="{00000000-0000-0000-0000-000000000000}"/>
  <bookViews>
    <workbookView xWindow="0" yWindow="500" windowWidth="33600" windowHeight="20500" activeTab="1" xr2:uid="{00000000-000D-0000-FFFF-FFFF00000000}"/>
  </bookViews>
  <sheets>
    <sheet name="Cover" sheetId="1" r:id="rId1"/>
    <sheet name="Plano de Mídi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3" roundtripDataSignature="AMtx7mjnEqfTF0QkXQerD6yVA5cZydJWXg=="/>
    </ext>
  </extLst>
</workbook>
</file>

<file path=xl/calcChain.xml><?xml version="1.0" encoding="utf-8"?>
<calcChain xmlns="http://schemas.openxmlformats.org/spreadsheetml/2006/main">
  <c r="C11" i="5" l="1"/>
  <c r="C30" i="5"/>
  <c r="C28" i="5"/>
  <c r="E36" i="5"/>
  <c r="J2" i="5"/>
  <c r="J3" i="5" s="1"/>
  <c r="R33" i="5"/>
  <c r="C29" i="5"/>
  <c r="C26" i="5"/>
  <c r="C21" i="5"/>
  <c r="C20" i="5"/>
  <c r="J4" i="5" l="1"/>
  <c r="I30" i="5" l="1"/>
  <c r="I31" i="5"/>
  <c r="I29" i="5"/>
  <c r="K29" i="5" s="1"/>
  <c r="I27" i="5"/>
  <c r="K27" i="5" s="1"/>
  <c r="I28" i="5"/>
  <c r="K28" i="5" s="1"/>
  <c r="I18" i="5"/>
  <c r="K18" i="5" s="1"/>
  <c r="N18" i="5" s="1"/>
  <c r="P18" i="5" s="1"/>
  <c r="S18" i="5" s="1"/>
  <c r="U18" i="5" s="1"/>
  <c r="V18" i="5" s="1"/>
  <c r="I24" i="5"/>
  <c r="K24" i="5" s="1"/>
  <c r="F29" i="5"/>
  <c r="I19" i="5"/>
  <c r="K19" i="5" s="1"/>
  <c r="I20" i="5"/>
  <c r="F20" i="5" s="1"/>
  <c r="I11" i="5"/>
  <c r="I13" i="5"/>
  <c r="K13" i="5" s="1"/>
  <c r="J13" i="5" s="1"/>
  <c r="I32" i="5"/>
  <c r="S32" i="5" s="1"/>
  <c r="U32" i="5" s="1"/>
  <c r="I22" i="5"/>
  <c r="K22" i="5" s="1"/>
  <c r="N22" i="5" s="1"/>
  <c r="P22" i="5" s="1"/>
  <c r="S22" i="5" s="1"/>
  <c r="U22" i="5" s="1"/>
  <c r="I23" i="5"/>
  <c r="K23" i="5" s="1"/>
  <c r="N23" i="5" s="1"/>
  <c r="P23" i="5" s="1"/>
  <c r="S23" i="5" s="1"/>
  <c r="U23" i="5" s="1"/>
  <c r="I16" i="5"/>
  <c r="K16" i="5" s="1"/>
  <c r="N16" i="5" s="1"/>
  <c r="P16" i="5" s="1"/>
  <c r="S16" i="5" s="1"/>
  <c r="U16" i="5" s="1"/>
  <c r="I21" i="5"/>
  <c r="K21" i="5" s="1"/>
  <c r="I26" i="5"/>
  <c r="K26" i="5" s="1"/>
  <c r="I15" i="5"/>
  <c r="K15" i="5" s="1"/>
  <c r="J15" i="5" s="1"/>
  <c r="I25" i="5"/>
  <c r="K25" i="5" s="1"/>
  <c r="N25" i="5" s="1"/>
  <c r="P25" i="5" s="1"/>
  <c r="S25" i="5" s="1"/>
  <c r="U25" i="5" s="1"/>
  <c r="I17" i="5"/>
  <c r="K17" i="5" s="1"/>
  <c r="N17" i="5" s="1"/>
  <c r="P17" i="5" s="1"/>
  <c r="S17" i="5" s="1"/>
  <c r="U17" i="5" s="1"/>
  <c r="I14" i="5"/>
  <c r="K14" i="5" s="1"/>
  <c r="J14" i="5" s="1"/>
  <c r="I12" i="5"/>
  <c r="K12" i="5" s="1"/>
  <c r="N12" i="5" s="1"/>
  <c r="P12" i="5" s="1"/>
  <c r="S12" i="5" s="1"/>
  <c r="U12" i="5" s="1"/>
  <c r="F11" i="5" l="1"/>
  <c r="K11" i="5"/>
  <c r="J11" i="5" s="1"/>
  <c r="F28" i="5"/>
  <c r="N28" i="5"/>
  <c r="P28" i="5" s="1"/>
  <c r="S28" i="5" s="1"/>
  <c r="J28" i="5"/>
  <c r="N14" i="5"/>
  <c r="P14" i="5" s="1"/>
  <c r="S14" i="5" s="1"/>
  <c r="U14" i="5" s="1"/>
  <c r="V14" i="5" s="1"/>
  <c r="N27" i="5"/>
  <c r="P27" i="5" s="1"/>
  <c r="S27" i="5" s="1"/>
  <c r="J27" i="5"/>
  <c r="I33" i="5"/>
  <c r="N29" i="5"/>
  <c r="P29" i="5" s="1"/>
  <c r="S29" i="5" s="1"/>
  <c r="J29" i="5"/>
  <c r="K31" i="5"/>
  <c r="F31" i="5"/>
  <c r="K30" i="5"/>
  <c r="F30" i="5"/>
  <c r="J23" i="5"/>
  <c r="J18" i="5"/>
  <c r="T18" i="5"/>
  <c r="J17" i="5"/>
  <c r="J24" i="5"/>
  <c r="N24" i="5"/>
  <c r="P24" i="5" s="1"/>
  <c r="S24" i="5" s="1"/>
  <c r="J25" i="5"/>
  <c r="F32" i="5"/>
  <c r="J12" i="5"/>
  <c r="K20" i="5"/>
  <c r="N20" i="5" s="1"/>
  <c r="P20" i="5" s="1"/>
  <c r="S20" i="5" s="1"/>
  <c r="U20" i="5" s="1"/>
  <c r="J19" i="5"/>
  <c r="N19" i="5"/>
  <c r="P19" i="5" s="1"/>
  <c r="S19" i="5" s="1"/>
  <c r="J16" i="5"/>
  <c r="N15" i="5"/>
  <c r="P15" i="5" s="1"/>
  <c r="S15" i="5" s="1"/>
  <c r="U15" i="5" s="1"/>
  <c r="V15" i="5" s="1"/>
  <c r="F26" i="5"/>
  <c r="N13" i="5"/>
  <c r="P13" i="5" s="1"/>
  <c r="S13" i="5" s="1"/>
  <c r="U13" i="5" s="1"/>
  <c r="V13" i="5" s="1"/>
  <c r="F21" i="5"/>
  <c r="J22" i="5"/>
  <c r="N11" i="5"/>
  <c r="V32" i="5"/>
  <c r="T32" i="5"/>
  <c r="N26" i="5"/>
  <c r="P26" i="5" s="1"/>
  <c r="S26" i="5" s="1"/>
  <c r="U26" i="5" s="1"/>
  <c r="J26" i="5"/>
  <c r="V16" i="5"/>
  <c r="T16" i="5"/>
  <c r="V23" i="5"/>
  <c r="T23" i="5"/>
  <c r="N21" i="5"/>
  <c r="P21" i="5" s="1"/>
  <c r="S21" i="5" s="1"/>
  <c r="U21" i="5" s="1"/>
  <c r="J21" i="5"/>
  <c r="V17" i="5"/>
  <c r="T17" i="5"/>
  <c r="V22" i="5"/>
  <c r="T22" i="5"/>
  <c r="V25" i="5"/>
  <c r="T25" i="5"/>
  <c r="V12" i="5"/>
  <c r="T12" i="5"/>
  <c r="T14" i="5" l="1"/>
  <c r="N30" i="5"/>
  <c r="P30" i="5" s="1"/>
  <c r="S30" i="5" s="1"/>
  <c r="J30" i="5"/>
  <c r="N31" i="5"/>
  <c r="P31" i="5" s="1"/>
  <c r="S31" i="5" s="1"/>
  <c r="J31" i="5"/>
  <c r="U27" i="5"/>
  <c r="V27" i="5" s="1"/>
  <c r="T27" i="5"/>
  <c r="U29" i="5"/>
  <c r="V29" i="5" s="1"/>
  <c r="T29" i="5"/>
  <c r="J20" i="5"/>
  <c r="J33" i="5" s="1"/>
  <c r="U28" i="5"/>
  <c r="V28" i="5" s="1"/>
  <c r="T28" i="5"/>
  <c r="U24" i="5"/>
  <c r="V24" i="5" s="1"/>
  <c r="T24" i="5"/>
  <c r="K33" i="5"/>
  <c r="T19" i="5"/>
  <c r="U19" i="5"/>
  <c r="V19" i="5" s="1"/>
  <c r="T15" i="5"/>
  <c r="T13" i="5"/>
  <c r="V20" i="5"/>
  <c r="T20" i="5"/>
  <c r="P11" i="5"/>
  <c r="V21" i="5"/>
  <c r="T21" i="5"/>
  <c r="T26" i="5"/>
  <c r="V26" i="5"/>
  <c r="T30" i="5" l="1"/>
  <c r="U30" i="5"/>
  <c r="V30" i="5" s="1"/>
  <c r="N33" i="5"/>
  <c r="T31" i="5"/>
  <c r="U31" i="5"/>
  <c r="V31" i="5" s="1"/>
  <c r="S11" i="5"/>
  <c r="U11" i="5" l="1"/>
  <c r="S33" i="5"/>
  <c r="T11" i="5"/>
  <c r="T33" i="5" s="1"/>
  <c r="V11" i="5" l="1"/>
  <c r="V33" i="5" s="1"/>
  <c r="P33" i="5"/>
  <c r="U33" i="5"/>
</calcChain>
</file>

<file path=xl/sharedStrings.xml><?xml version="1.0" encoding="utf-8"?>
<sst xmlns="http://schemas.openxmlformats.org/spreadsheetml/2006/main" count="103" uniqueCount="75">
  <si>
    <t>Valor Bruto</t>
  </si>
  <si>
    <t>Comissão</t>
  </si>
  <si>
    <t>Valor Líquido</t>
  </si>
  <si>
    <t>Estrategia</t>
  </si>
  <si>
    <t>%</t>
  </si>
  <si>
    <t>Parceiros</t>
  </si>
  <si>
    <t>Share por formato</t>
  </si>
  <si>
    <t>Investimento Total</t>
  </si>
  <si>
    <t>Atividades</t>
  </si>
  <si>
    <t>Linhas</t>
  </si>
  <si>
    <t>Impressões</t>
  </si>
  <si>
    <t>Clicks</t>
  </si>
  <si>
    <t>CPC/CPM</t>
  </si>
  <si>
    <t>CTR</t>
  </si>
  <si>
    <t>Visitas</t>
  </si>
  <si>
    <t>Connect Rate</t>
  </si>
  <si>
    <t>Conversões</t>
  </si>
  <si>
    <t>Conversion Rate</t>
  </si>
  <si>
    <t>Ticket Médio</t>
  </si>
  <si>
    <t>Receita Gerada</t>
  </si>
  <si>
    <t>ROI Gerado</t>
  </si>
  <si>
    <t>Receita Faturada</t>
  </si>
  <si>
    <t>ROI Faturado</t>
  </si>
  <si>
    <t>Performance</t>
  </si>
  <si>
    <t>Google</t>
  </si>
  <si>
    <t>Texto - Busca</t>
  </si>
  <si>
    <t>Display</t>
  </si>
  <si>
    <t>Shopping</t>
  </si>
  <si>
    <t>Vídeo</t>
  </si>
  <si>
    <t>-</t>
  </si>
  <si>
    <t>Awin</t>
  </si>
  <si>
    <t>Afiliados</t>
  </si>
  <si>
    <t>Percycle</t>
  </si>
  <si>
    <t>Product Ads</t>
  </si>
  <si>
    <t>Programática</t>
  </si>
  <si>
    <t>TOTAL</t>
  </si>
  <si>
    <t>Mês</t>
  </si>
  <si>
    <t>Facebook</t>
  </si>
  <si>
    <t>Social</t>
  </si>
  <si>
    <t>Open Auction</t>
  </si>
  <si>
    <t>Deals</t>
  </si>
  <si>
    <t>Buscape / Zoom</t>
  </si>
  <si>
    <t>Início</t>
  </si>
  <si>
    <t>Término</t>
  </si>
  <si>
    <t>Objetivo</t>
  </si>
  <si>
    <t>Marca</t>
  </si>
  <si>
    <t>Vendas</t>
  </si>
  <si>
    <t>EBAC</t>
  </si>
  <si>
    <t>Verba</t>
  </si>
  <si>
    <t>Retargeter</t>
  </si>
  <si>
    <t>Totalizador Share</t>
  </si>
  <si>
    <t>Legenda</t>
  </si>
  <si>
    <t>Over Budget / Acima do Orçamento</t>
  </si>
  <si>
    <t>On Budget / Dentro do Orçamento</t>
  </si>
  <si>
    <t>Under Budget / Abaixo do Orçamento</t>
  </si>
  <si>
    <t>Remarketing - Lower Funnel</t>
  </si>
  <si>
    <t>Rede de Pesquisa</t>
  </si>
  <si>
    <t>Rede de Display</t>
  </si>
  <si>
    <t>Video - YouTube</t>
  </si>
  <si>
    <t>App</t>
  </si>
  <si>
    <t>Smart</t>
  </si>
  <si>
    <t>Local</t>
  </si>
  <si>
    <t>Video</t>
  </si>
  <si>
    <t>Discovery - Video</t>
  </si>
  <si>
    <t>Discovery - Gmail</t>
  </si>
  <si>
    <t>Imagem</t>
  </si>
  <si>
    <t>Catálogo de Produtos</t>
  </si>
  <si>
    <t>Carrossel</t>
  </si>
  <si>
    <t>Canvas - Experiência Instantânea</t>
  </si>
  <si>
    <t>Mosaico</t>
  </si>
  <si>
    <t>Comparadores</t>
  </si>
  <si>
    <t>Cashback</t>
  </si>
  <si>
    <t>Cupom</t>
  </si>
  <si>
    <t>Rede</t>
  </si>
  <si>
    <t>Estimativas de 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</si>
</sst>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$&quot;\ #,##0;[Red]\-&quot;R$&quot;\ #,##0"/>
    <numFmt numFmtId="44" formatCode="_-&quot;R$&quot;\ * #,##0.00_-;\-&quot;R$&quot;\ * #,##0.00_-;_-&quot;R$&quot;\ * &quot;-&quot;??_-;_-@_-"/>
    <numFmt numFmtId="164" formatCode="&quot;R$&quot;#,##0.00"/>
    <numFmt numFmtId="165" formatCode="&quot;R$&quot;\ #,##0.00"/>
    <numFmt numFmtId="166" formatCode="0.0"/>
    <numFmt numFmtId="167" formatCode="0.00000%"/>
    <numFmt numFmtId="168" formatCode="0.0000%"/>
  </numFmts>
  <fonts count="12" x14ac:knownFonts="1">
    <font>
      <sz val="11"/>
      <color theme="1"/>
      <name val="Arial"/>
    </font>
    <font>
      <b/>
      <sz val="12"/>
      <color theme="1"/>
      <name val="Calibri"/>
    </font>
    <font>
      <sz val="11"/>
      <color theme="1"/>
      <name val="Calibri"/>
    </font>
    <font>
      <sz val="11"/>
      <color rgb="FF222222"/>
      <name val="Calibri"/>
    </font>
    <font>
      <sz val="11"/>
      <name val="Arial"/>
    </font>
    <font>
      <b/>
      <sz val="11"/>
      <color theme="1"/>
      <name val="Calibri"/>
    </font>
    <font>
      <sz val="12"/>
      <color theme="1"/>
      <name val="Calibri"/>
    </font>
    <font>
      <sz val="11"/>
      <color theme="1"/>
      <name val="Arial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9">
    <xf numFmtId="0" fontId="0" fillId="0" borderId="0" xfId="0" applyFont="1" applyAlignment="1"/>
    <xf numFmtId="14" fontId="1" fillId="0" borderId="0" xfId="0" applyNumberFormat="1" applyFont="1"/>
    <xf numFmtId="0" fontId="2" fillId="0" borderId="1" xfId="0" applyFont="1" applyBorder="1"/>
    <xf numFmtId="0" fontId="2" fillId="0" borderId="3" xfId="0" applyFont="1" applyBorder="1"/>
    <xf numFmtId="164" fontId="2" fillId="0" borderId="4" xfId="0" applyNumberFormat="1" applyFont="1" applyBorder="1"/>
    <xf numFmtId="6" fontId="2" fillId="2" borderId="5" xfId="0" applyNumberFormat="1" applyFont="1" applyFill="1" applyBorder="1"/>
    <xf numFmtId="164" fontId="3" fillId="2" borderId="6" xfId="0" applyNumberFormat="1" applyFont="1" applyFill="1" applyBorder="1"/>
    <xf numFmtId="165" fontId="2" fillId="0" borderId="0" xfId="0" applyNumberFormat="1" applyFont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10" fontId="6" fillId="0" borderId="16" xfId="0" applyNumberFormat="1" applyFont="1" applyBorder="1" applyAlignment="1">
      <alignment horizontal="center" vertical="center"/>
    </xf>
    <xf numFmtId="9" fontId="6" fillId="0" borderId="15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10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65" fontId="5" fillId="0" borderId="10" xfId="0" applyNumberFormat="1" applyFont="1" applyBorder="1"/>
    <xf numFmtId="3" fontId="5" fillId="0" borderId="10" xfId="0" applyNumberFormat="1" applyFont="1" applyBorder="1" applyAlignment="1">
      <alignment horizontal="center" vertical="center"/>
    </xf>
    <xf numFmtId="3" fontId="5" fillId="0" borderId="10" xfId="0" quotePrefix="1" applyNumberFormat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10" fontId="5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/>
    <xf numFmtId="165" fontId="5" fillId="0" borderId="10" xfId="0" applyNumberFormat="1" applyFont="1" applyBorder="1" applyAlignment="1">
      <alignment horizontal="center" vertical="center"/>
    </xf>
    <xf numFmtId="167" fontId="2" fillId="0" borderId="0" xfId="0" applyNumberFormat="1" applyFont="1"/>
    <xf numFmtId="0" fontId="2" fillId="0" borderId="0" xfId="0" applyFont="1" applyAlignment="1">
      <alignment vertical="center"/>
    </xf>
    <xf numFmtId="9" fontId="2" fillId="0" borderId="0" xfId="0" applyNumberFormat="1" applyFont="1" applyAlignment="1">
      <alignment horizontal="right"/>
    </xf>
    <xf numFmtId="168" fontId="2" fillId="0" borderId="0" xfId="0" applyNumberFormat="1" applyFont="1"/>
    <xf numFmtId="166" fontId="2" fillId="0" borderId="15" xfId="0" applyNumberFormat="1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 wrapText="1"/>
    </xf>
    <xf numFmtId="10" fontId="6" fillId="0" borderId="7" xfId="0" quotePrefix="1" applyNumberFormat="1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165" fontId="6" fillId="0" borderId="10" xfId="0" quotePrefix="1" applyNumberFormat="1" applyFont="1" applyBorder="1" applyAlignment="1">
      <alignment horizontal="center" vertical="center"/>
    </xf>
    <xf numFmtId="9" fontId="6" fillId="0" borderId="10" xfId="0" quotePrefix="1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0" fillId="0" borderId="22" xfId="0" applyFont="1" applyBorder="1" applyAlignment="1"/>
    <xf numFmtId="0" fontId="0" fillId="0" borderId="23" xfId="0" applyFont="1" applyBorder="1" applyAlignment="1"/>
    <xf numFmtId="0" fontId="0" fillId="0" borderId="24" xfId="0" applyFont="1" applyBorder="1" applyAlignment="1"/>
    <xf numFmtId="0" fontId="0" fillId="0" borderId="26" xfId="0" applyFont="1" applyBorder="1" applyAlignment="1"/>
    <xf numFmtId="0" fontId="0" fillId="0" borderId="19" xfId="0" applyFont="1" applyBorder="1" applyAlignment="1"/>
    <xf numFmtId="17" fontId="0" fillId="0" borderId="19" xfId="0" applyNumberFormat="1" applyFont="1" applyBorder="1" applyAlignment="1"/>
    <xf numFmtId="6" fontId="2" fillId="0" borderId="19" xfId="0" applyNumberFormat="1" applyFont="1" applyFill="1" applyBorder="1"/>
    <xf numFmtId="164" fontId="3" fillId="0" borderId="19" xfId="0" applyNumberFormat="1" applyFont="1" applyFill="1" applyBorder="1"/>
    <xf numFmtId="0" fontId="0" fillId="0" borderId="28" xfId="0" applyFont="1" applyBorder="1" applyAlignment="1"/>
    <xf numFmtId="10" fontId="0" fillId="0" borderId="29" xfId="0" applyNumberFormat="1" applyFont="1" applyBorder="1" applyAlignment="1"/>
    <xf numFmtId="0" fontId="0" fillId="4" borderId="25" xfId="0" applyFont="1" applyFill="1" applyBorder="1" applyAlignment="1"/>
    <xf numFmtId="0" fontId="0" fillId="5" borderId="25" xfId="0" applyFont="1" applyFill="1" applyBorder="1" applyAlignment="1"/>
    <xf numFmtId="0" fontId="0" fillId="6" borderId="27" xfId="0" applyFont="1" applyFill="1" applyBorder="1" applyAlignment="1"/>
    <xf numFmtId="10" fontId="2" fillId="7" borderId="13" xfId="0" applyNumberFormat="1" applyFont="1" applyFill="1" applyBorder="1" applyAlignment="1">
      <alignment horizontal="center" vertical="center"/>
    </xf>
    <xf numFmtId="10" fontId="2" fillId="7" borderId="17" xfId="0" applyNumberFormat="1" applyFont="1" applyFill="1" applyBorder="1" applyAlignment="1">
      <alignment horizontal="center" vertical="center"/>
    </xf>
    <xf numFmtId="165" fontId="6" fillId="7" borderId="15" xfId="0" applyNumberFormat="1" applyFont="1" applyFill="1" applyBorder="1"/>
    <xf numFmtId="0" fontId="0" fillId="7" borderId="23" xfId="0" applyFont="1" applyFill="1" applyBorder="1" applyAlignment="1"/>
    <xf numFmtId="0" fontId="0" fillId="7" borderId="25" xfId="0" applyFont="1" applyFill="1" applyBorder="1" applyAlignment="1"/>
    <xf numFmtId="14" fontId="0" fillId="7" borderId="25" xfId="0" applyNumberFormat="1" applyFont="1" applyFill="1" applyBorder="1" applyAlignment="1"/>
    <xf numFmtId="44" fontId="0" fillId="7" borderId="25" xfId="1" applyFont="1" applyFill="1" applyBorder="1" applyAlignment="1"/>
    <xf numFmtId="9" fontId="0" fillId="7" borderId="27" xfId="0" applyNumberFormat="1" applyFont="1" applyFill="1" applyBorder="1" applyAlignment="1"/>
    <xf numFmtId="0" fontId="9" fillId="3" borderId="10" xfId="0" applyFont="1" applyFill="1" applyBorder="1" applyAlignment="1">
      <alignment horizontal="center" vertical="center"/>
    </xf>
    <xf numFmtId="0" fontId="9" fillId="0" borderId="15" xfId="0" quotePrefix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0" fontId="6" fillId="7" borderId="15" xfId="0" applyNumberFormat="1" applyFont="1" applyFill="1" applyBorder="1" applyAlignment="1">
      <alignment horizontal="center" vertical="center"/>
    </xf>
    <xf numFmtId="10" fontId="6" fillId="7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quotePrefix="1" applyFont="1" applyBorder="1" applyAlignment="1">
      <alignment horizontal="center" vertical="center"/>
    </xf>
    <xf numFmtId="0" fontId="10" fillId="0" borderId="20" xfId="0" quotePrefix="1" applyFont="1" applyBorder="1" applyAlignment="1">
      <alignment horizontal="center" vertical="center"/>
    </xf>
    <xf numFmtId="164" fontId="2" fillId="0" borderId="2" xfId="0" applyNumberFormat="1" applyFont="1" applyFill="1" applyBorder="1"/>
    <xf numFmtId="0" fontId="11" fillId="8" borderId="18" xfId="0" applyFont="1" applyFill="1" applyBorder="1" applyAlignment="1">
      <alignment horizontal="center"/>
    </xf>
    <xf numFmtId="0" fontId="0" fillId="0" borderId="24" xfId="0" applyFont="1" applyBorder="1" applyAlignment="1">
      <alignment horizontal="right" wrapText="1"/>
    </xf>
    <xf numFmtId="0" fontId="0" fillId="0" borderId="21" xfId="0" applyFont="1" applyBorder="1" applyAlignment="1">
      <alignment horizontal="right" wrapText="1"/>
    </xf>
    <xf numFmtId="0" fontId="8" fillId="0" borderId="22" xfId="0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0" fontId="0" fillId="0" borderId="26" xfId="0" applyFont="1" applyBorder="1" applyAlignment="1">
      <alignment horizontal="right" wrapText="1"/>
    </xf>
    <xf numFmtId="0" fontId="0" fillId="0" borderId="31" xfId="0" applyFont="1" applyBorder="1" applyAlignment="1">
      <alignment horizontal="right" wrapText="1"/>
    </xf>
    <xf numFmtId="9" fontId="2" fillId="0" borderId="11" xfId="0" applyNumberFormat="1" applyFont="1" applyBorder="1" applyAlignment="1">
      <alignment horizontal="center" vertical="center"/>
    </xf>
    <xf numFmtId="0" fontId="4" fillId="0" borderId="15" xfId="0" applyFont="1" applyBorder="1"/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2" fillId="0" borderId="12" xfId="0" applyFont="1" applyBorder="1" applyAlignment="1">
      <alignment horizontal="center" vertical="center" wrapText="1"/>
    </xf>
    <xf numFmtId="0" fontId="4" fillId="0" borderId="12" xfId="0" applyFont="1" applyBorder="1"/>
    <xf numFmtId="9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 wrapText="1"/>
    </xf>
    <xf numFmtId="9" fontId="2" fillId="0" borderId="12" xfId="0" applyNumberFormat="1" applyFont="1" applyBorder="1" applyAlignment="1">
      <alignment horizontal="center" vertical="center"/>
    </xf>
    <xf numFmtId="9" fontId="2" fillId="0" borderId="15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18</xdr:row>
      <xdr:rowOff>38100</xdr:rowOff>
    </xdr:from>
    <xdr:to>
      <xdr:col>11</xdr:col>
      <xdr:colOff>50800</xdr:colOff>
      <xdr:row>27</xdr:row>
      <xdr:rowOff>172206</xdr:rowOff>
    </xdr:to>
    <xdr:pic>
      <xdr:nvPicPr>
        <xdr:cNvPr id="3" name="Imagem 2" descr="Escola Britânica de Artes Criativas">
          <a:extLst>
            <a:ext uri="{FF2B5EF4-FFF2-40B4-BE49-F238E27FC236}">
              <a16:creationId xmlns:a16="http://schemas.microsoft.com/office/drawing/2014/main" id="{4B75A87F-3EBA-B047-A4B0-0B399275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3467100"/>
          <a:ext cx="4838700" cy="1848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355600</xdr:colOff>
      <xdr:row>21</xdr:row>
      <xdr:rowOff>0</xdr:rowOff>
    </xdr:from>
    <xdr:ext cx="2647950" cy="847725"/>
    <xdr:pic>
      <xdr:nvPicPr>
        <xdr:cNvPr id="4" name="image2.png">
          <a:extLst>
            <a:ext uri="{FF2B5EF4-FFF2-40B4-BE49-F238E27FC236}">
              <a16:creationId xmlns:a16="http://schemas.microsoft.com/office/drawing/2014/main" id="{D50C7416-0FA6-5F41-BD49-5EEE99A083A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78800" y="4000500"/>
          <a:ext cx="2647950" cy="8477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0</xdr:row>
      <xdr:rowOff>0</xdr:rowOff>
    </xdr:from>
    <xdr:ext cx="2647950" cy="8477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21:F1000"/>
  <sheetViews>
    <sheetView showGridLines="0" workbookViewId="0">
      <selection activeCell="H30" sqref="H30"/>
    </sheetView>
  </sheetViews>
  <sheetFormatPr baseColWidth="10" defaultColWidth="12.6640625" defaultRowHeight="15" customHeight="1" x14ac:dyDescent="0.15"/>
  <cols>
    <col min="1" max="5" width="7.6640625" customWidth="1"/>
    <col min="6" max="6" width="10.6640625" customWidth="1"/>
    <col min="7" max="26" width="7.6640625" customWidth="1"/>
  </cols>
  <sheetData>
    <row r="21" spans="6:6" ht="15.75" customHeight="1" x14ac:dyDescent="0.15"/>
    <row r="22" spans="6:6" ht="15.75" customHeight="1" x14ac:dyDescent="0.2">
      <c r="F22" s="1"/>
    </row>
    <row r="23" spans="6:6" ht="15.75" customHeight="1" x14ac:dyDescent="0.15"/>
    <row r="24" spans="6:6" ht="15.75" customHeight="1" x14ac:dyDescent="0.15"/>
    <row r="25" spans="6:6" ht="15.75" customHeight="1" x14ac:dyDescent="0.15"/>
    <row r="26" spans="6:6" ht="15.75" customHeight="1" x14ac:dyDescent="0.15"/>
    <row r="27" spans="6:6" ht="15.75" customHeight="1" x14ac:dyDescent="0.15"/>
    <row r="28" spans="6:6" ht="15.75" customHeight="1" x14ac:dyDescent="0.15"/>
    <row r="29" spans="6:6" ht="15.75" customHeight="1" x14ac:dyDescent="0.15"/>
    <row r="30" spans="6:6" ht="15.75" customHeight="1" x14ac:dyDescent="0.15"/>
    <row r="31" spans="6:6" ht="15.75" customHeight="1" x14ac:dyDescent="0.15"/>
    <row r="32" spans="6:6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V1008"/>
  <sheetViews>
    <sheetView showGridLines="0" tabSelected="1" zoomScale="134" zoomScaleNormal="80" workbookViewId="0">
      <selection activeCell="G24" sqref="G24"/>
    </sheetView>
  </sheetViews>
  <sheetFormatPr baseColWidth="10" defaultColWidth="12.6640625" defaultRowHeight="15" customHeight="1" x14ac:dyDescent="0.15"/>
  <cols>
    <col min="1" max="1" width="7.6640625" customWidth="1"/>
    <col min="2" max="2" width="19" customWidth="1"/>
    <col min="3" max="3" width="11.33203125" customWidth="1"/>
    <col min="4" max="4" width="17.33203125" customWidth="1"/>
    <col min="5" max="5" width="11.1640625" customWidth="1"/>
    <col min="6" max="6" width="16.83203125" bestFit="1" customWidth="1"/>
    <col min="7" max="7" width="17.33203125" customWidth="1"/>
    <col min="8" max="8" width="35.1640625" customWidth="1"/>
    <col min="9" max="9" width="30.1640625" customWidth="1"/>
    <col min="10" max="10" width="16.83203125" customWidth="1"/>
    <col min="11" max="11" width="14" customWidth="1"/>
    <col min="12" max="12" width="11" customWidth="1"/>
    <col min="13" max="13" width="7.6640625" customWidth="1"/>
    <col min="14" max="14" width="12.33203125" customWidth="1"/>
    <col min="15" max="15" width="11.1640625" customWidth="1"/>
    <col min="16" max="16" width="13.1640625" customWidth="1"/>
    <col min="17" max="17" width="13.6640625" customWidth="1"/>
    <col min="18" max="18" width="11.6640625" bestFit="1" customWidth="1"/>
    <col min="19" max="19" width="24.6640625" customWidth="1"/>
    <col min="20" max="20" width="10.33203125" customWidth="1"/>
    <col min="21" max="21" width="15.33203125" customWidth="1"/>
    <col min="22" max="22" width="9.1640625" customWidth="1"/>
    <col min="23" max="26" width="7.6640625" customWidth="1"/>
  </cols>
  <sheetData>
    <row r="1" spans="2:22" ht="15" customHeight="1" thickBot="1" x14ac:dyDescent="0.2"/>
    <row r="2" spans="2:22" x14ac:dyDescent="0.2">
      <c r="E2" s="47" t="s">
        <v>44</v>
      </c>
      <c r="F2" s="63" t="s">
        <v>46</v>
      </c>
      <c r="I2" s="2" t="s">
        <v>0</v>
      </c>
      <c r="J2" s="77">
        <f>F6</f>
        <v>5000</v>
      </c>
    </row>
    <row r="3" spans="2:22" x14ac:dyDescent="0.2">
      <c r="E3" s="49" t="s">
        <v>45</v>
      </c>
      <c r="F3" s="64" t="s">
        <v>47</v>
      </c>
      <c r="I3" s="3" t="s">
        <v>1</v>
      </c>
      <c r="J3" s="4">
        <f>J2*F7</f>
        <v>0</v>
      </c>
    </row>
    <row r="4" spans="2:22" ht="16" thickBot="1" x14ac:dyDescent="0.25">
      <c r="E4" s="49" t="s">
        <v>42</v>
      </c>
      <c r="F4" s="65">
        <v>44501</v>
      </c>
      <c r="I4" s="5" t="s">
        <v>2</v>
      </c>
      <c r="J4" s="6">
        <f>J2-J3</f>
        <v>5000</v>
      </c>
    </row>
    <row r="5" spans="2:22" x14ac:dyDescent="0.2">
      <c r="E5" s="49" t="s">
        <v>43</v>
      </c>
      <c r="F5" s="65">
        <v>44530</v>
      </c>
      <c r="I5" s="53"/>
      <c r="J5" s="54"/>
    </row>
    <row r="6" spans="2:22" x14ac:dyDescent="0.2">
      <c r="E6" s="49" t="s">
        <v>48</v>
      </c>
      <c r="F6" s="66">
        <v>5000</v>
      </c>
      <c r="I6" s="53"/>
      <c r="J6" s="54"/>
    </row>
    <row r="7" spans="2:22" ht="16" thickBot="1" x14ac:dyDescent="0.25">
      <c r="E7" s="50" t="s">
        <v>1</v>
      </c>
      <c r="F7" s="67">
        <v>0</v>
      </c>
      <c r="I7" s="53"/>
      <c r="J7" s="54"/>
    </row>
    <row r="8" spans="2:22" x14ac:dyDescent="0.2">
      <c r="E8" s="51"/>
      <c r="F8" s="52"/>
      <c r="I8" s="53"/>
      <c r="J8" s="54"/>
    </row>
    <row r="9" spans="2:22" x14ac:dyDescent="0.2">
      <c r="D9" s="7"/>
      <c r="E9" s="7"/>
      <c r="F9" s="7"/>
      <c r="G9" s="7"/>
      <c r="S9" s="78" t="s">
        <v>74</v>
      </c>
      <c r="T9" s="78"/>
      <c r="U9" s="78"/>
      <c r="V9" s="78"/>
    </row>
    <row r="10" spans="2:22" ht="34.5" customHeight="1" x14ac:dyDescent="0.15">
      <c r="B10" s="8" t="s">
        <v>3</v>
      </c>
      <c r="C10" s="8" t="s">
        <v>4</v>
      </c>
      <c r="D10" s="8" t="s">
        <v>5</v>
      </c>
      <c r="E10" s="9" t="s">
        <v>6</v>
      </c>
      <c r="F10" s="9" t="s">
        <v>7</v>
      </c>
      <c r="G10" s="8" t="s">
        <v>8</v>
      </c>
      <c r="H10" s="8" t="s">
        <v>9</v>
      </c>
      <c r="I10" s="8" t="s">
        <v>36</v>
      </c>
      <c r="J10" s="8" t="s">
        <v>10</v>
      </c>
      <c r="K10" s="8" t="s">
        <v>11</v>
      </c>
      <c r="L10" s="8" t="s">
        <v>12</v>
      </c>
      <c r="M10" s="8" t="s">
        <v>13</v>
      </c>
      <c r="N10" s="8" t="s">
        <v>14</v>
      </c>
      <c r="O10" s="8" t="s">
        <v>15</v>
      </c>
      <c r="P10" s="8" t="s">
        <v>16</v>
      </c>
      <c r="Q10" s="8" t="s">
        <v>17</v>
      </c>
      <c r="R10" s="8" t="s">
        <v>18</v>
      </c>
      <c r="S10" s="8" t="s">
        <v>19</v>
      </c>
      <c r="T10" s="9" t="s">
        <v>20</v>
      </c>
      <c r="U10" s="8" t="s">
        <v>21</v>
      </c>
      <c r="V10" s="9" t="s">
        <v>22</v>
      </c>
    </row>
    <row r="11" spans="2:22" ht="16" x14ac:dyDescent="0.2">
      <c r="B11" s="91" t="s">
        <v>23</v>
      </c>
      <c r="C11" s="93">
        <f>SUM(E11:E19)</f>
        <v>0.31000000000000005</v>
      </c>
      <c r="D11" s="94" t="s">
        <v>24</v>
      </c>
      <c r="E11" s="60">
        <v>0.1</v>
      </c>
      <c r="F11" s="95">
        <f>SUM(I11:I19)</f>
        <v>1550</v>
      </c>
      <c r="G11" s="10" t="s">
        <v>25</v>
      </c>
      <c r="H11" s="69" t="s">
        <v>56</v>
      </c>
      <c r="I11" s="11">
        <f t="shared" ref="I11:I26" si="0">$J$4*E11</f>
        <v>500</v>
      </c>
      <c r="J11" s="12">
        <f>K11/M11</f>
        <v>16025.641025641027</v>
      </c>
      <c r="K11" s="12">
        <f>I11/L11</f>
        <v>961.53846153846155</v>
      </c>
      <c r="L11" s="13">
        <v>0.52</v>
      </c>
      <c r="M11" s="14">
        <v>0.06</v>
      </c>
      <c r="N11" s="12">
        <f t="shared" ref="N11:N26" si="1">K11*O11</f>
        <v>953.46153846153845</v>
      </c>
      <c r="O11" s="15">
        <v>0.99160000000000004</v>
      </c>
      <c r="P11" s="12">
        <f t="shared" ref="P11:P26" si="2">N11*Q11</f>
        <v>6.6742307692307694</v>
      </c>
      <c r="Q11" s="71">
        <v>7.0000000000000001E-3</v>
      </c>
      <c r="R11" s="62">
        <v>3500</v>
      </c>
      <c r="S11" s="16">
        <f t="shared" ref="S11:S19" si="3">R11*P11</f>
        <v>23359.807692307691</v>
      </c>
      <c r="T11" s="17">
        <f t="shared" ref="T11:T19" si="4">S11/I11</f>
        <v>46.719615384615381</v>
      </c>
      <c r="U11" s="16">
        <f>S11*50%</f>
        <v>11679.903846153846</v>
      </c>
      <c r="V11" s="40">
        <f t="shared" ref="V11:V19" si="5">U11/I11</f>
        <v>23.35980769230769</v>
      </c>
    </row>
    <row r="12" spans="2:22" ht="16" x14ac:dyDescent="0.2">
      <c r="B12" s="92"/>
      <c r="C12" s="92"/>
      <c r="D12" s="92"/>
      <c r="E12" s="61">
        <v>0.05</v>
      </c>
      <c r="F12" s="92"/>
      <c r="G12" s="70" t="s">
        <v>26</v>
      </c>
      <c r="H12" s="68" t="s">
        <v>57</v>
      </c>
      <c r="I12" s="11">
        <f t="shared" si="0"/>
        <v>250</v>
      </c>
      <c r="J12" s="20">
        <f t="shared" ref="J11:J26" si="6">K12/M12</f>
        <v>7090.187180941577</v>
      </c>
      <c r="K12" s="20">
        <f t="shared" ref="K11:K26" si="7">I12/L12</f>
        <v>609.7560975609756</v>
      </c>
      <c r="L12" s="21">
        <v>0.41</v>
      </c>
      <c r="M12" s="22">
        <v>8.5999999999999993E-2</v>
      </c>
      <c r="N12" s="20">
        <f t="shared" si="1"/>
        <v>599.39024390243901</v>
      </c>
      <c r="O12" s="15">
        <v>0.98299999999999998</v>
      </c>
      <c r="P12" s="20">
        <f t="shared" si="2"/>
        <v>4.1957317073170728</v>
      </c>
      <c r="Q12" s="72">
        <v>7.0000000000000001E-3</v>
      </c>
      <c r="R12" s="62">
        <v>3500</v>
      </c>
      <c r="S12" s="11">
        <f t="shared" si="3"/>
        <v>14685.060975609755</v>
      </c>
      <c r="T12" s="28">
        <f t="shared" si="4"/>
        <v>58.740243902439019</v>
      </c>
      <c r="U12" s="16">
        <f t="shared" ref="U12:U32" si="8">S12*50%</f>
        <v>7342.5304878048773</v>
      </c>
      <c r="V12" s="18">
        <f t="shared" si="5"/>
        <v>29.37012195121951</v>
      </c>
    </row>
    <row r="13" spans="2:22" ht="16" x14ac:dyDescent="0.2">
      <c r="B13" s="92"/>
      <c r="C13" s="92"/>
      <c r="D13" s="92"/>
      <c r="E13" s="61">
        <v>0.04</v>
      </c>
      <c r="F13" s="92"/>
      <c r="G13" s="70" t="s">
        <v>27</v>
      </c>
      <c r="H13" s="68" t="s">
        <v>27</v>
      </c>
      <c r="I13" s="11">
        <f t="shared" si="0"/>
        <v>200</v>
      </c>
      <c r="J13" s="20">
        <f t="shared" si="6"/>
        <v>3720.238095238095</v>
      </c>
      <c r="K13" s="20">
        <f t="shared" si="7"/>
        <v>357.14285714285711</v>
      </c>
      <c r="L13" s="21">
        <v>0.56000000000000005</v>
      </c>
      <c r="M13" s="22">
        <v>9.6000000000000002E-2</v>
      </c>
      <c r="N13" s="12">
        <f t="shared" si="1"/>
        <v>275</v>
      </c>
      <c r="O13" s="15">
        <v>0.77</v>
      </c>
      <c r="P13" s="20">
        <f t="shared" si="2"/>
        <v>1.925</v>
      </c>
      <c r="Q13" s="72">
        <v>7.0000000000000001E-3</v>
      </c>
      <c r="R13" s="62">
        <v>3500</v>
      </c>
      <c r="S13" s="11">
        <f t="shared" si="3"/>
        <v>6737.5</v>
      </c>
      <c r="T13" s="28">
        <f t="shared" si="4"/>
        <v>33.6875</v>
      </c>
      <c r="U13" s="16">
        <f t="shared" si="8"/>
        <v>3368.75</v>
      </c>
      <c r="V13" s="18">
        <f t="shared" si="5"/>
        <v>16.84375</v>
      </c>
    </row>
    <row r="14" spans="2:22" ht="16" x14ac:dyDescent="0.2">
      <c r="B14" s="92"/>
      <c r="C14" s="92"/>
      <c r="D14" s="92"/>
      <c r="E14" s="61">
        <v>0.02</v>
      </c>
      <c r="F14" s="92"/>
      <c r="G14" s="70" t="s">
        <v>62</v>
      </c>
      <c r="H14" s="68" t="s">
        <v>58</v>
      </c>
      <c r="I14" s="11">
        <f t="shared" si="0"/>
        <v>100</v>
      </c>
      <c r="J14" s="20">
        <f t="shared" si="6"/>
        <v>2240.1433691756274</v>
      </c>
      <c r="K14" s="20">
        <f t="shared" si="7"/>
        <v>161.29032258064515</v>
      </c>
      <c r="L14" s="21">
        <v>0.62</v>
      </c>
      <c r="M14" s="22">
        <v>7.1999999999999995E-2</v>
      </c>
      <c r="N14" s="12">
        <f t="shared" si="1"/>
        <v>159.67741935483869</v>
      </c>
      <c r="O14" s="15">
        <v>0.99</v>
      </c>
      <c r="P14" s="20">
        <f t="shared" si="2"/>
        <v>0.95806451612903221</v>
      </c>
      <c r="Q14" s="72">
        <v>6.0000000000000001E-3</v>
      </c>
      <c r="R14" s="62">
        <v>3500</v>
      </c>
      <c r="S14" s="11">
        <f t="shared" si="3"/>
        <v>3353.2258064516127</v>
      </c>
      <c r="T14" s="28">
        <f t="shared" si="4"/>
        <v>33.532258064516128</v>
      </c>
      <c r="U14" s="16">
        <f t="shared" si="8"/>
        <v>1676.6129032258063</v>
      </c>
      <c r="V14" s="18">
        <f t="shared" si="5"/>
        <v>16.766129032258064</v>
      </c>
    </row>
    <row r="15" spans="2:22" ht="16" x14ac:dyDescent="0.2">
      <c r="B15" s="92"/>
      <c r="C15" s="92"/>
      <c r="D15" s="92"/>
      <c r="E15" s="61">
        <v>0.02</v>
      </c>
      <c r="F15" s="92"/>
      <c r="G15" s="19" t="s">
        <v>26</v>
      </c>
      <c r="H15" s="68" t="s">
        <v>59</v>
      </c>
      <c r="I15" s="11">
        <f t="shared" si="0"/>
        <v>100</v>
      </c>
      <c r="J15" s="20">
        <f t="shared" si="6"/>
        <v>34013.605442176871</v>
      </c>
      <c r="K15" s="20">
        <f t="shared" si="7"/>
        <v>204.08163265306123</v>
      </c>
      <c r="L15" s="21">
        <v>0.49</v>
      </c>
      <c r="M15" s="22">
        <v>6.0000000000000001E-3</v>
      </c>
      <c r="N15" s="12">
        <f t="shared" si="1"/>
        <v>265.30612244897964</v>
      </c>
      <c r="O15" s="15">
        <v>1.3</v>
      </c>
      <c r="P15" s="20">
        <f t="shared" si="2"/>
        <v>0.53061224489795933</v>
      </c>
      <c r="Q15" s="72">
        <v>2E-3</v>
      </c>
      <c r="R15" s="62">
        <v>3500</v>
      </c>
      <c r="S15" s="11">
        <f t="shared" si="3"/>
        <v>1857.1428571428576</v>
      </c>
      <c r="T15" s="28">
        <f t="shared" si="4"/>
        <v>18.571428571428577</v>
      </c>
      <c r="U15" s="16">
        <f t="shared" si="8"/>
        <v>928.57142857142878</v>
      </c>
      <c r="V15" s="18">
        <f t="shared" si="5"/>
        <v>9.2857142857142883</v>
      </c>
    </row>
    <row r="16" spans="2:22" ht="16" x14ac:dyDescent="0.2">
      <c r="B16" s="92"/>
      <c r="C16" s="92"/>
      <c r="D16" s="92"/>
      <c r="E16" s="61">
        <v>0.02</v>
      </c>
      <c r="F16" s="92"/>
      <c r="G16" s="70" t="s">
        <v>26</v>
      </c>
      <c r="H16" s="68" t="s">
        <v>60</v>
      </c>
      <c r="I16" s="11">
        <f t="shared" si="0"/>
        <v>100</v>
      </c>
      <c r="J16" s="20">
        <f t="shared" si="6"/>
        <v>7496.2518740629694</v>
      </c>
      <c r="K16" s="20">
        <f t="shared" si="7"/>
        <v>172.41379310344828</v>
      </c>
      <c r="L16" s="21">
        <v>0.57999999999999996</v>
      </c>
      <c r="M16" s="22">
        <v>2.3E-2</v>
      </c>
      <c r="N16" s="12">
        <f t="shared" si="1"/>
        <v>163.10344827586206</v>
      </c>
      <c r="O16" s="15">
        <v>0.94599999999999995</v>
      </c>
      <c r="P16" s="20">
        <f t="shared" si="2"/>
        <v>1.1417241379310346</v>
      </c>
      <c r="Q16" s="72">
        <v>7.0000000000000001E-3</v>
      </c>
      <c r="R16" s="62">
        <v>3500</v>
      </c>
      <c r="S16" s="11">
        <f t="shared" si="3"/>
        <v>3996.0344827586209</v>
      </c>
      <c r="T16" s="28">
        <f t="shared" si="4"/>
        <v>39.960344827586212</v>
      </c>
      <c r="U16" s="16">
        <f t="shared" si="8"/>
        <v>1998.0172413793105</v>
      </c>
      <c r="V16" s="18">
        <f t="shared" si="5"/>
        <v>19.980172413793106</v>
      </c>
    </row>
    <row r="17" spans="2:22" ht="16" x14ac:dyDescent="0.2">
      <c r="B17" s="92"/>
      <c r="C17" s="92"/>
      <c r="D17" s="92"/>
      <c r="E17" s="61">
        <v>0.02</v>
      </c>
      <c r="F17" s="92"/>
      <c r="G17" s="70" t="s">
        <v>26</v>
      </c>
      <c r="H17" s="68" t="s">
        <v>61</v>
      </c>
      <c r="I17" s="11">
        <f t="shared" si="0"/>
        <v>100</v>
      </c>
      <c r="J17" s="20">
        <f t="shared" si="6"/>
        <v>8361.2040133779265</v>
      </c>
      <c r="K17" s="20">
        <f t="shared" si="7"/>
        <v>217.39130434782606</v>
      </c>
      <c r="L17" s="21">
        <v>0.46</v>
      </c>
      <c r="M17" s="22">
        <v>2.5999999999999999E-2</v>
      </c>
      <c r="N17" s="12">
        <f t="shared" si="1"/>
        <v>189.13043478260869</v>
      </c>
      <c r="O17" s="15">
        <v>0.87</v>
      </c>
      <c r="P17" s="20">
        <f t="shared" si="2"/>
        <v>1.3239130434782609</v>
      </c>
      <c r="Q17" s="72">
        <v>7.0000000000000001E-3</v>
      </c>
      <c r="R17" s="62">
        <v>3500</v>
      </c>
      <c r="S17" s="11">
        <f t="shared" si="3"/>
        <v>4633.695652173913</v>
      </c>
      <c r="T17" s="28">
        <f t="shared" si="4"/>
        <v>46.336956521739133</v>
      </c>
      <c r="U17" s="16">
        <f t="shared" si="8"/>
        <v>2316.8478260869565</v>
      </c>
      <c r="V17" s="18">
        <f t="shared" si="5"/>
        <v>23.168478260869566</v>
      </c>
    </row>
    <row r="18" spans="2:22" ht="16" x14ac:dyDescent="0.2">
      <c r="B18" s="92"/>
      <c r="C18" s="92"/>
      <c r="D18" s="92"/>
      <c r="E18" s="61">
        <v>0.02</v>
      </c>
      <c r="F18" s="92"/>
      <c r="G18" s="19" t="s">
        <v>28</v>
      </c>
      <c r="H18" s="68" t="s">
        <v>64</v>
      </c>
      <c r="I18" s="11">
        <f t="shared" ref="I18" si="9">$J$4*E18</f>
        <v>100</v>
      </c>
      <c r="J18" s="20">
        <f t="shared" ref="J18" si="10">K18/M18</f>
        <v>100000</v>
      </c>
      <c r="K18" s="20">
        <f t="shared" ref="K18" si="11">I18/L18</f>
        <v>500</v>
      </c>
      <c r="L18" s="21">
        <v>0.2</v>
      </c>
      <c r="M18" s="22">
        <v>5.0000000000000001E-3</v>
      </c>
      <c r="N18" s="20">
        <f t="shared" ref="N18" si="12">K18*O18</f>
        <v>300</v>
      </c>
      <c r="O18" s="23">
        <v>0.6</v>
      </c>
      <c r="P18" s="20">
        <f t="shared" ref="P18" si="13">N18*Q18</f>
        <v>0.9</v>
      </c>
      <c r="Q18" s="72">
        <v>3.0000000000000001E-3</v>
      </c>
      <c r="R18" s="62">
        <v>3500</v>
      </c>
      <c r="S18" s="11">
        <f t="shared" si="3"/>
        <v>3150</v>
      </c>
      <c r="T18" s="28">
        <f t="shared" si="4"/>
        <v>31.5</v>
      </c>
      <c r="U18" s="16">
        <f t="shared" si="8"/>
        <v>1575</v>
      </c>
      <c r="V18" s="18">
        <f t="shared" si="5"/>
        <v>15.75</v>
      </c>
    </row>
    <row r="19" spans="2:22" ht="16" x14ac:dyDescent="0.2">
      <c r="B19" s="92"/>
      <c r="C19" s="86"/>
      <c r="D19" s="86"/>
      <c r="E19" s="61">
        <v>0.02</v>
      </c>
      <c r="F19" s="86"/>
      <c r="G19" s="19" t="s">
        <v>28</v>
      </c>
      <c r="H19" s="68" t="s">
        <v>63</v>
      </c>
      <c r="I19" s="11">
        <f t="shared" si="0"/>
        <v>100</v>
      </c>
      <c r="J19" s="20">
        <f t="shared" si="6"/>
        <v>71428.57142857142</v>
      </c>
      <c r="K19" s="20">
        <f t="shared" si="7"/>
        <v>500</v>
      </c>
      <c r="L19" s="21">
        <v>0.2</v>
      </c>
      <c r="M19" s="22">
        <v>7.0000000000000001E-3</v>
      </c>
      <c r="N19" s="20">
        <f t="shared" si="1"/>
        <v>300</v>
      </c>
      <c r="O19" s="23">
        <v>0.6</v>
      </c>
      <c r="P19" s="20">
        <f t="shared" si="2"/>
        <v>0.6</v>
      </c>
      <c r="Q19" s="72">
        <v>2E-3</v>
      </c>
      <c r="R19" s="62">
        <v>3500</v>
      </c>
      <c r="S19" s="11">
        <f t="shared" si="3"/>
        <v>2100</v>
      </c>
      <c r="T19" s="28">
        <f t="shared" si="4"/>
        <v>21</v>
      </c>
      <c r="U19" s="16">
        <f t="shared" si="8"/>
        <v>1050</v>
      </c>
      <c r="V19" s="18">
        <f t="shared" si="5"/>
        <v>10.5</v>
      </c>
    </row>
    <row r="20" spans="2:22" ht="16" x14ac:dyDescent="0.2">
      <c r="B20" s="92"/>
      <c r="C20" s="41">
        <f>E20</f>
        <v>0.1</v>
      </c>
      <c r="D20" s="25" t="s">
        <v>49</v>
      </c>
      <c r="E20" s="61">
        <v>0.1</v>
      </c>
      <c r="F20" s="26">
        <f>I20</f>
        <v>500</v>
      </c>
      <c r="G20" s="19" t="s">
        <v>26</v>
      </c>
      <c r="H20" s="68" t="s">
        <v>55</v>
      </c>
      <c r="I20" s="11">
        <f t="shared" si="0"/>
        <v>500</v>
      </c>
      <c r="J20" s="20">
        <f t="shared" si="6"/>
        <v>60386.473429951693</v>
      </c>
      <c r="K20" s="20">
        <f t="shared" si="7"/>
        <v>362.31884057971018</v>
      </c>
      <c r="L20" s="21">
        <v>1.38</v>
      </c>
      <c r="M20" s="22">
        <v>6.0000000000000001E-3</v>
      </c>
      <c r="N20" s="20">
        <f t="shared" si="1"/>
        <v>318.84057971014494</v>
      </c>
      <c r="O20" s="23">
        <v>0.88</v>
      </c>
      <c r="P20" s="20">
        <f t="shared" si="2"/>
        <v>2.3913043478260869</v>
      </c>
      <c r="Q20" s="72">
        <v>7.4999999999999997E-3</v>
      </c>
      <c r="R20" s="62">
        <v>3500</v>
      </c>
      <c r="S20" s="11">
        <f t="shared" ref="S20:S26" si="14">R20*P20</f>
        <v>8369.565217391304</v>
      </c>
      <c r="T20" s="28">
        <f t="shared" ref="T20:T26" si="15">S20/I20</f>
        <v>16.739130434782609</v>
      </c>
      <c r="U20" s="16">
        <f t="shared" si="8"/>
        <v>4184.782608695652</v>
      </c>
      <c r="V20" s="18">
        <f t="shared" ref="V20:V32" si="16">U20/I20</f>
        <v>8.3695652173913047</v>
      </c>
    </row>
    <row r="21" spans="2:22" ht="16" x14ac:dyDescent="0.2">
      <c r="B21" s="92"/>
      <c r="C21" s="96">
        <f>SUM(E21:E25)</f>
        <v>0.16999999999999998</v>
      </c>
      <c r="D21" s="87" t="s">
        <v>37</v>
      </c>
      <c r="E21" s="61">
        <v>0.03</v>
      </c>
      <c r="F21" s="95">
        <f>SUM(I21:I25)</f>
        <v>850</v>
      </c>
      <c r="G21" s="19" t="s">
        <v>38</v>
      </c>
      <c r="H21" s="73" t="s">
        <v>65</v>
      </c>
      <c r="I21" s="11">
        <f t="shared" si="0"/>
        <v>150</v>
      </c>
      <c r="J21" s="20">
        <f t="shared" si="6"/>
        <v>44642.857142857138</v>
      </c>
      <c r="K21" s="20">
        <f t="shared" si="7"/>
        <v>468.75</v>
      </c>
      <c r="L21" s="21">
        <v>0.32</v>
      </c>
      <c r="M21" s="22">
        <v>1.0500000000000001E-2</v>
      </c>
      <c r="N21" s="20">
        <f t="shared" si="1"/>
        <v>187.5</v>
      </c>
      <c r="O21" s="23">
        <v>0.4</v>
      </c>
      <c r="P21" s="20">
        <f t="shared" si="2"/>
        <v>0.61875000000000002</v>
      </c>
      <c r="Q21" s="72">
        <v>3.3E-3</v>
      </c>
      <c r="R21" s="62">
        <v>3500</v>
      </c>
      <c r="S21" s="11">
        <f t="shared" si="14"/>
        <v>2165.625</v>
      </c>
      <c r="T21" s="28">
        <f t="shared" si="15"/>
        <v>14.4375</v>
      </c>
      <c r="U21" s="16">
        <f t="shared" si="8"/>
        <v>1082.8125</v>
      </c>
      <c r="V21" s="18">
        <f t="shared" si="16"/>
        <v>7.21875</v>
      </c>
    </row>
    <row r="22" spans="2:22" ht="16" x14ac:dyDescent="0.2">
      <c r="B22" s="92"/>
      <c r="C22" s="92"/>
      <c r="D22" s="92"/>
      <c r="E22" s="61">
        <v>0.03</v>
      </c>
      <c r="F22" s="92"/>
      <c r="G22" s="19" t="s">
        <v>38</v>
      </c>
      <c r="H22" s="73" t="s">
        <v>28</v>
      </c>
      <c r="I22" s="11">
        <f t="shared" si="0"/>
        <v>150</v>
      </c>
      <c r="J22" s="20">
        <f t="shared" si="6"/>
        <v>74626.86567164179</v>
      </c>
      <c r="K22" s="20">
        <f t="shared" si="7"/>
        <v>1000</v>
      </c>
      <c r="L22" s="21">
        <v>0.15</v>
      </c>
      <c r="M22" s="22">
        <v>1.34E-2</v>
      </c>
      <c r="N22" s="20">
        <f t="shared" si="1"/>
        <v>400</v>
      </c>
      <c r="O22" s="23">
        <v>0.4</v>
      </c>
      <c r="P22" s="20">
        <f t="shared" si="2"/>
        <v>0.88</v>
      </c>
      <c r="Q22" s="72">
        <v>2.2000000000000001E-3</v>
      </c>
      <c r="R22" s="62">
        <v>3500</v>
      </c>
      <c r="S22" s="11">
        <f t="shared" si="14"/>
        <v>3080</v>
      </c>
      <c r="T22" s="28">
        <f t="shared" si="15"/>
        <v>20.533333333333335</v>
      </c>
      <c r="U22" s="16">
        <f t="shared" si="8"/>
        <v>1540</v>
      </c>
      <c r="V22" s="18">
        <f t="shared" si="16"/>
        <v>10.266666666666667</v>
      </c>
    </row>
    <row r="23" spans="2:22" ht="16" x14ac:dyDescent="0.2">
      <c r="B23" s="92"/>
      <c r="C23" s="92"/>
      <c r="D23" s="92"/>
      <c r="E23" s="61">
        <v>0.03</v>
      </c>
      <c r="F23" s="92"/>
      <c r="G23" s="19" t="s">
        <v>38</v>
      </c>
      <c r="H23" s="73" t="s">
        <v>66</v>
      </c>
      <c r="I23" s="11">
        <f t="shared" si="0"/>
        <v>150</v>
      </c>
      <c r="J23" s="20">
        <f t="shared" si="6"/>
        <v>17158.544955387784</v>
      </c>
      <c r="K23" s="20">
        <f t="shared" si="7"/>
        <v>483.87096774193549</v>
      </c>
      <c r="L23" s="21">
        <v>0.31</v>
      </c>
      <c r="M23" s="22">
        <v>2.8199999999999999E-2</v>
      </c>
      <c r="N23" s="20">
        <f t="shared" si="1"/>
        <v>193.54838709677421</v>
      </c>
      <c r="O23" s="23">
        <v>0.4</v>
      </c>
      <c r="P23" s="20">
        <f t="shared" si="2"/>
        <v>0.90967741935483881</v>
      </c>
      <c r="Q23" s="72">
        <v>4.7000000000000002E-3</v>
      </c>
      <c r="R23" s="62">
        <v>3500</v>
      </c>
      <c r="S23" s="11">
        <f t="shared" si="14"/>
        <v>3183.8709677419361</v>
      </c>
      <c r="T23" s="28">
        <f t="shared" si="15"/>
        <v>21.225806451612907</v>
      </c>
      <c r="U23" s="16">
        <f t="shared" si="8"/>
        <v>1591.935483870968</v>
      </c>
      <c r="V23" s="18">
        <f t="shared" si="16"/>
        <v>10.612903225806454</v>
      </c>
    </row>
    <row r="24" spans="2:22" ht="16" x14ac:dyDescent="0.2">
      <c r="B24" s="92"/>
      <c r="C24" s="92"/>
      <c r="D24" s="92"/>
      <c r="E24" s="61">
        <v>0.03</v>
      </c>
      <c r="F24" s="92"/>
      <c r="G24" s="19" t="s">
        <v>38</v>
      </c>
      <c r="H24" s="73" t="s">
        <v>68</v>
      </c>
      <c r="I24" s="11">
        <f t="shared" ref="I24" si="17">$J$4*E24</f>
        <v>150</v>
      </c>
      <c r="J24" s="20">
        <f t="shared" ref="J24" si="18">K24/M24</f>
        <v>17158.544955387784</v>
      </c>
      <c r="K24" s="20">
        <f t="shared" ref="K24" si="19">I24/L24</f>
        <v>483.87096774193549</v>
      </c>
      <c r="L24" s="21">
        <v>0.31</v>
      </c>
      <c r="M24" s="22">
        <v>2.8199999999999999E-2</v>
      </c>
      <c r="N24" s="20">
        <f t="shared" ref="N24" si="20">K24*O24</f>
        <v>193.54838709677421</v>
      </c>
      <c r="O24" s="23">
        <v>0.4</v>
      </c>
      <c r="P24" s="20">
        <f t="shared" ref="P24" si="21">N24*Q24</f>
        <v>0.90967741935483881</v>
      </c>
      <c r="Q24" s="72">
        <v>4.7000000000000002E-3</v>
      </c>
      <c r="R24" s="62">
        <v>3500</v>
      </c>
      <c r="S24" s="11">
        <f t="shared" ref="S24" si="22">R24*P24</f>
        <v>3183.8709677419361</v>
      </c>
      <c r="T24" s="28">
        <f t="shared" ref="T24" si="23">S24/I24</f>
        <v>21.225806451612907</v>
      </c>
      <c r="U24" s="16">
        <f t="shared" ref="U24" si="24">S24*50%</f>
        <v>1591.935483870968</v>
      </c>
      <c r="V24" s="18">
        <f t="shared" ref="V24" si="25">U24/I24</f>
        <v>10.612903225806454</v>
      </c>
    </row>
    <row r="25" spans="2:22" ht="16" x14ac:dyDescent="0.2">
      <c r="B25" s="92"/>
      <c r="C25" s="86"/>
      <c r="D25" s="86"/>
      <c r="E25" s="61">
        <v>0.05</v>
      </c>
      <c r="F25" s="86"/>
      <c r="G25" s="19" t="s">
        <v>38</v>
      </c>
      <c r="H25" s="73" t="s">
        <v>67</v>
      </c>
      <c r="I25" s="11">
        <f t="shared" si="0"/>
        <v>250</v>
      </c>
      <c r="J25" s="20">
        <f t="shared" si="6"/>
        <v>39394.894421682948</v>
      </c>
      <c r="K25" s="20">
        <f t="shared" si="7"/>
        <v>1315.7894736842104</v>
      </c>
      <c r="L25" s="21">
        <v>0.19</v>
      </c>
      <c r="M25" s="22">
        <v>3.3399999999999999E-2</v>
      </c>
      <c r="N25" s="20">
        <f t="shared" si="1"/>
        <v>1309.2105263157894</v>
      </c>
      <c r="O25" s="23">
        <v>0.995</v>
      </c>
      <c r="P25" s="20">
        <f t="shared" si="2"/>
        <v>1.9638157894736841</v>
      </c>
      <c r="Q25" s="72">
        <v>1.5E-3</v>
      </c>
      <c r="R25" s="62">
        <v>3500</v>
      </c>
      <c r="S25" s="11">
        <f t="shared" si="14"/>
        <v>6873.3552631578941</v>
      </c>
      <c r="T25" s="28">
        <f t="shared" si="15"/>
        <v>27.493421052631575</v>
      </c>
      <c r="U25" s="16">
        <f t="shared" si="8"/>
        <v>3436.6776315789471</v>
      </c>
      <c r="V25" s="18">
        <f t="shared" si="16"/>
        <v>13.746710526315788</v>
      </c>
    </row>
    <row r="26" spans="2:22" ht="16" x14ac:dyDescent="0.2">
      <c r="B26" s="92"/>
      <c r="C26" s="85">
        <f>SUM(E26:E27)</f>
        <v>0.1</v>
      </c>
      <c r="D26" s="87" t="s">
        <v>34</v>
      </c>
      <c r="E26" s="61">
        <v>0.03</v>
      </c>
      <c r="F26" s="95">
        <f>SUM(I26:I27)</f>
        <v>500.00000000000006</v>
      </c>
      <c r="G26" s="19" t="s">
        <v>26</v>
      </c>
      <c r="H26" s="27" t="s">
        <v>39</v>
      </c>
      <c r="I26" s="11">
        <f t="shared" si="0"/>
        <v>150</v>
      </c>
      <c r="J26" s="20">
        <f t="shared" si="6"/>
        <v>2500</v>
      </c>
      <c r="K26" s="20">
        <f t="shared" si="7"/>
        <v>12.5</v>
      </c>
      <c r="L26" s="21">
        <v>12</v>
      </c>
      <c r="M26" s="22">
        <v>5.0000000000000001E-3</v>
      </c>
      <c r="N26" s="20">
        <f t="shared" si="1"/>
        <v>6.25</v>
      </c>
      <c r="O26" s="23">
        <v>0.5</v>
      </c>
      <c r="P26" s="20">
        <f t="shared" si="2"/>
        <v>9.3749999999999997E-3</v>
      </c>
      <c r="Q26" s="72">
        <v>1.5E-3</v>
      </c>
      <c r="R26" s="62">
        <v>3500</v>
      </c>
      <c r="S26" s="11">
        <f t="shared" si="14"/>
        <v>32.8125</v>
      </c>
      <c r="T26" s="28">
        <f t="shared" si="15"/>
        <v>0.21875</v>
      </c>
      <c r="U26" s="16">
        <f t="shared" si="8"/>
        <v>16.40625</v>
      </c>
      <c r="V26" s="18">
        <f t="shared" si="16"/>
        <v>0.109375</v>
      </c>
    </row>
    <row r="27" spans="2:22" ht="15.75" customHeight="1" x14ac:dyDescent="0.2">
      <c r="B27" s="92"/>
      <c r="C27" s="86"/>
      <c r="D27" s="86"/>
      <c r="E27" s="61">
        <v>7.0000000000000007E-2</v>
      </c>
      <c r="F27" s="86"/>
      <c r="G27" s="19" t="s">
        <v>26</v>
      </c>
      <c r="H27" s="27" t="s">
        <v>40</v>
      </c>
      <c r="I27" s="11">
        <f t="shared" ref="I27:I31" si="26">$J$4*E27</f>
        <v>350.00000000000006</v>
      </c>
      <c r="J27" s="20">
        <f t="shared" ref="J27:J31" si="27">K27/M27</f>
        <v>5833.3333333333339</v>
      </c>
      <c r="K27" s="20">
        <f t="shared" ref="K27:K31" si="28">I27/L27</f>
        <v>29.166666666666671</v>
      </c>
      <c r="L27" s="21">
        <v>12</v>
      </c>
      <c r="M27" s="22">
        <v>5.0000000000000001E-3</v>
      </c>
      <c r="N27" s="20">
        <f t="shared" ref="N27:N31" si="29">K27*O27</f>
        <v>14.583333333333336</v>
      </c>
      <c r="O27" s="23">
        <v>0.5</v>
      </c>
      <c r="P27" s="20">
        <f t="shared" ref="P27:P31" si="30">N27*Q27</f>
        <v>2.1875000000000006E-2</v>
      </c>
      <c r="Q27" s="72">
        <v>1.5E-3</v>
      </c>
      <c r="R27" s="62">
        <v>3500</v>
      </c>
      <c r="S27" s="11">
        <f t="shared" ref="S27:S31" si="31">R27*P27</f>
        <v>76.562500000000014</v>
      </c>
      <c r="T27" s="28">
        <f t="shared" ref="T27:T31" si="32">S27/I27</f>
        <v>0.21875</v>
      </c>
      <c r="U27" s="16">
        <f t="shared" ref="U27:U31" si="33">S27*50%</f>
        <v>38.281250000000007</v>
      </c>
      <c r="V27" s="18">
        <f t="shared" ref="V27:V31" si="34">U27/I27</f>
        <v>0.109375</v>
      </c>
    </row>
    <row r="28" spans="2:22" ht="15.75" customHeight="1" x14ac:dyDescent="0.2">
      <c r="B28" s="92"/>
      <c r="C28" s="43">
        <f>E28</f>
        <v>0.05</v>
      </c>
      <c r="D28" s="25" t="s">
        <v>32</v>
      </c>
      <c r="E28" s="61">
        <v>0.05</v>
      </c>
      <c r="F28" s="26">
        <f t="shared" ref="F28:F32" si="35">I28</f>
        <v>250</v>
      </c>
      <c r="G28" s="19" t="s">
        <v>26</v>
      </c>
      <c r="H28" s="27" t="s">
        <v>33</v>
      </c>
      <c r="I28" s="11">
        <f t="shared" si="26"/>
        <v>250</v>
      </c>
      <c r="J28" s="20">
        <f t="shared" si="27"/>
        <v>4166.6666666666661</v>
      </c>
      <c r="K28" s="20">
        <f t="shared" si="28"/>
        <v>20.833333333333332</v>
      </c>
      <c r="L28" s="21">
        <v>12</v>
      </c>
      <c r="M28" s="22">
        <v>5.0000000000000001E-3</v>
      </c>
      <c r="N28" s="20">
        <f t="shared" si="29"/>
        <v>10.416666666666666</v>
      </c>
      <c r="O28" s="23">
        <v>0.5</v>
      </c>
      <c r="P28" s="20">
        <f t="shared" si="30"/>
        <v>1.5625E-2</v>
      </c>
      <c r="Q28" s="72">
        <v>1.5E-3</v>
      </c>
      <c r="R28" s="62">
        <v>3500</v>
      </c>
      <c r="S28" s="11">
        <f t="shared" si="31"/>
        <v>54.6875</v>
      </c>
      <c r="T28" s="28">
        <f t="shared" si="32"/>
        <v>0.21875</v>
      </c>
      <c r="U28" s="16">
        <f t="shared" si="33"/>
        <v>27.34375</v>
      </c>
      <c r="V28" s="18">
        <f t="shared" si="34"/>
        <v>0.109375</v>
      </c>
    </row>
    <row r="29" spans="2:22" ht="15.75" customHeight="1" x14ac:dyDescent="0.2">
      <c r="B29" s="92"/>
      <c r="C29" s="43">
        <f t="shared" ref="C29" si="36">E29</f>
        <v>0.02</v>
      </c>
      <c r="D29" s="74" t="s">
        <v>69</v>
      </c>
      <c r="E29" s="61">
        <v>0.02</v>
      </c>
      <c r="F29" s="26">
        <f t="shared" si="35"/>
        <v>100</v>
      </c>
      <c r="G29" s="75" t="s">
        <v>70</v>
      </c>
      <c r="H29" s="27" t="s">
        <v>41</v>
      </c>
      <c r="I29" s="11">
        <f t="shared" si="26"/>
        <v>100</v>
      </c>
      <c r="J29" s="20">
        <f t="shared" si="27"/>
        <v>1666.6666666666667</v>
      </c>
      <c r="K29" s="20">
        <f t="shared" si="28"/>
        <v>8.3333333333333339</v>
      </c>
      <c r="L29" s="21">
        <v>12</v>
      </c>
      <c r="M29" s="22">
        <v>5.0000000000000001E-3</v>
      </c>
      <c r="N29" s="20">
        <f t="shared" si="29"/>
        <v>4.166666666666667</v>
      </c>
      <c r="O29" s="23">
        <v>0.5</v>
      </c>
      <c r="P29" s="20">
        <f t="shared" si="30"/>
        <v>6.2500000000000003E-3</v>
      </c>
      <c r="Q29" s="72">
        <v>1.5E-3</v>
      </c>
      <c r="R29" s="62">
        <v>3500</v>
      </c>
      <c r="S29" s="11">
        <f t="shared" si="31"/>
        <v>21.875</v>
      </c>
      <c r="T29" s="28">
        <f t="shared" si="32"/>
        <v>0.21875</v>
      </c>
      <c r="U29" s="16">
        <f t="shared" si="33"/>
        <v>10.9375</v>
      </c>
      <c r="V29" s="18">
        <f t="shared" si="34"/>
        <v>0.109375</v>
      </c>
    </row>
    <row r="30" spans="2:22" ht="15.75" customHeight="1" x14ac:dyDescent="0.2">
      <c r="B30" s="92"/>
      <c r="C30" s="85">
        <f>SUM(E30:E32)</f>
        <v>0.25</v>
      </c>
      <c r="D30" s="25" t="s">
        <v>30</v>
      </c>
      <c r="E30" s="61">
        <v>0.05</v>
      </c>
      <c r="F30" s="26">
        <f t="shared" si="35"/>
        <v>250</v>
      </c>
      <c r="G30" s="76" t="s">
        <v>31</v>
      </c>
      <c r="H30" s="73" t="s">
        <v>72</v>
      </c>
      <c r="I30" s="11">
        <f t="shared" si="26"/>
        <v>250</v>
      </c>
      <c r="J30" s="20">
        <f t="shared" si="27"/>
        <v>4166.6666666666661</v>
      </c>
      <c r="K30" s="20">
        <f t="shared" si="28"/>
        <v>20.833333333333332</v>
      </c>
      <c r="L30" s="21">
        <v>12</v>
      </c>
      <c r="M30" s="22">
        <v>5.0000000000000001E-3</v>
      </c>
      <c r="N30" s="20">
        <f t="shared" si="29"/>
        <v>10.416666666666666</v>
      </c>
      <c r="O30" s="23">
        <v>0.5</v>
      </c>
      <c r="P30" s="20">
        <f t="shared" si="30"/>
        <v>1.5625E-2</v>
      </c>
      <c r="Q30" s="72">
        <v>1.5E-3</v>
      </c>
      <c r="R30" s="62">
        <v>3500</v>
      </c>
      <c r="S30" s="11">
        <f t="shared" si="31"/>
        <v>54.6875</v>
      </c>
      <c r="T30" s="28">
        <f t="shared" si="32"/>
        <v>0.21875</v>
      </c>
      <c r="U30" s="16">
        <f t="shared" si="33"/>
        <v>27.34375</v>
      </c>
      <c r="V30" s="18">
        <f t="shared" si="34"/>
        <v>0.109375</v>
      </c>
    </row>
    <row r="31" spans="2:22" ht="15.75" customHeight="1" x14ac:dyDescent="0.2">
      <c r="B31" s="92"/>
      <c r="C31" s="97"/>
      <c r="D31" s="25" t="s">
        <v>30</v>
      </c>
      <c r="E31" s="61">
        <v>0.05</v>
      </c>
      <c r="F31" s="26">
        <f t="shared" si="35"/>
        <v>250</v>
      </c>
      <c r="G31" s="76" t="s">
        <v>31</v>
      </c>
      <c r="H31" s="73" t="s">
        <v>73</v>
      </c>
      <c r="I31" s="11">
        <f t="shared" si="26"/>
        <v>250</v>
      </c>
      <c r="J31" s="20">
        <f t="shared" si="27"/>
        <v>4166.6666666666661</v>
      </c>
      <c r="K31" s="20">
        <f t="shared" si="28"/>
        <v>20.833333333333332</v>
      </c>
      <c r="L31" s="21">
        <v>12</v>
      </c>
      <c r="M31" s="22">
        <v>5.0000000000000001E-3</v>
      </c>
      <c r="N31" s="20">
        <f t="shared" si="29"/>
        <v>10.416666666666666</v>
      </c>
      <c r="O31" s="23">
        <v>0.5</v>
      </c>
      <c r="P31" s="20">
        <f t="shared" si="30"/>
        <v>1.5625E-2</v>
      </c>
      <c r="Q31" s="72">
        <v>1.5E-3</v>
      </c>
      <c r="R31" s="62">
        <v>3500</v>
      </c>
      <c r="S31" s="11">
        <f t="shared" si="31"/>
        <v>54.6875</v>
      </c>
      <c r="T31" s="28">
        <f t="shared" si="32"/>
        <v>0.21875</v>
      </c>
      <c r="U31" s="16">
        <f t="shared" si="33"/>
        <v>27.34375</v>
      </c>
      <c r="V31" s="18">
        <f t="shared" si="34"/>
        <v>0.109375</v>
      </c>
    </row>
    <row r="32" spans="2:22" ht="15.75" customHeight="1" x14ac:dyDescent="0.2">
      <c r="B32" s="86"/>
      <c r="C32" s="98"/>
      <c r="D32" s="25" t="s">
        <v>30</v>
      </c>
      <c r="E32" s="61">
        <v>0.15</v>
      </c>
      <c r="F32" s="26">
        <f t="shared" si="35"/>
        <v>750</v>
      </c>
      <c r="G32" s="70" t="s">
        <v>31</v>
      </c>
      <c r="H32" s="73" t="s">
        <v>71</v>
      </c>
      <c r="I32" s="11">
        <f>$J$4*E32</f>
        <v>750</v>
      </c>
      <c r="J32" s="24" t="s">
        <v>29</v>
      </c>
      <c r="K32" s="24" t="s">
        <v>29</v>
      </c>
      <c r="L32" s="44" t="s">
        <v>29</v>
      </c>
      <c r="M32" s="42" t="s">
        <v>29</v>
      </c>
      <c r="N32" s="24" t="s">
        <v>29</v>
      </c>
      <c r="O32" s="45" t="s">
        <v>29</v>
      </c>
      <c r="P32" s="24" t="s">
        <v>29</v>
      </c>
      <c r="Q32" s="72">
        <v>2.0400000000000001E-2</v>
      </c>
      <c r="R32" s="62">
        <v>3500</v>
      </c>
      <c r="S32" s="11">
        <f>I32/3.5%</f>
        <v>21428.571428571428</v>
      </c>
      <c r="T32" s="28">
        <f t="shared" ref="T32" si="37">S32/I32</f>
        <v>28.571428571428569</v>
      </c>
      <c r="U32" s="16">
        <f t="shared" si="8"/>
        <v>10714.285714285714</v>
      </c>
      <c r="V32" s="28">
        <f t="shared" si="16"/>
        <v>14.285714285714285</v>
      </c>
    </row>
    <row r="33" spans="2:22" ht="15.75" customHeight="1" x14ac:dyDescent="0.2">
      <c r="B33" s="88" t="s">
        <v>35</v>
      </c>
      <c r="C33" s="89"/>
      <c r="D33" s="89"/>
      <c r="E33" s="89"/>
      <c r="F33" s="89"/>
      <c r="G33" s="89"/>
      <c r="H33" s="90"/>
      <c r="I33" s="29">
        <f>SUM(I11:I32)</f>
        <v>5000</v>
      </c>
      <c r="J33" s="30">
        <f>SUM(J11:J32)</f>
        <v>526244.02300609462</v>
      </c>
      <c r="K33" s="30">
        <f>SUM(K11:K32)</f>
        <v>7910.7147186750653</v>
      </c>
      <c r="L33" s="31" t="s">
        <v>29</v>
      </c>
      <c r="M33" s="31" t="s">
        <v>29</v>
      </c>
      <c r="N33" s="30">
        <f>SUM(N11:N32)</f>
        <v>5863.9670874457506</v>
      </c>
      <c r="O33" s="32" t="s">
        <v>29</v>
      </c>
      <c r="P33" s="30">
        <f>SUM(P11:P32)</f>
        <v>26.006876394993579</v>
      </c>
      <c r="Q33" s="33">
        <v>5.7277777777777778E-3</v>
      </c>
      <c r="R33" s="34">
        <f>AVERAGE(R11:R32)</f>
        <v>3500</v>
      </c>
      <c r="S33" s="35">
        <f>SUM(S11:S32)</f>
        <v>112452.63881104894</v>
      </c>
      <c r="T33" s="30">
        <f>AVERAGE(T11:T32)</f>
        <v>21.890330616714838</v>
      </c>
      <c r="U33" s="35">
        <f>SUM(U11:U32)</f>
        <v>56226.319405524468</v>
      </c>
      <c r="V33" s="46">
        <f>AVERAGE(V11:V32)</f>
        <v>10.945165308357419</v>
      </c>
    </row>
    <row r="34" spans="2:22" ht="15.75" customHeight="1" x14ac:dyDescent="0.2">
      <c r="C34" s="36"/>
      <c r="D34" s="37"/>
      <c r="E34" s="37"/>
      <c r="F34" s="37"/>
      <c r="G34" s="37"/>
      <c r="H34" s="38"/>
    </row>
    <row r="35" spans="2:22" ht="15.75" customHeight="1" thickBot="1" x14ac:dyDescent="0.25">
      <c r="C35" s="39"/>
      <c r="I35" s="7"/>
    </row>
    <row r="36" spans="2:22" ht="15.75" customHeight="1" thickBot="1" x14ac:dyDescent="0.2">
      <c r="D36" s="55" t="s">
        <v>50</v>
      </c>
      <c r="E36" s="56">
        <f>SUM(E11:E32)</f>
        <v>1.0000000000000002</v>
      </c>
    </row>
    <row r="37" spans="2:22" ht="15.75" customHeight="1" thickBot="1" x14ac:dyDescent="0.2"/>
    <row r="38" spans="2:22" ht="15.75" customHeight="1" x14ac:dyDescent="0.15">
      <c r="B38" s="81" t="s">
        <v>51</v>
      </c>
      <c r="C38" s="82"/>
      <c r="D38" s="82"/>
      <c r="E38" s="48"/>
    </row>
    <row r="39" spans="2:22" ht="15" customHeight="1" x14ac:dyDescent="0.15">
      <c r="B39" s="79" t="s">
        <v>52</v>
      </c>
      <c r="C39" s="80"/>
      <c r="D39" s="80"/>
      <c r="E39" s="57"/>
    </row>
    <row r="40" spans="2:22" ht="15.75" customHeight="1" x14ac:dyDescent="0.2">
      <c r="B40" s="79" t="s">
        <v>54</v>
      </c>
      <c r="C40" s="80"/>
      <c r="D40" s="80"/>
      <c r="E40" s="58"/>
      <c r="I40" s="7"/>
    </row>
    <row r="41" spans="2:22" ht="15.75" customHeight="1" thickBot="1" x14ac:dyDescent="0.2">
      <c r="B41" s="83" t="s">
        <v>53</v>
      </c>
      <c r="C41" s="84"/>
      <c r="D41" s="84"/>
      <c r="E41" s="59"/>
    </row>
    <row r="42" spans="2:22" ht="15.75" customHeight="1" x14ac:dyDescent="0.15"/>
    <row r="43" spans="2:22" ht="15.75" customHeight="1" x14ac:dyDescent="0.15"/>
    <row r="44" spans="2:22" ht="15.75" customHeight="1" x14ac:dyDescent="0.15"/>
    <row r="45" spans="2:22" ht="15.75" customHeight="1" x14ac:dyDescent="0.15"/>
    <row r="46" spans="2:22" ht="15.75" customHeight="1" x14ac:dyDescent="0.15"/>
    <row r="47" spans="2:22" ht="15.75" customHeight="1" x14ac:dyDescent="0.15"/>
    <row r="48" spans="2:2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</sheetData>
  <mergeCells count="17">
    <mergeCell ref="C30:C32"/>
    <mergeCell ref="S9:V9"/>
    <mergeCell ref="B39:D39"/>
    <mergeCell ref="B38:D38"/>
    <mergeCell ref="B40:D40"/>
    <mergeCell ref="B41:D41"/>
    <mergeCell ref="C26:C27"/>
    <mergeCell ref="D26:D27"/>
    <mergeCell ref="B33:H33"/>
    <mergeCell ref="B11:B32"/>
    <mergeCell ref="C11:C19"/>
    <mergeCell ref="D11:D19"/>
    <mergeCell ref="F11:F19"/>
    <mergeCell ref="C21:C25"/>
    <mergeCell ref="D21:D25"/>
    <mergeCell ref="F21:F25"/>
    <mergeCell ref="F26:F27"/>
  </mergeCells>
  <conditionalFormatting sqref="E36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" footer="0"/>
  <pageSetup paperSize="9" orientation="portrait"/>
  <ignoredErrors>
    <ignoredError sqref="C25:C27 C12:C17 C19:C23 C29:C30" formulaRange="1"/>
    <ignoredError sqref="U33 S33" formula="1"/>
    <ignoredError sqref="V31:V33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Cover</vt:lpstr>
      <vt:lpstr>Plano de Mídia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 CTRL</dc:creator>
  <cp:lastModifiedBy>Bruno Campos de Oliveira</cp:lastModifiedBy>
  <dcterms:created xsi:type="dcterms:W3CDTF">2017-03-20T17:19:08Z</dcterms:created>
  <dcterms:modified xsi:type="dcterms:W3CDTF">2021-07-12T19:14:03Z</dcterms:modified>
</cp:coreProperties>
</file>