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iego\Desktop\"/>
    </mc:Choice>
  </mc:AlternateContent>
  <bookViews>
    <workbookView xWindow="-120" yWindow="-120" windowWidth="28920" windowHeight="12450" tabRatio="1000" activeTab="1"/>
  </bookViews>
  <sheets>
    <sheet name="LONGO PRAZO 10%" sheetId="1" r:id="rId1"/>
    <sheet name="Gerenciamento Geral 4x2  87%" sheetId="6" r:id="rId2"/>
    <sheet name="Gerenciamento Geral 4x2 76%" sheetId="7" r:id="rId3"/>
    <sheet name="DIA 1" sheetId="8" r:id="rId4"/>
    <sheet name="DIA 2" sheetId="9" r:id="rId5"/>
    <sheet name="DIA 3" sheetId="10" r:id="rId6"/>
    <sheet name="DIA 4" sheetId="11" r:id="rId7"/>
    <sheet name="DIA 5" sheetId="12" r:id="rId8"/>
    <sheet name="DIA 6" sheetId="13" r:id="rId9"/>
    <sheet name="DIA 7" sheetId="14" r:id="rId10"/>
    <sheet name="DIA 8" sheetId="15" r:id="rId11"/>
    <sheet name="DIA 9" sheetId="16" r:id="rId12"/>
    <sheet name="DIA 10" sheetId="17" r:id="rId13"/>
    <sheet name="DIA 11" sheetId="18" r:id="rId14"/>
    <sheet name="DIA 12" sheetId="19" r:id="rId15"/>
    <sheet name="DIA 13" sheetId="20" r:id="rId16"/>
    <sheet name="DIA 14" sheetId="21" r:id="rId17"/>
    <sheet name="DIA 15" sheetId="22" r:id="rId18"/>
    <sheet name="DIA 16" sheetId="23" r:id="rId19"/>
    <sheet name="DIA 17" sheetId="24" r:id="rId20"/>
    <sheet name="DIA 18" sheetId="25" r:id="rId21"/>
    <sheet name="DIA 19" sheetId="26" r:id="rId22"/>
    <sheet name="DIA 20" sheetId="27" r:id="rId23"/>
    <sheet name="DIA 21" sheetId="28" r:id="rId24"/>
    <sheet name="DIA 22" sheetId="29" r:id="rId25"/>
    <sheet name="DIA 23" sheetId="30" r:id="rId26"/>
    <sheet name="DIA 24" sheetId="31" r:id="rId27"/>
    <sheet name="DIA 25" sheetId="32" r:id="rId28"/>
    <sheet name="DIA 26" sheetId="33" r:id="rId29"/>
    <sheet name="DIA 27" sheetId="34" r:id="rId30"/>
    <sheet name="DIA 28" sheetId="35" r:id="rId31"/>
    <sheet name="DIA 29" sheetId="37" r:id="rId32"/>
    <sheet name="DIA 30" sheetId="38" r:id="rId33"/>
    <sheet name="DIA 31" sheetId="39" r:id="rId34"/>
  </sheets>
  <definedNames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4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5">#REF!</definedName>
    <definedName name="A" localSheetId="32">#REF!</definedName>
    <definedName name="A" localSheetId="33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2">#REF!</definedName>
    <definedName name="A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7" l="1"/>
  <c r="I36" i="7"/>
  <c r="E36" i="7"/>
  <c r="I35" i="7"/>
  <c r="E35" i="7"/>
  <c r="I34" i="7"/>
  <c r="E34" i="7"/>
  <c r="I33" i="7"/>
  <c r="E33" i="7"/>
  <c r="I32" i="7"/>
  <c r="E32" i="7"/>
  <c r="I31" i="7"/>
  <c r="E31" i="7"/>
  <c r="I30" i="7"/>
  <c r="E30" i="7"/>
  <c r="I29" i="7"/>
  <c r="E29" i="7"/>
  <c r="I28" i="7"/>
  <c r="E28" i="7"/>
  <c r="I27" i="7"/>
  <c r="E27" i="7"/>
  <c r="I26" i="7"/>
  <c r="E26" i="7"/>
  <c r="I25" i="7"/>
  <c r="E25" i="7"/>
  <c r="I24" i="7"/>
  <c r="E24" i="7"/>
  <c r="J23" i="7"/>
  <c r="I23" i="7"/>
  <c r="E23" i="7"/>
  <c r="I22" i="7"/>
  <c r="E22" i="7"/>
  <c r="D22" i="7"/>
  <c r="M20" i="7"/>
  <c r="K20" i="7"/>
  <c r="J22" i="7" s="1"/>
  <c r="I18" i="7"/>
  <c r="E18" i="7"/>
  <c r="I17" i="7"/>
  <c r="E17" i="7"/>
  <c r="I16" i="7"/>
  <c r="E16" i="7"/>
  <c r="I15" i="7"/>
  <c r="E15" i="7"/>
  <c r="I14" i="7"/>
  <c r="E14" i="7"/>
  <c r="I13" i="7"/>
  <c r="E13" i="7"/>
  <c r="I12" i="7"/>
  <c r="E12" i="7"/>
  <c r="I11" i="7"/>
  <c r="E11" i="7"/>
  <c r="I10" i="7"/>
  <c r="E10" i="7"/>
  <c r="I9" i="7"/>
  <c r="E9" i="7"/>
  <c r="I8" i="7"/>
  <c r="E8" i="7"/>
  <c r="I7" i="7"/>
  <c r="E7" i="7"/>
  <c r="I6" i="7"/>
  <c r="E6" i="7"/>
  <c r="J5" i="7"/>
  <c r="J6" i="7" s="1"/>
  <c r="I5" i="7"/>
  <c r="E5" i="7"/>
  <c r="I4" i="7"/>
  <c r="E4" i="7"/>
  <c r="D4" i="7"/>
  <c r="M2" i="7"/>
  <c r="K2" i="7"/>
  <c r="J4" i="7" s="1"/>
  <c r="J24" i="7" l="1"/>
  <c r="J25" i="7" s="1"/>
  <c r="J26" i="7" s="1"/>
  <c r="N6" i="7"/>
  <c r="M6" i="7"/>
  <c r="P22" i="7"/>
  <c r="T27" i="7" s="1"/>
  <c r="V27" i="7" s="1"/>
  <c r="L22" i="7"/>
  <c r="F22" i="7"/>
  <c r="F4" i="7"/>
  <c r="G4" i="7" s="1"/>
  <c r="D5" i="7" s="1"/>
  <c r="F5" i="7" s="1"/>
  <c r="G5" i="7" s="1"/>
  <c r="D6" i="7" s="1"/>
  <c r="N23" i="7"/>
  <c r="G22" i="7"/>
  <c r="D23" i="7" s="1"/>
  <c r="M23" i="7"/>
  <c r="N22" i="7"/>
  <c r="M22" i="7"/>
  <c r="N5" i="7"/>
  <c r="N4" i="7"/>
  <c r="M4" i="7"/>
  <c r="L4" i="7"/>
  <c r="P4" i="7"/>
  <c r="F23" i="7"/>
  <c r="G23" i="7" s="1"/>
  <c r="D24" i="7" s="1"/>
  <c r="L5" i="7"/>
  <c r="Q22" i="7"/>
  <c r="Q23" i="7" s="1"/>
  <c r="M5" i="7"/>
  <c r="M20" i="6"/>
  <c r="N24" i="7" l="1"/>
  <c r="J27" i="7"/>
  <c r="L26" i="7"/>
  <c r="L23" i="7"/>
  <c r="M26" i="7"/>
  <c r="L24" i="7"/>
  <c r="L25" i="7"/>
  <c r="N25" i="7"/>
  <c r="M25" i="7"/>
  <c r="N26" i="7"/>
  <c r="M24" i="7"/>
  <c r="J7" i="7"/>
  <c r="L6" i="7"/>
  <c r="S23" i="7"/>
  <c r="T23" i="7" s="1"/>
  <c r="V23" i="7" s="1"/>
  <c r="U23" i="7"/>
  <c r="F6" i="7"/>
  <c r="G6" i="7" s="1"/>
  <c r="D7" i="7" s="1"/>
  <c r="F24" i="7"/>
  <c r="G24" i="7" s="1"/>
  <c r="D25" i="7" s="1"/>
  <c r="Q4" i="7"/>
  <c r="Q5" i="7" s="1"/>
  <c r="T9" i="7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22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4" i="6"/>
  <c r="M2" i="6"/>
  <c r="K2" i="6"/>
  <c r="J4" i="6" s="1"/>
  <c r="P4" i="6" s="1"/>
  <c r="J36" i="6"/>
  <c r="N36" i="6" s="1"/>
  <c r="E36" i="6"/>
  <c r="J35" i="6"/>
  <c r="N35" i="6" s="1"/>
  <c r="E35" i="6"/>
  <c r="J34" i="6"/>
  <c r="N34" i="6" s="1"/>
  <c r="E34" i="6"/>
  <c r="J33" i="6"/>
  <c r="N33" i="6" s="1"/>
  <c r="E33" i="6"/>
  <c r="J32" i="6"/>
  <c r="N32" i="6" s="1"/>
  <c r="E32" i="6"/>
  <c r="J31" i="6"/>
  <c r="M31" i="6" s="1"/>
  <c r="E31" i="6"/>
  <c r="J30" i="6"/>
  <c r="N30" i="6" s="1"/>
  <c r="E30" i="6"/>
  <c r="J29" i="6"/>
  <c r="L29" i="6" s="1"/>
  <c r="E29" i="6"/>
  <c r="J28" i="6"/>
  <c r="N28" i="6" s="1"/>
  <c r="E28" i="6"/>
  <c r="J27" i="6"/>
  <c r="N27" i="6" s="1"/>
  <c r="E27" i="6"/>
  <c r="J26" i="6"/>
  <c r="N26" i="6" s="1"/>
  <c r="E26" i="6"/>
  <c r="J25" i="6"/>
  <c r="M25" i="6" s="1"/>
  <c r="E25" i="6"/>
  <c r="J24" i="6"/>
  <c r="N24" i="6" s="1"/>
  <c r="E24" i="6"/>
  <c r="J23" i="6"/>
  <c r="L23" i="6" s="1"/>
  <c r="E23" i="6"/>
  <c r="E22" i="6"/>
  <c r="J18" i="6"/>
  <c r="E18" i="6"/>
  <c r="J17" i="6"/>
  <c r="E17" i="6"/>
  <c r="J16" i="6"/>
  <c r="E16" i="6"/>
  <c r="J15" i="6"/>
  <c r="L15" i="6" s="1"/>
  <c r="E15" i="6"/>
  <c r="J14" i="6"/>
  <c r="E14" i="6"/>
  <c r="J13" i="6"/>
  <c r="L13" i="6" s="1"/>
  <c r="E13" i="6"/>
  <c r="J12" i="6"/>
  <c r="E12" i="6"/>
  <c r="J11" i="6"/>
  <c r="L11" i="6" s="1"/>
  <c r="E11" i="6"/>
  <c r="J10" i="6"/>
  <c r="E10" i="6"/>
  <c r="J9" i="6"/>
  <c r="L9" i="6" s="1"/>
  <c r="E9" i="6"/>
  <c r="J8" i="6"/>
  <c r="E8" i="6"/>
  <c r="J7" i="6"/>
  <c r="E7" i="6"/>
  <c r="J6" i="6"/>
  <c r="E6" i="6"/>
  <c r="J5" i="6"/>
  <c r="E5" i="6"/>
  <c r="E4" i="6"/>
  <c r="D4" i="6"/>
  <c r="J28" i="7" l="1"/>
  <c r="M27" i="7"/>
  <c r="N27" i="7"/>
  <c r="N7" i="7"/>
  <c r="M7" i="7"/>
  <c r="M30" i="6"/>
  <c r="N31" i="6"/>
  <c r="M36" i="6"/>
  <c r="M29" i="6"/>
  <c r="N29" i="6"/>
  <c r="Q24" i="7"/>
  <c r="S24" i="7" s="1"/>
  <c r="T24" i="7" s="1"/>
  <c r="W23" i="7"/>
  <c r="S27" i="7"/>
  <c r="Q27" i="7" s="1"/>
  <c r="U27" i="7" s="1"/>
  <c r="W27" i="7" s="1"/>
  <c r="M27" i="6"/>
  <c r="M26" i="6"/>
  <c r="N25" i="6"/>
  <c r="M35" i="6"/>
  <c r="M34" i="6"/>
  <c r="M33" i="6"/>
  <c r="M32" i="6"/>
  <c r="M28" i="6"/>
  <c r="V9" i="7"/>
  <c r="F25" i="7"/>
  <c r="G25" i="7" s="1"/>
  <c r="D26" i="7" s="1"/>
  <c r="F7" i="7"/>
  <c r="G7" i="7" s="1"/>
  <c r="D8" i="7" s="1"/>
  <c r="L7" i="6"/>
  <c r="Q4" i="6"/>
  <c r="Q5" i="6" s="1"/>
  <c r="M24" i="6"/>
  <c r="M23" i="6"/>
  <c r="N23" i="6"/>
  <c r="N5" i="6"/>
  <c r="N17" i="6"/>
  <c r="N10" i="6"/>
  <c r="N14" i="6"/>
  <c r="N18" i="6"/>
  <c r="M13" i="6"/>
  <c r="L30" i="6"/>
  <c r="N9" i="6"/>
  <c r="M11" i="6"/>
  <c r="N7" i="6"/>
  <c r="L26" i="6"/>
  <c r="N15" i="6"/>
  <c r="L31" i="6"/>
  <c r="L25" i="6"/>
  <c r="L27" i="6"/>
  <c r="N11" i="6"/>
  <c r="N13" i="6"/>
  <c r="L14" i="6"/>
  <c r="L33" i="6"/>
  <c r="L34" i="6"/>
  <c r="M14" i="6"/>
  <c r="F4" i="6"/>
  <c r="G4" i="6" s="1"/>
  <c r="D5" i="6" s="1"/>
  <c r="F5" i="6" s="1"/>
  <c r="G5" i="6" s="1"/>
  <c r="D6" i="6" s="1"/>
  <c r="M7" i="6"/>
  <c r="M9" i="6"/>
  <c r="M15" i="6"/>
  <c r="L17" i="6"/>
  <c r="L18" i="6"/>
  <c r="L4" i="6"/>
  <c r="M4" i="6"/>
  <c r="N4" i="6"/>
  <c r="N8" i="6"/>
  <c r="M8" i="6"/>
  <c r="L28" i="6"/>
  <c r="L5" i="6"/>
  <c r="L8" i="6"/>
  <c r="L32" i="6"/>
  <c r="M5" i="6"/>
  <c r="M6" i="6"/>
  <c r="L6" i="6"/>
  <c r="N16" i="6"/>
  <c r="M16" i="6"/>
  <c r="L16" i="6"/>
  <c r="L24" i="6"/>
  <c r="N6" i="6"/>
  <c r="M10" i="6"/>
  <c r="L10" i="6"/>
  <c r="N12" i="6"/>
  <c r="M12" i="6"/>
  <c r="L12" i="6"/>
  <c r="M17" i="6"/>
  <c r="M18" i="6"/>
  <c r="L35" i="6"/>
  <c r="L36" i="6"/>
  <c r="L27" i="7" l="1"/>
  <c r="N28" i="7"/>
  <c r="M28" i="7"/>
  <c r="J8" i="7"/>
  <c r="L7" i="7"/>
  <c r="U25" i="7"/>
  <c r="W25" i="7" s="1"/>
  <c r="V24" i="7"/>
  <c r="Q25" i="7"/>
  <c r="S25" i="7" s="1"/>
  <c r="S26" i="7" s="1"/>
  <c r="Q26" i="7" s="1"/>
  <c r="U24" i="7"/>
  <c r="W24" i="7" s="1"/>
  <c r="F26" i="7"/>
  <c r="G26" i="7" s="1"/>
  <c r="D27" i="7" s="1"/>
  <c r="F8" i="7"/>
  <c r="G8" i="7"/>
  <c r="D9" i="7" s="1"/>
  <c r="S5" i="7"/>
  <c r="U5" i="7"/>
  <c r="T8" i="6"/>
  <c r="V8" i="6" s="1"/>
  <c r="F6" i="6"/>
  <c r="G6" i="6" s="1"/>
  <c r="D7" i="6" s="1"/>
  <c r="J29" i="7" l="1"/>
  <c r="L28" i="7"/>
  <c r="N8" i="7"/>
  <c r="M8" i="7"/>
  <c r="T25" i="7"/>
  <c r="W5" i="7"/>
  <c r="S9" i="7"/>
  <c r="F27" i="7"/>
  <c r="G27" i="7" s="1"/>
  <c r="D28" i="7" s="1"/>
  <c r="T5" i="7"/>
  <c r="F9" i="7"/>
  <c r="G9" i="7" s="1"/>
  <c r="D10" i="7" s="1"/>
  <c r="F7" i="6"/>
  <c r="G7" i="6" s="1"/>
  <c r="D8" i="6" s="1"/>
  <c r="S5" i="6"/>
  <c r="U5" i="6"/>
  <c r="W5" i="6" s="1"/>
  <c r="J30" i="7" l="1"/>
  <c r="N29" i="7"/>
  <c r="M29" i="7"/>
  <c r="J9" i="7"/>
  <c r="L8" i="7"/>
  <c r="V25" i="7"/>
  <c r="U26" i="7"/>
  <c r="T26" i="7"/>
  <c r="V26" i="7" s="1"/>
  <c r="Q6" i="7"/>
  <c r="S6" i="7" s="1"/>
  <c r="Q7" i="7" s="1"/>
  <c r="F28" i="7"/>
  <c r="G28" i="7" s="1"/>
  <c r="D29" i="7" s="1"/>
  <c r="F10" i="7"/>
  <c r="G10" i="7" s="1"/>
  <c r="D11" i="7" s="1"/>
  <c r="V5" i="7"/>
  <c r="F8" i="6"/>
  <c r="G8" i="6" s="1"/>
  <c r="D9" i="6" s="1"/>
  <c r="T5" i="6"/>
  <c r="Q6" i="6"/>
  <c r="S6" i="6" s="1"/>
  <c r="S7" i="6" s="1"/>
  <c r="Q7" i="6" s="1"/>
  <c r="M30" i="7" l="1"/>
  <c r="N30" i="7"/>
  <c r="L29" i="7"/>
  <c r="N9" i="7"/>
  <c r="M9" i="7"/>
  <c r="Q28" i="7"/>
  <c r="W26" i="7"/>
  <c r="S7" i="7"/>
  <c r="S8" i="7" s="1"/>
  <c r="T6" i="7"/>
  <c r="U6" i="7"/>
  <c r="W6" i="7" s="1"/>
  <c r="F29" i="7"/>
  <c r="G29" i="7" s="1"/>
  <c r="D30" i="7" s="1"/>
  <c r="F11" i="7"/>
  <c r="G11" i="7"/>
  <c r="D12" i="7" s="1"/>
  <c r="F9" i="6"/>
  <c r="G9" i="6" s="1"/>
  <c r="D10" i="6" s="1"/>
  <c r="U6" i="6"/>
  <c r="T6" i="6"/>
  <c r="V5" i="6"/>
  <c r="J31" i="7" l="1"/>
  <c r="L30" i="7"/>
  <c r="J10" i="7"/>
  <c r="L9" i="7"/>
  <c r="S28" i="7"/>
  <c r="T28" i="7" s="1"/>
  <c r="V28" i="7" s="1"/>
  <c r="U28" i="7"/>
  <c r="W28" i="7" s="1"/>
  <c r="T7" i="7"/>
  <c r="V7" i="7" s="1"/>
  <c r="Q8" i="7"/>
  <c r="U7" i="7"/>
  <c r="V6" i="7"/>
  <c r="F30" i="7"/>
  <c r="G30" i="7" s="1"/>
  <c r="D31" i="7" s="1"/>
  <c r="F12" i="7"/>
  <c r="G12" i="7" s="1"/>
  <c r="D13" i="7" s="1"/>
  <c r="F10" i="6"/>
  <c r="G10" i="6" s="1"/>
  <c r="D11" i="6" s="1"/>
  <c r="T7" i="6"/>
  <c r="V6" i="6"/>
  <c r="U7" i="6"/>
  <c r="W6" i="6"/>
  <c r="S8" i="6"/>
  <c r="Q8" i="6" s="1"/>
  <c r="U8" i="6" s="1"/>
  <c r="W8" i="6" s="1"/>
  <c r="L103" i="1"/>
  <c r="E103" i="1"/>
  <c r="L102" i="1"/>
  <c r="E102" i="1"/>
  <c r="L101" i="1"/>
  <c r="E101" i="1"/>
  <c r="L100" i="1"/>
  <c r="E100" i="1"/>
  <c r="L99" i="1"/>
  <c r="E99" i="1"/>
  <c r="L98" i="1"/>
  <c r="E98" i="1"/>
  <c r="L97" i="1"/>
  <c r="E97" i="1"/>
  <c r="L96" i="1"/>
  <c r="E96" i="1"/>
  <c r="L95" i="1"/>
  <c r="E95" i="1"/>
  <c r="L94" i="1"/>
  <c r="E94" i="1"/>
  <c r="L93" i="1"/>
  <c r="E93" i="1"/>
  <c r="L92" i="1"/>
  <c r="E92" i="1"/>
  <c r="L91" i="1"/>
  <c r="E91" i="1"/>
  <c r="L90" i="1"/>
  <c r="E90" i="1"/>
  <c r="L89" i="1"/>
  <c r="E89" i="1"/>
  <c r="L88" i="1"/>
  <c r="E88" i="1"/>
  <c r="L87" i="1"/>
  <c r="E87" i="1"/>
  <c r="L86" i="1"/>
  <c r="E86" i="1"/>
  <c r="L85" i="1"/>
  <c r="E85" i="1"/>
  <c r="L84" i="1"/>
  <c r="E84" i="1"/>
  <c r="L83" i="1"/>
  <c r="E83" i="1"/>
  <c r="L82" i="1"/>
  <c r="E82" i="1"/>
  <c r="L81" i="1"/>
  <c r="E81" i="1"/>
  <c r="L80" i="1"/>
  <c r="E80" i="1"/>
  <c r="L79" i="1"/>
  <c r="E79" i="1"/>
  <c r="L78" i="1"/>
  <c r="E78" i="1"/>
  <c r="L77" i="1"/>
  <c r="E77" i="1"/>
  <c r="L76" i="1"/>
  <c r="E76" i="1"/>
  <c r="L75" i="1"/>
  <c r="E75" i="1"/>
  <c r="L74" i="1"/>
  <c r="E74" i="1"/>
  <c r="L68" i="1"/>
  <c r="E68" i="1"/>
  <c r="L67" i="1"/>
  <c r="E67" i="1"/>
  <c r="L66" i="1"/>
  <c r="E66" i="1"/>
  <c r="L65" i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L45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L12" i="1"/>
  <c r="E12" i="1"/>
  <c r="L11" i="1"/>
  <c r="E11" i="1"/>
  <c r="L10" i="1"/>
  <c r="E10" i="1"/>
  <c r="L9" i="1"/>
  <c r="E9" i="1"/>
  <c r="L8" i="1"/>
  <c r="E8" i="1"/>
  <c r="L7" i="1"/>
  <c r="E7" i="1"/>
  <c r="L6" i="1"/>
  <c r="E6" i="1"/>
  <c r="L5" i="1"/>
  <c r="E5" i="1"/>
  <c r="D5" i="1"/>
  <c r="J32" i="7" l="1"/>
  <c r="N31" i="7"/>
  <c r="M31" i="7"/>
  <c r="M10" i="7"/>
  <c r="N10" i="7"/>
  <c r="T8" i="7"/>
  <c r="V8" i="7" s="1"/>
  <c r="U8" i="7"/>
  <c r="W7" i="7"/>
  <c r="Q9" i="7"/>
  <c r="F13" i="7"/>
  <c r="G13" i="7" s="1"/>
  <c r="D14" i="7" s="1"/>
  <c r="F31" i="7"/>
  <c r="G31" i="7" s="1"/>
  <c r="D32" i="7" s="1"/>
  <c r="V7" i="6"/>
  <c r="F11" i="6"/>
  <c r="G11" i="6" s="1"/>
  <c r="D12" i="6" s="1"/>
  <c r="Q9" i="6"/>
  <c r="S9" i="6" s="1"/>
  <c r="T9" i="6" s="1"/>
  <c r="W7" i="6"/>
  <c r="F5" i="1"/>
  <c r="G5" i="1" s="1"/>
  <c r="D6" i="1" s="1"/>
  <c r="F6" i="1" s="1"/>
  <c r="G6" i="1" s="1"/>
  <c r="D7" i="1" s="1"/>
  <c r="L31" i="7" l="1"/>
  <c r="M32" i="7"/>
  <c r="N32" i="7"/>
  <c r="J11" i="7"/>
  <c r="L10" i="7"/>
  <c r="Q10" i="7"/>
  <c r="S10" i="7" s="1"/>
  <c r="T10" i="7" s="1"/>
  <c r="W8" i="7"/>
  <c r="U9" i="7"/>
  <c r="W9" i="7" s="1"/>
  <c r="F32" i="7"/>
  <c r="G32" i="7" s="1"/>
  <c r="D33" i="7" s="1"/>
  <c r="F14" i="7"/>
  <c r="G14" i="7" s="1"/>
  <c r="D15" i="7" s="1"/>
  <c r="V9" i="6"/>
  <c r="U9" i="6"/>
  <c r="W9" i="6" s="1"/>
  <c r="F12" i="6"/>
  <c r="G12" i="6" s="1"/>
  <c r="D13" i="6" s="1"/>
  <c r="F7" i="1"/>
  <c r="G7" i="1" s="1"/>
  <c r="D8" i="1" s="1"/>
  <c r="L32" i="7" l="1"/>
  <c r="J33" i="7"/>
  <c r="M11" i="7"/>
  <c r="N11" i="7"/>
  <c r="U10" i="7"/>
  <c r="W10" i="7" s="1"/>
  <c r="V10" i="7"/>
  <c r="F33" i="7"/>
  <c r="G33" i="7" s="1"/>
  <c r="D34" i="7" s="1"/>
  <c r="F15" i="7"/>
  <c r="G15" i="7" s="1"/>
  <c r="D16" i="7" s="1"/>
  <c r="F13" i="6"/>
  <c r="G13" i="6" s="1"/>
  <c r="D14" i="6" s="1"/>
  <c r="F8" i="1"/>
  <c r="G8" i="1" s="1"/>
  <c r="D9" i="1" s="1"/>
  <c r="J34" i="7" l="1"/>
  <c r="N33" i="7"/>
  <c r="M33" i="7"/>
  <c r="J12" i="7"/>
  <c r="L11" i="7"/>
  <c r="F16" i="7"/>
  <c r="G16" i="7" s="1"/>
  <c r="D17" i="7" s="1"/>
  <c r="F34" i="7"/>
  <c r="G34" i="7" s="1"/>
  <c r="D35" i="7" s="1"/>
  <c r="F14" i="6"/>
  <c r="G14" i="6" s="1"/>
  <c r="D15" i="6" s="1"/>
  <c r="F9" i="1"/>
  <c r="G9" i="1" s="1"/>
  <c r="D10" i="1" s="1"/>
  <c r="M34" i="7" l="1"/>
  <c r="N34" i="7"/>
  <c r="L33" i="7"/>
  <c r="N12" i="7"/>
  <c r="M12" i="7"/>
  <c r="F35" i="7"/>
  <c r="G35" i="7" s="1"/>
  <c r="D36" i="7" s="1"/>
  <c r="F17" i="7"/>
  <c r="G17" i="7" s="1"/>
  <c r="D18" i="7" s="1"/>
  <c r="F15" i="6"/>
  <c r="G15" i="6" s="1"/>
  <c r="D16" i="6" s="1"/>
  <c r="F10" i="1"/>
  <c r="G10" i="1" s="1"/>
  <c r="D11" i="1" s="1"/>
  <c r="J35" i="7" l="1"/>
  <c r="L34" i="7"/>
  <c r="J13" i="7"/>
  <c r="L12" i="7"/>
  <c r="F18" i="7"/>
  <c r="G18" i="7" s="1"/>
  <c r="F36" i="7"/>
  <c r="G36" i="7" s="1"/>
  <c r="F16" i="6"/>
  <c r="G16" i="6" s="1"/>
  <c r="D17" i="6" s="1"/>
  <c r="F11" i="1"/>
  <c r="G11" i="1" s="1"/>
  <c r="D12" i="1" s="1"/>
  <c r="M35" i="7" l="1"/>
  <c r="N35" i="7"/>
  <c r="N13" i="7"/>
  <c r="M13" i="7"/>
  <c r="F17" i="6"/>
  <c r="G17" i="6" s="1"/>
  <c r="D18" i="6" s="1"/>
  <c r="F12" i="1"/>
  <c r="G12" i="1" s="1"/>
  <c r="D13" i="1" s="1"/>
  <c r="J36" i="7" l="1"/>
  <c r="L35" i="7"/>
  <c r="J14" i="7"/>
  <c r="L13" i="7"/>
  <c r="F18" i="6"/>
  <c r="G18" i="6" s="1"/>
  <c r="D20" i="6" s="1"/>
  <c r="F13" i="1"/>
  <c r="G13" i="1" s="1"/>
  <c r="D14" i="1" s="1"/>
  <c r="L36" i="7" l="1"/>
  <c r="M36" i="7"/>
  <c r="N36" i="7"/>
  <c r="J15" i="7"/>
  <c r="M14" i="7"/>
  <c r="N14" i="7"/>
  <c r="D22" i="6"/>
  <c r="F22" i="6" s="1"/>
  <c r="G22" i="6" s="1"/>
  <c r="D23" i="6" s="1"/>
  <c r="F23" i="6" s="1"/>
  <c r="G23" i="6" s="1"/>
  <c r="D24" i="6" s="1"/>
  <c r="F24" i="6" s="1"/>
  <c r="G24" i="6" s="1"/>
  <c r="D25" i="6" s="1"/>
  <c r="F25" i="6" s="1"/>
  <c r="G25" i="6" s="1"/>
  <c r="D26" i="6" s="1"/>
  <c r="F26" i="6" s="1"/>
  <c r="G26" i="6" s="1"/>
  <c r="D27" i="6" s="1"/>
  <c r="F27" i="6" s="1"/>
  <c r="G27" i="6" s="1"/>
  <c r="D28" i="6" s="1"/>
  <c r="F28" i="6" s="1"/>
  <c r="G28" i="6" s="1"/>
  <c r="D29" i="6" s="1"/>
  <c r="F29" i="6" s="1"/>
  <c r="G29" i="6" s="1"/>
  <c r="D30" i="6" s="1"/>
  <c r="F30" i="6" s="1"/>
  <c r="G30" i="6" s="1"/>
  <c r="D31" i="6" s="1"/>
  <c r="F31" i="6" s="1"/>
  <c r="G31" i="6" s="1"/>
  <c r="D32" i="6" s="1"/>
  <c r="F32" i="6" s="1"/>
  <c r="G32" i="6" s="1"/>
  <c r="D33" i="6" s="1"/>
  <c r="F33" i="6" s="1"/>
  <c r="G33" i="6" s="1"/>
  <c r="D34" i="6" s="1"/>
  <c r="F34" i="6" s="1"/>
  <c r="G34" i="6" s="1"/>
  <c r="D35" i="6" s="1"/>
  <c r="F35" i="6" s="1"/>
  <c r="G35" i="6" s="1"/>
  <c r="D36" i="6" s="1"/>
  <c r="F36" i="6" s="1"/>
  <c r="G36" i="6" s="1"/>
  <c r="K20" i="6"/>
  <c r="J22" i="6" s="1"/>
  <c r="F14" i="1"/>
  <c r="G14" i="1" s="1"/>
  <c r="D15" i="1" s="1"/>
  <c r="N15" i="7" l="1"/>
  <c r="M15" i="7"/>
  <c r="L14" i="7"/>
  <c r="P22" i="6"/>
  <c r="M22" i="6"/>
  <c r="L22" i="6"/>
  <c r="N22" i="6"/>
  <c r="F15" i="1"/>
  <c r="G15" i="1" s="1"/>
  <c r="D16" i="1" s="1"/>
  <c r="L15" i="7" l="1"/>
  <c r="J16" i="7"/>
  <c r="T26" i="6"/>
  <c r="Q22" i="6"/>
  <c r="F16" i="1"/>
  <c r="G16" i="1" s="1"/>
  <c r="D17" i="1" s="1"/>
  <c r="N16" i="7" l="1"/>
  <c r="M16" i="7"/>
  <c r="Q23" i="6"/>
  <c r="V26" i="6"/>
  <c r="F17" i="1"/>
  <c r="G17" i="1" s="1"/>
  <c r="D18" i="1" s="1"/>
  <c r="L16" i="7" l="1"/>
  <c r="J17" i="7"/>
  <c r="S23" i="6"/>
  <c r="T23" i="6" s="1"/>
  <c r="U23" i="6"/>
  <c r="W23" i="6" s="1"/>
  <c r="F18" i="1"/>
  <c r="G18" i="1" s="1"/>
  <c r="Q24" i="6" l="1"/>
  <c r="S24" i="6" s="1"/>
  <c r="S25" i="6" s="1"/>
  <c r="Q25" i="6" s="1"/>
  <c r="M17" i="7"/>
  <c r="N17" i="7"/>
  <c r="V23" i="6"/>
  <c r="D19" i="1"/>
  <c r="U24" i="6" l="1"/>
  <c r="W24" i="6" s="1"/>
  <c r="T24" i="6"/>
  <c r="U25" i="6" s="1"/>
  <c r="L17" i="7"/>
  <c r="J18" i="7"/>
  <c r="F19" i="1"/>
  <c r="G19" i="1" s="1"/>
  <c r="D20" i="1" s="1"/>
  <c r="V24" i="6" l="1"/>
  <c r="T25" i="6"/>
  <c r="V25" i="6" s="1"/>
  <c r="S26" i="6"/>
  <c r="Q26" i="6" s="1"/>
  <c r="U26" i="6" s="1"/>
  <c r="W26" i="6" s="1"/>
  <c r="L18" i="7"/>
  <c r="N18" i="7"/>
  <c r="M18" i="7"/>
  <c r="Q27" i="6"/>
  <c r="S27" i="6" s="1"/>
  <c r="T27" i="6" s="1"/>
  <c r="V27" i="6" s="1"/>
  <c r="W25" i="6"/>
  <c r="F20" i="1"/>
  <c r="G20" i="1" s="1"/>
  <c r="D21" i="1" s="1"/>
  <c r="U27" i="6" l="1"/>
  <c r="W27" i="6" s="1"/>
  <c r="F21" i="1"/>
  <c r="G21" i="1" s="1"/>
  <c r="D22" i="1" s="1"/>
  <c r="F22" i="1" l="1"/>
  <c r="G22" i="1" s="1"/>
  <c r="D23" i="1" s="1"/>
  <c r="F23" i="1" l="1"/>
  <c r="G23" i="1" s="1"/>
  <c r="D24" i="1" s="1"/>
  <c r="F24" i="1" l="1"/>
  <c r="G24" i="1" s="1"/>
  <c r="D25" i="1" s="1"/>
  <c r="F25" i="1" l="1"/>
  <c r="G25" i="1" s="1"/>
  <c r="D26" i="1" s="1"/>
  <c r="F26" i="1" l="1"/>
  <c r="G26" i="1" s="1"/>
  <c r="D27" i="1" s="1"/>
  <c r="F27" i="1" l="1"/>
  <c r="G27" i="1" s="1"/>
  <c r="D28" i="1" s="1"/>
  <c r="F28" i="1" l="1"/>
  <c r="G28" i="1" s="1"/>
  <c r="D29" i="1" s="1"/>
  <c r="F29" i="1" l="1"/>
  <c r="G29" i="1" s="1"/>
  <c r="D30" i="1" s="1"/>
  <c r="F30" i="1" l="1"/>
  <c r="G30" i="1" s="1"/>
  <c r="D31" i="1" s="1"/>
  <c r="F31" i="1" l="1"/>
  <c r="G31" i="1" s="1"/>
  <c r="D32" i="1" s="1"/>
  <c r="F32" i="1" l="1"/>
  <c r="G32" i="1" s="1"/>
  <c r="D33" i="1" s="1"/>
  <c r="F33" i="1" l="1"/>
  <c r="G33" i="1" s="1"/>
  <c r="D34" i="1" s="1"/>
  <c r="F34" i="1" l="1"/>
  <c r="G34" i="1" s="1"/>
  <c r="G36" i="1" s="1"/>
  <c r="K5" i="1" s="1"/>
  <c r="M5" i="1" l="1"/>
  <c r="N5" i="1" s="1"/>
  <c r="K6" i="1" s="1"/>
  <c r="M6" i="1" l="1"/>
  <c r="N6" i="1" s="1"/>
  <c r="K7" i="1" s="1"/>
  <c r="M7" i="1" l="1"/>
  <c r="N7" i="1" s="1"/>
  <c r="K8" i="1" s="1"/>
  <c r="M8" i="1" l="1"/>
  <c r="N8" i="1" s="1"/>
  <c r="K9" i="1" s="1"/>
  <c r="M9" i="1" l="1"/>
  <c r="N9" i="1" s="1"/>
  <c r="K10" i="1" s="1"/>
  <c r="M10" i="1" l="1"/>
  <c r="N10" i="1" s="1"/>
  <c r="K11" i="1" s="1"/>
  <c r="M11" i="1" l="1"/>
  <c r="N11" i="1" s="1"/>
  <c r="K12" i="1" s="1"/>
  <c r="M12" i="1" l="1"/>
  <c r="N12" i="1" s="1"/>
  <c r="K13" i="1" s="1"/>
  <c r="M13" i="1" l="1"/>
  <c r="N13" i="1" s="1"/>
  <c r="K14" i="1" s="1"/>
  <c r="M14" i="1" l="1"/>
  <c r="N14" i="1" s="1"/>
  <c r="K15" i="1" s="1"/>
  <c r="M15" i="1" l="1"/>
  <c r="N15" i="1" s="1"/>
  <c r="K16" i="1" s="1"/>
  <c r="M16" i="1" l="1"/>
  <c r="N16" i="1" s="1"/>
  <c r="K17" i="1" s="1"/>
  <c r="M17" i="1" l="1"/>
  <c r="N17" i="1" s="1"/>
  <c r="K18" i="1" s="1"/>
  <c r="M18" i="1" l="1"/>
  <c r="N18" i="1" s="1"/>
  <c r="K19" i="1" s="1"/>
  <c r="M19" i="1" l="1"/>
  <c r="N19" i="1" s="1"/>
  <c r="K20" i="1" s="1"/>
  <c r="M20" i="1" l="1"/>
  <c r="N20" i="1" s="1"/>
  <c r="K21" i="1" s="1"/>
  <c r="M21" i="1" l="1"/>
  <c r="N21" i="1" s="1"/>
  <c r="K22" i="1" s="1"/>
  <c r="M22" i="1" l="1"/>
  <c r="N22" i="1" s="1"/>
  <c r="K23" i="1" s="1"/>
  <c r="M23" i="1" l="1"/>
  <c r="N23" i="1" s="1"/>
  <c r="K24" i="1" s="1"/>
  <c r="M24" i="1" l="1"/>
  <c r="N24" i="1" s="1"/>
  <c r="K25" i="1" s="1"/>
  <c r="M25" i="1" l="1"/>
  <c r="N25" i="1" s="1"/>
  <c r="K26" i="1" s="1"/>
  <c r="M26" i="1" l="1"/>
  <c r="N26" i="1" s="1"/>
  <c r="K27" i="1" s="1"/>
  <c r="M27" i="1" l="1"/>
  <c r="N27" i="1" s="1"/>
  <c r="K28" i="1" s="1"/>
  <c r="M28" i="1" l="1"/>
  <c r="N28" i="1" s="1"/>
  <c r="K29" i="1" s="1"/>
  <c r="M29" i="1" l="1"/>
  <c r="N29" i="1" s="1"/>
  <c r="K30" i="1" s="1"/>
  <c r="M30" i="1" l="1"/>
  <c r="N30" i="1" s="1"/>
  <c r="K31" i="1" s="1"/>
  <c r="M31" i="1" l="1"/>
  <c r="N31" i="1" s="1"/>
  <c r="K32" i="1" s="1"/>
  <c r="M32" i="1" l="1"/>
  <c r="N32" i="1" s="1"/>
  <c r="K33" i="1" s="1"/>
  <c r="M33" i="1" l="1"/>
  <c r="N33" i="1" s="1"/>
  <c r="K34" i="1" s="1"/>
  <c r="M34" i="1" l="1"/>
  <c r="N34" i="1" l="1"/>
  <c r="N36" i="1" s="1"/>
  <c r="D39" i="1" s="1"/>
  <c r="F39" i="1" s="1"/>
  <c r="G39" i="1" s="1"/>
  <c r="D40" i="1" s="1"/>
  <c r="F40" i="1" l="1"/>
  <c r="G40" i="1" s="1"/>
  <c r="D41" i="1" s="1"/>
  <c r="F41" i="1" l="1"/>
  <c r="G41" i="1" s="1"/>
  <c r="D42" i="1" s="1"/>
  <c r="F42" i="1" l="1"/>
  <c r="G42" i="1" s="1"/>
  <c r="D43" i="1" s="1"/>
  <c r="F43" i="1" l="1"/>
  <c r="G43" i="1" s="1"/>
  <c r="D44" i="1" s="1"/>
  <c r="F44" i="1" l="1"/>
  <c r="G44" i="1" s="1"/>
  <c r="D45" i="1" s="1"/>
  <c r="F45" i="1" l="1"/>
  <c r="G45" i="1" s="1"/>
  <c r="D46" i="1" s="1"/>
  <c r="F46" i="1" l="1"/>
  <c r="G46" i="1" s="1"/>
  <c r="D47" i="1" s="1"/>
  <c r="F47" i="1" l="1"/>
  <c r="G47" i="1" s="1"/>
  <c r="D48" i="1" s="1"/>
  <c r="F48" i="1" l="1"/>
  <c r="G48" i="1" s="1"/>
  <c r="D49" i="1" s="1"/>
  <c r="F49" i="1" l="1"/>
  <c r="G49" i="1" s="1"/>
  <c r="D50" i="1" s="1"/>
  <c r="F50" i="1" l="1"/>
  <c r="G50" i="1" s="1"/>
  <c r="D51" i="1" s="1"/>
  <c r="F51" i="1" l="1"/>
  <c r="G51" i="1" s="1"/>
  <c r="D52" i="1" s="1"/>
  <c r="F52" i="1" l="1"/>
  <c r="G52" i="1" s="1"/>
  <c r="D53" i="1" s="1"/>
  <c r="F53" i="1" l="1"/>
  <c r="G53" i="1" s="1"/>
  <c r="D54" i="1" s="1"/>
  <c r="F54" i="1" l="1"/>
  <c r="G54" i="1" s="1"/>
  <c r="D55" i="1" s="1"/>
  <c r="F55" i="1" l="1"/>
  <c r="G55" i="1" s="1"/>
  <c r="D56" i="1" s="1"/>
  <c r="F56" i="1" l="1"/>
  <c r="G56" i="1" s="1"/>
  <c r="D57" i="1" s="1"/>
  <c r="F57" i="1" l="1"/>
  <c r="G57" i="1" s="1"/>
  <c r="D58" i="1" s="1"/>
  <c r="F58" i="1" l="1"/>
  <c r="G58" i="1" s="1"/>
  <c r="D59" i="1" s="1"/>
  <c r="F59" i="1" l="1"/>
  <c r="G59" i="1" s="1"/>
  <c r="D60" i="1" s="1"/>
  <c r="F60" i="1" l="1"/>
  <c r="G60" i="1" s="1"/>
  <c r="D61" i="1" s="1"/>
  <c r="F61" i="1" l="1"/>
  <c r="G61" i="1" s="1"/>
  <c r="D62" i="1" s="1"/>
  <c r="F62" i="1" l="1"/>
  <c r="G62" i="1" s="1"/>
  <c r="D63" i="1" s="1"/>
  <c r="F63" i="1" l="1"/>
  <c r="G63" i="1" s="1"/>
  <c r="D64" i="1" s="1"/>
  <c r="F64" i="1" l="1"/>
  <c r="G64" i="1" s="1"/>
  <c r="D65" i="1" s="1"/>
  <c r="F65" i="1" l="1"/>
  <c r="G65" i="1" s="1"/>
  <c r="D66" i="1" s="1"/>
  <c r="F66" i="1" l="1"/>
  <c r="G66" i="1" s="1"/>
  <c r="D67" i="1" s="1"/>
  <c r="F67" i="1" l="1"/>
  <c r="G67" i="1" s="1"/>
  <c r="D68" i="1" s="1"/>
  <c r="F68" i="1" l="1"/>
  <c r="G68" i="1" s="1"/>
  <c r="G70" i="1" s="1"/>
  <c r="K39" i="1" s="1"/>
  <c r="M39" i="1" l="1"/>
  <c r="N39" i="1" s="1"/>
  <c r="K40" i="1" s="1"/>
  <c r="M40" i="1" l="1"/>
  <c r="N40" i="1" s="1"/>
  <c r="K41" i="1" s="1"/>
  <c r="M41" i="1" l="1"/>
  <c r="N41" i="1" s="1"/>
  <c r="K42" i="1" s="1"/>
  <c r="M42" i="1" l="1"/>
  <c r="N42" i="1" s="1"/>
  <c r="K43" i="1" s="1"/>
  <c r="M43" i="1" l="1"/>
  <c r="N43" i="1" s="1"/>
  <c r="K44" i="1" s="1"/>
  <c r="M44" i="1" l="1"/>
  <c r="N44" i="1" s="1"/>
  <c r="K45" i="1" s="1"/>
  <c r="M45" i="1" l="1"/>
  <c r="N45" i="1" s="1"/>
  <c r="K46" i="1" s="1"/>
  <c r="M46" i="1" l="1"/>
  <c r="N46" i="1" s="1"/>
  <c r="K47" i="1" s="1"/>
  <c r="M47" i="1" l="1"/>
  <c r="N47" i="1" s="1"/>
  <c r="K48" i="1" s="1"/>
  <c r="M48" i="1" l="1"/>
  <c r="N48" i="1" s="1"/>
  <c r="K49" i="1" s="1"/>
  <c r="M49" i="1" l="1"/>
  <c r="N49" i="1" s="1"/>
  <c r="K50" i="1" s="1"/>
  <c r="M50" i="1" l="1"/>
  <c r="N50" i="1" s="1"/>
  <c r="K51" i="1" s="1"/>
  <c r="M51" i="1" l="1"/>
  <c r="N51" i="1" s="1"/>
  <c r="K52" i="1" s="1"/>
  <c r="M52" i="1" l="1"/>
  <c r="N52" i="1" s="1"/>
  <c r="K53" i="1" s="1"/>
  <c r="M53" i="1" l="1"/>
  <c r="N53" i="1" s="1"/>
  <c r="K54" i="1" s="1"/>
  <c r="M54" i="1" l="1"/>
  <c r="N54" i="1" s="1"/>
  <c r="K55" i="1" s="1"/>
  <c r="M55" i="1" l="1"/>
  <c r="N55" i="1" s="1"/>
  <c r="K56" i="1" s="1"/>
  <c r="M56" i="1" l="1"/>
  <c r="N56" i="1" s="1"/>
  <c r="K57" i="1" s="1"/>
  <c r="M57" i="1" l="1"/>
  <c r="N57" i="1" s="1"/>
  <c r="K58" i="1" s="1"/>
  <c r="M58" i="1" l="1"/>
  <c r="N58" i="1" s="1"/>
  <c r="K59" i="1" s="1"/>
  <c r="M59" i="1" l="1"/>
  <c r="N59" i="1" s="1"/>
  <c r="K60" i="1" s="1"/>
  <c r="M60" i="1" l="1"/>
  <c r="N60" i="1" s="1"/>
  <c r="K61" i="1" s="1"/>
  <c r="M61" i="1" l="1"/>
  <c r="N61" i="1" s="1"/>
  <c r="K62" i="1" s="1"/>
  <c r="M62" i="1" l="1"/>
  <c r="N62" i="1" s="1"/>
  <c r="K63" i="1" s="1"/>
  <c r="M63" i="1" l="1"/>
  <c r="N63" i="1" s="1"/>
  <c r="K64" i="1" s="1"/>
  <c r="M64" i="1" l="1"/>
  <c r="N64" i="1" s="1"/>
  <c r="K65" i="1" s="1"/>
  <c r="M65" i="1" l="1"/>
  <c r="N65" i="1" s="1"/>
  <c r="K66" i="1" s="1"/>
  <c r="M66" i="1" l="1"/>
  <c r="N66" i="1" s="1"/>
  <c r="K67" i="1" s="1"/>
  <c r="M67" i="1" l="1"/>
  <c r="N67" i="1" s="1"/>
  <c r="K68" i="1" s="1"/>
  <c r="M68" i="1" l="1"/>
  <c r="N68" i="1" s="1"/>
  <c r="N70" i="1" s="1"/>
  <c r="D74" i="1" s="1"/>
  <c r="F74" i="1" l="1"/>
  <c r="G74" i="1" s="1"/>
  <c r="D75" i="1" s="1"/>
  <c r="F75" i="1" l="1"/>
  <c r="G75" i="1" s="1"/>
  <c r="D76" i="1" s="1"/>
  <c r="F76" i="1" l="1"/>
  <c r="G76" i="1" s="1"/>
  <c r="D77" i="1" s="1"/>
  <c r="F77" i="1" l="1"/>
  <c r="G77" i="1" s="1"/>
  <c r="D78" i="1" s="1"/>
  <c r="F78" i="1" l="1"/>
  <c r="G78" i="1" s="1"/>
  <c r="D79" i="1" s="1"/>
  <c r="F79" i="1" l="1"/>
  <c r="G79" i="1" s="1"/>
  <c r="D80" i="1" s="1"/>
  <c r="F80" i="1" l="1"/>
  <c r="G80" i="1" s="1"/>
  <c r="D81" i="1" s="1"/>
  <c r="F81" i="1" l="1"/>
  <c r="G81" i="1" s="1"/>
  <c r="D82" i="1" s="1"/>
  <c r="F82" i="1" l="1"/>
  <c r="G82" i="1" s="1"/>
  <c r="D83" i="1" s="1"/>
  <c r="F83" i="1" l="1"/>
  <c r="G83" i="1" s="1"/>
  <c r="D84" i="1" s="1"/>
  <c r="F84" i="1" l="1"/>
  <c r="G84" i="1" s="1"/>
  <c r="D85" i="1" s="1"/>
  <c r="F85" i="1" l="1"/>
  <c r="G85" i="1" s="1"/>
  <c r="D86" i="1" s="1"/>
  <c r="F86" i="1" l="1"/>
  <c r="G86" i="1" s="1"/>
  <c r="D87" i="1" s="1"/>
  <c r="F87" i="1" l="1"/>
  <c r="G87" i="1" s="1"/>
  <c r="D88" i="1" s="1"/>
  <c r="F88" i="1" l="1"/>
  <c r="G88" i="1" s="1"/>
  <c r="D89" i="1" s="1"/>
  <c r="F89" i="1" l="1"/>
  <c r="G89" i="1" s="1"/>
  <c r="D90" i="1" s="1"/>
  <c r="F90" i="1" l="1"/>
  <c r="G90" i="1" s="1"/>
  <c r="D91" i="1" s="1"/>
  <c r="F91" i="1" l="1"/>
  <c r="G91" i="1" s="1"/>
  <c r="D92" i="1" s="1"/>
  <c r="F92" i="1" l="1"/>
  <c r="G92" i="1" s="1"/>
  <c r="D93" i="1" s="1"/>
  <c r="F93" i="1" l="1"/>
  <c r="G93" i="1" s="1"/>
  <c r="D94" i="1" s="1"/>
  <c r="F94" i="1" l="1"/>
  <c r="G94" i="1" s="1"/>
  <c r="D95" i="1" s="1"/>
  <c r="F95" i="1" l="1"/>
  <c r="G95" i="1" s="1"/>
  <c r="D96" i="1" s="1"/>
  <c r="F96" i="1" l="1"/>
  <c r="G96" i="1" s="1"/>
  <c r="D97" i="1" s="1"/>
  <c r="F97" i="1" l="1"/>
  <c r="G97" i="1" s="1"/>
  <c r="D98" i="1" s="1"/>
  <c r="F98" i="1" l="1"/>
  <c r="G98" i="1" s="1"/>
  <c r="D99" i="1" s="1"/>
  <c r="F99" i="1" l="1"/>
  <c r="G99" i="1" s="1"/>
  <c r="D100" i="1" s="1"/>
  <c r="F100" i="1" l="1"/>
  <c r="G100" i="1" s="1"/>
  <c r="D101" i="1" s="1"/>
  <c r="F101" i="1" l="1"/>
  <c r="G101" i="1" s="1"/>
  <c r="D102" i="1" s="1"/>
  <c r="F102" i="1" l="1"/>
  <c r="G102" i="1" s="1"/>
  <c r="D103" i="1" s="1"/>
  <c r="F103" i="1" l="1"/>
  <c r="G103" i="1" s="1"/>
  <c r="G105" i="1" s="1"/>
  <c r="K74" i="1" s="1"/>
  <c r="M74" i="1" l="1"/>
  <c r="N74" i="1" s="1"/>
  <c r="K75" i="1" s="1"/>
  <c r="M75" i="1" l="1"/>
  <c r="N75" i="1" s="1"/>
  <c r="K76" i="1" s="1"/>
  <c r="M76" i="1" l="1"/>
  <c r="N76" i="1" s="1"/>
  <c r="K77" i="1" s="1"/>
  <c r="M77" i="1" l="1"/>
  <c r="N77" i="1" s="1"/>
  <c r="K78" i="1" s="1"/>
  <c r="M78" i="1" l="1"/>
  <c r="N78" i="1" s="1"/>
  <c r="K79" i="1" s="1"/>
  <c r="M79" i="1" l="1"/>
  <c r="N79" i="1" s="1"/>
  <c r="K80" i="1" s="1"/>
  <c r="M80" i="1" l="1"/>
  <c r="N80" i="1" s="1"/>
  <c r="K81" i="1" s="1"/>
  <c r="M81" i="1" l="1"/>
  <c r="N81" i="1" s="1"/>
  <c r="K82" i="1" s="1"/>
  <c r="M82" i="1" l="1"/>
  <c r="N82" i="1" s="1"/>
  <c r="K83" i="1" s="1"/>
  <c r="M83" i="1" l="1"/>
  <c r="N83" i="1" s="1"/>
  <c r="K84" i="1" s="1"/>
  <c r="M84" i="1" l="1"/>
  <c r="N84" i="1" s="1"/>
  <c r="K85" i="1" s="1"/>
  <c r="M85" i="1" l="1"/>
  <c r="N85" i="1" s="1"/>
  <c r="K86" i="1" s="1"/>
  <c r="M86" i="1" l="1"/>
  <c r="N86" i="1" s="1"/>
  <c r="K87" i="1" s="1"/>
  <c r="M87" i="1" l="1"/>
  <c r="N87" i="1" s="1"/>
  <c r="K88" i="1" s="1"/>
  <c r="M88" i="1" l="1"/>
  <c r="N88" i="1" s="1"/>
  <c r="K89" i="1" s="1"/>
  <c r="M89" i="1" l="1"/>
  <c r="N89" i="1" s="1"/>
  <c r="K90" i="1" s="1"/>
  <c r="M90" i="1" l="1"/>
  <c r="N90" i="1" s="1"/>
  <c r="K91" i="1" s="1"/>
  <c r="M91" i="1" l="1"/>
  <c r="N91" i="1" s="1"/>
  <c r="K92" i="1" s="1"/>
  <c r="M92" i="1" l="1"/>
  <c r="N92" i="1" s="1"/>
  <c r="K93" i="1" s="1"/>
  <c r="M93" i="1" l="1"/>
  <c r="N93" i="1" s="1"/>
  <c r="K94" i="1" s="1"/>
  <c r="M94" i="1" l="1"/>
  <c r="N94" i="1" s="1"/>
  <c r="K95" i="1" s="1"/>
  <c r="M95" i="1" l="1"/>
  <c r="N95" i="1" s="1"/>
  <c r="K96" i="1" s="1"/>
  <c r="M96" i="1" l="1"/>
  <c r="N96" i="1" s="1"/>
  <c r="K97" i="1" s="1"/>
  <c r="M97" i="1" l="1"/>
  <c r="N97" i="1" s="1"/>
  <c r="K98" i="1" s="1"/>
  <c r="M98" i="1" l="1"/>
  <c r="N98" i="1" s="1"/>
  <c r="K99" i="1" s="1"/>
  <c r="M99" i="1" l="1"/>
  <c r="N99" i="1" s="1"/>
  <c r="K100" i="1" s="1"/>
  <c r="M100" i="1" l="1"/>
  <c r="N100" i="1" s="1"/>
  <c r="K101" i="1" s="1"/>
  <c r="M101" i="1" l="1"/>
  <c r="N101" i="1" s="1"/>
  <c r="K102" i="1" s="1"/>
  <c r="M102" i="1" l="1"/>
  <c r="N102" i="1" s="1"/>
  <c r="K103" i="1" s="1"/>
  <c r="M103" i="1" l="1"/>
  <c r="N103" i="1" s="1"/>
  <c r="N105" i="1" s="1"/>
</calcChain>
</file>

<file path=xl/comments1.xml><?xml version="1.0" encoding="utf-8"?>
<comments xmlns="http://schemas.openxmlformats.org/spreadsheetml/2006/main">
  <authors>
    <author>Diego Dorea</author>
  </authors>
  <commentList>
    <comment ref="B4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Colocar data, 15 dias iniciais do mês</t>
        </r>
      </text>
    </comment>
    <comment ref="K4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Preencher com saída do dia
</t>
        </r>
      </text>
    </comment>
    <comment ref="D20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Aumente o valor</t>
        </r>
      </text>
    </comment>
    <comment ref="B22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colocar data, 15 dias finais do mês</t>
        </r>
      </text>
    </comment>
    <comment ref="K22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Preencher com saída do dia</t>
        </r>
      </text>
    </comment>
  </commentList>
</comments>
</file>

<file path=xl/comments2.xml><?xml version="1.0" encoding="utf-8"?>
<comments xmlns="http://schemas.openxmlformats.org/spreadsheetml/2006/main">
  <authors>
    <author>Diego Dorea</author>
  </authors>
  <commentList>
    <comment ref="B4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Colocar data, 15 dias iniciais do mês</t>
        </r>
      </text>
    </comment>
    <comment ref="K4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Preencher com saída do dia
</t>
        </r>
      </text>
    </comment>
    <comment ref="D20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Aumente o valor</t>
        </r>
      </text>
    </comment>
    <comment ref="B22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colocar data, 15 dias finais do mês</t>
        </r>
      </text>
    </comment>
    <comment ref="K22" authorId="0" shapeId="0">
      <text>
        <r>
          <rPr>
            <b/>
            <sz val="9"/>
            <color indexed="81"/>
            <rFont val="Segoe UI"/>
            <charset val="1"/>
          </rPr>
          <t>Diego Dorea:</t>
        </r>
        <r>
          <rPr>
            <sz val="9"/>
            <color indexed="81"/>
            <rFont val="Segoe UI"/>
            <charset val="1"/>
          </rPr>
          <t xml:space="preserve">
Preencher com saída do dia</t>
        </r>
      </text>
    </comment>
  </commentList>
</comments>
</file>

<file path=xl/sharedStrings.xml><?xml version="1.0" encoding="utf-8"?>
<sst xmlns="http://schemas.openxmlformats.org/spreadsheetml/2006/main" count="3549" uniqueCount="102">
  <si>
    <t>Investimento</t>
  </si>
  <si>
    <t>Retorno Dia</t>
  </si>
  <si>
    <t>DATA</t>
  </si>
  <si>
    <t>Dia</t>
  </si>
  <si>
    <t xml:space="preserve">Investimento </t>
  </si>
  <si>
    <t>Retorno Dia %</t>
  </si>
  <si>
    <t>Lucro do Dia</t>
  </si>
  <si>
    <t>Acumulado</t>
  </si>
  <si>
    <t>30 Dias Lucro</t>
  </si>
  <si>
    <t>60 Dias Lucro</t>
  </si>
  <si>
    <t>90 Dias Lucro</t>
  </si>
  <si>
    <t>120 Dias Lucro</t>
  </si>
  <si>
    <t>150 Dias Lucro</t>
  </si>
  <si>
    <t>180 Dias Lucro</t>
  </si>
  <si>
    <t>StopLoss</t>
  </si>
  <si>
    <t>% Dia</t>
  </si>
  <si>
    <t>Lucro</t>
  </si>
  <si>
    <t>PayOut</t>
  </si>
  <si>
    <t>Entrada 0</t>
  </si>
  <si>
    <t>Entrada 2</t>
  </si>
  <si>
    <t>Stop Gain</t>
  </si>
  <si>
    <t>Stop Loss</t>
  </si>
  <si>
    <t>Valor I.</t>
  </si>
  <si>
    <t>Valor F.</t>
  </si>
  <si>
    <t>Lucro Dia</t>
  </si>
  <si>
    <t>STOP G/L</t>
  </si>
  <si>
    <t>Entrada R</t>
  </si>
  <si>
    <t>Banca Final G</t>
  </si>
  <si>
    <t>Banca Final L</t>
  </si>
  <si>
    <t>Entrada LL</t>
  </si>
  <si>
    <t>Entrada 1 S</t>
  </si>
  <si>
    <t>% Final G</t>
  </si>
  <si>
    <t>% Final L</t>
  </si>
  <si>
    <t>4x2 Conservador com Soros</t>
  </si>
  <si>
    <t>Entrada LT</t>
  </si>
  <si>
    <t>Gerenciamento de banca recomendado de: 10%</t>
  </si>
  <si>
    <t>Entrada 1 L</t>
  </si>
  <si>
    <t xml:space="preserve">4x2 Conservador </t>
  </si>
  <si>
    <t>4x2 Conservador</t>
  </si>
  <si>
    <t>DIA 1</t>
  </si>
  <si>
    <t>TIPO DE GERENCIAMENTO</t>
  </si>
  <si>
    <t>HORÁRIO</t>
  </si>
  <si>
    <t>VALOR INICIAL DA BANCA</t>
  </si>
  <si>
    <t>VALOR FINAL DA BANCA</t>
  </si>
  <si>
    <t>1ª Entrada</t>
  </si>
  <si>
    <t>Par de moeda</t>
  </si>
  <si>
    <t>Valor</t>
  </si>
  <si>
    <t>Estratégia</t>
  </si>
  <si>
    <t>Gatilho de entrada</t>
  </si>
  <si>
    <t xml:space="preserve">  Fale mais sobre sua operação</t>
  </si>
  <si>
    <t>Pressa</t>
  </si>
  <si>
    <t>2ª Entrada</t>
  </si>
  <si>
    <t>3ª Entrada</t>
  </si>
  <si>
    <t>4ª Entrada</t>
  </si>
  <si>
    <t>5ª Entrada</t>
  </si>
  <si>
    <r>
      <rPr>
        <b/>
        <sz val="12"/>
        <color theme="1"/>
        <rFont val="Calibri"/>
        <family val="2"/>
        <scheme val="minor"/>
      </rPr>
      <t>4x2</t>
    </r>
    <r>
      <rPr>
        <sz val="12"/>
        <color theme="1"/>
        <rFont val="Calibri"/>
        <family val="2"/>
        <scheme val="minor"/>
      </rPr>
      <t xml:space="preserve"> (</t>
    </r>
    <r>
      <rPr>
        <b/>
        <sz val="12"/>
        <color theme="9"/>
        <rFont val="Calibri"/>
        <family val="2"/>
        <scheme val="minor"/>
      </rPr>
      <t>4 Takes PARA</t>
    </r>
    <r>
      <rPr>
        <sz val="12"/>
        <color theme="1"/>
        <rFont val="Calibri"/>
        <family val="2"/>
        <scheme val="minor"/>
      </rPr>
      <t xml:space="preserve"> ou </t>
    </r>
    <r>
      <rPr>
        <b/>
        <sz val="12"/>
        <color rgb="FFFF0000"/>
        <rFont val="Calibri"/>
        <family val="2"/>
        <scheme val="minor"/>
      </rPr>
      <t>2 Loss Para</t>
    </r>
    <r>
      <rPr>
        <sz val="12"/>
        <color theme="1"/>
        <rFont val="Calibri"/>
        <family val="2"/>
        <scheme val="minor"/>
      </rPr>
      <t>)</t>
    </r>
  </si>
  <si>
    <t>DIÁRIO DE TRADER - DISCIPLINA E CONTROLE EMOCIONAL</t>
  </si>
  <si>
    <t>Filtros</t>
  </si>
  <si>
    <t>Retração</t>
  </si>
  <si>
    <t>Reversão</t>
  </si>
  <si>
    <t>Resultado</t>
  </si>
  <si>
    <t>Take</t>
  </si>
  <si>
    <t>Loss</t>
  </si>
  <si>
    <t>Tranquilidade</t>
  </si>
  <si>
    <t>Confiança</t>
  </si>
  <si>
    <t>Sentimento/Momento</t>
  </si>
  <si>
    <t>Medo</t>
  </si>
  <si>
    <t>Frustração</t>
  </si>
  <si>
    <t>Vingança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</si>
  <si>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</si>
  <si>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</si>
  <si>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</si>
  <si>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</si>
  <si>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</si>
  <si>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</si>
  <si>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</si>
  <si>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</si>
  <si>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</si>
  <si>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</si>
  <si>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</si>
  <si>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</si>
  <si>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</si>
  <si>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</si>
  <si>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</si>
  <si>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</si>
  <si>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</si>
  <si>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</si>
  <si>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</si>
  <si>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</si>
  <si>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</si>
  <si>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</si>
  <si>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</si>
  <si>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</si>
  <si>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</si>
  <si>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</si>
  <si>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</si>
  <si>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</si>
  <si>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</si>
  <si>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</si>
  <si>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RESPEITE O GERENCIAMENTO</t>
  </si>
  <si>
    <t>QUANTIDADE DE TAKES</t>
  </si>
  <si>
    <t>QUANTIDADE DE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</si>
</sst>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[$$-409]#,##0.00"/>
    <numFmt numFmtId="165" formatCode="&quot;R$&quot;\ #,##0.00"/>
    <numFmt numFmtId="166" formatCode="_-&quot;R$&quot;* #,##0.00_-;\-&quot;R$&quot;* #,##0.00_-;_-&quot;R$&quot;* &quot;-&quot;??_-;_-@_-"/>
    <numFmt numFmtId="167" formatCode="[$$-409]#,##0"/>
    <numFmt numFmtId="168" formatCode="0.0%"/>
    <numFmt numFmtId="169" formatCode="_-[$$-409]* #,##0.00_ ;_-[$$-409]* \-#,##0.00\ ;_-[$$-409]* &quot;-&quot;??_ ;_-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2"/>
      <color theme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rgb="FFFF1D1D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8DA58"/>
        <bgColor indexed="64"/>
      </patternFill>
    </fill>
    <fill>
      <patternFill patternType="solid">
        <fgColor theme="4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0" fontId="1" fillId="0" borderId="0" xfId="2"/>
    <xf numFmtId="9" fontId="1" fillId="0" borderId="0" xfId="2" applyNumberFormat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0" fontId="1" fillId="0" borderId="1" xfId="2" applyNumberFormat="1" applyBorder="1" applyAlignment="1">
      <alignment horizontal="center"/>
    </xf>
    <xf numFmtId="2" fontId="1" fillId="0" borderId="0" xfId="2" applyNumberFormat="1" applyAlignment="1">
      <alignment horizontal="center"/>
    </xf>
    <xf numFmtId="14" fontId="1" fillId="0" borderId="8" xfId="2" applyNumberFormat="1" applyBorder="1" applyAlignment="1">
      <alignment horizontal="center"/>
    </xf>
    <xf numFmtId="0" fontId="7" fillId="0" borderId="9" xfId="2" applyFont="1" applyBorder="1" applyAlignment="1">
      <alignment horizontal="center"/>
    </xf>
    <xf numFmtId="164" fontId="7" fillId="0" borderId="10" xfId="2" applyNumberFormat="1" applyFont="1" applyBorder="1" applyAlignment="1">
      <alignment horizontal="center"/>
    </xf>
    <xf numFmtId="10" fontId="1" fillId="0" borderId="11" xfId="2" applyNumberFormat="1" applyBorder="1" applyAlignment="1">
      <alignment horizontal="center"/>
    </xf>
    <xf numFmtId="164" fontId="7" fillId="0" borderId="11" xfId="2" applyNumberFormat="1" applyFont="1" applyBorder="1" applyAlignment="1">
      <alignment horizontal="center"/>
    </xf>
    <xf numFmtId="164" fontId="6" fillId="0" borderId="2" xfId="2" applyNumberFormat="1" applyFont="1" applyBorder="1" applyAlignment="1">
      <alignment horizontal="center"/>
    </xf>
    <xf numFmtId="14" fontId="1" fillId="0" borderId="12" xfId="2" applyNumberFormat="1" applyBorder="1" applyAlignment="1">
      <alignment horizontal="center"/>
    </xf>
    <xf numFmtId="0" fontId="7" fillId="0" borderId="13" xfId="2" applyFont="1" applyBorder="1" applyAlignment="1">
      <alignment horizontal="center"/>
    </xf>
    <xf numFmtId="164" fontId="7" fillId="0" borderId="14" xfId="2" applyNumberFormat="1" applyFont="1" applyBorder="1" applyAlignment="1">
      <alignment horizontal="center"/>
    </xf>
    <xf numFmtId="164" fontId="6" fillId="0" borderId="7" xfId="2" applyNumberFormat="1" applyFont="1" applyBorder="1" applyAlignment="1">
      <alignment horizontal="center"/>
    </xf>
    <xf numFmtId="164" fontId="1" fillId="0" borderId="0" xfId="2" applyNumberFormat="1"/>
    <xf numFmtId="14" fontId="1" fillId="0" borderId="16" xfId="2" applyNumberFormat="1" applyBorder="1" applyAlignment="1">
      <alignment horizontal="center"/>
    </xf>
    <xf numFmtId="0" fontId="7" fillId="0" borderId="17" xfId="2" applyFont="1" applyBorder="1" applyAlignment="1">
      <alignment horizontal="center"/>
    </xf>
    <xf numFmtId="164" fontId="7" fillId="0" borderId="18" xfId="2" applyNumberFormat="1" applyFont="1" applyBorder="1" applyAlignment="1">
      <alignment horizontal="center"/>
    </xf>
    <xf numFmtId="10" fontId="1" fillId="0" borderId="19" xfId="2" applyNumberFormat="1" applyBorder="1" applyAlignment="1">
      <alignment horizontal="center"/>
    </xf>
    <xf numFmtId="164" fontId="7" fillId="0" borderId="19" xfId="2" applyNumberFormat="1" applyFont="1" applyBorder="1" applyAlignment="1">
      <alignment horizontal="center"/>
    </xf>
    <xf numFmtId="164" fontId="6" fillId="0" borderId="15" xfId="2" applyNumberFormat="1" applyFont="1" applyBorder="1" applyAlignment="1">
      <alignment horizontal="center"/>
    </xf>
    <xf numFmtId="0" fontId="7" fillId="0" borderId="0" xfId="2" applyFont="1" applyAlignment="1">
      <alignment horizontal="center"/>
    </xf>
    <xf numFmtId="164" fontId="7" fillId="0" borderId="0" xfId="2" applyNumberFormat="1" applyFont="1" applyAlignment="1">
      <alignment horizontal="center"/>
    </xf>
    <xf numFmtId="165" fontId="7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165" fontId="6" fillId="0" borderId="0" xfId="2" applyNumberFormat="1" applyFont="1"/>
    <xf numFmtId="0" fontId="6" fillId="0" borderId="20" xfId="2" applyFont="1" applyBorder="1"/>
    <xf numFmtId="164" fontId="6" fillId="0" borderId="4" xfId="2" applyNumberFormat="1" applyFont="1" applyBorder="1" applyAlignment="1">
      <alignment horizontal="center"/>
    </xf>
    <xf numFmtId="0" fontId="1" fillId="0" borderId="5" xfId="2" applyBorder="1" applyAlignment="1">
      <alignment horizontal="center"/>
    </xf>
    <xf numFmtId="165" fontId="6" fillId="0" borderId="5" xfId="2" applyNumberFormat="1" applyFont="1" applyBorder="1" applyAlignment="1">
      <alignment horizontal="center"/>
    </xf>
    <xf numFmtId="165" fontId="6" fillId="0" borderId="6" xfId="2" applyNumberFormat="1" applyFont="1" applyBorder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14" fontId="1" fillId="0" borderId="9" xfId="2" applyNumberFormat="1" applyBorder="1" applyAlignment="1">
      <alignment horizontal="center"/>
    </xf>
    <xf numFmtId="0" fontId="7" fillId="0" borderId="21" xfId="2" applyFont="1" applyBorder="1" applyAlignment="1">
      <alignment horizontal="center"/>
    </xf>
    <xf numFmtId="14" fontId="1" fillId="0" borderId="13" xfId="2" applyNumberFormat="1" applyBorder="1" applyAlignment="1">
      <alignment horizontal="center"/>
    </xf>
    <xf numFmtId="0" fontId="7" fillId="0" borderId="22" xfId="2" applyFont="1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4" fontId="1" fillId="0" borderId="17" xfId="2" applyNumberForma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6" fillId="0" borderId="3" xfId="2" applyFont="1" applyBorder="1"/>
    <xf numFmtId="164" fontId="7" fillId="0" borderId="1" xfId="2" applyNumberFormat="1" applyFont="1" applyFill="1" applyBorder="1" applyAlignment="1">
      <alignment horizontal="center"/>
    </xf>
    <xf numFmtId="10" fontId="1" fillId="0" borderId="1" xfId="2" applyNumberFormat="1" applyFill="1" applyBorder="1" applyAlignment="1">
      <alignment horizontal="center"/>
    </xf>
    <xf numFmtId="164" fontId="6" fillId="0" borderId="7" xfId="2" applyNumberFormat="1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165" fontId="6" fillId="2" borderId="26" xfId="2" applyNumberFormat="1" applyFont="1" applyFill="1" applyBorder="1" applyAlignment="1">
      <alignment horizontal="center"/>
    </xf>
    <xf numFmtId="165" fontId="6" fillId="2" borderId="27" xfId="2" applyNumberFormat="1" applyFont="1" applyFill="1" applyBorder="1" applyAlignment="1">
      <alignment horizontal="center"/>
    </xf>
    <xf numFmtId="0" fontId="0" fillId="2" borderId="28" xfId="2" applyFont="1" applyFill="1" applyBorder="1" applyAlignment="1">
      <alignment horizontal="center"/>
    </xf>
    <xf numFmtId="164" fontId="6" fillId="2" borderId="29" xfId="2" applyNumberFormat="1" applyFont="1" applyFill="1" applyBorder="1" applyAlignment="1">
      <alignment horizontal="center"/>
    </xf>
    <xf numFmtId="164" fontId="7" fillId="0" borderId="14" xfId="2" applyNumberFormat="1" applyFont="1" applyFill="1" applyBorder="1" applyAlignment="1">
      <alignment horizontal="center"/>
    </xf>
    <xf numFmtId="0" fontId="6" fillId="2" borderId="20" xfId="2" applyFont="1" applyFill="1" applyBorder="1"/>
    <xf numFmtId="0" fontId="7" fillId="0" borderId="13" xfId="2" applyFont="1" applyFill="1" applyBorder="1" applyAlignment="1">
      <alignment horizontal="center"/>
    </xf>
    <xf numFmtId="9" fontId="0" fillId="0" borderId="0" xfId="0" applyNumberFormat="1"/>
    <xf numFmtId="164" fontId="3" fillId="2" borderId="27" xfId="2" applyNumberFormat="1" applyFont="1" applyFill="1" applyBorder="1" applyAlignment="1">
      <alignment horizontal="center" vertical="center"/>
    </xf>
    <xf numFmtId="165" fontId="3" fillId="2" borderId="30" xfId="2" applyNumberFormat="1" applyFont="1" applyFill="1" applyBorder="1" applyAlignment="1">
      <alignment horizontal="center" vertical="center"/>
    </xf>
    <xf numFmtId="10" fontId="3" fillId="2" borderId="27" xfId="1" applyNumberFormat="1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vertical="center"/>
    </xf>
    <xf numFmtId="0" fontId="3" fillId="2" borderId="26" xfId="2" applyFont="1" applyFill="1" applyBorder="1" applyAlignment="1">
      <alignment vertical="center"/>
    </xf>
    <xf numFmtId="165" fontId="3" fillId="2" borderId="26" xfId="2" applyNumberFormat="1" applyFont="1" applyFill="1" applyBorder="1" applyAlignment="1">
      <alignment vertical="center"/>
    </xf>
    <xf numFmtId="165" fontId="3" fillId="2" borderId="27" xfId="2" applyNumberFormat="1" applyFont="1" applyFill="1" applyBorder="1" applyAlignment="1">
      <alignment vertical="center"/>
    </xf>
    <xf numFmtId="164" fontId="7" fillId="0" borderId="10" xfId="2" applyNumberFormat="1" applyFont="1" applyFill="1" applyBorder="1" applyAlignment="1">
      <alignment horizontal="center"/>
    </xf>
    <xf numFmtId="164" fontId="6" fillId="0" borderId="2" xfId="2" applyNumberFormat="1" applyFont="1" applyFill="1" applyBorder="1" applyAlignment="1">
      <alignment horizontal="center"/>
    </xf>
    <xf numFmtId="0" fontId="6" fillId="2" borderId="20" xfId="2" applyFont="1" applyFill="1" applyBorder="1" applyAlignment="1">
      <alignment horizontal="center"/>
    </xf>
    <xf numFmtId="0" fontId="2" fillId="2" borderId="20" xfId="2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9" fontId="0" fillId="0" borderId="1" xfId="1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9" fontId="0" fillId="0" borderId="19" xfId="1" applyNumberFormat="1" applyFont="1" applyFill="1" applyBorder="1" applyAlignment="1">
      <alignment horizontal="center"/>
    </xf>
    <xf numFmtId="9" fontId="0" fillId="0" borderId="33" xfId="1" applyNumberFormat="1" applyFont="1" applyFill="1" applyBorder="1" applyAlignment="1">
      <alignment horizontal="center"/>
    </xf>
    <xf numFmtId="164" fontId="0" fillId="0" borderId="33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0" fillId="6" borderId="35" xfId="0" applyFill="1" applyBorder="1"/>
    <xf numFmtId="0" fontId="0" fillId="6" borderId="36" xfId="0" applyFill="1" applyBorder="1"/>
    <xf numFmtId="0" fontId="0" fillId="6" borderId="37" xfId="0" applyFill="1" applyBorder="1"/>
    <xf numFmtId="0" fontId="0" fillId="6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0" fillId="6" borderId="42" xfId="0" applyFill="1" applyBorder="1"/>
    <xf numFmtId="0" fontId="0" fillId="6" borderId="0" xfId="0" applyFill="1" applyBorder="1"/>
    <xf numFmtId="0" fontId="2" fillId="2" borderId="28" xfId="2" applyFont="1" applyFill="1" applyBorder="1" applyAlignment="1">
      <alignment horizontal="center"/>
    </xf>
    <xf numFmtId="164" fontId="6" fillId="2" borderId="20" xfId="2" applyNumberFormat="1" applyFont="1" applyFill="1" applyBorder="1" applyAlignment="1">
      <alignment horizontal="center"/>
    </xf>
    <xf numFmtId="165" fontId="6" fillId="2" borderId="20" xfId="2" applyNumberFormat="1" applyFont="1" applyFill="1" applyBorder="1" applyAlignment="1">
      <alignment horizontal="center"/>
    </xf>
    <xf numFmtId="165" fontId="2" fillId="2" borderId="28" xfId="2" applyNumberFormat="1" applyFont="1" applyFill="1" applyBorder="1" applyAlignment="1">
      <alignment horizontal="center" vertical="center"/>
    </xf>
    <xf numFmtId="10" fontId="2" fillId="2" borderId="20" xfId="1" applyNumberFormat="1" applyFont="1" applyFill="1" applyBorder="1" applyAlignment="1">
      <alignment horizontal="center" vertical="center"/>
    </xf>
    <xf numFmtId="0" fontId="1" fillId="6" borderId="0" xfId="0" applyFont="1" applyFill="1" applyBorder="1"/>
    <xf numFmtId="14" fontId="1" fillId="0" borderId="8" xfId="2" applyNumberFormat="1" applyFont="1" applyFill="1" applyBorder="1" applyAlignment="1">
      <alignment horizontal="center"/>
    </xf>
    <xf numFmtId="10" fontId="1" fillId="0" borderId="11" xfId="2" applyNumberFormat="1" applyFont="1" applyFill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0" fontId="1" fillId="0" borderId="11" xfId="5" applyNumberFormat="1" applyFont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0" fontId="1" fillId="0" borderId="1" xfId="2" applyNumberFormat="1" applyFont="1" applyFill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5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10" fontId="1" fillId="0" borderId="19" xfId="2" applyNumberFormat="1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0" fontId="1" fillId="0" borderId="19" xfId="5" applyNumberFormat="1" applyFont="1" applyBorder="1" applyAlignment="1">
      <alignment horizontal="center"/>
    </xf>
    <xf numFmtId="164" fontId="1" fillId="4" borderId="19" xfId="0" applyNumberFormat="1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164" fontId="2" fillId="2" borderId="20" xfId="2" applyNumberFormat="1" applyFont="1" applyFill="1" applyBorder="1" applyAlignment="1">
      <alignment horizontal="center" vertical="center"/>
    </xf>
    <xf numFmtId="0" fontId="1" fillId="6" borderId="41" xfId="2" applyFont="1" applyFill="1" applyBorder="1" applyAlignment="1">
      <alignment horizontal="center"/>
    </xf>
    <xf numFmtId="164" fontId="1" fillId="6" borderId="41" xfId="2" applyNumberFormat="1" applyFont="1" applyFill="1" applyBorder="1" applyAlignment="1">
      <alignment horizontal="center"/>
    </xf>
    <xf numFmtId="165" fontId="1" fillId="6" borderId="41" xfId="2" applyNumberFormat="1" applyFont="1" applyFill="1" applyBorder="1" applyAlignment="1">
      <alignment horizontal="center"/>
    </xf>
    <xf numFmtId="0" fontId="1" fillId="6" borderId="41" xfId="0" applyFont="1" applyFill="1" applyBorder="1"/>
    <xf numFmtId="0" fontId="0" fillId="6" borderId="38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9" fontId="2" fillId="2" borderId="20" xfId="1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5" borderId="34" xfId="0" applyNumberFormat="1" applyFont="1" applyFill="1" applyBorder="1" applyAlignment="1">
      <alignment horizontal="center"/>
    </xf>
    <xf numFmtId="164" fontId="1" fillId="2" borderId="20" xfId="2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/>
    </xf>
    <xf numFmtId="0" fontId="7" fillId="0" borderId="45" xfId="2" applyFont="1" applyFill="1" applyBorder="1" applyAlignment="1">
      <alignment horizontal="center"/>
    </xf>
    <xf numFmtId="0" fontId="7" fillId="0" borderId="46" xfId="2" applyFont="1" applyBorder="1" applyAlignment="1">
      <alignment horizontal="center"/>
    </xf>
    <xf numFmtId="167" fontId="0" fillId="7" borderId="1" xfId="0" applyNumberFormat="1" applyFont="1" applyFill="1" applyBorder="1" applyAlignment="1">
      <alignment horizontal="center"/>
    </xf>
    <xf numFmtId="167" fontId="0" fillId="7" borderId="19" xfId="0" applyNumberFormat="1" applyFont="1" applyFill="1" applyBorder="1" applyAlignment="1">
      <alignment horizontal="center"/>
    </xf>
    <xf numFmtId="164" fontId="7" fillId="9" borderId="11" xfId="2" applyNumberFormat="1" applyFont="1" applyFill="1" applyBorder="1" applyAlignment="1">
      <alignment horizontal="center"/>
    </xf>
    <xf numFmtId="164" fontId="7" fillId="9" borderId="1" xfId="2" applyNumberFormat="1" applyFont="1" applyFill="1" applyBorder="1" applyAlignment="1">
      <alignment horizontal="center"/>
    </xf>
    <xf numFmtId="164" fontId="7" fillId="9" borderId="19" xfId="2" applyNumberFormat="1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164" fontId="0" fillId="0" borderId="47" xfId="0" applyNumberFormat="1" applyFont="1" applyFill="1" applyBorder="1" applyAlignment="1">
      <alignment horizontal="center"/>
    </xf>
    <xf numFmtId="167" fontId="0" fillId="8" borderId="48" xfId="0" applyNumberFormat="1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  <xf numFmtId="0" fontId="2" fillId="11" borderId="3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9" fontId="0" fillId="0" borderId="15" xfId="1" applyFont="1" applyBorder="1" applyAlignment="1">
      <alignment horizontal="center"/>
    </xf>
    <xf numFmtId="164" fontId="0" fillId="4" borderId="33" xfId="0" applyNumberFormat="1" applyFont="1" applyFill="1" applyBorder="1" applyAlignment="1">
      <alignment horizontal="center"/>
    </xf>
    <xf numFmtId="164" fontId="0" fillId="5" borderId="33" xfId="0" applyNumberFormat="1" applyFont="1" applyFill="1" applyBorder="1" applyAlignment="1">
      <alignment horizontal="center"/>
    </xf>
    <xf numFmtId="9" fontId="0" fillId="0" borderId="25" xfId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64" fontId="0" fillId="5" borderId="1" xfId="0" applyNumberFormat="1" applyFon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9" fontId="0" fillId="5" borderId="7" xfId="1" applyFont="1" applyFill="1" applyBorder="1" applyAlignment="1">
      <alignment horizontal="center"/>
    </xf>
    <xf numFmtId="9" fontId="0" fillId="5" borderId="34" xfId="1" applyFont="1" applyFill="1" applyBorder="1" applyAlignment="1">
      <alignment horizontal="center"/>
    </xf>
    <xf numFmtId="9" fontId="0" fillId="4" borderId="25" xfId="1" applyFont="1" applyFill="1" applyBorder="1" applyAlignment="1">
      <alignment horizontal="center"/>
    </xf>
    <xf numFmtId="168" fontId="0" fillId="4" borderId="7" xfId="1" applyNumberFormat="1" applyFont="1" applyFill="1" applyBorder="1" applyAlignment="1">
      <alignment horizontal="center"/>
    </xf>
    <xf numFmtId="9" fontId="0" fillId="4" borderId="49" xfId="1" applyFont="1" applyFill="1" applyBorder="1" applyAlignment="1">
      <alignment horizontal="center"/>
    </xf>
    <xf numFmtId="14" fontId="1" fillId="0" borderId="23" xfId="0" applyNumberFormat="1" applyFont="1" applyBorder="1" applyAlignment="1">
      <alignment horizontal="center"/>
    </xf>
    <xf numFmtId="14" fontId="1" fillId="0" borderId="46" xfId="0" applyNumberFormat="1" applyFont="1" applyBorder="1" applyAlignment="1">
      <alignment horizontal="center"/>
    </xf>
    <xf numFmtId="14" fontId="0" fillId="0" borderId="8" xfId="2" applyNumberFormat="1" applyFont="1" applyFill="1" applyBorder="1" applyAlignment="1">
      <alignment horizontal="center"/>
    </xf>
    <xf numFmtId="0" fontId="7" fillId="0" borderId="46" xfId="2" applyFont="1" applyFill="1" applyBorder="1" applyAlignment="1">
      <alignment horizontal="center"/>
    </xf>
    <xf numFmtId="164" fontId="7" fillId="0" borderId="18" xfId="2" applyNumberFormat="1" applyFont="1" applyFill="1" applyBorder="1" applyAlignment="1">
      <alignment horizontal="center"/>
    </xf>
    <xf numFmtId="10" fontId="1" fillId="0" borderId="19" xfId="2" applyNumberFormat="1" applyFont="1" applyFill="1" applyBorder="1" applyAlignment="1">
      <alignment horizontal="center"/>
    </xf>
    <xf numFmtId="164" fontId="6" fillId="0" borderId="15" xfId="2" applyNumberFormat="1" applyFont="1" applyFill="1" applyBorder="1" applyAlignment="1">
      <alignment horizontal="center"/>
    </xf>
    <xf numFmtId="14" fontId="1" fillId="0" borderId="8" xfId="2" applyNumberFormat="1" applyFill="1" applyBorder="1" applyAlignment="1">
      <alignment horizontal="center"/>
    </xf>
    <xf numFmtId="0" fontId="7" fillId="0" borderId="9" xfId="2" applyFont="1" applyFill="1" applyBorder="1" applyAlignment="1">
      <alignment horizontal="center"/>
    </xf>
    <xf numFmtId="10" fontId="1" fillId="0" borderId="11" xfId="2" applyNumberFormat="1" applyFill="1" applyBorder="1" applyAlignment="1">
      <alignment horizontal="center"/>
    </xf>
    <xf numFmtId="164" fontId="7" fillId="0" borderId="11" xfId="2" applyNumberFormat="1" applyFont="1" applyFill="1" applyBorder="1" applyAlignment="1">
      <alignment horizontal="center"/>
    </xf>
    <xf numFmtId="0" fontId="7" fillId="0" borderId="17" xfId="2" applyFont="1" applyFill="1" applyBorder="1" applyAlignment="1">
      <alignment horizontal="center"/>
    </xf>
    <xf numFmtId="10" fontId="1" fillId="0" borderId="19" xfId="2" applyNumberFormat="1" applyFill="1" applyBorder="1" applyAlignment="1">
      <alignment horizontal="center"/>
    </xf>
    <xf numFmtId="164" fontId="7" fillId="0" borderId="19" xfId="2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0" xfId="0" applyFont="1" applyFill="1" applyBorder="1" applyAlignment="1">
      <alignment horizontal="center"/>
    </xf>
    <xf numFmtId="9" fontId="0" fillId="0" borderId="34" xfId="1" applyFont="1" applyFill="1" applyBorder="1" applyAlignment="1">
      <alignment horizontal="center"/>
    </xf>
    <xf numFmtId="9" fontId="0" fillId="4" borderId="7" xfId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Border="1" applyAlignment="1"/>
    <xf numFmtId="0" fontId="0" fillId="0" borderId="1" xfId="0" applyBorder="1"/>
    <xf numFmtId="0" fontId="0" fillId="0" borderId="0" xfId="0" applyFill="1" applyBorder="1" applyAlignment="1">
      <alignment horizontal="center"/>
    </xf>
    <xf numFmtId="0" fontId="0" fillId="0" borderId="33" xfId="0" applyFont="1" applyBorder="1" applyAlignment="1">
      <alignment horizontal="center"/>
    </xf>
    <xf numFmtId="169" fontId="4" fillId="0" borderId="33" xfId="6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9" fontId="0" fillId="0" borderId="1" xfId="6" applyNumberFormat="1" applyFont="1" applyBorder="1" applyAlignment="1">
      <alignment horizontal="center"/>
    </xf>
    <xf numFmtId="169" fontId="4" fillId="0" borderId="1" xfId="6" applyNumberFormat="1" applyFont="1" applyBorder="1" applyAlignment="1">
      <alignment horizontal="center"/>
    </xf>
    <xf numFmtId="0" fontId="3" fillId="2" borderId="30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16" fillId="12" borderId="35" xfId="0" applyFont="1" applyFill="1" applyBorder="1" applyAlignment="1">
      <alignment horizontal="center" vertical="center"/>
    </xf>
    <xf numFmtId="0" fontId="16" fillId="12" borderId="36" xfId="0" applyFont="1" applyFill="1" applyBorder="1" applyAlignment="1">
      <alignment horizontal="center" vertical="center"/>
    </xf>
    <xf numFmtId="0" fontId="16" fillId="12" borderId="37" xfId="0" applyFont="1" applyFill="1" applyBorder="1" applyAlignment="1">
      <alignment horizontal="center" vertical="center"/>
    </xf>
    <xf numFmtId="0" fontId="16" fillId="12" borderId="38" xfId="0" applyFont="1" applyFill="1" applyBorder="1" applyAlignment="1">
      <alignment horizontal="center" vertical="center"/>
    </xf>
    <xf numFmtId="0" fontId="16" fillId="12" borderId="0" xfId="0" applyFont="1" applyFill="1" applyBorder="1" applyAlignment="1">
      <alignment horizontal="center" vertical="center"/>
    </xf>
    <xf numFmtId="0" fontId="16" fillId="12" borderId="39" xfId="0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43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6" xfId="2" applyFont="1" applyFill="1" applyBorder="1" applyAlignment="1">
      <alignment horizontal="center" vertical="center"/>
    </xf>
    <xf numFmtId="0" fontId="2" fillId="2" borderId="27" xfId="2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164" fontId="16" fillId="12" borderId="35" xfId="0" applyNumberFormat="1" applyFont="1" applyFill="1" applyBorder="1" applyAlignment="1">
      <alignment horizontal="center" vertical="center"/>
    </xf>
    <xf numFmtId="164" fontId="16" fillId="12" borderId="36" xfId="0" applyNumberFormat="1" applyFont="1" applyFill="1" applyBorder="1" applyAlignment="1">
      <alignment horizontal="center" vertical="center"/>
    </xf>
    <xf numFmtId="164" fontId="16" fillId="12" borderId="37" xfId="0" applyNumberFormat="1" applyFont="1" applyFill="1" applyBorder="1" applyAlignment="1">
      <alignment horizontal="center" vertical="center"/>
    </xf>
    <xf numFmtId="164" fontId="16" fillId="12" borderId="38" xfId="0" applyNumberFormat="1" applyFont="1" applyFill="1" applyBorder="1" applyAlignment="1">
      <alignment horizontal="center" vertical="center"/>
    </xf>
    <xf numFmtId="164" fontId="16" fillId="12" borderId="0" xfId="0" applyNumberFormat="1" applyFont="1" applyFill="1" applyBorder="1" applyAlignment="1">
      <alignment horizontal="center" vertical="center"/>
    </xf>
    <xf numFmtId="164" fontId="16" fillId="12" borderId="3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13" borderId="0" xfId="0" applyFont="1" applyFill="1" applyBorder="1" applyAlignment="1">
      <alignment horizontal="center" vertical="center"/>
    </xf>
    <xf numFmtId="0" fontId="14" fillId="13" borderId="51" xfId="0" applyFont="1" applyFill="1" applyBorder="1" applyAlignment="1">
      <alignment horizontal="center" vertical="center"/>
    </xf>
    <xf numFmtId="0" fontId="14" fillId="13" borderId="53" xfId="0" applyFont="1" applyFill="1" applyBorder="1" applyAlignment="1">
      <alignment horizontal="center" vertical="center"/>
    </xf>
    <xf numFmtId="0" fontId="14" fillId="13" borderId="50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5" fillId="14" borderId="52" xfId="0" applyFont="1" applyFill="1" applyBorder="1" applyAlignment="1">
      <alignment horizontal="center"/>
    </xf>
    <xf numFmtId="0" fontId="15" fillId="14" borderId="14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5" fillId="14" borderId="52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7">
    <cellStyle name="Moeda" xfId="6" builtinId="4"/>
    <cellStyle name="Moeda 2" xfId="4"/>
    <cellStyle name="Moeda 5" xfId="3"/>
    <cellStyle name="Normal" xfId="0" builtinId="0"/>
    <cellStyle name="Normal 5" xfId="2"/>
    <cellStyle name="Porcentagem" xfId="1" builtinId="5"/>
    <cellStyle name="Porcentagem 2" xfId="5"/>
  </cellStyles>
  <dxfs count="8">
    <dxf>
      <fill>
        <patternFill>
          <bgColor rgb="FFFF1D1D"/>
        </patternFill>
      </fill>
    </dxf>
    <dxf>
      <fill>
        <patternFill>
          <bgColor rgb="FF92D050"/>
        </patternFill>
      </fill>
    </dxf>
    <dxf>
      <fill>
        <patternFill>
          <bgColor rgb="FFFF1D1D"/>
        </patternFill>
      </fill>
    </dxf>
    <dxf>
      <fill>
        <patternFill>
          <bgColor rgb="FF92D050"/>
        </patternFill>
      </fill>
    </dxf>
    <dxf>
      <fill>
        <patternFill>
          <bgColor rgb="FFFF1D1D"/>
        </patternFill>
      </fill>
    </dxf>
    <dxf>
      <fill>
        <patternFill>
          <bgColor rgb="FF92D050"/>
        </patternFill>
      </fill>
    </dxf>
    <dxf>
      <fill>
        <patternFill>
          <bgColor rgb="FFFF1D1D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1D1D"/>
      <color rgb="FF08DA58"/>
      <color rgb="FFFFB9B9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Patrimônio - 1ª</a:t>
            </a:r>
            <a:r>
              <a:rPr lang="pt-BR" baseline="0"/>
              <a:t> Quinzena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'Gerenciamento Geral 4x2  87%'!$K$3</c:f>
              <c:strCache>
                <c:ptCount val="1"/>
                <c:pt idx="0">
                  <c:v>Valor F.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'Gerenciamento Geral 4x2  87%'!$K$4:$K$18</c:f>
              <c:numCache>
                <c:formatCode>[$$-409]#,##0.00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2F-4F22-BFB8-25554AD2C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261072"/>
        <c:axId val="245258160"/>
      </c:scatterChart>
      <c:valAx>
        <c:axId val="24526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5258160"/>
        <c:crosses val="autoZero"/>
        <c:crossBetween val="midCat"/>
      </c:valAx>
      <c:valAx>
        <c:axId val="24525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526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Patrimônio -</a:t>
            </a:r>
            <a:r>
              <a:rPr lang="pt-BR" baseline="0"/>
              <a:t> 2ª Quinzena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'Gerenciamento Geral 4x2  87%'!$K$21</c:f>
              <c:strCache>
                <c:ptCount val="1"/>
                <c:pt idx="0">
                  <c:v>Valor F.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'Gerenciamento Geral 4x2  87%'!$K$22:$K$36</c:f>
              <c:numCache>
                <c:formatCode>[$$-409]#,##0.00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EC-49D8-A9B3-3888EB054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528032"/>
        <c:axId val="247681760"/>
      </c:scatterChart>
      <c:valAx>
        <c:axId val="24252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7681760"/>
        <c:crosses val="autoZero"/>
        <c:crossBetween val="midCat"/>
      </c:valAx>
      <c:valAx>
        <c:axId val="2476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42528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Patrimônio Mensal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'Gerenciamento Geral 4x2  87%'!$K$3</c:f>
              <c:strCache>
                <c:ptCount val="1"/>
                <c:pt idx="0">
                  <c:v>Valor F.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('Gerenciamento Geral 4x2  87%'!$K$4:$K$18,'Gerenciamento Geral 4x2  87%'!$K$22:$K$36)</c:f>
              <c:numCache>
                <c:formatCode>[$$-409]#,##0.00</c:formatCode>
                <c:ptCount val="3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19-47B8-A9AD-DC2D75F3C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07776"/>
        <c:axId val="299409024"/>
      </c:scatterChart>
      <c:valAx>
        <c:axId val="29940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9409024"/>
        <c:crosses val="autoZero"/>
        <c:crossBetween val="midCat"/>
      </c:valAx>
      <c:valAx>
        <c:axId val="29940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9407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Patrimônio - 1ª Quinzena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'Gerenciamento Geral 4x2 76%'!$K$3</c:f>
              <c:strCache>
                <c:ptCount val="1"/>
                <c:pt idx="0">
                  <c:v>Valor F.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'Gerenciamento Geral 4x2 76%'!$K$4:$K$18</c:f>
              <c:numCache>
                <c:formatCode>[$$-409]#,##0.00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E0-4177-9D5C-053944662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73759"/>
        <c:axId val="83972095"/>
      </c:scatterChart>
      <c:valAx>
        <c:axId val="83973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972095"/>
        <c:crosses val="autoZero"/>
        <c:crossBetween val="midCat"/>
      </c:valAx>
      <c:valAx>
        <c:axId val="8397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9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Patrimônio - 2ª Quinzena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'Gerenciamento Geral 4x2 76%'!$K$21</c:f>
              <c:strCache>
                <c:ptCount val="1"/>
                <c:pt idx="0">
                  <c:v>Valor F.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'Gerenciamento Geral 4x2 76%'!$K$22:$K$36</c:f>
              <c:numCache>
                <c:formatCode>[$$-409]#,##0.00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31-4D8C-937A-69B555BF0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766799"/>
        <c:axId val="2093768879"/>
      </c:scatterChart>
      <c:valAx>
        <c:axId val="209376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3768879"/>
        <c:crosses val="autoZero"/>
        <c:crossBetween val="midCat"/>
      </c:valAx>
      <c:valAx>
        <c:axId val="2093768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376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Patrimônio Mensal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'Gerenciamento Geral 4x2 76%'!$K$3</c:f>
              <c:strCache>
                <c:ptCount val="1"/>
                <c:pt idx="0">
                  <c:v>Valor F.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('Gerenciamento Geral 4x2 76%'!$K$4:$K$18,'Gerenciamento Geral 4x2 76%'!$K$22:$K$36)</c:f>
              <c:numCache>
                <c:formatCode>[$$-409]#,##0.00</c:formatCode>
                <c:ptCount val="3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E7-4544-A7B7-68769597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85407"/>
        <c:axId val="83972511"/>
      </c:scatterChart>
      <c:valAx>
        <c:axId val="8398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972511"/>
        <c:crosses val="autoZero"/>
        <c:crossBetween val="midCat"/>
      </c:valAx>
      <c:valAx>
        <c:axId val="8397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98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1</xdr:row>
      <xdr:rowOff>38100</xdr:rowOff>
    </xdr:from>
    <xdr:to>
      <xdr:col>31</xdr:col>
      <xdr:colOff>107950</xdr:colOff>
      <xdr:row>12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28575</xdr:colOff>
      <xdr:row>12</xdr:row>
      <xdr:rowOff>161925</xdr:rowOff>
    </xdr:from>
    <xdr:to>
      <xdr:col>31</xdr:col>
      <xdr:colOff>117475</xdr:colOff>
      <xdr:row>24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38100</xdr:colOff>
      <xdr:row>25</xdr:row>
      <xdr:rowOff>28575</xdr:rowOff>
    </xdr:from>
    <xdr:to>
      <xdr:col>31</xdr:col>
      <xdr:colOff>127000</xdr:colOff>
      <xdr:row>37</xdr:row>
      <xdr:rowOff>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6350</xdr:colOff>
      <xdr:row>1</xdr:row>
      <xdr:rowOff>47625</xdr:rowOff>
    </xdr:from>
    <xdr:to>
      <xdr:col>31</xdr:col>
      <xdr:colOff>190500</xdr:colOff>
      <xdr:row>12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15875</xdr:colOff>
      <xdr:row>13</xdr:row>
      <xdr:rowOff>38100</xdr:rowOff>
    </xdr:from>
    <xdr:to>
      <xdr:col>31</xdr:col>
      <xdr:colOff>200025</xdr:colOff>
      <xdr:row>24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6350</xdr:colOff>
      <xdr:row>25</xdr:row>
      <xdr:rowOff>104775</xdr:rowOff>
    </xdr:from>
    <xdr:to>
      <xdr:col>31</xdr:col>
      <xdr:colOff>190500</xdr:colOff>
      <xdr:row>37</xdr:row>
      <xdr:rowOff>95250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4" name="Imagem 3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</xdr:row>
      <xdr:rowOff>114300</xdr:rowOff>
    </xdr:from>
    <xdr:to>
      <xdr:col>18</xdr:col>
      <xdr:colOff>594324</xdr:colOff>
      <xdr:row>6</xdr:row>
      <xdr:rowOff>99204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twoCellAnchor>
  <xdr:oneCellAnchor>
    <xdr:from>
      <xdr:col>17</xdr:col>
      <xdr:colOff>142875</xdr:colOff>
      <xdr:row>2</xdr:row>
      <xdr:rowOff>114300</xdr:rowOff>
    </xdr:from>
    <xdr:ext cx="1061049" cy="785004"/>
    <xdr:pic>
      <xdr:nvPicPr>
        <xdr:cNvPr id="3" name="Imagem 2">
          <a:extLst>
            <a:ext uri="{FF2B5EF4-FFF2-40B4-BE49-F238E27FC236}">
              <a16:creationId xmlns:a16="http://schemas.microsoft.com/office/drawing/2014/main" id="{12741593-8BE2-4005-BED7-C207A1094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387" t="56793" r="41910" b="27945"/>
        <a:stretch/>
      </xdr:blipFill>
      <xdr:spPr>
        <a:xfrm>
          <a:off x="15325725" y="647700"/>
          <a:ext cx="1061049" cy="7850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S105"/>
  <sheetViews>
    <sheetView zoomScaleNormal="100" workbookViewId="0">
      <selection activeCell="D3" sqref="D3"/>
    </sheetView>
  </sheetViews>
  <sheetFormatPr defaultRowHeight="15" x14ac:dyDescent="0.25"/>
  <cols>
    <col min="1" max="1" width="10.7109375" style="6" bestFit="1" customWidth="1"/>
    <col min="2" max="2" width="10.7109375" style="3" bestFit="1" customWidth="1"/>
    <col min="3" max="3" width="4" style="3" bestFit="1" customWidth="1"/>
    <col min="4" max="4" width="22.28515625" style="4" bestFit="1" customWidth="1"/>
    <col min="5" max="5" width="13.5703125" style="3" bestFit="1" customWidth="1"/>
    <col min="6" max="6" width="22.28515625" style="5" bestFit="1" customWidth="1"/>
    <col min="7" max="7" width="21.85546875" style="5" bestFit="1" customWidth="1"/>
    <col min="8" max="8" width="6" style="3" customWidth="1"/>
    <col min="9" max="9" width="10.7109375" style="3" customWidth="1"/>
    <col min="10" max="10" width="4" style="3" customWidth="1"/>
    <col min="11" max="11" width="26" style="5" bestFit="1" customWidth="1"/>
    <col min="12" max="12" width="13.5703125" style="3" customWidth="1"/>
    <col min="13" max="13" width="24.85546875" style="5" bestFit="1" customWidth="1"/>
    <col min="14" max="14" width="26" style="5" bestFit="1" customWidth="1"/>
    <col min="15" max="15" width="5.7109375" style="6" customWidth="1"/>
    <col min="17" max="16384" width="9.140625" style="6"/>
  </cols>
  <sheetData>
    <row r="1" spans="1:19" ht="15.75" thickBot="1" x14ac:dyDescent="0.3"/>
    <row r="2" spans="1:19" s="2" customFormat="1" ht="16.5" customHeight="1" thickBot="1" x14ac:dyDescent="0.3">
      <c r="B2" s="197" t="s">
        <v>0</v>
      </c>
      <c r="C2" s="198"/>
      <c r="D2" s="61">
        <v>100</v>
      </c>
      <c r="E2" s="1"/>
      <c r="F2" s="62" t="s">
        <v>1</v>
      </c>
      <c r="G2" s="63">
        <v>0.1</v>
      </c>
      <c r="I2" s="64" t="s">
        <v>35</v>
      </c>
      <c r="J2" s="65"/>
      <c r="K2" s="66"/>
      <c r="L2" s="65"/>
      <c r="M2" s="66"/>
      <c r="N2" s="67"/>
    </row>
    <row r="3" spans="1:19" ht="15.75" thickBot="1" x14ac:dyDescent="0.3"/>
    <row r="4" spans="1:19" ht="15.75" thickBot="1" x14ac:dyDescent="0.3">
      <c r="B4" s="55" t="s">
        <v>2</v>
      </c>
      <c r="C4" s="58" t="s">
        <v>3</v>
      </c>
      <c r="D4" s="56" t="s">
        <v>4</v>
      </c>
      <c r="E4" s="52" t="s">
        <v>5</v>
      </c>
      <c r="F4" s="53" t="s">
        <v>6</v>
      </c>
      <c r="G4" s="54" t="s">
        <v>7</v>
      </c>
      <c r="H4" s="7"/>
      <c r="I4" s="55"/>
      <c r="J4" s="58" t="s">
        <v>3</v>
      </c>
      <c r="K4" s="56" t="s">
        <v>4</v>
      </c>
      <c r="L4" s="52" t="s">
        <v>5</v>
      </c>
      <c r="M4" s="53" t="s">
        <v>6</v>
      </c>
      <c r="N4" s="54" t="s">
        <v>7</v>
      </c>
    </row>
    <row r="5" spans="1:19" ht="15.75" thickBot="1" x14ac:dyDescent="0.3">
      <c r="B5" s="167">
        <v>44321</v>
      </c>
      <c r="C5" s="168">
        <v>1</v>
      </c>
      <c r="D5" s="68">
        <f>D2</f>
        <v>100</v>
      </c>
      <c r="E5" s="169">
        <f t="shared" ref="E5:E34" si="0">$G$2</f>
        <v>0.1</v>
      </c>
      <c r="F5" s="170">
        <f t="shared" ref="F5:F34" si="1">D5*E5%*100</f>
        <v>10</v>
      </c>
      <c r="G5" s="69">
        <f t="shared" ref="G5:G34" si="2">D5+F5</f>
        <v>110</v>
      </c>
      <c r="H5" s="10"/>
      <c r="I5" s="162">
        <v>44351</v>
      </c>
      <c r="J5" s="168">
        <v>31</v>
      </c>
      <c r="K5" s="68">
        <f>G36</f>
        <v>1744.9402268886411</v>
      </c>
      <c r="L5" s="169">
        <f t="shared" ref="L5:L34" si="3">$G$2</f>
        <v>0.1</v>
      </c>
      <c r="M5" s="170">
        <f t="shared" ref="M5:M34" si="4">K5*L5%*100</f>
        <v>174.49402268886411</v>
      </c>
      <c r="N5" s="69">
        <f t="shared" ref="N5:N34" si="5">K5+M5</f>
        <v>1919.4342495775052</v>
      </c>
    </row>
    <row r="6" spans="1:19" ht="15.75" thickBot="1" x14ac:dyDescent="0.3">
      <c r="B6" s="167">
        <v>44322</v>
      </c>
      <c r="C6" s="59">
        <v>2</v>
      </c>
      <c r="D6" s="57">
        <f t="shared" ref="D6:D34" si="6">G5</f>
        <v>110</v>
      </c>
      <c r="E6" s="50">
        <f t="shared" si="0"/>
        <v>0.1</v>
      </c>
      <c r="F6" s="49">
        <f t="shared" si="1"/>
        <v>11</v>
      </c>
      <c r="G6" s="51">
        <f t="shared" si="2"/>
        <v>121</v>
      </c>
      <c r="H6" s="4"/>
      <c r="I6" s="162">
        <v>44352</v>
      </c>
      <c r="J6" s="59">
        <v>32</v>
      </c>
      <c r="K6" s="57">
        <f>N5</f>
        <v>1919.4342495775052</v>
      </c>
      <c r="L6" s="50">
        <f t="shared" si="3"/>
        <v>0.1</v>
      </c>
      <c r="M6" s="49">
        <f t="shared" si="4"/>
        <v>191.94342495775052</v>
      </c>
      <c r="N6" s="51">
        <f t="shared" si="5"/>
        <v>2111.3776745352557</v>
      </c>
      <c r="O6" s="21"/>
    </row>
    <row r="7" spans="1:19" ht="15.75" thickBot="1" x14ac:dyDescent="0.3">
      <c r="A7" s="21"/>
      <c r="B7" s="167">
        <v>44323</v>
      </c>
      <c r="C7" s="59">
        <v>3</v>
      </c>
      <c r="D7" s="57">
        <f t="shared" si="6"/>
        <v>121</v>
      </c>
      <c r="E7" s="50">
        <f t="shared" si="0"/>
        <v>0.1</v>
      </c>
      <c r="F7" s="49">
        <f t="shared" si="1"/>
        <v>12.1</v>
      </c>
      <c r="G7" s="51">
        <f t="shared" si="2"/>
        <v>133.1</v>
      </c>
      <c r="I7" s="162">
        <v>44353</v>
      </c>
      <c r="J7" s="59">
        <v>33</v>
      </c>
      <c r="K7" s="57">
        <f t="shared" ref="K7:K34" si="7">N6</f>
        <v>2111.3776745352557</v>
      </c>
      <c r="L7" s="50">
        <f t="shared" si="3"/>
        <v>0.1</v>
      </c>
      <c r="M7" s="49">
        <f t="shared" si="4"/>
        <v>211.13776745352558</v>
      </c>
      <c r="N7" s="51">
        <f t="shared" si="5"/>
        <v>2322.5154419887813</v>
      </c>
    </row>
    <row r="8" spans="1:19" ht="15.75" thickBot="1" x14ac:dyDescent="0.3">
      <c r="B8" s="167">
        <v>44324</v>
      </c>
      <c r="C8" s="59">
        <v>4</v>
      </c>
      <c r="D8" s="57">
        <f t="shared" si="6"/>
        <v>133.1</v>
      </c>
      <c r="E8" s="50">
        <f t="shared" si="0"/>
        <v>0.1</v>
      </c>
      <c r="F8" s="49">
        <f t="shared" si="1"/>
        <v>13.309999999999999</v>
      </c>
      <c r="G8" s="51">
        <f t="shared" si="2"/>
        <v>146.41</v>
      </c>
      <c r="I8" s="162">
        <v>44354</v>
      </c>
      <c r="J8" s="59">
        <v>34</v>
      </c>
      <c r="K8" s="57">
        <f t="shared" si="7"/>
        <v>2322.5154419887813</v>
      </c>
      <c r="L8" s="50">
        <f t="shared" si="3"/>
        <v>0.1</v>
      </c>
      <c r="M8" s="49">
        <f t="shared" si="4"/>
        <v>232.25154419887812</v>
      </c>
      <c r="N8" s="51">
        <f t="shared" si="5"/>
        <v>2554.7669861876593</v>
      </c>
    </row>
    <row r="9" spans="1:19" ht="15.75" thickBot="1" x14ac:dyDescent="0.3">
      <c r="B9" s="167">
        <v>44325</v>
      </c>
      <c r="C9" s="59">
        <v>5</v>
      </c>
      <c r="D9" s="57">
        <f t="shared" si="6"/>
        <v>146.41</v>
      </c>
      <c r="E9" s="50">
        <f t="shared" si="0"/>
        <v>0.1</v>
      </c>
      <c r="F9" s="49">
        <f t="shared" si="1"/>
        <v>14.641000000000002</v>
      </c>
      <c r="G9" s="51">
        <f t="shared" si="2"/>
        <v>161.05099999999999</v>
      </c>
      <c r="I9" s="162">
        <v>44355</v>
      </c>
      <c r="J9" s="59">
        <v>35</v>
      </c>
      <c r="K9" s="57">
        <f t="shared" si="7"/>
        <v>2554.7669861876593</v>
      </c>
      <c r="L9" s="50">
        <f t="shared" si="3"/>
        <v>0.1</v>
      </c>
      <c r="M9" s="49">
        <f t="shared" si="4"/>
        <v>255.47669861876594</v>
      </c>
      <c r="N9" s="51">
        <f t="shared" si="5"/>
        <v>2810.2436848064253</v>
      </c>
    </row>
    <row r="10" spans="1:19" ht="15.75" thickBot="1" x14ac:dyDescent="0.3">
      <c r="A10" s="21"/>
      <c r="B10" s="167">
        <v>44326</v>
      </c>
      <c r="C10" s="59">
        <v>6</v>
      </c>
      <c r="D10" s="57">
        <f t="shared" si="6"/>
        <v>161.05099999999999</v>
      </c>
      <c r="E10" s="50">
        <f t="shared" si="0"/>
        <v>0.1</v>
      </c>
      <c r="F10" s="49">
        <f t="shared" si="1"/>
        <v>16.1051</v>
      </c>
      <c r="G10" s="51">
        <f t="shared" si="2"/>
        <v>177.15609999999998</v>
      </c>
      <c r="I10" s="162">
        <v>44356</v>
      </c>
      <c r="J10" s="59">
        <v>36</v>
      </c>
      <c r="K10" s="57">
        <f t="shared" si="7"/>
        <v>2810.2436848064253</v>
      </c>
      <c r="L10" s="50">
        <f t="shared" si="3"/>
        <v>0.1</v>
      </c>
      <c r="M10" s="49">
        <f t="shared" si="4"/>
        <v>281.02436848064258</v>
      </c>
      <c r="N10" s="51">
        <f t="shared" si="5"/>
        <v>3091.2680532870681</v>
      </c>
    </row>
    <row r="11" spans="1:19" ht="15.75" thickBot="1" x14ac:dyDescent="0.3">
      <c r="A11" s="21"/>
      <c r="B11" s="167">
        <v>44327</v>
      </c>
      <c r="C11" s="59">
        <v>7</v>
      </c>
      <c r="D11" s="57">
        <f t="shared" si="6"/>
        <v>177.15609999999998</v>
      </c>
      <c r="E11" s="50">
        <f t="shared" si="0"/>
        <v>0.1</v>
      </c>
      <c r="F11" s="49">
        <f t="shared" si="1"/>
        <v>17.715609999999998</v>
      </c>
      <c r="G11" s="51">
        <f t="shared" si="2"/>
        <v>194.87170999999998</v>
      </c>
      <c r="I11" s="162">
        <v>44357</v>
      </c>
      <c r="J11" s="59">
        <v>37</v>
      </c>
      <c r="K11" s="57">
        <f t="shared" si="7"/>
        <v>3091.2680532870681</v>
      </c>
      <c r="L11" s="50">
        <f t="shared" si="3"/>
        <v>0.1</v>
      </c>
      <c r="M11" s="49">
        <f t="shared" si="4"/>
        <v>309.12680532870678</v>
      </c>
      <c r="N11" s="51">
        <f t="shared" si="5"/>
        <v>3400.3948586157749</v>
      </c>
    </row>
    <row r="12" spans="1:19" ht="15.75" thickBot="1" x14ac:dyDescent="0.3">
      <c r="B12" s="167">
        <v>44328</v>
      </c>
      <c r="C12" s="59">
        <v>8</v>
      </c>
      <c r="D12" s="57">
        <f t="shared" si="6"/>
        <v>194.87170999999998</v>
      </c>
      <c r="E12" s="50">
        <f t="shared" si="0"/>
        <v>0.1</v>
      </c>
      <c r="F12" s="49">
        <f t="shared" si="1"/>
        <v>19.487170999999996</v>
      </c>
      <c r="G12" s="51">
        <f t="shared" si="2"/>
        <v>214.35888099999997</v>
      </c>
      <c r="H12" s="4"/>
      <c r="I12" s="162">
        <v>44358</v>
      </c>
      <c r="J12" s="59">
        <v>38</v>
      </c>
      <c r="K12" s="57">
        <f t="shared" si="7"/>
        <v>3400.3948586157749</v>
      </c>
      <c r="L12" s="50">
        <f t="shared" si="3"/>
        <v>0.1</v>
      </c>
      <c r="M12" s="49">
        <f t="shared" si="4"/>
        <v>340.03948586157748</v>
      </c>
      <c r="N12" s="51">
        <f t="shared" si="5"/>
        <v>3740.4343444773522</v>
      </c>
    </row>
    <row r="13" spans="1:19" ht="15.75" thickBot="1" x14ac:dyDescent="0.3">
      <c r="B13" s="167">
        <v>44329</v>
      </c>
      <c r="C13" s="59">
        <v>9</v>
      </c>
      <c r="D13" s="57">
        <f t="shared" si="6"/>
        <v>214.35888099999997</v>
      </c>
      <c r="E13" s="50">
        <f t="shared" si="0"/>
        <v>0.1</v>
      </c>
      <c r="F13" s="49">
        <f t="shared" si="1"/>
        <v>21.435888099999996</v>
      </c>
      <c r="G13" s="51">
        <f t="shared" si="2"/>
        <v>235.79476909999997</v>
      </c>
      <c r="I13" s="162">
        <v>44359</v>
      </c>
      <c r="J13" s="59">
        <v>39</v>
      </c>
      <c r="K13" s="57">
        <f t="shared" si="7"/>
        <v>3740.4343444773522</v>
      </c>
      <c r="L13" s="50">
        <f t="shared" si="3"/>
        <v>0.1</v>
      </c>
      <c r="M13" s="49">
        <f t="shared" si="4"/>
        <v>374.04343444773525</v>
      </c>
      <c r="N13" s="51">
        <f t="shared" si="5"/>
        <v>4114.4777789250875</v>
      </c>
      <c r="R13" s="21"/>
      <c r="S13" s="21"/>
    </row>
    <row r="14" spans="1:19" ht="15.75" thickBot="1" x14ac:dyDescent="0.3">
      <c r="B14" s="167">
        <v>44330</v>
      </c>
      <c r="C14" s="59">
        <v>10</v>
      </c>
      <c r="D14" s="57">
        <f t="shared" si="6"/>
        <v>235.79476909999997</v>
      </c>
      <c r="E14" s="50">
        <f t="shared" si="0"/>
        <v>0.1</v>
      </c>
      <c r="F14" s="49">
        <f t="shared" si="1"/>
        <v>23.579476909999997</v>
      </c>
      <c r="G14" s="51">
        <f t="shared" si="2"/>
        <v>259.37424600999998</v>
      </c>
      <c r="H14" s="4"/>
      <c r="I14" s="162">
        <v>44360</v>
      </c>
      <c r="J14" s="59">
        <v>40</v>
      </c>
      <c r="K14" s="57">
        <f t="shared" si="7"/>
        <v>4114.4777789250875</v>
      </c>
      <c r="L14" s="50">
        <f t="shared" si="3"/>
        <v>0.1</v>
      </c>
      <c r="M14" s="49">
        <f t="shared" si="4"/>
        <v>411.44777789250878</v>
      </c>
      <c r="N14" s="51">
        <f t="shared" si="5"/>
        <v>4525.9255568175959</v>
      </c>
    </row>
    <row r="15" spans="1:19" ht="15.75" thickBot="1" x14ac:dyDescent="0.3">
      <c r="B15" s="167">
        <v>44331</v>
      </c>
      <c r="C15" s="59">
        <v>11</v>
      </c>
      <c r="D15" s="57">
        <f t="shared" si="6"/>
        <v>259.37424600999998</v>
      </c>
      <c r="E15" s="50">
        <f t="shared" si="0"/>
        <v>0.1</v>
      </c>
      <c r="F15" s="49">
        <f t="shared" si="1"/>
        <v>25.937424600999996</v>
      </c>
      <c r="G15" s="51">
        <f t="shared" si="2"/>
        <v>285.31167061099995</v>
      </c>
      <c r="I15" s="162">
        <v>44361</v>
      </c>
      <c r="J15" s="59">
        <v>41</v>
      </c>
      <c r="K15" s="57">
        <f t="shared" si="7"/>
        <v>4525.9255568175959</v>
      </c>
      <c r="L15" s="50">
        <f t="shared" si="3"/>
        <v>0.1</v>
      </c>
      <c r="M15" s="49">
        <f t="shared" si="4"/>
        <v>452.59255568175956</v>
      </c>
      <c r="N15" s="51">
        <f t="shared" si="5"/>
        <v>4978.5181124993551</v>
      </c>
    </row>
    <row r="16" spans="1:19" ht="15.75" thickBot="1" x14ac:dyDescent="0.3">
      <c r="B16" s="167">
        <v>44332</v>
      </c>
      <c r="C16" s="59">
        <v>12</v>
      </c>
      <c r="D16" s="57">
        <f t="shared" si="6"/>
        <v>285.31167061099995</v>
      </c>
      <c r="E16" s="50">
        <f t="shared" si="0"/>
        <v>0.1</v>
      </c>
      <c r="F16" s="49">
        <f t="shared" si="1"/>
        <v>28.531167061099993</v>
      </c>
      <c r="G16" s="51">
        <f t="shared" si="2"/>
        <v>313.84283767209996</v>
      </c>
      <c r="I16" s="162">
        <v>44362</v>
      </c>
      <c r="J16" s="59">
        <v>42</v>
      </c>
      <c r="K16" s="57">
        <f t="shared" si="7"/>
        <v>4978.5181124993551</v>
      </c>
      <c r="L16" s="50">
        <f t="shared" si="3"/>
        <v>0.1</v>
      </c>
      <c r="M16" s="49">
        <f t="shared" si="4"/>
        <v>497.85181124993551</v>
      </c>
      <c r="N16" s="51">
        <f t="shared" si="5"/>
        <v>5476.369923749291</v>
      </c>
      <c r="S16" s="21"/>
    </row>
    <row r="17" spans="2:19" ht="15.75" thickBot="1" x14ac:dyDescent="0.3">
      <c r="B17" s="167">
        <v>44333</v>
      </c>
      <c r="C17" s="59">
        <v>13</v>
      </c>
      <c r="D17" s="57">
        <f t="shared" si="6"/>
        <v>313.84283767209996</v>
      </c>
      <c r="E17" s="50">
        <f t="shared" si="0"/>
        <v>0.1</v>
      </c>
      <c r="F17" s="49">
        <f t="shared" si="1"/>
        <v>31.384283767209997</v>
      </c>
      <c r="G17" s="51">
        <f t="shared" si="2"/>
        <v>345.22712143930994</v>
      </c>
      <c r="I17" s="162">
        <v>44363</v>
      </c>
      <c r="J17" s="59">
        <v>43</v>
      </c>
      <c r="K17" s="57">
        <f t="shared" si="7"/>
        <v>5476.369923749291</v>
      </c>
      <c r="L17" s="50">
        <f t="shared" si="3"/>
        <v>0.1</v>
      </c>
      <c r="M17" s="49">
        <f t="shared" si="4"/>
        <v>547.63699237492915</v>
      </c>
      <c r="N17" s="51">
        <f t="shared" si="5"/>
        <v>6024.00691612422</v>
      </c>
      <c r="S17" s="21"/>
    </row>
    <row r="18" spans="2:19" ht="15.75" thickBot="1" x14ac:dyDescent="0.3">
      <c r="B18" s="167">
        <v>44334</v>
      </c>
      <c r="C18" s="59">
        <v>14</v>
      </c>
      <c r="D18" s="57">
        <f t="shared" si="6"/>
        <v>345.22712143930994</v>
      </c>
      <c r="E18" s="50">
        <f t="shared" si="0"/>
        <v>0.1</v>
      </c>
      <c r="F18" s="49">
        <f t="shared" si="1"/>
        <v>34.522712143930995</v>
      </c>
      <c r="G18" s="51">
        <f t="shared" si="2"/>
        <v>379.74983358324096</v>
      </c>
      <c r="I18" s="162">
        <v>44364</v>
      </c>
      <c r="J18" s="59">
        <v>44</v>
      </c>
      <c r="K18" s="57">
        <f t="shared" si="7"/>
        <v>6024.00691612422</v>
      </c>
      <c r="L18" s="50">
        <f t="shared" si="3"/>
        <v>0.1</v>
      </c>
      <c r="M18" s="49">
        <f t="shared" si="4"/>
        <v>602.40069161242195</v>
      </c>
      <c r="N18" s="51">
        <f t="shared" si="5"/>
        <v>6626.4076077366417</v>
      </c>
    </row>
    <row r="19" spans="2:19" ht="15.75" thickBot="1" x14ac:dyDescent="0.3">
      <c r="B19" s="167">
        <v>44335</v>
      </c>
      <c r="C19" s="59">
        <v>15</v>
      </c>
      <c r="D19" s="57">
        <f t="shared" si="6"/>
        <v>379.74983358324096</v>
      </c>
      <c r="E19" s="50">
        <f t="shared" si="0"/>
        <v>0.1</v>
      </c>
      <c r="F19" s="49">
        <f t="shared" si="1"/>
        <v>37.974983358324096</v>
      </c>
      <c r="G19" s="51">
        <f t="shared" si="2"/>
        <v>417.72481694156505</v>
      </c>
      <c r="I19" s="162">
        <v>44365</v>
      </c>
      <c r="J19" s="18">
        <v>45</v>
      </c>
      <c r="K19" s="19">
        <f t="shared" si="7"/>
        <v>6626.4076077366417</v>
      </c>
      <c r="L19" s="9">
        <f t="shared" si="3"/>
        <v>0.1</v>
      </c>
      <c r="M19" s="8">
        <f t="shared" si="4"/>
        <v>662.64076077366417</v>
      </c>
      <c r="N19" s="20">
        <f t="shared" si="5"/>
        <v>7289.0483685103063</v>
      </c>
    </row>
    <row r="20" spans="2:19" ht="15.75" thickBot="1" x14ac:dyDescent="0.3">
      <c r="B20" s="167">
        <v>44336</v>
      </c>
      <c r="C20" s="59">
        <v>16</v>
      </c>
      <c r="D20" s="57">
        <f t="shared" si="6"/>
        <v>417.72481694156505</v>
      </c>
      <c r="E20" s="50">
        <f t="shared" si="0"/>
        <v>0.1</v>
      </c>
      <c r="F20" s="49">
        <f t="shared" si="1"/>
        <v>41.772481694156504</v>
      </c>
      <c r="G20" s="51">
        <f t="shared" si="2"/>
        <v>459.49729863572156</v>
      </c>
      <c r="I20" s="162">
        <v>44366</v>
      </c>
      <c r="J20" s="18">
        <v>46</v>
      </c>
      <c r="K20" s="19">
        <f t="shared" si="7"/>
        <v>7289.0483685103063</v>
      </c>
      <c r="L20" s="9">
        <f t="shared" si="3"/>
        <v>0.1</v>
      </c>
      <c r="M20" s="8">
        <f t="shared" si="4"/>
        <v>728.90483685103072</v>
      </c>
      <c r="N20" s="20">
        <f t="shared" si="5"/>
        <v>8017.9532053613366</v>
      </c>
    </row>
    <row r="21" spans="2:19" ht="15.75" thickBot="1" x14ac:dyDescent="0.3">
      <c r="B21" s="167">
        <v>44337</v>
      </c>
      <c r="C21" s="59">
        <v>17</v>
      </c>
      <c r="D21" s="57">
        <f t="shared" si="6"/>
        <v>459.49729863572156</v>
      </c>
      <c r="E21" s="50">
        <f t="shared" si="0"/>
        <v>0.1</v>
      </c>
      <c r="F21" s="49">
        <f t="shared" si="1"/>
        <v>45.949729863572159</v>
      </c>
      <c r="G21" s="51">
        <f t="shared" si="2"/>
        <v>505.44702849929371</v>
      </c>
      <c r="I21" s="162">
        <v>44367</v>
      </c>
      <c r="J21" s="18">
        <v>47</v>
      </c>
      <c r="K21" s="19">
        <f t="shared" si="7"/>
        <v>8017.9532053613366</v>
      </c>
      <c r="L21" s="9">
        <f t="shared" si="3"/>
        <v>0.1</v>
      </c>
      <c r="M21" s="8">
        <f t="shared" si="4"/>
        <v>801.79532053613366</v>
      </c>
      <c r="N21" s="20">
        <f t="shared" si="5"/>
        <v>8819.7485258974702</v>
      </c>
    </row>
    <row r="22" spans="2:19" ht="15.75" thickBot="1" x14ac:dyDescent="0.3">
      <c r="B22" s="167">
        <v>44338</v>
      </c>
      <c r="C22" s="59">
        <v>18</v>
      </c>
      <c r="D22" s="57">
        <f t="shared" si="6"/>
        <v>505.44702849929371</v>
      </c>
      <c r="E22" s="50">
        <f t="shared" si="0"/>
        <v>0.1</v>
      </c>
      <c r="F22" s="49">
        <f t="shared" si="1"/>
        <v>50.544702849929365</v>
      </c>
      <c r="G22" s="51">
        <f t="shared" si="2"/>
        <v>555.99173134922307</v>
      </c>
      <c r="I22" s="162">
        <v>44368</v>
      </c>
      <c r="J22" s="18">
        <v>48</v>
      </c>
      <c r="K22" s="19">
        <f t="shared" si="7"/>
        <v>8819.7485258974702</v>
      </c>
      <c r="L22" s="9">
        <f t="shared" si="3"/>
        <v>0.1</v>
      </c>
      <c r="M22" s="8">
        <f t="shared" si="4"/>
        <v>881.974852589747</v>
      </c>
      <c r="N22" s="20">
        <f t="shared" si="5"/>
        <v>9701.7233784872169</v>
      </c>
    </row>
    <row r="23" spans="2:19" ht="15.75" thickBot="1" x14ac:dyDescent="0.3">
      <c r="B23" s="167">
        <v>44339</v>
      </c>
      <c r="C23" s="59">
        <v>19</v>
      </c>
      <c r="D23" s="57">
        <f t="shared" si="6"/>
        <v>555.99173134922307</v>
      </c>
      <c r="E23" s="50">
        <f t="shared" si="0"/>
        <v>0.1</v>
      </c>
      <c r="F23" s="49">
        <f t="shared" si="1"/>
        <v>55.59917313492231</v>
      </c>
      <c r="G23" s="51">
        <f t="shared" si="2"/>
        <v>611.59090448414543</v>
      </c>
      <c r="I23" s="162">
        <v>44369</v>
      </c>
      <c r="J23" s="18">
        <v>49</v>
      </c>
      <c r="K23" s="19">
        <f t="shared" si="7"/>
        <v>9701.7233784872169</v>
      </c>
      <c r="L23" s="9">
        <f t="shared" si="3"/>
        <v>0.1</v>
      </c>
      <c r="M23" s="8">
        <f t="shared" si="4"/>
        <v>970.17233784872178</v>
      </c>
      <c r="N23" s="20">
        <f t="shared" si="5"/>
        <v>10671.895716335939</v>
      </c>
    </row>
    <row r="24" spans="2:19" ht="15.75" thickBot="1" x14ac:dyDescent="0.3">
      <c r="B24" s="167">
        <v>44340</v>
      </c>
      <c r="C24" s="59">
        <v>20</v>
      </c>
      <c r="D24" s="57">
        <f t="shared" si="6"/>
        <v>611.59090448414543</v>
      </c>
      <c r="E24" s="50">
        <f t="shared" si="0"/>
        <v>0.1</v>
      </c>
      <c r="F24" s="49">
        <f t="shared" si="1"/>
        <v>61.159090448414545</v>
      </c>
      <c r="G24" s="51">
        <f t="shared" si="2"/>
        <v>672.74999493255996</v>
      </c>
      <c r="I24" s="162">
        <v>44370</v>
      </c>
      <c r="J24" s="18">
        <v>50</v>
      </c>
      <c r="K24" s="19">
        <f t="shared" si="7"/>
        <v>10671.895716335939</v>
      </c>
      <c r="L24" s="9">
        <f t="shared" si="3"/>
        <v>0.1</v>
      </c>
      <c r="M24" s="8">
        <f t="shared" si="4"/>
        <v>1067.1895716335939</v>
      </c>
      <c r="N24" s="20">
        <f t="shared" si="5"/>
        <v>11739.085287969534</v>
      </c>
    </row>
    <row r="25" spans="2:19" ht="15.75" thickBot="1" x14ac:dyDescent="0.3">
      <c r="B25" s="167">
        <v>44341</v>
      </c>
      <c r="C25" s="59">
        <v>21</v>
      </c>
      <c r="D25" s="57">
        <f t="shared" si="6"/>
        <v>672.74999493255996</v>
      </c>
      <c r="E25" s="50">
        <f t="shared" si="0"/>
        <v>0.1</v>
      </c>
      <c r="F25" s="49">
        <f t="shared" si="1"/>
        <v>67.27499949325599</v>
      </c>
      <c r="G25" s="51">
        <f t="shared" si="2"/>
        <v>740.02499442581598</v>
      </c>
      <c r="I25" s="162">
        <v>44371</v>
      </c>
      <c r="J25" s="18">
        <v>51</v>
      </c>
      <c r="K25" s="19">
        <f t="shared" si="7"/>
        <v>11739.085287969534</v>
      </c>
      <c r="L25" s="9">
        <f t="shared" si="3"/>
        <v>0.1</v>
      </c>
      <c r="M25" s="8">
        <f t="shared" si="4"/>
        <v>1173.9085287969533</v>
      </c>
      <c r="N25" s="20">
        <f t="shared" si="5"/>
        <v>12912.993816766488</v>
      </c>
    </row>
    <row r="26" spans="2:19" ht="15.75" thickBot="1" x14ac:dyDescent="0.3">
      <c r="B26" s="167">
        <v>44342</v>
      </c>
      <c r="C26" s="59">
        <v>22</v>
      </c>
      <c r="D26" s="57">
        <f t="shared" si="6"/>
        <v>740.02499442581598</v>
      </c>
      <c r="E26" s="50">
        <f t="shared" si="0"/>
        <v>0.1</v>
      </c>
      <c r="F26" s="49">
        <f t="shared" si="1"/>
        <v>74.002499442581609</v>
      </c>
      <c r="G26" s="51">
        <f t="shared" si="2"/>
        <v>814.02749386839764</v>
      </c>
      <c r="I26" s="162">
        <v>44372</v>
      </c>
      <c r="J26" s="18">
        <v>52</v>
      </c>
      <c r="K26" s="19">
        <f t="shared" si="7"/>
        <v>12912.993816766488</v>
      </c>
      <c r="L26" s="9">
        <f t="shared" si="3"/>
        <v>0.1</v>
      </c>
      <c r="M26" s="8">
        <f t="shared" si="4"/>
        <v>1291.2993816766489</v>
      </c>
      <c r="N26" s="20">
        <f t="shared" si="5"/>
        <v>14204.293198443136</v>
      </c>
    </row>
    <row r="27" spans="2:19" ht="15.75" thickBot="1" x14ac:dyDescent="0.3">
      <c r="B27" s="167">
        <v>44343</v>
      </c>
      <c r="C27" s="59">
        <v>23</v>
      </c>
      <c r="D27" s="57">
        <f t="shared" si="6"/>
        <v>814.02749386839764</v>
      </c>
      <c r="E27" s="50">
        <f t="shared" si="0"/>
        <v>0.1</v>
      </c>
      <c r="F27" s="49">
        <f t="shared" si="1"/>
        <v>81.402749386839773</v>
      </c>
      <c r="G27" s="51">
        <f t="shared" si="2"/>
        <v>895.43024325523743</v>
      </c>
      <c r="I27" s="162">
        <v>44373</v>
      </c>
      <c r="J27" s="18">
        <v>53</v>
      </c>
      <c r="K27" s="19">
        <f t="shared" si="7"/>
        <v>14204.293198443136</v>
      </c>
      <c r="L27" s="9">
        <f t="shared" si="3"/>
        <v>0.1</v>
      </c>
      <c r="M27" s="8">
        <f t="shared" si="4"/>
        <v>1420.4293198443138</v>
      </c>
      <c r="N27" s="20">
        <f t="shared" si="5"/>
        <v>15624.72251828745</v>
      </c>
    </row>
    <row r="28" spans="2:19" ht="15.75" thickBot="1" x14ac:dyDescent="0.3">
      <c r="B28" s="167">
        <v>44344</v>
      </c>
      <c r="C28" s="59">
        <v>24</v>
      </c>
      <c r="D28" s="57">
        <f t="shared" si="6"/>
        <v>895.43024325523743</v>
      </c>
      <c r="E28" s="50">
        <f t="shared" si="0"/>
        <v>0.1</v>
      </c>
      <c r="F28" s="49">
        <f t="shared" si="1"/>
        <v>89.543024325523746</v>
      </c>
      <c r="G28" s="51">
        <f t="shared" si="2"/>
        <v>984.97326758076122</v>
      </c>
      <c r="I28" s="162">
        <v>44374</v>
      </c>
      <c r="J28" s="18">
        <v>54</v>
      </c>
      <c r="K28" s="19">
        <f t="shared" si="7"/>
        <v>15624.72251828745</v>
      </c>
      <c r="L28" s="9">
        <f t="shared" si="3"/>
        <v>0.1</v>
      </c>
      <c r="M28" s="8">
        <f t="shared" si="4"/>
        <v>1562.4722518287451</v>
      </c>
      <c r="N28" s="20">
        <f t="shared" si="5"/>
        <v>17187.194770116195</v>
      </c>
    </row>
    <row r="29" spans="2:19" ht="15.75" thickBot="1" x14ac:dyDescent="0.3">
      <c r="B29" s="167">
        <v>44345</v>
      </c>
      <c r="C29" s="59">
        <v>25</v>
      </c>
      <c r="D29" s="57">
        <f t="shared" si="6"/>
        <v>984.97326758076122</v>
      </c>
      <c r="E29" s="50">
        <f t="shared" si="0"/>
        <v>0.1</v>
      </c>
      <c r="F29" s="49">
        <f t="shared" si="1"/>
        <v>98.497326758076127</v>
      </c>
      <c r="G29" s="51">
        <f t="shared" si="2"/>
        <v>1083.4705943388374</v>
      </c>
      <c r="I29" s="162">
        <v>44375</v>
      </c>
      <c r="J29" s="18">
        <v>55</v>
      </c>
      <c r="K29" s="19">
        <f t="shared" si="7"/>
        <v>17187.194770116195</v>
      </c>
      <c r="L29" s="9">
        <f t="shared" si="3"/>
        <v>0.1</v>
      </c>
      <c r="M29" s="8">
        <f t="shared" si="4"/>
        <v>1718.7194770116196</v>
      </c>
      <c r="N29" s="20">
        <f t="shared" si="5"/>
        <v>18905.914247127814</v>
      </c>
    </row>
    <row r="30" spans="2:19" ht="15.75" thickBot="1" x14ac:dyDescent="0.3">
      <c r="B30" s="167">
        <v>44346</v>
      </c>
      <c r="C30" s="59">
        <v>26</v>
      </c>
      <c r="D30" s="57">
        <f t="shared" si="6"/>
        <v>1083.4705943388374</v>
      </c>
      <c r="E30" s="50">
        <f t="shared" si="0"/>
        <v>0.1</v>
      </c>
      <c r="F30" s="49">
        <f t="shared" si="1"/>
        <v>108.34705943388374</v>
      </c>
      <c r="G30" s="51">
        <f t="shared" si="2"/>
        <v>1191.8176537727211</v>
      </c>
      <c r="I30" s="162">
        <v>44376</v>
      </c>
      <c r="J30" s="18">
        <v>56</v>
      </c>
      <c r="K30" s="19">
        <f t="shared" si="7"/>
        <v>18905.914247127814</v>
      </c>
      <c r="L30" s="9">
        <f t="shared" si="3"/>
        <v>0.1</v>
      </c>
      <c r="M30" s="8">
        <f t="shared" si="4"/>
        <v>1890.5914247127814</v>
      </c>
      <c r="N30" s="20">
        <f t="shared" si="5"/>
        <v>20796.505671840594</v>
      </c>
    </row>
    <row r="31" spans="2:19" ht="15.75" thickBot="1" x14ac:dyDescent="0.3">
      <c r="B31" s="167">
        <v>44347</v>
      </c>
      <c r="C31" s="59">
        <v>27</v>
      </c>
      <c r="D31" s="57">
        <f t="shared" si="6"/>
        <v>1191.8176537727211</v>
      </c>
      <c r="E31" s="50">
        <f t="shared" si="0"/>
        <v>0.1</v>
      </c>
      <c r="F31" s="49">
        <f t="shared" si="1"/>
        <v>119.18176537727211</v>
      </c>
      <c r="G31" s="51">
        <f t="shared" si="2"/>
        <v>1310.9994191499932</v>
      </c>
      <c r="I31" s="162">
        <v>44377</v>
      </c>
      <c r="J31" s="18">
        <v>57</v>
      </c>
      <c r="K31" s="19">
        <f t="shared" si="7"/>
        <v>20796.505671840594</v>
      </c>
      <c r="L31" s="9">
        <f t="shared" si="3"/>
        <v>0.1</v>
      </c>
      <c r="M31" s="8">
        <f t="shared" si="4"/>
        <v>2079.6505671840596</v>
      </c>
      <c r="N31" s="20">
        <f t="shared" si="5"/>
        <v>22876.156239024654</v>
      </c>
    </row>
    <row r="32" spans="2:19" ht="15.75" thickBot="1" x14ac:dyDescent="0.3">
      <c r="B32" s="167">
        <v>44348</v>
      </c>
      <c r="C32" s="59">
        <v>28</v>
      </c>
      <c r="D32" s="57">
        <f t="shared" si="6"/>
        <v>1310.9994191499932</v>
      </c>
      <c r="E32" s="50">
        <f t="shared" si="0"/>
        <v>0.1</v>
      </c>
      <c r="F32" s="49">
        <f t="shared" si="1"/>
        <v>131.09994191499931</v>
      </c>
      <c r="G32" s="51">
        <f t="shared" si="2"/>
        <v>1442.0993610649925</v>
      </c>
      <c r="I32" s="162">
        <v>44378</v>
      </c>
      <c r="J32" s="18">
        <v>58</v>
      </c>
      <c r="K32" s="19">
        <f t="shared" si="7"/>
        <v>22876.156239024654</v>
      </c>
      <c r="L32" s="9">
        <f t="shared" si="3"/>
        <v>0.1</v>
      </c>
      <c r="M32" s="8">
        <f t="shared" si="4"/>
        <v>2287.6156239024658</v>
      </c>
      <c r="N32" s="20">
        <f t="shared" si="5"/>
        <v>25163.771862927118</v>
      </c>
    </row>
    <row r="33" spans="2:15" ht="15.75" thickBot="1" x14ac:dyDescent="0.3">
      <c r="B33" s="167">
        <v>44349</v>
      </c>
      <c r="C33" s="59">
        <v>29</v>
      </c>
      <c r="D33" s="57">
        <f t="shared" si="6"/>
        <v>1442.0993610649925</v>
      </c>
      <c r="E33" s="50">
        <f t="shared" si="0"/>
        <v>0.1</v>
      </c>
      <c r="F33" s="49">
        <f t="shared" si="1"/>
        <v>144.20993610649927</v>
      </c>
      <c r="G33" s="51">
        <f t="shared" si="2"/>
        <v>1586.3092971714918</v>
      </c>
      <c r="I33" s="162">
        <v>44379</v>
      </c>
      <c r="J33" s="18">
        <v>59</v>
      </c>
      <c r="K33" s="19">
        <f t="shared" si="7"/>
        <v>25163.771862927118</v>
      </c>
      <c r="L33" s="9">
        <f t="shared" si="3"/>
        <v>0.1</v>
      </c>
      <c r="M33" s="8">
        <f t="shared" si="4"/>
        <v>2516.3771862927119</v>
      </c>
      <c r="N33" s="20">
        <f t="shared" si="5"/>
        <v>27680.149049219832</v>
      </c>
    </row>
    <row r="34" spans="2:15" ht="15.75" thickBot="1" x14ac:dyDescent="0.3">
      <c r="B34" s="167">
        <v>44350</v>
      </c>
      <c r="C34" s="171">
        <v>30</v>
      </c>
      <c r="D34" s="164">
        <f t="shared" si="6"/>
        <v>1586.3092971714918</v>
      </c>
      <c r="E34" s="172">
        <f t="shared" si="0"/>
        <v>0.1</v>
      </c>
      <c r="F34" s="173">
        <f t="shared" si="1"/>
        <v>158.63092971714917</v>
      </c>
      <c r="G34" s="166">
        <f t="shared" si="2"/>
        <v>1744.9402268886411</v>
      </c>
      <c r="H34" s="4"/>
      <c r="I34" s="162">
        <v>44380</v>
      </c>
      <c r="J34" s="23">
        <v>60</v>
      </c>
      <c r="K34" s="24">
        <f t="shared" si="7"/>
        <v>27680.149049219832</v>
      </c>
      <c r="L34" s="25">
        <f t="shared" si="3"/>
        <v>0.1</v>
      </c>
      <c r="M34" s="26">
        <f t="shared" si="4"/>
        <v>2768.0149049219831</v>
      </c>
      <c r="N34" s="27">
        <f t="shared" si="5"/>
        <v>30448.163954141815</v>
      </c>
    </row>
    <row r="35" spans="2:15" x14ac:dyDescent="0.25">
      <c r="C35" s="28"/>
      <c r="D35" s="29"/>
      <c r="F35" s="30"/>
      <c r="G35" s="30"/>
      <c r="J35" s="28"/>
      <c r="K35" s="30"/>
      <c r="M35" s="30"/>
      <c r="N35" s="30"/>
    </row>
    <row r="36" spans="2:15" x14ac:dyDescent="0.25">
      <c r="B36" s="6"/>
      <c r="C36" s="6"/>
      <c r="D36" s="31"/>
      <c r="F36" s="32" t="s">
        <v>8</v>
      </c>
      <c r="G36" s="33">
        <f>G34</f>
        <v>1744.9402268886411</v>
      </c>
      <c r="I36" s="6"/>
      <c r="J36" s="6"/>
      <c r="K36" s="34"/>
      <c r="M36" s="32" t="s">
        <v>9</v>
      </c>
      <c r="N36" s="33">
        <f>N34</f>
        <v>30448.163954141815</v>
      </c>
    </row>
    <row r="37" spans="2:15" ht="36.75" customHeight="1" thickBot="1" x14ac:dyDescent="0.3">
      <c r="C37" s="28"/>
      <c r="D37" s="29"/>
      <c r="F37" s="30"/>
      <c r="G37" s="30"/>
    </row>
    <row r="38" spans="2:15" ht="15.75" thickBot="1" x14ac:dyDescent="0.3">
      <c r="C38" s="35" t="s">
        <v>3</v>
      </c>
      <c r="D38" s="36" t="s">
        <v>4</v>
      </c>
      <c r="E38" s="37" t="s">
        <v>5</v>
      </c>
      <c r="F38" s="38" t="s">
        <v>6</v>
      </c>
      <c r="G38" s="39" t="s">
        <v>7</v>
      </c>
      <c r="J38" s="35" t="s">
        <v>3</v>
      </c>
      <c r="K38" s="40" t="s">
        <v>4</v>
      </c>
      <c r="L38" s="37" t="s">
        <v>5</v>
      </c>
      <c r="M38" s="38" t="s">
        <v>6</v>
      </c>
      <c r="N38" s="39" t="s">
        <v>7</v>
      </c>
    </row>
    <row r="39" spans="2:15" x14ac:dyDescent="0.25">
      <c r="B39" s="41"/>
      <c r="C39" s="42">
        <v>61</v>
      </c>
      <c r="D39" s="13">
        <f>N36</f>
        <v>30448.163954141815</v>
      </c>
      <c r="E39" s="14">
        <f t="shared" ref="E39:E68" si="8">$G$2</f>
        <v>0.1</v>
      </c>
      <c r="F39" s="15">
        <f t="shared" ref="F39:F68" si="9">D39*E39%*100</f>
        <v>3044.8163954141814</v>
      </c>
      <c r="G39" s="16">
        <f t="shared" ref="G39:G68" si="10">D39+F39</f>
        <v>33492.980349555997</v>
      </c>
      <c r="I39" s="11"/>
      <c r="J39" s="12">
        <v>91</v>
      </c>
      <c r="K39" s="13">
        <f>G70</f>
        <v>531302.26118482766</v>
      </c>
      <c r="L39" s="14">
        <f t="shared" ref="L39:L68" si="11">$G$2</f>
        <v>0.1</v>
      </c>
      <c r="M39" s="15">
        <f t="shared" ref="M39:M68" si="12">K39*L39%*100</f>
        <v>53130.226118482766</v>
      </c>
      <c r="N39" s="16">
        <f t="shared" ref="N39:N68" si="13">K39+M39</f>
        <v>584432.48730331042</v>
      </c>
    </row>
    <row r="40" spans="2:15" x14ac:dyDescent="0.25">
      <c r="B40" s="43"/>
      <c r="C40" s="44">
        <v>62</v>
      </c>
      <c r="D40" s="19">
        <f>G39</f>
        <v>33492.980349555997</v>
      </c>
      <c r="E40" s="9">
        <f t="shared" si="8"/>
        <v>0.1</v>
      </c>
      <c r="F40" s="8">
        <f t="shared" si="9"/>
        <v>3349.2980349556001</v>
      </c>
      <c r="G40" s="20">
        <f t="shared" si="10"/>
        <v>36842.278384511599</v>
      </c>
      <c r="H40" s="4"/>
      <c r="I40" s="17"/>
      <c r="J40" s="18">
        <v>92</v>
      </c>
      <c r="K40" s="19">
        <f>N39</f>
        <v>584432.48730331042</v>
      </c>
      <c r="L40" s="9">
        <f t="shared" si="11"/>
        <v>0.1</v>
      </c>
      <c r="M40" s="8">
        <f t="shared" si="12"/>
        <v>58443.248730331041</v>
      </c>
      <c r="N40" s="20">
        <f t="shared" si="13"/>
        <v>642875.7360336415</v>
      </c>
      <c r="O40" s="21"/>
    </row>
    <row r="41" spans="2:15" x14ac:dyDescent="0.25">
      <c r="B41" s="43"/>
      <c r="C41" s="44">
        <v>63</v>
      </c>
      <c r="D41" s="19">
        <f t="shared" ref="D41:D68" si="14">G40</f>
        <v>36842.278384511599</v>
      </c>
      <c r="E41" s="9">
        <f t="shared" si="8"/>
        <v>0.1</v>
      </c>
      <c r="F41" s="8">
        <f t="shared" si="9"/>
        <v>3684.2278384511601</v>
      </c>
      <c r="G41" s="20">
        <f t="shared" si="10"/>
        <v>40526.506222962758</v>
      </c>
      <c r="I41" s="17"/>
      <c r="J41" s="18">
        <v>93</v>
      </c>
      <c r="K41" s="19">
        <f t="shared" ref="K41:K68" si="15">N40</f>
        <v>642875.7360336415</v>
      </c>
      <c r="L41" s="9">
        <f t="shared" si="11"/>
        <v>0.1</v>
      </c>
      <c r="M41" s="8">
        <f t="shared" si="12"/>
        <v>64287.573603364151</v>
      </c>
      <c r="N41" s="20">
        <f t="shared" si="13"/>
        <v>707163.30963700567</v>
      </c>
    </row>
    <row r="42" spans="2:15" x14ac:dyDescent="0.25">
      <c r="B42" s="45"/>
      <c r="C42" s="44">
        <v>64</v>
      </c>
      <c r="D42" s="19">
        <f t="shared" si="14"/>
        <v>40526.506222962758</v>
      </c>
      <c r="E42" s="9">
        <f t="shared" si="8"/>
        <v>0.1</v>
      </c>
      <c r="F42" s="8">
        <f t="shared" si="9"/>
        <v>4052.6506222962757</v>
      </c>
      <c r="G42" s="20">
        <f t="shared" si="10"/>
        <v>44579.156845259036</v>
      </c>
      <c r="I42" s="17"/>
      <c r="J42" s="18">
        <v>94</v>
      </c>
      <c r="K42" s="19">
        <f t="shared" si="15"/>
        <v>707163.30963700567</v>
      </c>
      <c r="L42" s="9">
        <f t="shared" si="11"/>
        <v>0.1</v>
      </c>
      <c r="M42" s="8">
        <f t="shared" si="12"/>
        <v>70716.330963700573</v>
      </c>
      <c r="N42" s="20">
        <f t="shared" si="13"/>
        <v>777879.64060070622</v>
      </c>
    </row>
    <row r="43" spans="2:15" x14ac:dyDescent="0.25">
      <c r="B43" s="43"/>
      <c r="C43" s="44">
        <v>65</v>
      </c>
      <c r="D43" s="19">
        <f t="shared" si="14"/>
        <v>44579.156845259036</v>
      </c>
      <c r="E43" s="9">
        <f t="shared" si="8"/>
        <v>0.1</v>
      </c>
      <c r="F43" s="8">
        <f t="shared" si="9"/>
        <v>4457.915684525904</v>
      </c>
      <c r="G43" s="20">
        <f t="shared" si="10"/>
        <v>49037.072529784942</v>
      </c>
      <c r="I43" s="17"/>
      <c r="J43" s="18">
        <v>95</v>
      </c>
      <c r="K43" s="19">
        <f t="shared" si="15"/>
        <v>777879.64060070622</v>
      </c>
      <c r="L43" s="9">
        <f t="shared" si="11"/>
        <v>0.1</v>
      </c>
      <c r="M43" s="8">
        <f t="shared" si="12"/>
        <v>77787.964060070619</v>
      </c>
      <c r="N43" s="20">
        <f t="shared" si="13"/>
        <v>855667.60466077679</v>
      </c>
    </row>
    <row r="44" spans="2:15" x14ac:dyDescent="0.25">
      <c r="B44" s="43"/>
      <c r="C44" s="44">
        <v>66</v>
      </c>
      <c r="D44" s="19">
        <f t="shared" si="14"/>
        <v>49037.072529784942</v>
      </c>
      <c r="E44" s="9">
        <f t="shared" si="8"/>
        <v>0.1</v>
      </c>
      <c r="F44" s="8">
        <f t="shared" si="9"/>
        <v>4903.7072529784946</v>
      </c>
      <c r="G44" s="20">
        <f t="shared" si="10"/>
        <v>53940.779782763435</v>
      </c>
      <c r="I44" s="17"/>
      <c r="J44" s="18">
        <v>96</v>
      </c>
      <c r="K44" s="19">
        <f t="shared" si="15"/>
        <v>855667.60466077679</v>
      </c>
      <c r="L44" s="9">
        <f t="shared" si="11"/>
        <v>0.1</v>
      </c>
      <c r="M44" s="8">
        <f t="shared" si="12"/>
        <v>85566.760466077671</v>
      </c>
      <c r="N44" s="20">
        <f t="shared" si="13"/>
        <v>941234.36512685451</v>
      </c>
    </row>
    <row r="45" spans="2:15" x14ac:dyDescent="0.25">
      <c r="B45" s="43"/>
      <c r="C45" s="44">
        <v>67</v>
      </c>
      <c r="D45" s="19">
        <f t="shared" si="14"/>
        <v>53940.779782763435</v>
      </c>
      <c r="E45" s="9">
        <f t="shared" si="8"/>
        <v>0.1</v>
      </c>
      <c r="F45" s="8">
        <f t="shared" si="9"/>
        <v>5394.0779782763439</v>
      </c>
      <c r="G45" s="20">
        <f t="shared" si="10"/>
        <v>59334.857761039777</v>
      </c>
      <c r="I45" s="17"/>
      <c r="J45" s="18">
        <v>97</v>
      </c>
      <c r="K45" s="19">
        <f t="shared" si="15"/>
        <v>941234.36512685451</v>
      </c>
      <c r="L45" s="9">
        <f t="shared" si="11"/>
        <v>0.1</v>
      </c>
      <c r="M45" s="8">
        <f t="shared" si="12"/>
        <v>94123.436512685454</v>
      </c>
      <c r="N45" s="20">
        <f t="shared" si="13"/>
        <v>1035357.80163954</v>
      </c>
    </row>
    <row r="46" spans="2:15" x14ac:dyDescent="0.25">
      <c r="B46" s="43"/>
      <c r="C46" s="44">
        <v>68</v>
      </c>
      <c r="D46" s="19">
        <f t="shared" si="14"/>
        <v>59334.857761039777</v>
      </c>
      <c r="E46" s="9">
        <f t="shared" si="8"/>
        <v>0.1</v>
      </c>
      <c r="F46" s="8">
        <f t="shared" si="9"/>
        <v>5933.4857761039775</v>
      </c>
      <c r="G46" s="20">
        <f t="shared" si="10"/>
        <v>65268.343537143752</v>
      </c>
      <c r="I46" s="17"/>
      <c r="J46" s="18">
        <v>98</v>
      </c>
      <c r="K46" s="19">
        <f t="shared" si="15"/>
        <v>1035357.80163954</v>
      </c>
      <c r="L46" s="9">
        <f t="shared" si="11"/>
        <v>0.1</v>
      </c>
      <c r="M46" s="8">
        <f t="shared" si="12"/>
        <v>103535.780163954</v>
      </c>
      <c r="N46" s="20">
        <f t="shared" si="13"/>
        <v>1138893.5818034939</v>
      </c>
    </row>
    <row r="47" spans="2:15" x14ac:dyDescent="0.25">
      <c r="B47" s="43"/>
      <c r="C47" s="44">
        <v>69</v>
      </c>
      <c r="D47" s="19">
        <f t="shared" si="14"/>
        <v>65268.343537143752</v>
      </c>
      <c r="E47" s="9">
        <f t="shared" si="8"/>
        <v>0.1</v>
      </c>
      <c r="F47" s="8">
        <f t="shared" si="9"/>
        <v>6526.8343537143746</v>
      </c>
      <c r="G47" s="20">
        <f t="shared" si="10"/>
        <v>71795.177890858133</v>
      </c>
      <c r="I47" s="17"/>
      <c r="J47" s="18">
        <v>99</v>
      </c>
      <c r="K47" s="19">
        <f t="shared" si="15"/>
        <v>1138893.5818034939</v>
      </c>
      <c r="L47" s="9">
        <f t="shared" si="11"/>
        <v>0.1</v>
      </c>
      <c r="M47" s="8">
        <f t="shared" si="12"/>
        <v>113889.35818034939</v>
      </c>
      <c r="N47" s="20">
        <f t="shared" si="13"/>
        <v>1252782.9399838434</v>
      </c>
    </row>
    <row r="48" spans="2:15" x14ac:dyDescent="0.25">
      <c r="B48" s="43"/>
      <c r="C48" s="44">
        <v>70</v>
      </c>
      <c r="D48" s="19">
        <f t="shared" si="14"/>
        <v>71795.177890858133</v>
      </c>
      <c r="E48" s="9">
        <f t="shared" si="8"/>
        <v>0.1</v>
      </c>
      <c r="F48" s="8">
        <f t="shared" si="9"/>
        <v>7179.5177890858131</v>
      </c>
      <c r="G48" s="20">
        <f t="shared" si="10"/>
        <v>78974.69567994395</v>
      </c>
      <c r="I48" s="17"/>
      <c r="J48" s="18">
        <v>100</v>
      </c>
      <c r="K48" s="19">
        <f t="shared" si="15"/>
        <v>1252782.9399838434</v>
      </c>
      <c r="L48" s="9">
        <f t="shared" si="11"/>
        <v>0.1</v>
      </c>
      <c r="M48" s="8">
        <f t="shared" si="12"/>
        <v>125278.29399838434</v>
      </c>
      <c r="N48" s="20">
        <f t="shared" si="13"/>
        <v>1378061.2339822277</v>
      </c>
    </row>
    <row r="49" spans="2:14" x14ac:dyDescent="0.25">
      <c r="B49" s="43"/>
      <c r="C49" s="44">
        <v>71</v>
      </c>
      <c r="D49" s="19">
        <f t="shared" si="14"/>
        <v>78974.69567994395</v>
      </c>
      <c r="E49" s="9">
        <f t="shared" si="8"/>
        <v>0.1</v>
      </c>
      <c r="F49" s="8">
        <f t="shared" si="9"/>
        <v>7897.4695679943952</v>
      </c>
      <c r="G49" s="20">
        <f t="shared" si="10"/>
        <v>86872.165247938348</v>
      </c>
      <c r="I49" s="17"/>
      <c r="J49" s="18">
        <v>101</v>
      </c>
      <c r="K49" s="19">
        <f t="shared" si="15"/>
        <v>1378061.2339822277</v>
      </c>
      <c r="L49" s="9">
        <f t="shared" si="11"/>
        <v>0.1</v>
      </c>
      <c r="M49" s="8">
        <f t="shared" si="12"/>
        <v>137806.12339822279</v>
      </c>
      <c r="N49" s="20">
        <f t="shared" si="13"/>
        <v>1515867.3573804505</v>
      </c>
    </row>
    <row r="50" spans="2:14" x14ac:dyDescent="0.25">
      <c r="B50" s="43"/>
      <c r="C50" s="44">
        <v>72</v>
      </c>
      <c r="D50" s="19">
        <f t="shared" si="14"/>
        <v>86872.165247938348</v>
      </c>
      <c r="E50" s="9">
        <f t="shared" si="8"/>
        <v>0.1</v>
      </c>
      <c r="F50" s="8">
        <f t="shared" si="9"/>
        <v>8687.2165247938356</v>
      </c>
      <c r="G50" s="20">
        <f t="shared" si="10"/>
        <v>95559.381772732188</v>
      </c>
      <c r="I50" s="17"/>
      <c r="J50" s="18">
        <v>102</v>
      </c>
      <c r="K50" s="19">
        <f t="shared" si="15"/>
        <v>1515867.3573804505</v>
      </c>
      <c r="L50" s="9">
        <f t="shared" si="11"/>
        <v>0.1</v>
      </c>
      <c r="M50" s="8">
        <f t="shared" si="12"/>
        <v>151586.73573804507</v>
      </c>
      <c r="N50" s="20">
        <f t="shared" si="13"/>
        <v>1667454.0931184955</v>
      </c>
    </row>
    <row r="51" spans="2:14" x14ac:dyDescent="0.25">
      <c r="B51" s="43"/>
      <c r="C51" s="44">
        <v>73</v>
      </c>
      <c r="D51" s="19">
        <f t="shared" si="14"/>
        <v>95559.381772732188</v>
      </c>
      <c r="E51" s="9">
        <f t="shared" si="8"/>
        <v>0.1</v>
      </c>
      <c r="F51" s="8">
        <f t="shared" si="9"/>
        <v>9555.9381772732195</v>
      </c>
      <c r="G51" s="20">
        <f t="shared" si="10"/>
        <v>105115.3199500054</v>
      </c>
      <c r="I51" s="17"/>
      <c r="J51" s="18">
        <v>103</v>
      </c>
      <c r="K51" s="19">
        <f t="shared" si="15"/>
        <v>1667454.0931184955</v>
      </c>
      <c r="L51" s="9">
        <f t="shared" si="11"/>
        <v>0.1</v>
      </c>
      <c r="M51" s="8">
        <f t="shared" si="12"/>
        <v>166745.40931184957</v>
      </c>
      <c r="N51" s="20">
        <f t="shared" si="13"/>
        <v>1834199.5024303452</v>
      </c>
    </row>
    <row r="52" spans="2:14" x14ac:dyDescent="0.25">
      <c r="B52" s="43"/>
      <c r="C52" s="44">
        <v>74</v>
      </c>
      <c r="D52" s="19">
        <f t="shared" si="14"/>
        <v>105115.3199500054</v>
      </c>
      <c r="E52" s="9">
        <f t="shared" si="8"/>
        <v>0.1</v>
      </c>
      <c r="F52" s="8">
        <f t="shared" si="9"/>
        <v>10511.53199500054</v>
      </c>
      <c r="G52" s="20">
        <f t="shared" si="10"/>
        <v>115626.85194500594</v>
      </c>
      <c r="I52" s="17"/>
      <c r="J52" s="18">
        <v>104</v>
      </c>
      <c r="K52" s="19">
        <f t="shared" si="15"/>
        <v>1834199.5024303452</v>
      </c>
      <c r="L52" s="9">
        <f t="shared" si="11"/>
        <v>0.1</v>
      </c>
      <c r="M52" s="8">
        <f t="shared" si="12"/>
        <v>183419.95024303452</v>
      </c>
      <c r="N52" s="20">
        <f t="shared" si="13"/>
        <v>2017619.4526733798</v>
      </c>
    </row>
    <row r="53" spans="2:14" x14ac:dyDescent="0.25">
      <c r="B53" s="43"/>
      <c r="C53" s="44">
        <v>75</v>
      </c>
      <c r="D53" s="19">
        <f t="shared" si="14"/>
        <v>115626.85194500594</v>
      </c>
      <c r="E53" s="9">
        <f t="shared" si="8"/>
        <v>0.1</v>
      </c>
      <c r="F53" s="8">
        <f t="shared" si="9"/>
        <v>11562.685194500595</v>
      </c>
      <c r="G53" s="20">
        <f t="shared" si="10"/>
        <v>127189.53713950653</v>
      </c>
      <c r="I53" s="17"/>
      <c r="J53" s="18">
        <v>105</v>
      </c>
      <c r="K53" s="19">
        <f t="shared" si="15"/>
        <v>2017619.4526733798</v>
      </c>
      <c r="L53" s="9">
        <f t="shared" si="11"/>
        <v>0.1</v>
      </c>
      <c r="M53" s="8">
        <f t="shared" si="12"/>
        <v>201761.94526733799</v>
      </c>
      <c r="N53" s="20">
        <f t="shared" si="13"/>
        <v>2219381.3979407176</v>
      </c>
    </row>
    <row r="54" spans="2:14" x14ac:dyDescent="0.25">
      <c r="B54" s="43"/>
      <c r="C54" s="44">
        <v>76</v>
      </c>
      <c r="D54" s="19">
        <f t="shared" si="14"/>
        <v>127189.53713950653</v>
      </c>
      <c r="E54" s="9">
        <f t="shared" si="8"/>
        <v>0.1</v>
      </c>
      <c r="F54" s="8">
        <f t="shared" si="9"/>
        <v>12718.953713950652</v>
      </c>
      <c r="G54" s="20">
        <f t="shared" si="10"/>
        <v>139908.49085345719</v>
      </c>
      <c r="I54" s="17"/>
      <c r="J54" s="18">
        <v>106</v>
      </c>
      <c r="K54" s="19">
        <f t="shared" si="15"/>
        <v>2219381.3979407176</v>
      </c>
      <c r="L54" s="9">
        <f t="shared" si="11"/>
        <v>0.1</v>
      </c>
      <c r="M54" s="8">
        <f t="shared" si="12"/>
        <v>221938.13979407179</v>
      </c>
      <c r="N54" s="20">
        <f t="shared" si="13"/>
        <v>2441319.5377347893</v>
      </c>
    </row>
    <row r="55" spans="2:14" x14ac:dyDescent="0.25">
      <c r="B55" s="43"/>
      <c r="C55" s="44">
        <v>77</v>
      </c>
      <c r="D55" s="19">
        <f t="shared" si="14"/>
        <v>139908.49085345719</v>
      </c>
      <c r="E55" s="9">
        <f t="shared" si="8"/>
        <v>0.1</v>
      </c>
      <c r="F55" s="8">
        <f t="shared" si="9"/>
        <v>13990.849085345719</v>
      </c>
      <c r="G55" s="20">
        <f t="shared" si="10"/>
        <v>153899.33993880291</v>
      </c>
      <c r="I55" s="17"/>
      <c r="J55" s="18">
        <v>107</v>
      </c>
      <c r="K55" s="19">
        <f t="shared" si="15"/>
        <v>2441319.5377347893</v>
      </c>
      <c r="L55" s="9">
        <f t="shared" si="11"/>
        <v>0.1</v>
      </c>
      <c r="M55" s="8">
        <f t="shared" si="12"/>
        <v>244131.95377347892</v>
      </c>
      <c r="N55" s="20">
        <f t="shared" si="13"/>
        <v>2685451.4915082683</v>
      </c>
    </row>
    <row r="56" spans="2:14" x14ac:dyDescent="0.25">
      <c r="B56" s="43"/>
      <c r="C56" s="44">
        <v>78</v>
      </c>
      <c r="D56" s="19">
        <f t="shared" si="14"/>
        <v>153899.33993880291</v>
      </c>
      <c r="E56" s="9">
        <f t="shared" si="8"/>
        <v>0.1</v>
      </c>
      <c r="F56" s="8">
        <f t="shared" si="9"/>
        <v>15389.933993880291</v>
      </c>
      <c r="G56" s="20">
        <f t="shared" si="10"/>
        <v>169289.27393268319</v>
      </c>
      <c r="I56" s="17"/>
      <c r="J56" s="18">
        <v>108</v>
      </c>
      <c r="K56" s="19">
        <f t="shared" si="15"/>
        <v>2685451.4915082683</v>
      </c>
      <c r="L56" s="9">
        <f t="shared" si="11"/>
        <v>0.1</v>
      </c>
      <c r="M56" s="8">
        <f t="shared" si="12"/>
        <v>268545.14915082679</v>
      </c>
      <c r="N56" s="20">
        <f t="shared" si="13"/>
        <v>2953996.6406590953</v>
      </c>
    </row>
    <row r="57" spans="2:14" x14ac:dyDescent="0.25">
      <c r="B57" s="43"/>
      <c r="C57" s="44">
        <v>79</v>
      </c>
      <c r="D57" s="19">
        <f t="shared" si="14"/>
        <v>169289.27393268319</v>
      </c>
      <c r="E57" s="9">
        <f t="shared" si="8"/>
        <v>0.1</v>
      </c>
      <c r="F57" s="8">
        <f t="shared" si="9"/>
        <v>16928.927393268317</v>
      </c>
      <c r="G57" s="20">
        <f t="shared" si="10"/>
        <v>186218.20132595152</v>
      </c>
      <c r="I57" s="17"/>
      <c r="J57" s="18">
        <v>109</v>
      </c>
      <c r="K57" s="19">
        <f t="shared" si="15"/>
        <v>2953996.6406590953</v>
      </c>
      <c r="L57" s="9">
        <f t="shared" si="11"/>
        <v>0.1</v>
      </c>
      <c r="M57" s="8">
        <f t="shared" si="12"/>
        <v>295399.66406590951</v>
      </c>
      <c r="N57" s="20">
        <f t="shared" si="13"/>
        <v>3249396.3047250048</v>
      </c>
    </row>
    <row r="58" spans="2:14" x14ac:dyDescent="0.25">
      <c r="B58" s="43"/>
      <c r="C58" s="44">
        <v>80</v>
      </c>
      <c r="D58" s="19">
        <f t="shared" si="14"/>
        <v>186218.20132595152</v>
      </c>
      <c r="E58" s="9">
        <f t="shared" si="8"/>
        <v>0.1</v>
      </c>
      <c r="F58" s="8">
        <f t="shared" si="9"/>
        <v>18621.820132595152</v>
      </c>
      <c r="G58" s="20">
        <f t="shared" si="10"/>
        <v>204840.02145854669</v>
      </c>
      <c r="I58" s="17"/>
      <c r="J58" s="18">
        <v>110</v>
      </c>
      <c r="K58" s="19">
        <f t="shared" si="15"/>
        <v>3249396.3047250048</v>
      </c>
      <c r="L58" s="9">
        <f t="shared" si="11"/>
        <v>0.1</v>
      </c>
      <c r="M58" s="8">
        <f t="shared" si="12"/>
        <v>324939.63047250052</v>
      </c>
      <c r="N58" s="20">
        <f t="shared" si="13"/>
        <v>3574335.9351975052</v>
      </c>
    </row>
    <row r="59" spans="2:14" x14ac:dyDescent="0.25">
      <c r="B59" s="43"/>
      <c r="C59" s="44">
        <v>81</v>
      </c>
      <c r="D59" s="19">
        <f t="shared" si="14"/>
        <v>204840.02145854669</v>
      </c>
      <c r="E59" s="9">
        <f t="shared" si="8"/>
        <v>0.1</v>
      </c>
      <c r="F59" s="8">
        <f t="shared" si="9"/>
        <v>20484.002145854669</v>
      </c>
      <c r="G59" s="20">
        <f t="shared" si="10"/>
        <v>225324.02360440136</v>
      </c>
      <c r="I59" s="17"/>
      <c r="J59" s="18">
        <v>111</v>
      </c>
      <c r="K59" s="19">
        <f t="shared" si="15"/>
        <v>3574335.9351975052</v>
      </c>
      <c r="L59" s="9">
        <f t="shared" si="11"/>
        <v>0.1</v>
      </c>
      <c r="M59" s="8">
        <f t="shared" si="12"/>
        <v>357433.59351975052</v>
      </c>
      <c r="N59" s="20">
        <f t="shared" si="13"/>
        <v>3931769.5287172557</v>
      </c>
    </row>
    <row r="60" spans="2:14" x14ac:dyDescent="0.25">
      <c r="B60" s="43"/>
      <c r="C60" s="44">
        <v>82</v>
      </c>
      <c r="D60" s="19">
        <f t="shared" si="14"/>
        <v>225324.02360440136</v>
      </c>
      <c r="E60" s="9">
        <f t="shared" si="8"/>
        <v>0.1</v>
      </c>
      <c r="F60" s="8">
        <f t="shared" si="9"/>
        <v>22532.402360440137</v>
      </c>
      <c r="G60" s="20">
        <f t="shared" si="10"/>
        <v>247856.4259648415</v>
      </c>
      <c r="I60" s="17"/>
      <c r="J60" s="18">
        <v>112</v>
      </c>
      <c r="K60" s="19">
        <f t="shared" si="15"/>
        <v>3931769.5287172557</v>
      </c>
      <c r="L60" s="9">
        <f t="shared" si="11"/>
        <v>0.1</v>
      </c>
      <c r="M60" s="8">
        <f t="shared" si="12"/>
        <v>393176.9528717256</v>
      </c>
      <c r="N60" s="20">
        <f t="shared" si="13"/>
        <v>4324946.4815889811</v>
      </c>
    </row>
    <row r="61" spans="2:14" x14ac:dyDescent="0.25">
      <c r="B61" s="43"/>
      <c r="C61" s="44">
        <v>83</v>
      </c>
      <c r="D61" s="19">
        <f t="shared" si="14"/>
        <v>247856.4259648415</v>
      </c>
      <c r="E61" s="9">
        <f t="shared" si="8"/>
        <v>0.1</v>
      </c>
      <c r="F61" s="8">
        <f t="shared" si="9"/>
        <v>24785.642596484151</v>
      </c>
      <c r="G61" s="20">
        <f t="shared" si="10"/>
        <v>272642.06856132566</v>
      </c>
      <c r="I61" s="17"/>
      <c r="J61" s="18">
        <v>113</v>
      </c>
      <c r="K61" s="19">
        <f t="shared" si="15"/>
        <v>4324946.4815889811</v>
      </c>
      <c r="L61" s="9">
        <f t="shared" si="11"/>
        <v>0.1</v>
      </c>
      <c r="M61" s="8">
        <f t="shared" si="12"/>
        <v>432494.64815889817</v>
      </c>
      <c r="N61" s="20">
        <f t="shared" si="13"/>
        <v>4757441.1297478797</v>
      </c>
    </row>
    <row r="62" spans="2:14" x14ac:dyDescent="0.25">
      <c r="B62" s="43"/>
      <c r="C62" s="44">
        <v>84</v>
      </c>
      <c r="D62" s="19">
        <f t="shared" si="14"/>
        <v>272642.06856132566</v>
      </c>
      <c r="E62" s="9">
        <f t="shared" si="8"/>
        <v>0.1</v>
      </c>
      <c r="F62" s="8">
        <f t="shared" si="9"/>
        <v>27264.206856132569</v>
      </c>
      <c r="G62" s="20">
        <f t="shared" si="10"/>
        <v>299906.27541745821</v>
      </c>
      <c r="I62" s="17"/>
      <c r="J62" s="18">
        <v>114</v>
      </c>
      <c r="K62" s="19">
        <f t="shared" si="15"/>
        <v>4757441.1297478797</v>
      </c>
      <c r="L62" s="9">
        <f t="shared" si="11"/>
        <v>0.1</v>
      </c>
      <c r="M62" s="8">
        <f t="shared" si="12"/>
        <v>475744.112974788</v>
      </c>
      <c r="N62" s="20">
        <f t="shared" si="13"/>
        <v>5233185.2427226678</v>
      </c>
    </row>
    <row r="63" spans="2:14" x14ac:dyDescent="0.25">
      <c r="B63" s="43"/>
      <c r="C63" s="44">
        <v>85</v>
      </c>
      <c r="D63" s="19">
        <f t="shared" si="14"/>
        <v>299906.27541745821</v>
      </c>
      <c r="E63" s="9">
        <f t="shared" si="8"/>
        <v>0.1</v>
      </c>
      <c r="F63" s="8">
        <f t="shared" si="9"/>
        <v>29990.627541745824</v>
      </c>
      <c r="G63" s="20">
        <f t="shared" si="10"/>
        <v>329896.90295920405</v>
      </c>
      <c r="I63" s="17"/>
      <c r="J63" s="18">
        <v>115</v>
      </c>
      <c r="K63" s="19">
        <f t="shared" si="15"/>
        <v>5233185.2427226678</v>
      </c>
      <c r="L63" s="9">
        <f t="shared" si="11"/>
        <v>0.1</v>
      </c>
      <c r="M63" s="8">
        <f t="shared" si="12"/>
        <v>523318.52427226678</v>
      </c>
      <c r="N63" s="20">
        <f t="shared" si="13"/>
        <v>5756503.7669949345</v>
      </c>
    </row>
    <row r="64" spans="2:14" x14ac:dyDescent="0.25">
      <c r="B64" s="43"/>
      <c r="C64" s="44">
        <v>86</v>
      </c>
      <c r="D64" s="19">
        <f t="shared" si="14"/>
        <v>329896.90295920405</v>
      </c>
      <c r="E64" s="9">
        <f t="shared" si="8"/>
        <v>0.1</v>
      </c>
      <c r="F64" s="8">
        <f t="shared" si="9"/>
        <v>32989.690295920409</v>
      </c>
      <c r="G64" s="20">
        <f t="shared" si="10"/>
        <v>362886.59325512446</v>
      </c>
      <c r="I64" s="17"/>
      <c r="J64" s="18">
        <v>116</v>
      </c>
      <c r="K64" s="19">
        <f t="shared" si="15"/>
        <v>5756503.7669949345</v>
      </c>
      <c r="L64" s="9">
        <f t="shared" si="11"/>
        <v>0.1</v>
      </c>
      <c r="M64" s="8">
        <f t="shared" si="12"/>
        <v>575650.37669949338</v>
      </c>
      <c r="N64" s="20">
        <f t="shared" si="13"/>
        <v>6332154.1436944278</v>
      </c>
    </row>
    <row r="65" spans="2:15" x14ac:dyDescent="0.25">
      <c r="B65" s="43"/>
      <c r="C65" s="44">
        <v>87</v>
      </c>
      <c r="D65" s="19">
        <f t="shared" si="14"/>
        <v>362886.59325512446</v>
      </c>
      <c r="E65" s="9">
        <f t="shared" si="8"/>
        <v>0.1</v>
      </c>
      <c r="F65" s="8">
        <f t="shared" si="9"/>
        <v>36288.659325512446</v>
      </c>
      <c r="G65" s="20">
        <f t="shared" si="10"/>
        <v>399175.25258063688</v>
      </c>
      <c r="I65" s="17"/>
      <c r="J65" s="18">
        <v>117</v>
      </c>
      <c r="K65" s="19">
        <f t="shared" si="15"/>
        <v>6332154.1436944278</v>
      </c>
      <c r="L65" s="9">
        <f t="shared" si="11"/>
        <v>0.1</v>
      </c>
      <c r="M65" s="8">
        <f t="shared" si="12"/>
        <v>633215.41436944285</v>
      </c>
      <c r="N65" s="20">
        <f t="shared" si="13"/>
        <v>6965369.5580638703</v>
      </c>
    </row>
    <row r="66" spans="2:15" x14ac:dyDescent="0.25">
      <c r="B66" s="43"/>
      <c r="C66" s="44">
        <v>88</v>
      </c>
      <c r="D66" s="19">
        <f t="shared" si="14"/>
        <v>399175.25258063688</v>
      </c>
      <c r="E66" s="9">
        <f t="shared" si="8"/>
        <v>0.1</v>
      </c>
      <c r="F66" s="8">
        <f t="shared" si="9"/>
        <v>39917.525258063688</v>
      </c>
      <c r="G66" s="20">
        <f t="shared" si="10"/>
        <v>439092.77783870057</v>
      </c>
      <c r="I66" s="17"/>
      <c r="J66" s="18">
        <v>118</v>
      </c>
      <c r="K66" s="19">
        <f t="shared" si="15"/>
        <v>6965369.5580638703</v>
      </c>
      <c r="L66" s="9">
        <f t="shared" si="11"/>
        <v>0.1</v>
      </c>
      <c r="M66" s="8">
        <f t="shared" si="12"/>
        <v>696536.95580638701</v>
      </c>
      <c r="N66" s="20">
        <f t="shared" si="13"/>
        <v>7661906.513870257</v>
      </c>
    </row>
    <row r="67" spans="2:15" x14ac:dyDescent="0.25">
      <c r="B67" s="43"/>
      <c r="C67" s="44">
        <v>89</v>
      </c>
      <c r="D67" s="19">
        <f t="shared" si="14"/>
        <v>439092.77783870057</v>
      </c>
      <c r="E67" s="9">
        <f t="shared" si="8"/>
        <v>0.1</v>
      </c>
      <c r="F67" s="8">
        <f t="shared" si="9"/>
        <v>43909.277783870057</v>
      </c>
      <c r="G67" s="20">
        <f t="shared" si="10"/>
        <v>483002.05562257062</v>
      </c>
      <c r="I67" s="17"/>
      <c r="J67" s="18">
        <v>119</v>
      </c>
      <c r="K67" s="19">
        <f t="shared" si="15"/>
        <v>7661906.513870257</v>
      </c>
      <c r="L67" s="9">
        <f t="shared" si="11"/>
        <v>0.1</v>
      </c>
      <c r="M67" s="8">
        <f t="shared" si="12"/>
        <v>766190.65138702572</v>
      </c>
      <c r="N67" s="20">
        <f t="shared" si="13"/>
        <v>8428097.1652572826</v>
      </c>
    </row>
    <row r="68" spans="2:15" ht="15.75" thickBot="1" x14ac:dyDescent="0.3">
      <c r="B68" s="46"/>
      <c r="C68" s="47">
        <v>90</v>
      </c>
      <c r="D68" s="24">
        <f t="shared" si="14"/>
        <v>483002.05562257062</v>
      </c>
      <c r="E68" s="25">
        <f t="shared" si="8"/>
        <v>0.1</v>
      </c>
      <c r="F68" s="26">
        <f t="shared" si="9"/>
        <v>48300.205562257062</v>
      </c>
      <c r="G68" s="27">
        <f t="shared" si="10"/>
        <v>531302.26118482766</v>
      </c>
      <c r="I68" s="22"/>
      <c r="J68" s="23">
        <v>120</v>
      </c>
      <c r="K68" s="24">
        <f t="shared" si="15"/>
        <v>8428097.1652572826</v>
      </c>
      <c r="L68" s="25">
        <f t="shared" si="11"/>
        <v>0.1</v>
      </c>
      <c r="M68" s="26">
        <f t="shared" si="12"/>
        <v>842809.71652572823</v>
      </c>
      <c r="N68" s="27">
        <f t="shared" si="13"/>
        <v>9270906.8817830104</v>
      </c>
    </row>
    <row r="69" spans="2:15" x14ac:dyDescent="0.25">
      <c r="C69" s="28"/>
      <c r="D69" s="29"/>
      <c r="F69" s="30"/>
      <c r="G69" s="30"/>
      <c r="J69" s="28"/>
      <c r="K69" s="30"/>
      <c r="M69" s="30"/>
      <c r="N69" s="30"/>
    </row>
    <row r="70" spans="2:15" x14ac:dyDescent="0.25">
      <c r="B70" s="6"/>
      <c r="C70" s="6"/>
      <c r="D70" s="31"/>
      <c r="F70" s="32" t="s">
        <v>10</v>
      </c>
      <c r="G70" s="33">
        <f>G68</f>
        <v>531302.26118482766</v>
      </c>
      <c r="I70" s="6"/>
      <c r="J70" s="6"/>
      <c r="K70" s="34"/>
      <c r="M70" s="32" t="s">
        <v>11</v>
      </c>
      <c r="N70" s="33">
        <f>N68</f>
        <v>9270906.8817830104</v>
      </c>
    </row>
    <row r="71" spans="2:15" x14ac:dyDescent="0.25">
      <c r="C71" s="28"/>
      <c r="D71" s="29"/>
      <c r="F71" s="30"/>
      <c r="G71" s="30"/>
    </row>
    <row r="72" spans="2:15" ht="15.75" thickBot="1" x14ac:dyDescent="0.3"/>
    <row r="73" spans="2:15" ht="15.75" thickBot="1" x14ac:dyDescent="0.3">
      <c r="C73" s="48" t="s">
        <v>3</v>
      </c>
      <c r="D73" s="36" t="s">
        <v>4</v>
      </c>
      <c r="E73" s="37" t="s">
        <v>5</v>
      </c>
      <c r="F73" s="38" t="s">
        <v>6</v>
      </c>
      <c r="G73" s="39" t="s">
        <v>7</v>
      </c>
      <c r="J73" s="48" t="s">
        <v>3</v>
      </c>
      <c r="K73" s="40" t="s">
        <v>4</v>
      </c>
      <c r="L73" s="37" t="s">
        <v>5</v>
      </c>
      <c r="M73" s="38" t="s">
        <v>6</v>
      </c>
      <c r="N73" s="39" t="s">
        <v>7</v>
      </c>
    </row>
    <row r="74" spans="2:15" x14ac:dyDescent="0.25">
      <c r="B74" s="11"/>
      <c r="C74" s="12">
        <v>121</v>
      </c>
      <c r="D74" s="13">
        <f>N70</f>
        <v>9270906.8817830104</v>
      </c>
      <c r="E74" s="14">
        <f t="shared" ref="E74:E103" si="16">$G$2</f>
        <v>0.1</v>
      </c>
      <c r="F74" s="15">
        <f t="shared" ref="F74:F103" si="17">D74*E74%*100</f>
        <v>927090.68817830097</v>
      </c>
      <c r="G74" s="16">
        <f t="shared" ref="G74:G103" si="18">D74+F74</f>
        <v>10197997.569961311</v>
      </c>
      <c r="I74" s="11"/>
      <c r="J74" s="12">
        <v>151</v>
      </c>
      <c r="K74" s="13">
        <f>G105</f>
        <v>161771783.57761899</v>
      </c>
      <c r="L74" s="14">
        <f t="shared" ref="L74:L103" si="19">$G$2</f>
        <v>0.1</v>
      </c>
      <c r="M74" s="15">
        <f t="shared" ref="M74:M103" si="20">K74*L74%*100</f>
        <v>16177178.357761901</v>
      </c>
      <c r="N74" s="16">
        <f t="shared" ref="N74:N103" si="21">K74+M74</f>
        <v>177948961.93538088</v>
      </c>
    </row>
    <row r="75" spans="2:15" x14ac:dyDescent="0.25">
      <c r="B75" s="17"/>
      <c r="C75" s="18">
        <v>122</v>
      </c>
      <c r="D75" s="19">
        <f t="shared" ref="D75:D103" si="22">G74</f>
        <v>10197997.569961311</v>
      </c>
      <c r="E75" s="9">
        <f t="shared" si="16"/>
        <v>0.1</v>
      </c>
      <c r="F75" s="8">
        <f t="shared" si="17"/>
        <v>1019799.7569961312</v>
      </c>
      <c r="G75" s="20">
        <f t="shared" si="18"/>
        <v>11217797.326957442</v>
      </c>
      <c r="H75" s="4"/>
      <c r="I75" s="17"/>
      <c r="J75" s="18">
        <v>152</v>
      </c>
      <c r="K75" s="19">
        <f>N74</f>
        <v>177948961.93538088</v>
      </c>
      <c r="L75" s="9">
        <f t="shared" si="19"/>
        <v>0.1</v>
      </c>
      <c r="M75" s="8">
        <f t="shared" si="20"/>
        <v>17794896.193538088</v>
      </c>
      <c r="N75" s="20">
        <f t="shared" si="21"/>
        <v>195743858.12891898</v>
      </c>
      <c r="O75" s="21"/>
    </row>
    <row r="76" spans="2:15" x14ac:dyDescent="0.25">
      <c r="B76" s="17"/>
      <c r="C76" s="18">
        <v>123</v>
      </c>
      <c r="D76" s="19">
        <f t="shared" si="22"/>
        <v>11217797.326957442</v>
      </c>
      <c r="E76" s="9">
        <f t="shared" si="16"/>
        <v>0.1</v>
      </c>
      <c r="F76" s="8">
        <f t="shared" si="17"/>
        <v>1121779.7326957441</v>
      </c>
      <c r="G76" s="20">
        <f t="shared" si="18"/>
        <v>12339577.059653185</v>
      </c>
      <c r="I76" s="17"/>
      <c r="J76" s="18">
        <v>153</v>
      </c>
      <c r="K76" s="19">
        <f>N75</f>
        <v>195743858.12891898</v>
      </c>
      <c r="L76" s="9">
        <f t="shared" si="19"/>
        <v>0.1</v>
      </c>
      <c r="M76" s="8">
        <f t="shared" si="20"/>
        <v>19574385.812891897</v>
      </c>
      <c r="N76" s="20">
        <f t="shared" si="21"/>
        <v>215318243.94181088</v>
      </c>
    </row>
    <row r="77" spans="2:15" x14ac:dyDescent="0.25">
      <c r="B77" s="17"/>
      <c r="C77" s="18">
        <v>124</v>
      </c>
      <c r="D77" s="19">
        <f t="shared" si="22"/>
        <v>12339577.059653185</v>
      </c>
      <c r="E77" s="9">
        <f t="shared" si="16"/>
        <v>0.1</v>
      </c>
      <c r="F77" s="8">
        <f t="shared" si="17"/>
        <v>1233957.7059653185</v>
      </c>
      <c r="G77" s="20">
        <f t="shared" si="18"/>
        <v>13573534.765618503</v>
      </c>
      <c r="I77" s="17"/>
      <c r="J77" s="18">
        <v>154</v>
      </c>
      <c r="K77" s="19">
        <f t="shared" ref="K77:K103" si="23">N76</f>
        <v>215318243.94181088</v>
      </c>
      <c r="L77" s="9">
        <f t="shared" si="19"/>
        <v>0.1</v>
      </c>
      <c r="M77" s="8">
        <f t="shared" si="20"/>
        <v>21531824.394181088</v>
      </c>
      <c r="N77" s="20">
        <f t="shared" si="21"/>
        <v>236850068.33599198</v>
      </c>
    </row>
    <row r="78" spans="2:15" x14ac:dyDescent="0.25">
      <c r="B78" s="17"/>
      <c r="C78" s="18">
        <v>125</v>
      </c>
      <c r="D78" s="19">
        <f t="shared" si="22"/>
        <v>13573534.765618503</v>
      </c>
      <c r="E78" s="9">
        <f t="shared" si="16"/>
        <v>0.1</v>
      </c>
      <c r="F78" s="8">
        <f t="shared" si="17"/>
        <v>1357353.4765618504</v>
      </c>
      <c r="G78" s="20">
        <f t="shared" si="18"/>
        <v>14930888.242180353</v>
      </c>
      <c r="I78" s="17"/>
      <c r="J78" s="18">
        <v>155</v>
      </c>
      <c r="K78" s="19">
        <f t="shared" si="23"/>
        <v>236850068.33599198</v>
      </c>
      <c r="L78" s="9">
        <f t="shared" si="19"/>
        <v>0.1</v>
      </c>
      <c r="M78" s="8">
        <f t="shared" si="20"/>
        <v>23685006.833599199</v>
      </c>
      <c r="N78" s="20">
        <f t="shared" si="21"/>
        <v>260535075.16959119</v>
      </c>
    </row>
    <row r="79" spans="2:15" x14ac:dyDescent="0.25">
      <c r="B79" s="17"/>
      <c r="C79" s="18">
        <v>126</v>
      </c>
      <c r="D79" s="19">
        <f t="shared" si="22"/>
        <v>14930888.242180353</v>
      </c>
      <c r="E79" s="9">
        <f t="shared" si="16"/>
        <v>0.1</v>
      </c>
      <c r="F79" s="8">
        <f t="shared" si="17"/>
        <v>1493088.8242180354</v>
      </c>
      <c r="G79" s="20">
        <f t="shared" si="18"/>
        <v>16423977.066398388</v>
      </c>
      <c r="I79" s="17"/>
      <c r="J79" s="18">
        <v>156</v>
      </c>
      <c r="K79" s="19">
        <f t="shared" si="23"/>
        <v>260535075.16959119</v>
      </c>
      <c r="L79" s="9">
        <f t="shared" si="19"/>
        <v>0.1</v>
      </c>
      <c r="M79" s="8">
        <f t="shared" si="20"/>
        <v>26053507.51695912</v>
      </c>
      <c r="N79" s="20">
        <f t="shared" si="21"/>
        <v>286588582.68655032</v>
      </c>
    </row>
    <row r="80" spans="2:15" x14ac:dyDescent="0.25">
      <c r="B80" s="17"/>
      <c r="C80" s="18">
        <v>127</v>
      </c>
      <c r="D80" s="19">
        <f t="shared" si="22"/>
        <v>16423977.066398388</v>
      </c>
      <c r="E80" s="9">
        <f t="shared" si="16"/>
        <v>0.1</v>
      </c>
      <c r="F80" s="8">
        <f t="shared" si="17"/>
        <v>1642397.7066398386</v>
      </c>
      <c r="G80" s="20">
        <f t="shared" si="18"/>
        <v>18066374.773038227</v>
      </c>
      <c r="I80" s="17"/>
      <c r="J80" s="18">
        <v>157</v>
      </c>
      <c r="K80" s="19">
        <f t="shared" si="23"/>
        <v>286588582.68655032</v>
      </c>
      <c r="L80" s="9">
        <f t="shared" si="19"/>
        <v>0.1</v>
      </c>
      <c r="M80" s="8">
        <f t="shared" si="20"/>
        <v>28658858.268655032</v>
      </c>
      <c r="N80" s="20">
        <f t="shared" si="21"/>
        <v>315247440.95520532</v>
      </c>
    </row>
    <row r="81" spans="2:14" x14ac:dyDescent="0.25">
      <c r="B81" s="17"/>
      <c r="C81" s="18">
        <v>128</v>
      </c>
      <c r="D81" s="19">
        <f t="shared" si="22"/>
        <v>18066374.773038227</v>
      </c>
      <c r="E81" s="9">
        <f t="shared" si="16"/>
        <v>0.1</v>
      </c>
      <c r="F81" s="8">
        <f t="shared" si="17"/>
        <v>1806637.4773038228</v>
      </c>
      <c r="G81" s="20">
        <f t="shared" si="18"/>
        <v>19873012.250342049</v>
      </c>
      <c r="I81" s="17"/>
      <c r="J81" s="18">
        <v>158</v>
      </c>
      <c r="K81" s="19">
        <f t="shared" si="23"/>
        <v>315247440.95520532</v>
      </c>
      <c r="L81" s="9">
        <f t="shared" si="19"/>
        <v>0.1</v>
      </c>
      <c r="M81" s="8">
        <f t="shared" si="20"/>
        <v>31524744.095520534</v>
      </c>
      <c r="N81" s="20">
        <f t="shared" si="21"/>
        <v>346772185.05072588</v>
      </c>
    </row>
    <row r="82" spans="2:14" x14ac:dyDescent="0.25">
      <c r="B82" s="17"/>
      <c r="C82" s="18">
        <v>129</v>
      </c>
      <c r="D82" s="19">
        <f t="shared" si="22"/>
        <v>19873012.250342049</v>
      </c>
      <c r="E82" s="9">
        <f t="shared" si="16"/>
        <v>0.1</v>
      </c>
      <c r="F82" s="8">
        <f t="shared" si="17"/>
        <v>1987301.225034205</v>
      </c>
      <c r="G82" s="20">
        <f t="shared" si="18"/>
        <v>21860313.475376252</v>
      </c>
      <c r="I82" s="17"/>
      <c r="J82" s="18">
        <v>159</v>
      </c>
      <c r="K82" s="19">
        <f t="shared" si="23"/>
        <v>346772185.05072588</v>
      </c>
      <c r="L82" s="9">
        <f t="shared" si="19"/>
        <v>0.1</v>
      </c>
      <c r="M82" s="8">
        <f t="shared" si="20"/>
        <v>34677218.505072586</v>
      </c>
      <c r="N82" s="20">
        <f t="shared" si="21"/>
        <v>381449403.55579847</v>
      </c>
    </row>
    <row r="83" spans="2:14" x14ac:dyDescent="0.25">
      <c r="B83" s="17"/>
      <c r="C83" s="18">
        <v>130</v>
      </c>
      <c r="D83" s="19">
        <f t="shared" si="22"/>
        <v>21860313.475376252</v>
      </c>
      <c r="E83" s="9">
        <f t="shared" si="16"/>
        <v>0.1</v>
      </c>
      <c r="F83" s="8">
        <f t="shared" si="17"/>
        <v>2186031.3475376251</v>
      </c>
      <c r="G83" s="20">
        <f t="shared" si="18"/>
        <v>24046344.822913878</v>
      </c>
      <c r="I83" s="17"/>
      <c r="J83" s="18">
        <v>160</v>
      </c>
      <c r="K83" s="19">
        <f t="shared" si="23"/>
        <v>381449403.55579847</v>
      </c>
      <c r="L83" s="9">
        <f t="shared" si="19"/>
        <v>0.1</v>
      </c>
      <c r="M83" s="8">
        <f t="shared" si="20"/>
        <v>38144940.355579846</v>
      </c>
      <c r="N83" s="20">
        <f t="shared" si="21"/>
        <v>419594343.91137832</v>
      </c>
    </row>
    <row r="84" spans="2:14" x14ac:dyDescent="0.25">
      <c r="B84" s="17"/>
      <c r="C84" s="18">
        <v>131</v>
      </c>
      <c r="D84" s="19">
        <f t="shared" si="22"/>
        <v>24046344.822913878</v>
      </c>
      <c r="E84" s="9">
        <f t="shared" si="16"/>
        <v>0.1</v>
      </c>
      <c r="F84" s="8">
        <f t="shared" si="17"/>
        <v>2404634.4822913879</v>
      </c>
      <c r="G84" s="20">
        <f t="shared" si="18"/>
        <v>26450979.305205267</v>
      </c>
      <c r="I84" s="17"/>
      <c r="J84" s="18">
        <v>161</v>
      </c>
      <c r="K84" s="19">
        <f t="shared" si="23"/>
        <v>419594343.91137832</v>
      </c>
      <c r="L84" s="9">
        <f t="shared" si="19"/>
        <v>0.1</v>
      </c>
      <c r="M84" s="8">
        <f t="shared" si="20"/>
        <v>41959434.391137838</v>
      </c>
      <c r="N84" s="20">
        <f t="shared" si="21"/>
        <v>461553778.30251616</v>
      </c>
    </row>
    <row r="85" spans="2:14" x14ac:dyDescent="0.25">
      <c r="B85" s="17"/>
      <c r="C85" s="18">
        <v>132</v>
      </c>
      <c r="D85" s="19">
        <f t="shared" si="22"/>
        <v>26450979.305205267</v>
      </c>
      <c r="E85" s="9">
        <f t="shared" si="16"/>
        <v>0.1</v>
      </c>
      <c r="F85" s="8">
        <f t="shared" si="17"/>
        <v>2645097.9305205266</v>
      </c>
      <c r="G85" s="20">
        <f t="shared" si="18"/>
        <v>29096077.235725794</v>
      </c>
      <c r="I85" s="17"/>
      <c r="J85" s="18">
        <v>162</v>
      </c>
      <c r="K85" s="19">
        <f t="shared" si="23"/>
        <v>461553778.30251616</v>
      </c>
      <c r="L85" s="9">
        <f t="shared" si="19"/>
        <v>0.1</v>
      </c>
      <c r="M85" s="8">
        <f t="shared" si="20"/>
        <v>46155377.830251612</v>
      </c>
      <c r="N85" s="20">
        <f t="shared" si="21"/>
        <v>507709156.1327678</v>
      </c>
    </row>
    <row r="86" spans="2:14" x14ac:dyDescent="0.25">
      <c r="B86" s="17"/>
      <c r="C86" s="18">
        <v>133</v>
      </c>
      <c r="D86" s="19">
        <f t="shared" si="22"/>
        <v>29096077.235725794</v>
      </c>
      <c r="E86" s="9">
        <f t="shared" si="16"/>
        <v>0.1</v>
      </c>
      <c r="F86" s="8">
        <f t="shared" si="17"/>
        <v>2909607.7235725797</v>
      </c>
      <c r="G86" s="20">
        <f t="shared" si="18"/>
        <v>32005684.959298372</v>
      </c>
      <c r="I86" s="17"/>
      <c r="J86" s="18">
        <v>163</v>
      </c>
      <c r="K86" s="19">
        <f t="shared" si="23"/>
        <v>507709156.1327678</v>
      </c>
      <c r="L86" s="9">
        <f t="shared" si="19"/>
        <v>0.1</v>
      </c>
      <c r="M86" s="8">
        <f t="shared" si="20"/>
        <v>50770915.61327678</v>
      </c>
      <c r="N86" s="20">
        <f t="shared" si="21"/>
        <v>558480071.74604464</v>
      </c>
    </row>
    <row r="87" spans="2:14" x14ac:dyDescent="0.25">
      <c r="B87" s="17"/>
      <c r="C87" s="18">
        <v>134</v>
      </c>
      <c r="D87" s="19">
        <f t="shared" si="22"/>
        <v>32005684.959298372</v>
      </c>
      <c r="E87" s="9">
        <f t="shared" si="16"/>
        <v>0.1</v>
      </c>
      <c r="F87" s="8">
        <f t="shared" si="17"/>
        <v>3200568.4959298372</v>
      </c>
      <c r="G87" s="20">
        <f t="shared" si="18"/>
        <v>35206253.455228209</v>
      </c>
      <c r="I87" s="17"/>
      <c r="J87" s="18">
        <v>164</v>
      </c>
      <c r="K87" s="19">
        <f t="shared" si="23"/>
        <v>558480071.74604464</v>
      </c>
      <c r="L87" s="9">
        <f t="shared" si="19"/>
        <v>0.1</v>
      </c>
      <c r="M87" s="8">
        <f t="shared" si="20"/>
        <v>55848007.174604468</v>
      </c>
      <c r="N87" s="20">
        <f t="shared" si="21"/>
        <v>614328078.92064905</v>
      </c>
    </row>
    <row r="88" spans="2:14" x14ac:dyDescent="0.25">
      <c r="B88" s="17"/>
      <c r="C88" s="18">
        <v>135</v>
      </c>
      <c r="D88" s="19">
        <f t="shared" si="22"/>
        <v>35206253.455228209</v>
      </c>
      <c r="E88" s="9">
        <f t="shared" si="16"/>
        <v>0.1</v>
      </c>
      <c r="F88" s="8">
        <f t="shared" si="17"/>
        <v>3520625.3455228209</v>
      </c>
      <c r="G88" s="20">
        <f t="shared" si="18"/>
        <v>38726878.80075103</v>
      </c>
      <c r="I88" s="17"/>
      <c r="J88" s="18">
        <v>165</v>
      </c>
      <c r="K88" s="19">
        <f t="shared" si="23"/>
        <v>614328078.92064905</v>
      </c>
      <c r="L88" s="9">
        <f t="shared" si="19"/>
        <v>0.1</v>
      </c>
      <c r="M88" s="8">
        <f t="shared" si="20"/>
        <v>61432807.892064899</v>
      </c>
      <c r="N88" s="20">
        <f t="shared" si="21"/>
        <v>675760886.81271398</v>
      </c>
    </row>
    <row r="89" spans="2:14" x14ac:dyDescent="0.25">
      <c r="B89" s="17"/>
      <c r="C89" s="18">
        <v>136</v>
      </c>
      <c r="D89" s="19">
        <f t="shared" si="22"/>
        <v>38726878.80075103</v>
      </c>
      <c r="E89" s="9">
        <f t="shared" si="16"/>
        <v>0.1</v>
      </c>
      <c r="F89" s="8">
        <f t="shared" si="17"/>
        <v>3872687.8800751031</v>
      </c>
      <c r="G89" s="20">
        <f t="shared" si="18"/>
        <v>42599566.680826135</v>
      </c>
      <c r="I89" s="17"/>
      <c r="J89" s="18">
        <v>166</v>
      </c>
      <c r="K89" s="19">
        <f t="shared" si="23"/>
        <v>675760886.81271398</v>
      </c>
      <c r="L89" s="9">
        <f t="shared" si="19"/>
        <v>0.1</v>
      </c>
      <c r="M89" s="8">
        <f t="shared" si="20"/>
        <v>67576088.681271404</v>
      </c>
      <c r="N89" s="20">
        <f t="shared" si="21"/>
        <v>743336975.49398541</v>
      </c>
    </row>
    <row r="90" spans="2:14" x14ac:dyDescent="0.25">
      <c r="B90" s="17"/>
      <c r="C90" s="18">
        <v>137</v>
      </c>
      <c r="D90" s="19">
        <f t="shared" si="22"/>
        <v>42599566.680826135</v>
      </c>
      <c r="E90" s="9">
        <f t="shared" si="16"/>
        <v>0.1</v>
      </c>
      <c r="F90" s="8">
        <f t="shared" si="17"/>
        <v>4259956.6680826135</v>
      </c>
      <c r="G90" s="20">
        <f t="shared" si="18"/>
        <v>46859523.348908752</v>
      </c>
      <c r="I90" s="17"/>
      <c r="J90" s="18">
        <v>167</v>
      </c>
      <c r="K90" s="19">
        <f t="shared" si="23"/>
        <v>743336975.49398541</v>
      </c>
      <c r="L90" s="9">
        <f t="shared" si="19"/>
        <v>0.1</v>
      </c>
      <c r="M90" s="8">
        <f t="shared" si="20"/>
        <v>74333697.549398541</v>
      </c>
      <c r="N90" s="20">
        <f t="shared" si="21"/>
        <v>817670673.04338396</v>
      </c>
    </row>
    <row r="91" spans="2:14" x14ac:dyDescent="0.25">
      <c r="B91" s="17"/>
      <c r="C91" s="18">
        <v>138</v>
      </c>
      <c r="D91" s="19">
        <f t="shared" si="22"/>
        <v>46859523.348908752</v>
      </c>
      <c r="E91" s="9">
        <f t="shared" si="16"/>
        <v>0.1</v>
      </c>
      <c r="F91" s="8">
        <f t="shared" si="17"/>
        <v>4685952.334890876</v>
      </c>
      <c r="G91" s="20">
        <f t="shared" si="18"/>
        <v>51545475.683799624</v>
      </c>
      <c r="I91" s="17"/>
      <c r="J91" s="18">
        <v>168</v>
      </c>
      <c r="K91" s="19">
        <f t="shared" si="23"/>
        <v>817670673.04338396</v>
      </c>
      <c r="L91" s="9">
        <f t="shared" si="19"/>
        <v>0.1</v>
      </c>
      <c r="M91" s="8">
        <f t="shared" si="20"/>
        <v>81767067.304338396</v>
      </c>
      <c r="N91" s="20">
        <f t="shared" si="21"/>
        <v>899437740.34772229</v>
      </c>
    </row>
    <row r="92" spans="2:14" x14ac:dyDescent="0.25">
      <c r="B92" s="17"/>
      <c r="C92" s="18">
        <v>139</v>
      </c>
      <c r="D92" s="19">
        <f t="shared" si="22"/>
        <v>51545475.683799624</v>
      </c>
      <c r="E92" s="9">
        <f t="shared" si="16"/>
        <v>0.1</v>
      </c>
      <c r="F92" s="8">
        <f t="shared" si="17"/>
        <v>5154547.5683799628</v>
      </c>
      <c r="G92" s="20">
        <f t="shared" si="18"/>
        <v>56700023.252179585</v>
      </c>
      <c r="I92" s="17"/>
      <c r="J92" s="18">
        <v>169</v>
      </c>
      <c r="K92" s="19">
        <f t="shared" si="23"/>
        <v>899437740.34772229</v>
      </c>
      <c r="L92" s="9">
        <f t="shared" si="19"/>
        <v>0.1</v>
      </c>
      <c r="M92" s="8">
        <f t="shared" si="20"/>
        <v>89943774.034772232</v>
      </c>
      <c r="N92" s="20">
        <f t="shared" si="21"/>
        <v>989381514.38249457</v>
      </c>
    </row>
    <row r="93" spans="2:14" x14ac:dyDescent="0.25">
      <c r="B93" s="17"/>
      <c r="C93" s="18">
        <v>140</v>
      </c>
      <c r="D93" s="19">
        <f t="shared" si="22"/>
        <v>56700023.252179585</v>
      </c>
      <c r="E93" s="9">
        <f t="shared" si="16"/>
        <v>0.1</v>
      </c>
      <c r="F93" s="8">
        <f t="shared" si="17"/>
        <v>5670002.3252179585</v>
      </c>
      <c r="G93" s="20">
        <f t="shared" si="18"/>
        <v>62370025.57739754</v>
      </c>
      <c r="I93" s="17"/>
      <c r="J93" s="18">
        <v>170</v>
      </c>
      <c r="K93" s="19">
        <f t="shared" si="23"/>
        <v>989381514.38249457</v>
      </c>
      <c r="L93" s="9">
        <f t="shared" si="19"/>
        <v>0.1</v>
      </c>
      <c r="M93" s="8">
        <f t="shared" si="20"/>
        <v>98938151.438249469</v>
      </c>
      <c r="N93" s="20">
        <f t="shared" si="21"/>
        <v>1088319665.820744</v>
      </c>
    </row>
    <row r="94" spans="2:14" x14ac:dyDescent="0.25">
      <c r="B94" s="17"/>
      <c r="C94" s="18">
        <v>141</v>
      </c>
      <c r="D94" s="19">
        <f t="shared" si="22"/>
        <v>62370025.57739754</v>
      </c>
      <c r="E94" s="9">
        <f t="shared" si="16"/>
        <v>0.1</v>
      </c>
      <c r="F94" s="8">
        <f t="shared" si="17"/>
        <v>6237002.5577397542</v>
      </c>
      <c r="G94" s="20">
        <f t="shared" si="18"/>
        <v>68607028.13513729</v>
      </c>
      <c r="I94" s="17"/>
      <c r="J94" s="18">
        <v>171</v>
      </c>
      <c r="K94" s="19">
        <f t="shared" si="23"/>
        <v>1088319665.820744</v>
      </c>
      <c r="L94" s="9">
        <f t="shared" si="19"/>
        <v>0.1</v>
      </c>
      <c r="M94" s="8">
        <f t="shared" si="20"/>
        <v>108831966.58207442</v>
      </c>
      <c r="N94" s="20">
        <f t="shared" si="21"/>
        <v>1197151632.4028184</v>
      </c>
    </row>
    <row r="95" spans="2:14" x14ac:dyDescent="0.25">
      <c r="B95" s="17"/>
      <c r="C95" s="18">
        <v>142</v>
      </c>
      <c r="D95" s="19">
        <f t="shared" si="22"/>
        <v>68607028.13513729</v>
      </c>
      <c r="E95" s="9">
        <f t="shared" si="16"/>
        <v>0.1</v>
      </c>
      <c r="F95" s="8">
        <f t="shared" si="17"/>
        <v>6860702.8135137297</v>
      </c>
      <c r="G95" s="20">
        <f t="shared" si="18"/>
        <v>75467730.948651016</v>
      </c>
      <c r="I95" s="17"/>
      <c r="J95" s="18">
        <v>172</v>
      </c>
      <c r="K95" s="19">
        <f t="shared" si="23"/>
        <v>1197151632.4028184</v>
      </c>
      <c r="L95" s="9">
        <f t="shared" si="19"/>
        <v>0.1</v>
      </c>
      <c r="M95" s="8">
        <f t="shared" si="20"/>
        <v>119715163.24028184</v>
      </c>
      <c r="N95" s="20">
        <f t="shared" si="21"/>
        <v>1316866795.6431003</v>
      </c>
    </row>
    <row r="96" spans="2:14" x14ac:dyDescent="0.25">
      <c r="B96" s="17"/>
      <c r="C96" s="18">
        <v>143</v>
      </c>
      <c r="D96" s="19">
        <f t="shared" si="22"/>
        <v>75467730.948651016</v>
      </c>
      <c r="E96" s="9">
        <f t="shared" si="16"/>
        <v>0.1</v>
      </c>
      <c r="F96" s="8">
        <f t="shared" si="17"/>
        <v>7546773.0948651023</v>
      </c>
      <c r="G96" s="20">
        <f t="shared" si="18"/>
        <v>83014504.043516114</v>
      </c>
      <c r="I96" s="17"/>
      <c r="J96" s="18">
        <v>173</v>
      </c>
      <c r="K96" s="19">
        <f t="shared" si="23"/>
        <v>1316866795.6431003</v>
      </c>
      <c r="L96" s="9">
        <f t="shared" si="19"/>
        <v>0.1</v>
      </c>
      <c r="M96" s="8">
        <f t="shared" si="20"/>
        <v>131686679.56431003</v>
      </c>
      <c r="N96" s="20">
        <f t="shared" si="21"/>
        <v>1448553475.2074103</v>
      </c>
    </row>
    <row r="97" spans="2:16" x14ac:dyDescent="0.25">
      <c r="B97" s="17"/>
      <c r="C97" s="18">
        <v>144</v>
      </c>
      <c r="D97" s="19">
        <f t="shared" si="22"/>
        <v>83014504.043516114</v>
      </c>
      <c r="E97" s="9">
        <f t="shared" si="16"/>
        <v>0.1</v>
      </c>
      <c r="F97" s="8">
        <f t="shared" si="17"/>
        <v>8301450.4043516126</v>
      </c>
      <c r="G97" s="20">
        <f t="shared" si="18"/>
        <v>91315954.447867721</v>
      </c>
      <c r="I97" s="17"/>
      <c r="J97" s="18">
        <v>174</v>
      </c>
      <c r="K97" s="19">
        <f t="shared" si="23"/>
        <v>1448553475.2074103</v>
      </c>
      <c r="L97" s="9">
        <f t="shared" si="19"/>
        <v>0.1</v>
      </c>
      <c r="M97" s="8">
        <f t="shared" si="20"/>
        <v>144855347.52074102</v>
      </c>
      <c r="N97" s="20">
        <f t="shared" si="21"/>
        <v>1593408822.7281513</v>
      </c>
    </row>
    <row r="98" spans="2:16" x14ac:dyDescent="0.25">
      <c r="B98" s="17"/>
      <c r="C98" s="18">
        <v>145</v>
      </c>
      <c r="D98" s="19">
        <f t="shared" si="22"/>
        <v>91315954.447867721</v>
      </c>
      <c r="E98" s="9">
        <f t="shared" si="16"/>
        <v>0.1</v>
      </c>
      <c r="F98" s="8">
        <f t="shared" si="17"/>
        <v>9131595.4447867721</v>
      </c>
      <c r="G98" s="20">
        <f t="shared" si="18"/>
        <v>100447549.89265449</v>
      </c>
      <c r="I98" s="17"/>
      <c r="J98" s="18">
        <v>175</v>
      </c>
      <c r="K98" s="19">
        <f t="shared" si="23"/>
        <v>1593408822.7281513</v>
      </c>
      <c r="L98" s="9">
        <f t="shared" si="19"/>
        <v>0.1</v>
      </c>
      <c r="M98" s="8">
        <f t="shared" si="20"/>
        <v>159340882.27281514</v>
      </c>
      <c r="N98" s="20">
        <f t="shared" si="21"/>
        <v>1752749705.0009665</v>
      </c>
    </row>
    <row r="99" spans="2:16" x14ac:dyDescent="0.25">
      <c r="B99" s="17"/>
      <c r="C99" s="18">
        <v>146</v>
      </c>
      <c r="D99" s="19">
        <f t="shared" si="22"/>
        <v>100447549.89265449</v>
      </c>
      <c r="E99" s="9">
        <f t="shared" si="16"/>
        <v>0.1</v>
      </c>
      <c r="F99" s="8">
        <f t="shared" si="17"/>
        <v>10044754.989265449</v>
      </c>
      <c r="G99" s="20">
        <f t="shared" si="18"/>
        <v>110492304.88191995</v>
      </c>
      <c r="I99" s="17"/>
      <c r="J99" s="18">
        <v>176</v>
      </c>
      <c r="K99" s="19">
        <f t="shared" si="23"/>
        <v>1752749705.0009665</v>
      </c>
      <c r="L99" s="9">
        <f t="shared" si="19"/>
        <v>0.1</v>
      </c>
      <c r="M99" s="8">
        <f t="shared" si="20"/>
        <v>175274970.50009665</v>
      </c>
      <c r="N99" s="20">
        <f t="shared" si="21"/>
        <v>1928024675.5010631</v>
      </c>
    </row>
    <row r="100" spans="2:16" x14ac:dyDescent="0.25">
      <c r="B100" s="17"/>
      <c r="C100" s="18">
        <v>147</v>
      </c>
      <c r="D100" s="19">
        <f t="shared" si="22"/>
        <v>110492304.88191995</v>
      </c>
      <c r="E100" s="9">
        <f t="shared" si="16"/>
        <v>0.1</v>
      </c>
      <c r="F100" s="8">
        <f t="shared" si="17"/>
        <v>11049230.488191994</v>
      </c>
      <c r="G100" s="20">
        <f t="shared" si="18"/>
        <v>121541535.37011194</v>
      </c>
      <c r="I100" s="17"/>
      <c r="J100" s="18">
        <v>177</v>
      </c>
      <c r="K100" s="19">
        <f t="shared" si="23"/>
        <v>1928024675.5010631</v>
      </c>
      <c r="L100" s="9">
        <f t="shared" si="19"/>
        <v>0.1</v>
      </c>
      <c r="M100" s="8">
        <f t="shared" si="20"/>
        <v>192802467.55010632</v>
      </c>
      <c r="N100" s="20">
        <f t="shared" si="21"/>
        <v>2120827143.0511694</v>
      </c>
    </row>
    <row r="101" spans="2:16" x14ac:dyDescent="0.25">
      <c r="B101" s="17"/>
      <c r="C101" s="18">
        <v>148</v>
      </c>
      <c r="D101" s="19">
        <f t="shared" si="22"/>
        <v>121541535.37011194</v>
      </c>
      <c r="E101" s="9">
        <f t="shared" si="16"/>
        <v>0.1</v>
      </c>
      <c r="F101" s="8">
        <f t="shared" si="17"/>
        <v>12154153.537011195</v>
      </c>
      <c r="G101" s="20">
        <f t="shared" si="18"/>
        <v>133695688.90712313</v>
      </c>
      <c r="I101" s="17"/>
      <c r="J101" s="18">
        <v>178</v>
      </c>
      <c r="K101" s="19">
        <f t="shared" si="23"/>
        <v>2120827143.0511694</v>
      </c>
      <c r="L101" s="9">
        <f t="shared" si="19"/>
        <v>0.1</v>
      </c>
      <c r="M101" s="8">
        <f t="shared" si="20"/>
        <v>212082714.30511692</v>
      </c>
      <c r="N101" s="20">
        <f t="shared" si="21"/>
        <v>2332909857.3562865</v>
      </c>
    </row>
    <row r="102" spans="2:16" x14ac:dyDescent="0.25">
      <c r="B102" s="17"/>
      <c r="C102" s="18">
        <v>149</v>
      </c>
      <c r="D102" s="19">
        <f t="shared" si="22"/>
        <v>133695688.90712313</v>
      </c>
      <c r="E102" s="9">
        <f t="shared" si="16"/>
        <v>0.1</v>
      </c>
      <c r="F102" s="8">
        <f t="shared" si="17"/>
        <v>13369568.890712313</v>
      </c>
      <c r="G102" s="20">
        <f t="shared" si="18"/>
        <v>147065257.79783544</v>
      </c>
      <c r="I102" s="17"/>
      <c r="J102" s="18">
        <v>179</v>
      </c>
      <c r="K102" s="19">
        <f t="shared" si="23"/>
        <v>2332909857.3562865</v>
      </c>
      <c r="L102" s="9">
        <f t="shared" si="19"/>
        <v>0.1</v>
      </c>
      <c r="M102" s="8">
        <f t="shared" si="20"/>
        <v>233290985.73562866</v>
      </c>
      <c r="N102" s="20">
        <f t="shared" si="21"/>
        <v>2566200843.0919151</v>
      </c>
    </row>
    <row r="103" spans="2:16" ht="15.75" thickBot="1" x14ac:dyDescent="0.3">
      <c r="B103" s="22"/>
      <c r="C103" s="23">
        <v>150</v>
      </c>
      <c r="D103" s="24">
        <f t="shared" si="22"/>
        <v>147065257.79783544</v>
      </c>
      <c r="E103" s="25">
        <f t="shared" si="16"/>
        <v>0.1</v>
      </c>
      <c r="F103" s="26">
        <f t="shared" si="17"/>
        <v>14706525.779783545</v>
      </c>
      <c r="G103" s="27">
        <f t="shared" si="18"/>
        <v>161771783.57761899</v>
      </c>
      <c r="I103" s="22"/>
      <c r="J103" s="23">
        <v>180</v>
      </c>
      <c r="K103" s="24">
        <f t="shared" si="23"/>
        <v>2566200843.0919151</v>
      </c>
      <c r="L103" s="25">
        <f t="shared" si="19"/>
        <v>0.1</v>
      </c>
      <c r="M103" s="26">
        <f t="shared" si="20"/>
        <v>256620084.30919152</v>
      </c>
      <c r="N103" s="27">
        <f t="shared" si="21"/>
        <v>2822820927.4011068</v>
      </c>
    </row>
    <row r="104" spans="2:16" x14ac:dyDescent="0.25">
      <c r="C104" s="28"/>
      <c r="D104" s="29"/>
      <c r="F104" s="30"/>
      <c r="G104" s="30"/>
      <c r="J104" s="28"/>
      <c r="K104" s="30"/>
      <c r="M104" s="30"/>
      <c r="N104" s="30"/>
    </row>
    <row r="105" spans="2:16" x14ac:dyDescent="0.25">
      <c r="B105" s="6"/>
      <c r="C105" s="6"/>
      <c r="D105" s="31"/>
      <c r="F105" s="32" t="s">
        <v>12</v>
      </c>
      <c r="G105" s="33">
        <f>G103</f>
        <v>161771783.57761899</v>
      </c>
      <c r="I105" s="6"/>
      <c r="J105" s="6"/>
      <c r="K105" s="34"/>
      <c r="M105" s="32" t="s">
        <v>13</v>
      </c>
      <c r="N105" s="33">
        <f>N103</f>
        <v>2822820927.4011068</v>
      </c>
      <c r="P105" s="60"/>
    </row>
  </sheetData>
  <mergeCells count="1">
    <mergeCell ref="B2:C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74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XFD7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75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76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77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78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79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80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81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82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83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7"/>
  <sheetViews>
    <sheetView showGridLines="0" tabSelected="1" zoomScaleNormal="100" workbookViewId="0">
      <selection activeCell="K29" sqref="K29"/>
    </sheetView>
  </sheetViews>
  <sheetFormatPr defaultRowHeight="15" x14ac:dyDescent="0.25"/>
  <cols>
    <col min="1" max="1" width="1.42578125" customWidth="1"/>
    <col min="2" max="2" width="11.5703125" bestFit="1" customWidth="1"/>
    <col min="3" max="3" width="3.85546875" bestFit="1" customWidth="1"/>
    <col min="4" max="4" width="13.42578125" bestFit="1" customWidth="1"/>
    <col min="5" max="5" width="7.42578125" bestFit="1" customWidth="1"/>
    <col min="6" max="6" width="11.42578125" bestFit="1" customWidth="1"/>
    <col min="7" max="7" width="11" bestFit="1" customWidth="1"/>
    <col min="8" max="8" width="1.140625" customWidth="1"/>
    <col min="9" max="9" width="12.140625" customWidth="1"/>
    <col min="10" max="12" width="10.140625" customWidth="1"/>
    <col min="13" max="14" width="11.140625" bestFit="1" customWidth="1"/>
    <col min="15" max="15" width="1.140625" customWidth="1"/>
    <col min="16" max="16" width="10.5703125" bestFit="1" customWidth="1"/>
    <col min="20" max="21" width="12.7109375" bestFit="1" customWidth="1"/>
    <col min="22" max="23" width="12.7109375" customWidth="1"/>
    <col min="24" max="24" width="1.140625" customWidth="1"/>
  </cols>
  <sheetData>
    <row r="1" spans="1:26" ht="6" customHeight="1" thickBot="1" x14ac:dyDescent="0.3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</row>
    <row r="2" spans="1:26" s="128" customFormat="1" ht="21.75" thickBot="1" x14ac:dyDescent="0.3">
      <c r="A2" s="121"/>
      <c r="B2" s="205" t="s">
        <v>0</v>
      </c>
      <c r="C2" s="206"/>
      <c r="D2" s="130">
        <v>100</v>
      </c>
      <c r="E2" s="207" t="s">
        <v>15</v>
      </c>
      <c r="F2" s="92" t="s">
        <v>1</v>
      </c>
      <c r="G2" s="93">
        <v>0.1</v>
      </c>
      <c r="H2" s="122"/>
      <c r="I2" s="205" t="s">
        <v>0</v>
      </c>
      <c r="J2" s="209"/>
      <c r="K2" s="123">
        <f>D2</f>
        <v>100</v>
      </c>
      <c r="L2" s="124" t="s">
        <v>25</v>
      </c>
      <c r="M2" s="125">
        <f>G2</f>
        <v>0.1</v>
      </c>
      <c r="N2" s="124" t="s">
        <v>21</v>
      </c>
      <c r="O2" s="126"/>
      <c r="P2" s="210" t="s">
        <v>33</v>
      </c>
      <c r="Q2" s="211"/>
      <c r="R2" s="211"/>
      <c r="S2" s="211"/>
      <c r="T2" s="211"/>
      <c r="U2" s="211"/>
      <c r="V2" s="211"/>
      <c r="W2" s="212"/>
      <c r="X2" s="127"/>
    </row>
    <row r="3" spans="1:26" ht="15.75" thickBot="1" x14ac:dyDescent="0.3">
      <c r="A3" s="84"/>
      <c r="B3" s="71" t="s">
        <v>2</v>
      </c>
      <c r="C3" s="70" t="s">
        <v>3</v>
      </c>
      <c r="D3" s="90" t="s">
        <v>4</v>
      </c>
      <c r="E3" s="208"/>
      <c r="F3" s="91" t="s">
        <v>24</v>
      </c>
      <c r="G3" s="91" t="s">
        <v>7</v>
      </c>
      <c r="H3" s="94"/>
      <c r="I3" s="71" t="s">
        <v>3</v>
      </c>
      <c r="J3" s="71" t="s">
        <v>22</v>
      </c>
      <c r="K3" s="71" t="s">
        <v>23</v>
      </c>
      <c r="L3" s="71" t="s">
        <v>15</v>
      </c>
      <c r="M3" s="71" t="s">
        <v>20</v>
      </c>
      <c r="N3" s="71" t="s">
        <v>21</v>
      </c>
      <c r="O3" s="88"/>
      <c r="P3" s="73" t="s">
        <v>22</v>
      </c>
      <c r="Q3" s="80" t="s">
        <v>14</v>
      </c>
      <c r="R3" s="213"/>
      <c r="S3" s="214"/>
      <c r="T3" s="214"/>
      <c r="U3" s="214"/>
      <c r="V3" s="145"/>
      <c r="W3" s="142"/>
      <c r="X3" s="85"/>
    </row>
    <row r="4" spans="1:26" ht="15.75" thickBot="1" x14ac:dyDescent="0.3">
      <c r="A4" s="84"/>
      <c r="B4" s="95">
        <v>44411</v>
      </c>
      <c r="C4" s="131">
        <v>1</v>
      </c>
      <c r="D4" s="68">
        <f>D2</f>
        <v>100</v>
      </c>
      <c r="E4" s="96">
        <f t="shared" ref="E4:E18" si="0">$G$2</f>
        <v>0.1</v>
      </c>
      <c r="F4" s="136">
        <f t="shared" ref="F4:F18" si="1">D4*E4%*100</f>
        <v>10</v>
      </c>
      <c r="G4" s="69">
        <f t="shared" ref="G4:G18" si="2">D4+F4</f>
        <v>110</v>
      </c>
      <c r="H4" s="94"/>
      <c r="I4" s="97">
        <f>B4</f>
        <v>44411</v>
      </c>
      <c r="J4" s="98">
        <f>K2</f>
        <v>100</v>
      </c>
      <c r="K4" s="99"/>
      <c r="L4" s="100">
        <f>IFERROR(K4/J4-1,"")</f>
        <v>-1</v>
      </c>
      <c r="M4" s="101">
        <f>J4*(1+$M$2)</f>
        <v>110.00000000000001</v>
      </c>
      <c r="N4" s="129">
        <f>J4*(1-$M$2)</f>
        <v>90</v>
      </c>
      <c r="O4" s="88"/>
      <c r="P4" s="140">
        <f>J4</f>
        <v>100</v>
      </c>
      <c r="Q4" s="141">
        <f>P4*M2</f>
        <v>10</v>
      </c>
      <c r="R4" s="73" t="s">
        <v>17</v>
      </c>
      <c r="S4" s="74" t="s">
        <v>16</v>
      </c>
      <c r="T4" s="80" t="s">
        <v>27</v>
      </c>
      <c r="U4" s="80" t="s">
        <v>28</v>
      </c>
      <c r="V4" s="139" t="s">
        <v>31</v>
      </c>
      <c r="W4" s="139" t="s">
        <v>32</v>
      </c>
      <c r="X4" s="85"/>
    </row>
    <row r="5" spans="1:26" ht="15.75" thickBot="1" x14ac:dyDescent="0.3">
      <c r="A5" s="84"/>
      <c r="B5" s="95">
        <v>44412</v>
      </c>
      <c r="C5" s="131">
        <v>2</v>
      </c>
      <c r="D5" s="57">
        <f t="shared" ref="D5:D18" si="3">G4</f>
        <v>110</v>
      </c>
      <c r="E5" s="102">
        <f t="shared" si="0"/>
        <v>0.1</v>
      </c>
      <c r="F5" s="137">
        <f t="shared" si="1"/>
        <v>11</v>
      </c>
      <c r="G5" s="51">
        <f t="shared" si="2"/>
        <v>121</v>
      </c>
      <c r="H5" s="94"/>
      <c r="I5" s="103">
        <f t="shared" ref="I5:I18" si="4">B5</f>
        <v>44412</v>
      </c>
      <c r="J5" s="104">
        <f>K4</f>
        <v>0</v>
      </c>
      <c r="K5" s="105"/>
      <c r="L5" s="106" t="str">
        <f t="shared" ref="L5:L18" si="5">IFERROR(K5/J5-1,"")</f>
        <v/>
      </c>
      <c r="M5" s="107">
        <f t="shared" ref="M5:M18" si="6">J5*(1+$M$2)</f>
        <v>0</v>
      </c>
      <c r="N5" s="108">
        <f t="shared" ref="N5:N18" si="7">J5*(1-$M$2)</f>
        <v>0</v>
      </c>
      <c r="O5" s="88"/>
      <c r="P5" s="72" t="s">
        <v>18</v>
      </c>
      <c r="Q5" s="134">
        <f>Q4*30%</f>
        <v>3</v>
      </c>
      <c r="R5" s="78">
        <v>0.87</v>
      </c>
      <c r="S5" s="79">
        <f>R5*Q5</f>
        <v>2.61</v>
      </c>
      <c r="T5" s="148">
        <f>P4+S5</f>
        <v>102.61</v>
      </c>
      <c r="U5" s="149">
        <f>P4-Q5</f>
        <v>97</v>
      </c>
      <c r="V5" s="157">
        <f>(T5/P4)-1</f>
        <v>2.6100000000000012E-2</v>
      </c>
      <c r="W5" s="156">
        <f>(U5/P4)-1</f>
        <v>-3.0000000000000027E-2</v>
      </c>
      <c r="X5" s="85"/>
    </row>
    <row r="6" spans="1:26" ht="15.75" thickBot="1" x14ac:dyDescent="0.3">
      <c r="A6" s="84"/>
      <c r="B6" s="95">
        <v>44413</v>
      </c>
      <c r="C6" s="131">
        <v>3</v>
      </c>
      <c r="D6" s="57">
        <f t="shared" si="3"/>
        <v>121</v>
      </c>
      <c r="E6" s="102">
        <f t="shared" si="0"/>
        <v>0.1</v>
      </c>
      <c r="F6" s="137">
        <f t="shared" si="1"/>
        <v>12.1</v>
      </c>
      <c r="G6" s="51">
        <f t="shared" si="2"/>
        <v>133.1</v>
      </c>
      <c r="H6" s="94"/>
      <c r="I6" s="103">
        <f t="shared" si="4"/>
        <v>44413</v>
      </c>
      <c r="J6" s="104">
        <f t="shared" ref="J6:J18" si="8">K5</f>
        <v>0</v>
      </c>
      <c r="K6" s="105"/>
      <c r="L6" s="106" t="str">
        <f t="shared" si="5"/>
        <v/>
      </c>
      <c r="M6" s="107">
        <f t="shared" si="6"/>
        <v>0</v>
      </c>
      <c r="N6" s="108">
        <f t="shared" si="7"/>
        <v>0</v>
      </c>
      <c r="O6" s="88"/>
      <c r="P6" s="72" t="s">
        <v>30</v>
      </c>
      <c r="Q6" s="134">
        <f>Q5+S5</f>
        <v>5.6099999999999994</v>
      </c>
      <c r="R6" s="75">
        <v>0.87</v>
      </c>
      <c r="S6" s="76">
        <f>R6*Q6</f>
        <v>4.8806999999999992</v>
      </c>
      <c r="T6" s="151">
        <f>T5+S6</f>
        <v>107.4907</v>
      </c>
      <c r="U6" s="152">
        <f>T5-Q6</f>
        <v>97</v>
      </c>
      <c r="V6" s="157">
        <f>(T6/P4)-1</f>
        <v>7.4907000000000057E-2</v>
      </c>
      <c r="W6" s="155">
        <f>(U6/P4)-1</f>
        <v>-3.0000000000000027E-2</v>
      </c>
      <c r="X6" s="85"/>
    </row>
    <row r="7" spans="1:26" ht="15.75" thickBot="1" x14ac:dyDescent="0.3">
      <c r="A7" s="84"/>
      <c r="B7" s="95">
        <v>44414</v>
      </c>
      <c r="C7" s="132">
        <v>4</v>
      </c>
      <c r="D7" s="57">
        <f t="shared" si="3"/>
        <v>133.1</v>
      </c>
      <c r="E7" s="102">
        <f t="shared" si="0"/>
        <v>0.1</v>
      </c>
      <c r="F7" s="137">
        <f t="shared" si="1"/>
        <v>13.309999999999999</v>
      </c>
      <c r="G7" s="51">
        <f t="shared" si="2"/>
        <v>146.41</v>
      </c>
      <c r="H7" s="94"/>
      <c r="I7" s="103">
        <f t="shared" si="4"/>
        <v>44414</v>
      </c>
      <c r="J7" s="104">
        <f t="shared" si="8"/>
        <v>0</v>
      </c>
      <c r="K7" s="105"/>
      <c r="L7" s="106" t="str">
        <f t="shared" si="5"/>
        <v/>
      </c>
      <c r="M7" s="107">
        <f t="shared" si="6"/>
        <v>0</v>
      </c>
      <c r="N7" s="108">
        <f t="shared" si="7"/>
        <v>0</v>
      </c>
      <c r="O7" s="88"/>
      <c r="P7" s="72" t="s">
        <v>19</v>
      </c>
      <c r="Q7" s="134">
        <f>S7/R7</f>
        <v>2.88425287356322</v>
      </c>
      <c r="R7" s="75">
        <v>0.87</v>
      </c>
      <c r="S7" s="76">
        <f>Q4-S5-S6</f>
        <v>2.5093000000000014</v>
      </c>
      <c r="T7" s="151">
        <f>T6+S7</f>
        <v>110</v>
      </c>
      <c r="U7" s="152">
        <f>T6-Q7</f>
        <v>104.60644712643679</v>
      </c>
      <c r="V7" s="157">
        <f>(T7/P4)-1</f>
        <v>0.10000000000000009</v>
      </c>
      <c r="W7" s="158">
        <f>(U7/P4)-1</f>
        <v>4.6064471264367857E-2</v>
      </c>
      <c r="X7" s="85"/>
      <c r="Z7" s="174"/>
    </row>
    <row r="8" spans="1:26" ht="15.75" thickBot="1" x14ac:dyDescent="0.3">
      <c r="A8" s="84"/>
      <c r="B8" s="95">
        <v>44415</v>
      </c>
      <c r="C8" s="131">
        <v>5</v>
      </c>
      <c r="D8" s="57">
        <f t="shared" si="3"/>
        <v>146.41</v>
      </c>
      <c r="E8" s="102">
        <f t="shared" si="0"/>
        <v>0.1</v>
      </c>
      <c r="F8" s="137">
        <f t="shared" si="1"/>
        <v>14.641000000000002</v>
      </c>
      <c r="G8" s="51">
        <f t="shared" si="2"/>
        <v>161.05099999999999</v>
      </c>
      <c r="H8" s="94"/>
      <c r="I8" s="103">
        <f t="shared" si="4"/>
        <v>44415</v>
      </c>
      <c r="J8" s="104">
        <f t="shared" si="8"/>
        <v>0</v>
      </c>
      <c r="K8" s="105"/>
      <c r="L8" s="106" t="str">
        <f t="shared" si="5"/>
        <v/>
      </c>
      <c r="M8" s="107">
        <f t="shared" si="6"/>
        <v>0</v>
      </c>
      <c r="N8" s="108">
        <f t="shared" si="7"/>
        <v>0</v>
      </c>
      <c r="O8" s="88"/>
      <c r="P8" s="143" t="s">
        <v>26</v>
      </c>
      <c r="Q8" s="134">
        <f>S8/R8</f>
        <v>3.4482758620689657</v>
      </c>
      <c r="R8" s="75">
        <v>0.87</v>
      </c>
      <c r="S8" s="76">
        <f>T8-U6</f>
        <v>3</v>
      </c>
      <c r="T8" s="151">
        <f>P4</f>
        <v>100</v>
      </c>
      <c r="U8" s="152">
        <f>U6-Q8</f>
        <v>93.551724137931032</v>
      </c>
      <c r="V8" s="150">
        <f>(T8/P4)-1</f>
        <v>0</v>
      </c>
      <c r="W8" s="155">
        <f>(U8/P4)-1</f>
        <v>-6.448275862068964E-2</v>
      </c>
      <c r="X8" s="85"/>
    </row>
    <row r="9" spans="1:26" ht="15.75" thickBot="1" x14ac:dyDescent="0.3">
      <c r="A9" s="84"/>
      <c r="B9" s="95">
        <v>44416</v>
      </c>
      <c r="C9" s="131">
        <v>6</v>
      </c>
      <c r="D9" s="57">
        <f t="shared" si="3"/>
        <v>161.05099999999999</v>
      </c>
      <c r="E9" s="102">
        <f t="shared" si="0"/>
        <v>0.1</v>
      </c>
      <c r="F9" s="137">
        <f t="shared" si="1"/>
        <v>16.1051</v>
      </c>
      <c r="G9" s="51">
        <f t="shared" si="2"/>
        <v>177.15609999999998</v>
      </c>
      <c r="H9" s="94"/>
      <c r="I9" s="103">
        <f t="shared" si="4"/>
        <v>44416</v>
      </c>
      <c r="J9" s="104">
        <f t="shared" si="8"/>
        <v>0</v>
      </c>
      <c r="K9" s="105"/>
      <c r="L9" s="106" t="str">
        <f t="shared" si="5"/>
        <v/>
      </c>
      <c r="M9" s="107">
        <f t="shared" si="6"/>
        <v>0</v>
      </c>
      <c r="N9" s="108">
        <f t="shared" si="7"/>
        <v>0</v>
      </c>
      <c r="O9" s="88"/>
      <c r="P9" s="144" t="s">
        <v>34</v>
      </c>
      <c r="Q9" s="135">
        <f>U7-P4</f>
        <v>4.606447126436791</v>
      </c>
      <c r="R9" s="77">
        <v>0.87</v>
      </c>
      <c r="S9" s="146">
        <f>Q9*R9</f>
        <v>4.0076090000000084</v>
      </c>
      <c r="T9" s="153">
        <f>U7+S9</f>
        <v>108.61405612643679</v>
      </c>
      <c r="U9" s="154">
        <f>U7-Q9</f>
        <v>100</v>
      </c>
      <c r="V9" s="159">
        <f>(T9/P4)-1</f>
        <v>8.6140561264367976E-2</v>
      </c>
      <c r="W9" s="147">
        <f>(U9/P4)-1</f>
        <v>0</v>
      </c>
      <c r="X9" s="85"/>
      <c r="Y9" s="174"/>
    </row>
    <row r="10" spans="1:26" ht="15.75" customHeight="1" thickBot="1" x14ac:dyDescent="0.3">
      <c r="A10" s="84"/>
      <c r="B10" s="95">
        <v>44417</v>
      </c>
      <c r="C10" s="132">
        <v>7</v>
      </c>
      <c r="D10" s="57">
        <f t="shared" si="3"/>
        <v>177.15609999999998</v>
      </c>
      <c r="E10" s="102">
        <f t="shared" si="0"/>
        <v>0.1</v>
      </c>
      <c r="F10" s="137">
        <f t="shared" si="1"/>
        <v>17.715609999999998</v>
      </c>
      <c r="G10" s="51">
        <f t="shared" si="2"/>
        <v>194.87170999999998</v>
      </c>
      <c r="H10" s="94"/>
      <c r="I10" s="103">
        <f t="shared" si="4"/>
        <v>44417</v>
      </c>
      <c r="J10" s="104">
        <f t="shared" si="8"/>
        <v>0</v>
      </c>
      <c r="K10" s="105"/>
      <c r="L10" s="106" t="str">
        <f t="shared" si="5"/>
        <v/>
      </c>
      <c r="M10" s="107">
        <f t="shared" si="6"/>
        <v>0</v>
      </c>
      <c r="N10" s="108">
        <f t="shared" si="7"/>
        <v>0</v>
      </c>
      <c r="O10" s="88"/>
      <c r="P10" s="199" t="s">
        <v>99</v>
      </c>
      <c r="Q10" s="200"/>
      <c r="R10" s="200"/>
      <c r="S10" s="200"/>
      <c r="T10" s="200"/>
      <c r="U10" s="200"/>
      <c r="V10" s="200"/>
      <c r="W10" s="201"/>
      <c r="X10" s="85"/>
    </row>
    <row r="11" spans="1:26" ht="15.75" customHeight="1" thickBot="1" x14ac:dyDescent="0.3">
      <c r="A11" s="84"/>
      <c r="B11" s="95">
        <v>44418</v>
      </c>
      <c r="C11" s="131">
        <v>8</v>
      </c>
      <c r="D11" s="57">
        <f t="shared" si="3"/>
        <v>194.87170999999998</v>
      </c>
      <c r="E11" s="102">
        <f t="shared" si="0"/>
        <v>0.1</v>
      </c>
      <c r="F11" s="137">
        <f t="shared" si="1"/>
        <v>19.487170999999996</v>
      </c>
      <c r="G11" s="51">
        <f t="shared" si="2"/>
        <v>214.35888099999997</v>
      </c>
      <c r="H11" s="94"/>
      <c r="I11" s="103">
        <f t="shared" si="4"/>
        <v>44418</v>
      </c>
      <c r="J11" s="104">
        <f t="shared" si="8"/>
        <v>0</v>
      </c>
      <c r="K11" s="105"/>
      <c r="L11" s="106" t="str">
        <f t="shared" si="5"/>
        <v/>
      </c>
      <c r="M11" s="107">
        <f t="shared" si="6"/>
        <v>0</v>
      </c>
      <c r="N11" s="108">
        <f t="shared" si="7"/>
        <v>0</v>
      </c>
      <c r="O11" s="88"/>
      <c r="P11" s="202"/>
      <c r="Q11" s="203"/>
      <c r="R11" s="203"/>
      <c r="S11" s="203"/>
      <c r="T11" s="203"/>
      <c r="U11" s="203"/>
      <c r="V11" s="203"/>
      <c r="W11" s="204"/>
      <c r="X11" s="85"/>
    </row>
    <row r="12" spans="1:26" ht="15.75" customHeight="1" thickBot="1" x14ac:dyDescent="0.3">
      <c r="A12" s="84"/>
      <c r="B12" s="95">
        <v>44419</v>
      </c>
      <c r="C12" s="131">
        <v>9</v>
      </c>
      <c r="D12" s="57">
        <f t="shared" si="3"/>
        <v>214.35888099999997</v>
      </c>
      <c r="E12" s="102">
        <f t="shared" si="0"/>
        <v>0.1</v>
      </c>
      <c r="F12" s="137">
        <f t="shared" si="1"/>
        <v>21.435888099999996</v>
      </c>
      <c r="G12" s="51">
        <f t="shared" si="2"/>
        <v>235.79476909999997</v>
      </c>
      <c r="H12" s="94"/>
      <c r="I12" s="103">
        <f t="shared" si="4"/>
        <v>44419</v>
      </c>
      <c r="J12" s="104">
        <f t="shared" si="8"/>
        <v>0</v>
      </c>
      <c r="K12" s="105"/>
      <c r="L12" s="106" t="str">
        <f t="shared" si="5"/>
        <v/>
      </c>
      <c r="M12" s="107">
        <f t="shared" si="6"/>
        <v>0</v>
      </c>
      <c r="N12" s="108">
        <f t="shared" si="7"/>
        <v>0</v>
      </c>
      <c r="O12" s="88"/>
      <c r="P12" s="202"/>
      <c r="Q12" s="203"/>
      <c r="R12" s="203"/>
      <c r="S12" s="203"/>
      <c r="T12" s="203"/>
      <c r="U12" s="203"/>
      <c r="V12" s="203"/>
      <c r="W12" s="204"/>
      <c r="X12" s="85"/>
    </row>
    <row r="13" spans="1:26" ht="15.75" thickBot="1" x14ac:dyDescent="0.3">
      <c r="A13" s="84"/>
      <c r="B13" s="95">
        <v>44420</v>
      </c>
      <c r="C13" s="131">
        <v>10</v>
      </c>
      <c r="D13" s="57">
        <f t="shared" si="3"/>
        <v>235.79476909999997</v>
      </c>
      <c r="E13" s="102">
        <f t="shared" si="0"/>
        <v>0.1</v>
      </c>
      <c r="F13" s="137">
        <f t="shared" si="1"/>
        <v>23.579476909999997</v>
      </c>
      <c r="G13" s="51">
        <f t="shared" si="2"/>
        <v>259.37424600999998</v>
      </c>
      <c r="H13" s="94"/>
      <c r="I13" s="103">
        <f t="shared" si="4"/>
        <v>44420</v>
      </c>
      <c r="J13" s="104">
        <f t="shared" si="8"/>
        <v>0</v>
      </c>
      <c r="K13" s="105"/>
      <c r="L13" s="106" t="str">
        <f t="shared" si="5"/>
        <v/>
      </c>
      <c r="M13" s="107">
        <f t="shared" si="6"/>
        <v>0</v>
      </c>
      <c r="N13" s="108">
        <f t="shared" si="7"/>
        <v>0</v>
      </c>
      <c r="O13" s="88"/>
      <c r="P13" s="202"/>
      <c r="Q13" s="203"/>
      <c r="R13" s="203"/>
      <c r="S13" s="203"/>
      <c r="T13" s="203"/>
      <c r="U13" s="203"/>
      <c r="V13" s="203"/>
      <c r="W13" s="204"/>
      <c r="X13" s="85"/>
    </row>
    <row r="14" spans="1:26" ht="15.75" thickBot="1" x14ac:dyDescent="0.3">
      <c r="A14" s="84"/>
      <c r="B14" s="95">
        <v>44421</v>
      </c>
      <c r="C14" s="132">
        <v>11</v>
      </c>
      <c r="D14" s="57">
        <f t="shared" si="3"/>
        <v>259.37424600999998</v>
      </c>
      <c r="E14" s="102">
        <f t="shared" si="0"/>
        <v>0.1</v>
      </c>
      <c r="F14" s="137">
        <f t="shared" si="1"/>
        <v>25.937424600999996</v>
      </c>
      <c r="G14" s="51">
        <f t="shared" si="2"/>
        <v>285.31167061099995</v>
      </c>
      <c r="H14" s="94"/>
      <c r="I14" s="160">
        <f t="shared" si="4"/>
        <v>44421</v>
      </c>
      <c r="J14" s="104">
        <f t="shared" si="8"/>
        <v>0</v>
      </c>
      <c r="K14" s="105"/>
      <c r="L14" s="106" t="str">
        <f t="shared" si="5"/>
        <v/>
      </c>
      <c r="M14" s="107">
        <f t="shared" si="6"/>
        <v>0</v>
      </c>
      <c r="N14" s="108">
        <f t="shared" si="7"/>
        <v>0</v>
      </c>
      <c r="O14" s="88"/>
      <c r="P14" s="202"/>
      <c r="Q14" s="203"/>
      <c r="R14" s="203"/>
      <c r="S14" s="203"/>
      <c r="T14" s="203"/>
      <c r="U14" s="203"/>
      <c r="V14" s="203"/>
      <c r="W14" s="204"/>
      <c r="X14" s="85"/>
    </row>
    <row r="15" spans="1:26" ht="15.75" thickBot="1" x14ac:dyDescent="0.3">
      <c r="A15" s="84"/>
      <c r="B15" s="95">
        <v>44422</v>
      </c>
      <c r="C15" s="131">
        <v>12</v>
      </c>
      <c r="D15" s="57">
        <f t="shared" si="3"/>
        <v>285.31167061099995</v>
      </c>
      <c r="E15" s="102">
        <f t="shared" si="0"/>
        <v>0.1</v>
      </c>
      <c r="F15" s="137">
        <f t="shared" si="1"/>
        <v>28.531167061099993</v>
      </c>
      <c r="G15" s="51">
        <f t="shared" si="2"/>
        <v>313.84283767209996</v>
      </c>
      <c r="H15" s="94"/>
      <c r="I15" s="103">
        <f t="shared" si="4"/>
        <v>44422</v>
      </c>
      <c r="J15" s="104">
        <f t="shared" si="8"/>
        <v>0</v>
      </c>
      <c r="K15" s="105"/>
      <c r="L15" s="106" t="str">
        <f t="shared" si="5"/>
        <v/>
      </c>
      <c r="M15" s="107">
        <f t="shared" si="6"/>
        <v>0</v>
      </c>
      <c r="N15" s="108">
        <f t="shared" si="7"/>
        <v>0</v>
      </c>
      <c r="O15" s="88"/>
      <c r="P15" s="202"/>
      <c r="Q15" s="203"/>
      <c r="R15" s="203"/>
      <c r="S15" s="203"/>
      <c r="T15" s="203"/>
      <c r="U15" s="203"/>
      <c r="V15" s="203"/>
      <c r="W15" s="204"/>
      <c r="X15" s="85"/>
    </row>
    <row r="16" spans="1:26" ht="15.75" customHeight="1" thickBot="1" x14ac:dyDescent="0.3">
      <c r="A16" s="84"/>
      <c r="B16" s="95">
        <v>44423</v>
      </c>
      <c r="C16" s="131">
        <v>13</v>
      </c>
      <c r="D16" s="57">
        <f t="shared" si="3"/>
        <v>313.84283767209996</v>
      </c>
      <c r="E16" s="102">
        <f t="shared" si="0"/>
        <v>0.1</v>
      </c>
      <c r="F16" s="137">
        <f t="shared" si="1"/>
        <v>31.384283767209997</v>
      </c>
      <c r="G16" s="51">
        <f t="shared" si="2"/>
        <v>345.22712143930994</v>
      </c>
      <c r="H16" s="94"/>
      <c r="I16" s="103">
        <f t="shared" si="4"/>
        <v>44423</v>
      </c>
      <c r="J16" s="104">
        <f t="shared" si="8"/>
        <v>0</v>
      </c>
      <c r="K16" s="105"/>
      <c r="L16" s="106" t="str">
        <f t="shared" si="5"/>
        <v/>
      </c>
      <c r="M16" s="107">
        <f t="shared" si="6"/>
        <v>0</v>
      </c>
      <c r="N16" s="108">
        <f t="shared" si="7"/>
        <v>0</v>
      </c>
      <c r="O16" s="88"/>
      <c r="P16" s="202"/>
      <c r="Q16" s="203"/>
      <c r="R16" s="203"/>
      <c r="S16" s="203"/>
      <c r="T16" s="203"/>
      <c r="U16" s="203"/>
      <c r="V16" s="203"/>
      <c r="W16" s="204"/>
      <c r="X16" s="85"/>
    </row>
    <row r="17" spans="1:24" ht="15.75" customHeight="1" thickBot="1" x14ac:dyDescent="0.3">
      <c r="A17" s="84"/>
      <c r="B17" s="95">
        <v>44424</v>
      </c>
      <c r="C17" s="131">
        <v>14</v>
      </c>
      <c r="D17" s="57">
        <f t="shared" si="3"/>
        <v>345.22712143930994</v>
      </c>
      <c r="E17" s="102">
        <f t="shared" si="0"/>
        <v>0.1</v>
      </c>
      <c r="F17" s="137">
        <f t="shared" si="1"/>
        <v>34.522712143930995</v>
      </c>
      <c r="G17" s="51">
        <f t="shared" si="2"/>
        <v>379.74983358324096</v>
      </c>
      <c r="H17" s="94"/>
      <c r="I17" s="103">
        <f t="shared" si="4"/>
        <v>44424</v>
      </c>
      <c r="J17" s="104">
        <f t="shared" si="8"/>
        <v>0</v>
      </c>
      <c r="K17" s="105"/>
      <c r="L17" s="106" t="str">
        <f t="shared" si="5"/>
        <v/>
      </c>
      <c r="M17" s="107">
        <f t="shared" si="6"/>
        <v>0</v>
      </c>
      <c r="N17" s="108">
        <f t="shared" si="7"/>
        <v>0</v>
      </c>
      <c r="O17" s="88"/>
      <c r="P17" s="202"/>
      <c r="Q17" s="203"/>
      <c r="R17" s="203"/>
      <c r="S17" s="203"/>
      <c r="T17" s="203"/>
      <c r="U17" s="203"/>
      <c r="V17" s="203"/>
      <c r="W17" s="204"/>
      <c r="X17" s="85"/>
    </row>
    <row r="18" spans="1:24" ht="15.75" thickBot="1" x14ac:dyDescent="0.3">
      <c r="A18" s="84"/>
      <c r="B18" s="95">
        <v>44425</v>
      </c>
      <c r="C18" s="133">
        <v>15</v>
      </c>
      <c r="D18" s="24">
        <f t="shared" si="3"/>
        <v>379.74983358324096</v>
      </c>
      <c r="E18" s="109">
        <f t="shared" si="0"/>
        <v>0.1</v>
      </c>
      <c r="F18" s="138">
        <f t="shared" si="1"/>
        <v>37.974983358324096</v>
      </c>
      <c r="G18" s="27">
        <f t="shared" si="2"/>
        <v>417.72481694156505</v>
      </c>
      <c r="H18" s="94"/>
      <c r="I18" s="161">
        <f t="shared" si="4"/>
        <v>44425</v>
      </c>
      <c r="J18" s="111">
        <f t="shared" si="8"/>
        <v>0</v>
      </c>
      <c r="K18" s="112"/>
      <c r="L18" s="113" t="str">
        <f t="shared" si="5"/>
        <v/>
      </c>
      <c r="M18" s="114">
        <f t="shared" si="6"/>
        <v>0</v>
      </c>
      <c r="N18" s="115">
        <f t="shared" si="7"/>
        <v>0</v>
      </c>
      <c r="O18" s="88"/>
      <c r="P18" s="202"/>
      <c r="Q18" s="203"/>
      <c r="R18" s="203"/>
      <c r="S18" s="203"/>
      <c r="T18" s="203"/>
      <c r="U18" s="203"/>
      <c r="V18" s="203"/>
      <c r="W18" s="204"/>
      <c r="X18" s="85"/>
    </row>
    <row r="19" spans="1:24" ht="6" customHeight="1" thickBot="1" x14ac:dyDescent="0.3">
      <c r="A19" s="8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85"/>
    </row>
    <row r="20" spans="1:24" s="128" customFormat="1" ht="21.75" thickBot="1" x14ac:dyDescent="0.3">
      <c r="A20" s="121"/>
      <c r="B20" s="205" t="s">
        <v>0</v>
      </c>
      <c r="C20" s="206"/>
      <c r="D20" s="116">
        <f>G18</f>
        <v>417.72481694156505</v>
      </c>
      <c r="E20" s="207" t="s">
        <v>15</v>
      </c>
      <c r="F20" s="92" t="s">
        <v>1</v>
      </c>
      <c r="G20" s="93">
        <v>0.1</v>
      </c>
      <c r="H20" s="122"/>
      <c r="I20" s="205" t="s">
        <v>0</v>
      </c>
      <c r="J20" s="209"/>
      <c r="K20" s="123">
        <f>D20</f>
        <v>417.72481694156505</v>
      </c>
      <c r="L20" s="124" t="s">
        <v>25</v>
      </c>
      <c r="M20" s="125">
        <f>G20</f>
        <v>0.1</v>
      </c>
      <c r="N20" s="124" t="s">
        <v>21</v>
      </c>
      <c r="O20" s="126"/>
      <c r="P20" s="210" t="s">
        <v>33</v>
      </c>
      <c r="Q20" s="211"/>
      <c r="R20" s="211"/>
      <c r="S20" s="211"/>
      <c r="T20" s="211"/>
      <c r="U20" s="211"/>
      <c r="V20" s="211"/>
      <c r="W20" s="212"/>
      <c r="X20" s="127"/>
    </row>
    <row r="21" spans="1:24" ht="15.75" thickBot="1" x14ac:dyDescent="0.3">
      <c r="A21" s="84"/>
      <c r="B21" s="89" t="s">
        <v>2</v>
      </c>
      <c r="C21" s="70" t="s">
        <v>3</v>
      </c>
      <c r="D21" s="90" t="s">
        <v>4</v>
      </c>
      <c r="E21" s="208"/>
      <c r="F21" s="91" t="s">
        <v>24</v>
      </c>
      <c r="G21" s="91" t="s">
        <v>7</v>
      </c>
      <c r="H21" s="94"/>
      <c r="I21" s="71" t="s">
        <v>3</v>
      </c>
      <c r="J21" s="71" t="s">
        <v>22</v>
      </c>
      <c r="K21" s="71" t="s">
        <v>23</v>
      </c>
      <c r="L21" s="71" t="s">
        <v>15</v>
      </c>
      <c r="M21" s="71" t="s">
        <v>20</v>
      </c>
      <c r="N21" s="71" t="s">
        <v>21</v>
      </c>
      <c r="O21" s="88"/>
      <c r="P21" s="73" t="s">
        <v>22</v>
      </c>
      <c r="Q21" s="80" t="s">
        <v>14</v>
      </c>
      <c r="R21" s="215"/>
      <c r="S21" s="216"/>
      <c r="T21" s="216"/>
      <c r="U21" s="216"/>
      <c r="V21" s="145"/>
      <c r="W21" s="142"/>
      <c r="X21" s="85"/>
    </row>
    <row r="22" spans="1:24" ht="15.75" thickBot="1" x14ac:dyDescent="0.3">
      <c r="A22" s="84"/>
      <c r="B22" s="95">
        <v>44363</v>
      </c>
      <c r="C22" s="131">
        <v>1</v>
      </c>
      <c r="D22" s="68">
        <f>D20</f>
        <v>417.72481694156505</v>
      </c>
      <c r="E22" s="96">
        <f>$G$20</f>
        <v>0.1</v>
      </c>
      <c r="F22" s="136">
        <f t="shared" ref="F22:F36" si="9">D22*E22%*100</f>
        <v>41.772481694156504</v>
      </c>
      <c r="G22" s="69">
        <f t="shared" ref="G22:G36" si="10">D22+F22</f>
        <v>459.49729863572156</v>
      </c>
      <c r="H22" s="94"/>
      <c r="I22" s="97">
        <f>B22</f>
        <v>44363</v>
      </c>
      <c r="J22" s="98">
        <f>K20</f>
        <v>417.72481694156505</v>
      </c>
      <c r="K22" s="99"/>
      <c r="L22" s="100">
        <f>IFERROR(K22/J22-1,"")</f>
        <v>-1</v>
      </c>
      <c r="M22" s="101">
        <f>J22*(1+$M$20)</f>
        <v>459.49729863572162</v>
      </c>
      <c r="N22" s="129">
        <f>J22*(1-$M$20)</f>
        <v>375.95233524740854</v>
      </c>
      <c r="O22" s="88"/>
      <c r="P22" s="140">
        <f>J22</f>
        <v>417.72481694156505</v>
      </c>
      <c r="Q22" s="141">
        <f>P22*M20</f>
        <v>41.772481694156511</v>
      </c>
      <c r="R22" s="73" t="s">
        <v>17</v>
      </c>
      <c r="S22" s="74" t="s">
        <v>16</v>
      </c>
      <c r="T22" s="80" t="s">
        <v>27</v>
      </c>
      <c r="U22" s="80" t="s">
        <v>28</v>
      </c>
      <c r="V22" s="139" t="s">
        <v>31</v>
      </c>
      <c r="W22" s="139" t="s">
        <v>32</v>
      </c>
      <c r="X22" s="85"/>
    </row>
    <row r="23" spans="1:24" ht="15.75" thickBot="1" x14ac:dyDescent="0.3">
      <c r="A23" s="84"/>
      <c r="B23" s="95">
        <v>44364</v>
      </c>
      <c r="C23" s="131">
        <v>2</v>
      </c>
      <c r="D23" s="57">
        <f t="shared" ref="D23:D36" si="11">G22</f>
        <v>459.49729863572156</v>
      </c>
      <c r="E23" s="102">
        <f t="shared" ref="E23:E36" si="12">$G$20</f>
        <v>0.1</v>
      </c>
      <c r="F23" s="137">
        <f t="shared" si="9"/>
        <v>45.949729863572159</v>
      </c>
      <c r="G23" s="51">
        <f t="shared" si="10"/>
        <v>505.44702849929371</v>
      </c>
      <c r="H23" s="94"/>
      <c r="I23" s="103">
        <f t="shared" ref="I23:I36" si="13">B23</f>
        <v>44364</v>
      </c>
      <c r="J23" s="104">
        <f>K22</f>
        <v>0</v>
      </c>
      <c r="K23" s="105"/>
      <c r="L23" s="106" t="str">
        <f t="shared" ref="L23:L36" si="14">IFERROR(K23/J23-1,"")</f>
        <v/>
      </c>
      <c r="M23" s="107">
        <f t="shared" ref="M23:M36" si="15">J23*(1+$M$20)</f>
        <v>0</v>
      </c>
      <c r="N23" s="108">
        <f>J23*(1-$M$20)</f>
        <v>0</v>
      </c>
      <c r="O23" s="88"/>
      <c r="P23" s="72" t="s">
        <v>18</v>
      </c>
      <c r="Q23" s="134">
        <f>Q22*30%</f>
        <v>12.531744508246954</v>
      </c>
      <c r="R23" s="78">
        <v>0.87</v>
      </c>
      <c r="S23" s="79">
        <f>R23*Q23</f>
        <v>10.902617722174849</v>
      </c>
      <c r="T23" s="148">
        <f>P22+S23</f>
        <v>428.6274346637399</v>
      </c>
      <c r="U23" s="149">
        <f>P22-Q23</f>
        <v>405.19307243331809</v>
      </c>
      <c r="V23" s="157">
        <f>(T23/P22)-1</f>
        <v>2.6100000000000012E-2</v>
      </c>
      <c r="W23" s="156">
        <f>(U23/P22)-1</f>
        <v>-3.0000000000000027E-2</v>
      </c>
      <c r="X23" s="85"/>
    </row>
    <row r="24" spans="1:24" ht="15.75" thickBot="1" x14ac:dyDescent="0.3">
      <c r="A24" s="84"/>
      <c r="B24" s="95">
        <v>44365</v>
      </c>
      <c r="C24" s="131">
        <v>3</v>
      </c>
      <c r="D24" s="57">
        <f t="shared" si="11"/>
        <v>505.44702849929371</v>
      </c>
      <c r="E24" s="102">
        <f t="shared" si="12"/>
        <v>0.1</v>
      </c>
      <c r="F24" s="137">
        <f t="shared" si="9"/>
        <v>50.544702849929365</v>
      </c>
      <c r="G24" s="51">
        <f t="shared" si="10"/>
        <v>555.99173134922307</v>
      </c>
      <c r="H24" s="94"/>
      <c r="I24" s="103">
        <f t="shared" si="13"/>
        <v>44365</v>
      </c>
      <c r="J24" s="104">
        <f t="shared" ref="J24:J36" si="16">K23</f>
        <v>0</v>
      </c>
      <c r="K24" s="105"/>
      <c r="L24" s="106" t="str">
        <f t="shared" si="14"/>
        <v/>
      </c>
      <c r="M24" s="107">
        <f t="shared" si="15"/>
        <v>0</v>
      </c>
      <c r="N24" s="108">
        <f t="shared" ref="N24:N36" si="17">J24*(1-$M$20)</f>
        <v>0</v>
      </c>
      <c r="O24" s="88"/>
      <c r="P24" s="72" t="s">
        <v>30</v>
      </c>
      <c r="Q24" s="134">
        <f>Q23+S23</f>
        <v>23.434362230421804</v>
      </c>
      <c r="R24" s="75">
        <v>0.87</v>
      </c>
      <c r="S24" s="76">
        <f>R24*Q24</f>
        <v>20.38789514046697</v>
      </c>
      <c r="T24" s="151">
        <f>T23+S24</f>
        <v>449.01532980420689</v>
      </c>
      <c r="U24" s="152">
        <f>T23-Q24</f>
        <v>405.19307243331809</v>
      </c>
      <c r="V24" s="157">
        <f>(T24/P22)-1</f>
        <v>7.4907000000000057E-2</v>
      </c>
      <c r="W24" s="155">
        <f>(U24/P22)-1</f>
        <v>-3.0000000000000027E-2</v>
      </c>
      <c r="X24" s="85"/>
    </row>
    <row r="25" spans="1:24" ht="15.75" thickBot="1" x14ac:dyDescent="0.3">
      <c r="A25" s="84"/>
      <c r="B25" s="95">
        <v>44366</v>
      </c>
      <c r="C25" s="132">
        <v>4</v>
      </c>
      <c r="D25" s="57">
        <f t="shared" si="11"/>
        <v>555.99173134922307</v>
      </c>
      <c r="E25" s="102">
        <f t="shared" si="12"/>
        <v>0.1</v>
      </c>
      <c r="F25" s="137">
        <f t="shared" si="9"/>
        <v>55.59917313492231</v>
      </c>
      <c r="G25" s="51">
        <f t="shared" si="10"/>
        <v>611.59090448414543</v>
      </c>
      <c r="H25" s="94"/>
      <c r="I25" s="103">
        <f t="shared" si="13"/>
        <v>44366</v>
      </c>
      <c r="J25" s="104">
        <f t="shared" si="16"/>
        <v>0</v>
      </c>
      <c r="K25" s="105"/>
      <c r="L25" s="106" t="str">
        <f t="shared" si="14"/>
        <v/>
      </c>
      <c r="M25" s="107">
        <f t="shared" si="15"/>
        <v>0</v>
      </c>
      <c r="N25" s="108">
        <f t="shared" si="17"/>
        <v>0</v>
      </c>
      <c r="O25" s="88"/>
      <c r="P25" s="72" t="s">
        <v>19</v>
      </c>
      <c r="Q25" s="134">
        <f>S25/R25</f>
        <v>12.048240036223785</v>
      </c>
      <c r="R25" s="75">
        <v>0.87</v>
      </c>
      <c r="S25" s="76">
        <f>Q22-S23-S24</f>
        <v>10.481968831514692</v>
      </c>
      <c r="T25" s="151">
        <f>T24+S25</f>
        <v>459.49729863572156</v>
      </c>
      <c r="U25" s="152">
        <f>T24-Q25</f>
        <v>436.96708976798311</v>
      </c>
      <c r="V25" s="157">
        <f>(T25/P22)-1</f>
        <v>0.10000000000000009</v>
      </c>
      <c r="W25" s="158">
        <f>(U25/P22)-1</f>
        <v>4.6064471264367857E-2</v>
      </c>
      <c r="X25" s="85"/>
    </row>
    <row r="26" spans="1:24" ht="15.75" thickBot="1" x14ac:dyDescent="0.3">
      <c r="A26" s="84"/>
      <c r="B26" s="95">
        <v>44367</v>
      </c>
      <c r="C26" s="131">
        <v>5</v>
      </c>
      <c r="D26" s="57">
        <f t="shared" si="11"/>
        <v>611.59090448414543</v>
      </c>
      <c r="E26" s="102">
        <f t="shared" si="12"/>
        <v>0.1</v>
      </c>
      <c r="F26" s="137">
        <f t="shared" si="9"/>
        <v>61.159090448414545</v>
      </c>
      <c r="G26" s="51">
        <f t="shared" si="10"/>
        <v>672.74999493255996</v>
      </c>
      <c r="H26" s="94"/>
      <c r="I26" s="103">
        <f t="shared" si="13"/>
        <v>44367</v>
      </c>
      <c r="J26" s="104">
        <f t="shared" si="16"/>
        <v>0</v>
      </c>
      <c r="K26" s="105"/>
      <c r="L26" s="106" t="str">
        <f t="shared" si="14"/>
        <v/>
      </c>
      <c r="M26" s="107">
        <f t="shared" si="15"/>
        <v>0</v>
      </c>
      <c r="N26" s="108">
        <f t="shared" si="17"/>
        <v>0</v>
      </c>
      <c r="O26" s="88"/>
      <c r="P26" s="143" t="s">
        <v>26</v>
      </c>
      <c r="Q26" s="134">
        <f>S26/R26</f>
        <v>14.404304032467769</v>
      </c>
      <c r="R26" s="75">
        <v>0.87</v>
      </c>
      <c r="S26" s="76">
        <f>T26-U24</f>
        <v>12.531744508246959</v>
      </c>
      <c r="T26" s="151">
        <f>P22</f>
        <v>417.72481694156505</v>
      </c>
      <c r="U26" s="152">
        <f>U24-Q26</f>
        <v>390.7887684008503</v>
      </c>
      <c r="V26" s="150">
        <f>(T26/P22)-1</f>
        <v>0</v>
      </c>
      <c r="W26" s="155">
        <f>(U26/P22)-1</f>
        <v>-6.4482758620689751E-2</v>
      </c>
      <c r="X26" s="85"/>
    </row>
    <row r="27" spans="1:24" ht="15.75" thickBot="1" x14ac:dyDescent="0.3">
      <c r="A27" s="84"/>
      <c r="B27" s="95">
        <v>44368</v>
      </c>
      <c r="C27" s="131">
        <v>6</v>
      </c>
      <c r="D27" s="57">
        <f t="shared" si="11"/>
        <v>672.74999493255996</v>
      </c>
      <c r="E27" s="102">
        <f t="shared" si="12"/>
        <v>0.1</v>
      </c>
      <c r="F27" s="137">
        <f t="shared" si="9"/>
        <v>67.27499949325599</v>
      </c>
      <c r="G27" s="51">
        <f t="shared" si="10"/>
        <v>740.02499442581598</v>
      </c>
      <c r="H27" s="94"/>
      <c r="I27" s="103">
        <f t="shared" si="13"/>
        <v>44368</v>
      </c>
      <c r="J27" s="104">
        <f t="shared" si="16"/>
        <v>0</v>
      </c>
      <c r="K27" s="105"/>
      <c r="L27" s="106" t="str">
        <f t="shared" si="14"/>
        <v/>
      </c>
      <c r="M27" s="107">
        <f t="shared" si="15"/>
        <v>0</v>
      </c>
      <c r="N27" s="108">
        <f t="shared" si="17"/>
        <v>0</v>
      </c>
      <c r="O27" s="88"/>
      <c r="P27" s="144" t="s">
        <v>29</v>
      </c>
      <c r="Q27" s="135">
        <f>U25-P22</f>
        <v>19.242272826418059</v>
      </c>
      <c r="R27" s="77">
        <v>0.87</v>
      </c>
      <c r="S27" s="146">
        <f>Q27*R27</f>
        <v>16.74077735898371</v>
      </c>
      <c r="T27" s="153">
        <f>U25+S27</f>
        <v>453.70786712696685</v>
      </c>
      <c r="U27" s="154">
        <f>U25-Q27</f>
        <v>417.72481694156505</v>
      </c>
      <c r="V27" s="159">
        <f>(T27/P22)-1</f>
        <v>8.6140561264367976E-2</v>
      </c>
      <c r="W27" s="147">
        <f>(U27/P22)-1</f>
        <v>0</v>
      </c>
      <c r="X27" s="85"/>
    </row>
    <row r="28" spans="1:24" ht="15.75" customHeight="1" thickBot="1" x14ac:dyDescent="0.3">
      <c r="A28" s="84"/>
      <c r="B28" s="95">
        <v>44369</v>
      </c>
      <c r="C28" s="131">
        <v>7</v>
      </c>
      <c r="D28" s="57">
        <f t="shared" si="11"/>
        <v>740.02499442581598</v>
      </c>
      <c r="E28" s="102">
        <f t="shared" si="12"/>
        <v>0.1</v>
      </c>
      <c r="F28" s="137">
        <f t="shared" si="9"/>
        <v>74.002499442581609</v>
      </c>
      <c r="G28" s="51">
        <f t="shared" si="10"/>
        <v>814.02749386839764</v>
      </c>
      <c r="H28" s="94"/>
      <c r="I28" s="103">
        <f t="shared" si="13"/>
        <v>44369</v>
      </c>
      <c r="J28" s="104">
        <f t="shared" si="16"/>
        <v>0</v>
      </c>
      <c r="K28" s="105"/>
      <c r="L28" s="106" t="str">
        <f t="shared" si="14"/>
        <v/>
      </c>
      <c r="M28" s="107">
        <f t="shared" si="15"/>
        <v>0</v>
      </c>
      <c r="N28" s="108">
        <f t="shared" si="17"/>
        <v>0</v>
      </c>
      <c r="O28" s="88"/>
      <c r="P28" s="199" t="s">
        <v>99</v>
      </c>
      <c r="Q28" s="200"/>
      <c r="R28" s="200"/>
      <c r="S28" s="200"/>
      <c r="T28" s="200"/>
      <c r="U28" s="200"/>
      <c r="V28" s="200"/>
      <c r="W28" s="201"/>
      <c r="X28" s="85"/>
    </row>
    <row r="29" spans="1:24" ht="15.75" customHeight="1" thickBot="1" x14ac:dyDescent="0.3">
      <c r="A29" s="84"/>
      <c r="B29" s="95">
        <v>44370</v>
      </c>
      <c r="C29" s="131">
        <v>8</v>
      </c>
      <c r="D29" s="57">
        <f t="shared" si="11"/>
        <v>814.02749386839764</v>
      </c>
      <c r="E29" s="102">
        <f t="shared" si="12"/>
        <v>0.1</v>
      </c>
      <c r="F29" s="137">
        <f t="shared" si="9"/>
        <v>81.402749386839773</v>
      </c>
      <c r="G29" s="51">
        <f t="shared" si="10"/>
        <v>895.43024325523743</v>
      </c>
      <c r="H29" s="94"/>
      <c r="I29" s="103">
        <f t="shared" si="13"/>
        <v>44370</v>
      </c>
      <c r="J29" s="104">
        <f t="shared" si="16"/>
        <v>0</v>
      </c>
      <c r="K29" s="105"/>
      <c r="L29" s="106" t="str">
        <f t="shared" si="14"/>
        <v/>
      </c>
      <c r="M29" s="107">
        <f t="shared" si="15"/>
        <v>0</v>
      </c>
      <c r="N29" s="108">
        <f t="shared" si="17"/>
        <v>0</v>
      </c>
      <c r="O29" s="88"/>
      <c r="P29" s="202"/>
      <c r="Q29" s="203"/>
      <c r="R29" s="203"/>
      <c r="S29" s="203"/>
      <c r="T29" s="203"/>
      <c r="U29" s="203"/>
      <c r="V29" s="203"/>
      <c r="W29" s="204"/>
      <c r="X29" s="85"/>
    </row>
    <row r="30" spans="1:24" ht="15.75" customHeight="1" thickBot="1" x14ac:dyDescent="0.3">
      <c r="A30" s="84"/>
      <c r="B30" s="95">
        <v>44371</v>
      </c>
      <c r="C30" s="131">
        <v>9</v>
      </c>
      <c r="D30" s="57">
        <f t="shared" si="11"/>
        <v>895.43024325523743</v>
      </c>
      <c r="E30" s="102">
        <f t="shared" si="12"/>
        <v>0.1</v>
      </c>
      <c r="F30" s="137">
        <f t="shared" si="9"/>
        <v>89.543024325523746</v>
      </c>
      <c r="G30" s="51">
        <f t="shared" si="10"/>
        <v>984.97326758076122</v>
      </c>
      <c r="H30" s="94"/>
      <c r="I30" s="103">
        <f t="shared" si="13"/>
        <v>44371</v>
      </c>
      <c r="J30" s="104">
        <f t="shared" si="16"/>
        <v>0</v>
      </c>
      <c r="K30" s="105"/>
      <c r="L30" s="106" t="str">
        <f t="shared" si="14"/>
        <v/>
      </c>
      <c r="M30" s="107">
        <f t="shared" si="15"/>
        <v>0</v>
      </c>
      <c r="N30" s="108">
        <f t="shared" si="17"/>
        <v>0</v>
      </c>
      <c r="O30" s="88"/>
      <c r="P30" s="202"/>
      <c r="Q30" s="203"/>
      <c r="R30" s="203"/>
      <c r="S30" s="203"/>
      <c r="T30" s="203"/>
      <c r="U30" s="203"/>
      <c r="V30" s="203"/>
      <c r="W30" s="204"/>
      <c r="X30" s="85"/>
    </row>
    <row r="31" spans="1:24" ht="15.75" thickBot="1" x14ac:dyDescent="0.3">
      <c r="A31" s="84"/>
      <c r="B31" s="95">
        <v>44372</v>
      </c>
      <c r="C31" s="131">
        <v>10</v>
      </c>
      <c r="D31" s="57">
        <f t="shared" si="11"/>
        <v>984.97326758076122</v>
      </c>
      <c r="E31" s="102">
        <f t="shared" si="12"/>
        <v>0.1</v>
      </c>
      <c r="F31" s="137">
        <f t="shared" si="9"/>
        <v>98.497326758076127</v>
      </c>
      <c r="G31" s="51">
        <f t="shared" si="10"/>
        <v>1083.4705943388374</v>
      </c>
      <c r="H31" s="94"/>
      <c r="I31" s="103">
        <f t="shared" si="13"/>
        <v>44372</v>
      </c>
      <c r="J31" s="104">
        <f t="shared" si="16"/>
        <v>0</v>
      </c>
      <c r="K31" s="105"/>
      <c r="L31" s="106" t="str">
        <f t="shared" si="14"/>
        <v/>
      </c>
      <c r="M31" s="107">
        <f t="shared" si="15"/>
        <v>0</v>
      </c>
      <c r="N31" s="108">
        <f t="shared" si="17"/>
        <v>0</v>
      </c>
      <c r="O31" s="88"/>
      <c r="P31" s="202"/>
      <c r="Q31" s="203"/>
      <c r="R31" s="203"/>
      <c r="S31" s="203"/>
      <c r="T31" s="203"/>
      <c r="U31" s="203"/>
      <c r="V31" s="203"/>
      <c r="W31" s="204"/>
      <c r="X31" s="85"/>
    </row>
    <row r="32" spans="1:24" ht="15.75" thickBot="1" x14ac:dyDescent="0.3">
      <c r="A32" s="84"/>
      <c r="B32" s="95">
        <v>44373</v>
      </c>
      <c r="C32" s="131">
        <v>11</v>
      </c>
      <c r="D32" s="57">
        <f t="shared" si="11"/>
        <v>1083.4705943388374</v>
      </c>
      <c r="E32" s="102">
        <f t="shared" si="12"/>
        <v>0.1</v>
      </c>
      <c r="F32" s="137">
        <f t="shared" si="9"/>
        <v>108.34705943388374</v>
      </c>
      <c r="G32" s="51">
        <f t="shared" si="10"/>
        <v>1191.8176537727211</v>
      </c>
      <c r="H32" s="94"/>
      <c r="I32" s="103">
        <f t="shared" si="13"/>
        <v>44373</v>
      </c>
      <c r="J32" s="104">
        <f t="shared" si="16"/>
        <v>0</v>
      </c>
      <c r="K32" s="105"/>
      <c r="L32" s="106" t="str">
        <f t="shared" si="14"/>
        <v/>
      </c>
      <c r="M32" s="107">
        <f t="shared" si="15"/>
        <v>0</v>
      </c>
      <c r="N32" s="108">
        <f t="shared" si="17"/>
        <v>0</v>
      </c>
      <c r="O32" s="88"/>
      <c r="P32" s="202"/>
      <c r="Q32" s="203"/>
      <c r="R32" s="203"/>
      <c r="S32" s="203"/>
      <c r="T32" s="203"/>
      <c r="U32" s="203"/>
      <c r="V32" s="203"/>
      <c r="W32" s="204"/>
      <c r="X32" s="85"/>
    </row>
    <row r="33" spans="1:24" ht="15.75" thickBot="1" x14ac:dyDescent="0.3">
      <c r="A33" s="84"/>
      <c r="B33" s="95">
        <v>44374</v>
      </c>
      <c r="C33" s="132">
        <v>12</v>
      </c>
      <c r="D33" s="57">
        <f t="shared" si="11"/>
        <v>1191.8176537727211</v>
      </c>
      <c r="E33" s="102">
        <f t="shared" si="12"/>
        <v>0.1</v>
      </c>
      <c r="F33" s="137">
        <f t="shared" si="9"/>
        <v>119.18176537727211</v>
      </c>
      <c r="G33" s="51">
        <f t="shared" si="10"/>
        <v>1310.9994191499932</v>
      </c>
      <c r="H33" s="94"/>
      <c r="I33" s="103">
        <f t="shared" si="13"/>
        <v>44374</v>
      </c>
      <c r="J33" s="104">
        <f t="shared" si="16"/>
        <v>0</v>
      </c>
      <c r="K33" s="105"/>
      <c r="L33" s="106" t="str">
        <f t="shared" si="14"/>
        <v/>
      </c>
      <c r="M33" s="107">
        <f t="shared" si="15"/>
        <v>0</v>
      </c>
      <c r="N33" s="108">
        <f t="shared" si="17"/>
        <v>0</v>
      </c>
      <c r="O33" s="88"/>
      <c r="P33" s="202"/>
      <c r="Q33" s="203"/>
      <c r="R33" s="203"/>
      <c r="S33" s="203"/>
      <c r="T33" s="203"/>
      <c r="U33" s="203"/>
      <c r="V33" s="203"/>
      <c r="W33" s="204"/>
      <c r="X33" s="85"/>
    </row>
    <row r="34" spans="1:24" ht="15.75" thickBot="1" x14ac:dyDescent="0.3">
      <c r="A34" s="84"/>
      <c r="B34" s="95">
        <v>44375</v>
      </c>
      <c r="C34" s="131">
        <v>13</v>
      </c>
      <c r="D34" s="57">
        <f t="shared" si="11"/>
        <v>1310.9994191499932</v>
      </c>
      <c r="E34" s="102">
        <f t="shared" si="12"/>
        <v>0.1</v>
      </c>
      <c r="F34" s="137">
        <f t="shared" si="9"/>
        <v>131.09994191499931</v>
      </c>
      <c r="G34" s="51">
        <f t="shared" si="10"/>
        <v>1442.0993610649925</v>
      </c>
      <c r="H34" s="94"/>
      <c r="I34" s="103">
        <f t="shared" si="13"/>
        <v>44375</v>
      </c>
      <c r="J34" s="104">
        <f t="shared" si="16"/>
        <v>0</v>
      </c>
      <c r="K34" s="105"/>
      <c r="L34" s="106" t="str">
        <f t="shared" si="14"/>
        <v/>
      </c>
      <c r="M34" s="107">
        <f t="shared" si="15"/>
        <v>0</v>
      </c>
      <c r="N34" s="108">
        <f t="shared" si="17"/>
        <v>0</v>
      </c>
      <c r="O34" s="88"/>
      <c r="P34" s="202"/>
      <c r="Q34" s="203"/>
      <c r="R34" s="203"/>
      <c r="S34" s="203"/>
      <c r="T34" s="203"/>
      <c r="U34" s="203"/>
      <c r="V34" s="203"/>
      <c r="W34" s="204"/>
      <c r="X34" s="85"/>
    </row>
    <row r="35" spans="1:24" ht="15.75" thickBot="1" x14ac:dyDescent="0.3">
      <c r="A35" s="84"/>
      <c r="B35" s="95">
        <v>44376</v>
      </c>
      <c r="C35" s="131">
        <v>14</v>
      </c>
      <c r="D35" s="57">
        <f t="shared" si="11"/>
        <v>1442.0993610649925</v>
      </c>
      <c r="E35" s="102">
        <f t="shared" si="12"/>
        <v>0.1</v>
      </c>
      <c r="F35" s="137">
        <f t="shared" si="9"/>
        <v>144.20993610649927</v>
      </c>
      <c r="G35" s="51">
        <f t="shared" si="10"/>
        <v>1586.3092971714918</v>
      </c>
      <c r="H35" s="94"/>
      <c r="I35" s="103">
        <f t="shared" si="13"/>
        <v>44376</v>
      </c>
      <c r="J35" s="104">
        <f t="shared" si="16"/>
        <v>0</v>
      </c>
      <c r="K35" s="105"/>
      <c r="L35" s="106" t="str">
        <f t="shared" si="14"/>
        <v/>
      </c>
      <c r="M35" s="107">
        <f t="shared" si="15"/>
        <v>0</v>
      </c>
      <c r="N35" s="108">
        <f t="shared" si="17"/>
        <v>0</v>
      </c>
      <c r="O35" s="88"/>
      <c r="P35" s="202"/>
      <c r="Q35" s="203"/>
      <c r="R35" s="203"/>
      <c r="S35" s="203"/>
      <c r="T35" s="203"/>
      <c r="U35" s="203"/>
      <c r="V35" s="203"/>
      <c r="W35" s="204"/>
      <c r="X35" s="85"/>
    </row>
    <row r="36" spans="1:24" ht="15.75" thickBot="1" x14ac:dyDescent="0.3">
      <c r="A36" s="84"/>
      <c r="B36" s="95">
        <v>44377</v>
      </c>
      <c r="C36" s="163">
        <v>15</v>
      </c>
      <c r="D36" s="164">
        <f t="shared" si="11"/>
        <v>1586.3092971714918</v>
      </c>
      <c r="E36" s="165">
        <f t="shared" si="12"/>
        <v>0.1</v>
      </c>
      <c r="F36" s="138">
        <f t="shared" si="9"/>
        <v>158.63092971714917</v>
      </c>
      <c r="G36" s="166">
        <f t="shared" si="10"/>
        <v>1744.9402268886411</v>
      </c>
      <c r="H36" s="94"/>
      <c r="I36" s="110">
        <f t="shared" si="13"/>
        <v>44377</v>
      </c>
      <c r="J36" s="111">
        <f t="shared" si="16"/>
        <v>0</v>
      </c>
      <c r="K36" s="112"/>
      <c r="L36" s="113" t="str">
        <f t="shared" si="14"/>
        <v/>
      </c>
      <c r="M36" s="114">
        <f t="shared" si="15"/>
        <v>0</v>
      </c>
      <c r="N36" s="115">
        <f t="shared" si="17"/>
        <v>0</v>
      </c>
      <c r="O36" s="88"/>
      <c r="P36" s="202"/>
      <c r="Q36" s="203"/>
      <c r="R36" s="203"/>
      <c r="S36" s="203"/>
      <c r="T36" s="203"/>
      <c r="U36" s="203"/>
      <c r="V36" s="203"/>
      <c r="W36" s="204"/>
      <c r="X36" s="85"/>
    </row>
    <row r="37" spans="1:24" ht="6" customHeight="1" thickBot="1" x14ac:dyDescent="0.3">
      <c r="A37" s="86"/>
      <c r="B37" s="117"/>
      <c r="C37" s="117"/>
      <c r="D37" s="118"/>
      <c r="E37" s="117"/>
      <c r="F37" s="119"/>
      <c r="G37" s="119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87"/>
    </row>
  </sheetData>
  <mergeCells count="12">
    <mergeCell ref="P10:W18"/>
    <mergeCell ref="P28:W36"/>
    <mergeCell ref="B2:C2"/>
    <mergeCell ref="E2:E3"/>
    <mergeCell ref="I2:J2"/>
    <mergeCell ref="P2:W2"/>
    <mergeCell ref="R3:U3"/>
    <mergeCell ref="B20:C20"/>
    <mergeCell ref="E20:E21"/>
    <mergeCell ref="I20:J20"/>
    <mergeCell ref="P20:W20"/>
    <mergeCell ref="R21:U21"/>
  </mergeCells>
  <conditionalFormatting sqref="L4:L18">
    <cfRule type="cellIs" dxfId="7" priority="4" operator="between">
      <formula>0.001</formula>
      <formula>0.5</formula>
    </cfRule>
    <cfRule type="containsBlanks" priority="5">
      <formula>LEN(TRIM(L4))=0</formula>
    </cfRule>
    <cfRule type="cellIs" dxfId="6" priority="6" operator="between">
      <formula>-0.009</formula>
      <formula>-0.2</formula>
    </cfRule>
  </conditionalFormatting>
  <conditionalFormatting sqref="L22:L36">
    <cfRule type="cellIs" dxfId="5" priority="1" operator="between">
      <formula>0.001</formula>
      <formula>0.5</formula>
    </cfRule>
    <cfRule type="containsBlanks" priority="2">
      <formula>LEN(TRIM(L22))=0</formula>
    </cfRule>
    <cfRule type="cellIs" dxfId="4" priority="3" operator="between">
      <formula>-0.009</formula>
      <formula>-0.2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84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85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86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87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88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89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90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91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92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93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7"/>
  <sheetViews>
    <sheetView showGridLines="0" zoomScaleNormal="100" workbookViewId="0">
      <selection activeCell="K22" sqref="K22:K36"/>
    </sheetView>
  </sheetViews>
  <sheetFormatPr defaultRowHeight="15" x14ac:dyDescent="0.25"/>
  <cols>
    <col min="1" max="1" width="1.42578125" customWidth="1"/>
    <col min="2" max="2" width="11.5703125" bestFit="1" customWidth="1"/>
    <col min="3" max="3" width="3.85546875" bestFit="1" customWidth="1"/>
    <col min="4" max="4" width="13.42578125" bestFit="1" customWidth="1"/>
    <col min="5" max="5" width="7.42578125" bestFit="1" customWidth="1"/>
    <col min="6" max="6" width="11.42578125" bestFit="1" customWidth="1"/>
    <col min="7" max="7" width="11" bestFit="1" customWidth="1"/>
    <col min="8" max="8" width="1.140625" customWidth="1"/>
    <col min="9" max="9" width="12.140625" customWidth="1"/>
    <col min="10" max="10" width="9.85546875" bestFit="1" customWidth="1"/>
    <col min="11" max="11" width="10.140625" bestFit="1" customWidth="1"/>
    <col min="12" max="12" width="9.5703125" bestFit="1" customWidth="1"/>
    <col min="13" max="14" width="9.85546875" bestFit="1" customWidth="1"/>
    <col min="15" max="15" width="1.140625" customWidth="1"/>
    <col min="16" max="16" width="10.5703125" bestFit="1" customWidth="1"/>
    <col min="20" max="21" width="12.7109375" bestFit="1" customWidth="1"/>
    <col min="22" max="23" width="12.7109375" customWidth="1"/>
    <col min="24" max="24" width="1.140625" customWidth="1"/>
  </cols>
  <sheetData>
    <row r="1" spans="1:26" ht="6" customHeight="1" thickBot="1" x14ac:dyDescent="0.3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</row>
    <row r="2" spans="1:26" s="128" customFormat="1" ht="21.75" thickBot="1" x14ac:dyDescent="0.3">
      <c r="A2" s="121"/>
      <c r="B2" s="205" t="s">
        <v>0</v>
      </c>
      <c r="C2" s="206"/>
      <c r="D2" s="130">
        <v>100</v>
      </c>
      <c r="E2" s="207" t="s">
        <v>15</v>
      </c>
      <c r="F2" s="92" t="s">
        <v>1</v>
      </c>
      <c r="G2" s="93">
        <v>0.1</v>
      </c>
      <c r="H2" s="122"/>
      <c r="I2" s="205" t="s">
        <v>0</v>
      </c>
      <c r="J2" s="209"/>
      <c r="K2" s="123">
        <f>D2</f>
        <v>100</v>
      </c>
      <c r="L2" s="124" t="s">
        <v>25</v>
      </c>
      <c r="M2" s="125">
        <f>G2</f>
        <v>0.1</v>
      </c>
      <c r="N2" s="124" t="s">
        <v>21</v>
      </c>
      <c r="O2" s="126"/>
      <c r="P2" s="210" t="s">
        <v>37</v>
      </c>
      <c r="Q2" s="211"/>
      <c r="R2" s="211"/>
      <c r="S2" s="211"/>
      <c r="T2" s="211"/>
      <c r="U2" s="211"/>
      <c r="V2" s="211"/>
      <c r="W2" s="212"/>
      <c r="X2" s="127"/>
    </row>
    <row r="3" spans="1:26" ht="15.75" thickBot="1" x14ac:dyDescent="0.3">
      <c r="A3" s="84"/>
      <c r="B3" s="71" t="s">
        <v>2</v>
      </c>
      <c r="C3" s="70" t="s">
        <v>3</v>
      </c>
      <c r="D3" s="90" t="s">
        <v>4</v>
      </c>
      <c r="E3" s="208"/>
      <c r="F3" s="91" t="s">
        <v>24</v>
      </c>
      <c r="G3" s="91" t="s">
        <v>7</v>
      </c>
      <c r="H3" s="94"/>
      <c r="I3" s="71" t="s">
        <v>3</v>
      </c>
      <c r="J3" s="71" t="s">
        <v>22</v>
      </c>
      <c r="K3" s="71" t="s">
        <v>23</v>
      </c>
      <c r="L3" s="71" t="s">
        <v>15</v>
      </c>
      <c r="M3" s="71" t="s">
        <v>20</v>
      </c>
      <c r="N3" s="71" t="s">
        <v>21</v>
      </c>
      <c r="O3" s="88"/>
      <c r="P3" s="73" t="s">
        <v>22</v>
      </c>
      <c r="Q3" s="80" t="s">
        <v>14</v>
      </c>
      <c r="R3" s="213"/>
      <c r="S3" s="214"/>
      <c r="T3" s="214"/>
      <c r="U3" s="214"/>
      <c r="V3" s="175"/>
      <c r="W3" s="142"/>
      <c r="X3" s="85"/>
    </row>
    <row r="4" spans="1:26" ht="15.75" thickBot="1" x14ac:dyDescent="0.3">
      <c r="A4" s="84"/>
      <c r="B4" s="95">
        <v>44411</v>
      </c>
      <c r="C4" s="131">
        <v>1</v>
      </c>
      <c r="D4" s="68">
        <f>D2</f>
        <v>100</v>
      </c>
      <c r="E4" s="96">
        <f t="shared" ref="E4:E18" si="0">$G$2</f>
        <v>0.1</v>
      </c>
      <c r="F4" s="136">
        <f t="shared" ref="F4:F18" si="1">D4*E4%*100</f>
        <v>10</v>
      </c>
      <c r="G4" s="69">
        <f t="shared" ref="G4:G18" si="2">D4+F4</f>
        <v>110</v>
      </c>
      <c r="H4" s="94"/>
      <c r="I4" s="97">
        <f>B4</f>
        <v>44411</v>
      </c>
      <c r="J4" s="98">
        <f>K2</f>
        <v>100</v>
      </c>
      <c r="K4" s="99"/>
      <c r="L4" s="100">
        <f>IFERROR(K4/J4-1,"")</f>
        <v>-1</v>
      </c>
      <c r="M4" s="101">
        <f>J4*(1+$M$2)</f>
        <v>110.00000000000001</v>
      </c>
      <c r="N4" s="129">
        <f>J4*(1-$M$2)</f>
        <v>90</v>
      </c>
      <c r="O4" s="88"/>
      <c r="P4" s="140">
        <f>J4</f>
        <v>100</v>
      </c>
      <c r="Q4" s="141">
        <f>P4*M2</f>
        <v>10</v>
      </c>
      <c r="R4" s="73" t="s">
        <v>17</v>
      </c>
      <c r="S4" s="74" t="s">
        <v>16</v>
      </c>
      <c r="T4" s="80" t="s">
        <v>27</v>
      </c>
      <c r="U4" s="80" t="s">
        <v>28</v>
      </c>
      <c r="V4" s="139" t="s">
        <v>31</v>
      </c>
      <c r="W4" s="139" t="s">
        <v>32</v>
      </c>
      <c r="X4" s="85"/>
    </row>
    <row r="5" spans="1:26" ht="15.75" thickBot="1" x14ac:dyDescent="0.3">
      <c r="A5" s="84"/>
      <c r="B5" s="95">
        <v>44412</v>
      </c>
      <c r="C5" s="131">
        <v>2</v>
      </c>
      <c r="D5" s="57">
        <f t="shared" ref="D5:D18" si="3">G4</f>
        <v>110</v>
      </c>
      <c r="E5" s="102">
        <f t="shared" si="0"/>
        <v>0.1</v>
      </c>
      <c r="F5" s="137">
        <f t="shared" si="1"/>
        <v>11</v>
      </c>
      <c r="G5" s="51">
        <f t="shared" si="2"/>
        <v>121</v>
      </c>
      <c r="H5" s="94"/>
      <c r="I5" s="103">
        <f t="shared" ref="I5:I18" si="4">B5</f>
        <v>44412</v>
      </c>
      <c r="J5" s="104">
        <f>K4</f>
        <v>0</v>
      </c>
      <c r="K5" s="105"/>
      <c r="L5" s="106" t="str">
        <f t="shared" ref="L5:L18" si="5">IFERROR(K5/J5-1,"")</f>
        <v/>
      </c>
      <c r="M5" s="107">
        <f t="shared" ref="M5:M18" si="6">J5*(1+$M$2)</f>
        <v>0</v>
      </c>
      <c r="N5" s="108">
        <f t="shared" ref="N5:N18" si="7">J5*(1-$M$2)</f>
        <v>0</v>
      </c>
      <c r="O5" s="88"/>
      <c r="P5" s="72" t="s">
        <v>18</v>
      </c>
      <c r="Q5" s="134">
        <f>Q4*35%</f>
        <v>3.5</v>
      </c>
      <c r="R5" s="78">
        <v>0.76</v>
      </c>
      <c r="S5" s="79">
        <f>R5*Q5</f>
        <v>2.66</v>
      </c>
      <c r="T5" s="148">
        <f>P4+S5</f>
        <v>102.66</v>
      </c>
      <c r="U5" s="149">
        <f>P4-Q5</f>
        <v>96.5</v>
      </c>
      <c r="V5" s="157">
        <f>(T5/P4)-1</f>
        <v>2.6599999999999957E-2</v>
      </c>
      <c r="W5" s="156">
        <f>(U5/P4)-1</f>
        <v>-3.5000000000000031E-2</v>
      </c>
      <c r="X5" s="85"/>
    </row>
    <row r="6" spans="1:26" ht="15.75" thickBot="1" x14ac:dyDescent="0.3">
      <c r="A6" s="84"/>
      <c r="B6" s="95">
        <v>44413</v>
      </c>
      <c r="C6" s="131">
        <v>3</v>
      </c>
      <c r="D6" s="57">
        <f t="shared" si="3"/>
        <v>121</v>
      </c>
      <c r="E6" s="102">
        <f t="shared" si="0"/>
        <v>0.1</v>
      </c>
      <c r="F6" s="137">
        <f t="shared" si="1"/>
        <v>12.1</v>
      </c>
      <c r="G6" s="51">
        <f t="shared" si="2"/>
        <v>133.1</v>
      </c>
      <c r="H6" s="94"/>
      <c r="I6" s="103">
        <f t="shared" si="4"/>
        <v>44413</v>
      </c>
      <c r="J6" s="104">
        <f t="shared" ref="J6:J18" si="8">K5</f>
        <v>0</v>
      </c>
      <c r="K6" s="105"/>
      <c r="L6" s="106" t="str">
        <f t="shared" si="5"/>
        <v/>
      </c>
      <c r="M6" s="107">
        <f t="shared" si="6"/>
        <v>0</v>
      </c>
      <c r="N6" s="108">
        <f t="shared" si="7"/>
        <v>0</v>
      </c>
      <c r="O6" s="88"/>
      <c r="P6" s="72" t="s">
        <v>36</v>
      </c>
      <c r="Q6" s="134">
        <f>T5-P4</f>
        <v>2.6599999999999966</v>
      </c>
      <c r="R6" s="78">
        <v>0.76</v>
      </c>
      <c r="S6" s="79">
        <f>R6*Q6</f>
        <v>2.0215999999999976</v>
      </c>
      <c r="T6" s="148">
        <f>T5+S6</f>
        <v>104.68159999999999</v>
      </c>
      <c r="U6" s="149">
        <f>T5-Q6</f>
        <v>100</v>
      </c>
      <c r="V6" s="157">
        <f>(T6/P4)-1</f>
        <v>4.6815999999999969E-2</v>
      </c>
      <c r="W6" s="176">
        <f>(U6/P4)-1</f>
        <v>0</v>
      </c>
      <c r="X6" s="85"/>
    </row>
    <row r="7" spans="1:26" ht="15.75" thickBot="1" x14ac:dyDescent="0.3">
      <c r="A7" s="84"/>
      <c r="B7" s="95">
        <v>44414</v>
      </c>
      <c r="C7" s="132">
        <v>4</v>
      </c>
      <c r="D7" s="57">
        <f t="shared" si="3"/>
        <v>133.1</v>
      </c>
      <c r="E7" s="102">
        <f t="shared" si="0"/>
        <v>0.1</v>
      </c>
      <c r="F7" s="137">
        <f t="shared" si="1"/>
        <v>13.309999999999999</v>
      </c>
      <c r="G7" s="51">
        <f t="shared" si="2"/>
        <v>146.41</v>
      </c>
      <c r="H7" s="94"/>
      <c r="I7" s="103">
        <f t="shared" si="4"/>
        <v>44414</v>
      </c>
      <c r="J7" s="104">
        <f t="shared" si="8"/>
        <v>0</v>
      </c>
      <c r="K7" s="105"/>
      <c r="L7" s="106" t="str">
        <f t="shared" si="5"/>
        <v/>
      </c>
      <c r="M7" s="107">
        <f t="shared" si="6"/>
        <v>0</v>
      </c>
      <c r="N7" s="108">
        <f t="shared" si="7"/>
        <v>0</v>
      </c>
      <c r="O7" s="88"/>
      <c r="P7" s="72" t="s">
        <v>19</v>
      </c>
      <c r="Q7" s="134">
        <f>SUM(S5:S6)/1.4</f>
        <v>3.3439999999999985</v>
      </c>
      <c r="R7" s="78">
        <v>0.76</v>
      </c>
      <c r="S7" s="76">
        <f>R7*Q7</f>
        <v>2.5414399999999988</v>
      </c>
      <c r="T7" s="151">
        <f>T6+S7</f>
        <v>107.22303999999998</v>
      </c>
      <c r="U7" s="152">
        <f>T6-Q7</f>
        <v>101.33759999999999</v>
      </c>
      <c r="V7" s="157">
        <f>(T7/P4)-1</f>
        <v>7.2230399999999806E-2</v>
      </c>
      <c r="W7" s="177">
        <f>(U7/P4)-1</f>
        <v>1.3376000000000055E-2</v>
      </c>
      <c r="X7" s="85"/>
      <c r="Z7" s="174"/>
    </row>
    <row r="8" spans="1:26" ht="15.75" thickBot="1" x14ac:dyDescent="0.3">
      <c r="A8" s="84"/>
      <c r="B8" s="95">
        <v>44415</v>
      </c>
      <c r="C8" s="131">
        <v>5</v>
      </c>
      <c r="D8" s="57">
        <f t="shared" si="3"/>
        <v>146.41</v>
      </c>
      <c r="E8" s="102">
        <f t="shared" si="0"/>
        <v>0.1</v>
      </c>
      <c r="F8" s="137">
        <f t="shared" si="1"/>
        <v>14.641000000000002</v>
      </c>
      <c r="G8" s="51">
        <f t="shared" si="2"/>
        <v>161.05099999999999</v>
      </c>
      <c r="H8" s="94"/>
      <c r="I8" s="103">
        <f t="shared" si="4"/>
        <v>44415</v>
      </c>
      <c r="J8" s="104">
        <f t="shared" si="8"/>
        <v>0</v>
      </c>
      <c r="K8" s="105"/>
      <c r="L8" s="106" t="str">
        <f t="shared" si="5"/>
        <v/>
      </c>
      <c r="M8" s="107">
        <f t="shared" si="6"/>
        <v>0</v>
      </c>
      <c r="N8" s="108">
        <f t="shared" si="7"/>
        <v>0</v>
      </c>
      <c r="O8" s="88"/>
      <c r="P8" s="72" t="s">
        <v>19</v>
      </c>
      <c r="Q8" s="134">
        <f>S8/R8</f>
        <v>3.6538947368421097</v>
      </c>
      <c r="R8" s="78">
        <v>0.76</v>
      </c>
      <c r="S8" s="76">
        <f>Q4-S5-S6-S7</f>
        <v>2.7769600000000034</v>
      </c>
      <c r="T8" s="151">
        <f>T7+S8</f>
        <v>109.99999999999999</v>
      </c>
      <c r="U8" s="152">
        <f>T7-Q8</f>
        <v>103.56914526315788</v>
      </c>
      <c r="V8" s="157">
        <f>(T8/P4)-1</f>
        <v>9.9999999999999867E-2</v>
      </c>
      <c r="W8" s="158">
        <f>(U8/P4)-1</f>
        <v>3.5691452631578802E-2</v>
      </c>
      <c r="X8" s="85"/>
    </row>
    <row r="9" spans="1:26" ht="15.75" thickBot="1" x14ac:dyDescent="0.3">
      <c r="A9" s="84"/>
      <c r="B9" s="95">
        <v>44416</v>
      </c>
      <c r="C9" s="131">
        <v>6</v>
      </c>
      <c r="D9" s="57">
        <f t="shared" si="3"/>
        <v>161.05099999999999</v>
      </c>
      <c r="E9" s="102">
        <f t="shared" si="0"/>
        <v>0.1</v>
      </c>
      <c r="F9" s="137">
        <f t="shared" si="1"/>
        <v>16.1051</v>
      </c>
      <c r="G9" s="51">
        <f t="shared" si="2"/>
        <v>177.15609999999998</v>
      </c>
      <c r="H9" s="94"/>
      <c r="I9" s="103">
        <f t="shared" si="4"/>
        <v>44416</v>
      </c>
      <c r="J9" s="104">
        <f t="shared" si="8"/>
        <v>0</v>
      </c>
      <c r="K9" s="105"/>
      <c r="L9" s="106" t="str">
        <f t="shared" si="5"/>
        <v/>
      </c>
      <c r="M9" s="107">
        <f t="shared" si="6"/>
        <v>0</v>
      </c>
      <c r="N9" s="108">
        <f t="shared" si="7"/>
        <v>0</v>
      </c>
      <c r="O9" s="88"/>
      <c r="P9" s="143" t="s">
        <v>26</v>
      </c>
      <c r="Q9" s="134">
        <f>S9/R9</f>
        <v>4.6052631578947372</v>
      </c>
      <c r="R9" s="78">
        <v>0.76</v>
      </c>
      <c r="S9" s="76">
        <f>T9-U5</f>
        <v>3.5</v>
      </c>
      <c r="T9" s="151">
        <f>P4</f>
        <v>100</v>
      </c>
      <c r="U9" s="152">
        <f>U5-Q9</f>
        <v>91.89473684210526</v>
      </c>
      <c r="V9" s="150">
        <f>(T9/P4)-1</f>
        <v>0</v>
      </c>
      <c r="W9" s="155">
        <f>(U9/P4)-1</f>
        <v>-8.1052631578947376E-2</v>
      </c>
      <c r="X9" s="85"/>
      <c r="Y9" s="174"/>
    </row>
    <row r="10" spans="1:26" ht="15.75" customHeight="1" thickBot="1" x14ac:dyDescent="0.3">
      <c r="A10" s="84"/>
      <c r="B10" s="95">
        <v>44417</v>
      </c>
      <c r="C10" s="132">
        <v>7</v>
      </c>
      <c r="D10" s="57">
        <f t="shared" si="3"/>
        <v>177.15609999999998</v>
      </c>
      <c r="E10" s="102">
        <f t="shared" si="0"/>
        <v>0.1</v>
      </c>
      <c r="F10" s="137">
        <f t="shared" si="1"/>
        <v>17.715609999999998</v>
      </c>
      <c r="G10" s="51">
        <f t="shared" si="2"/>
        <v>194.87170999999998</v>
      </c>
      <c r="H10" s="94"/>
      <c r="I10" s="103">
        <f t="shared" si="4"/>
        <v>44417</v>
      </c>
      <c r="J10" s="104">
        <f t="shared" si="8"/>
        <v>0</v>
      </c>
      <c r="K10" s="105"/>
      <c r="L10" s="106" t="str">
        <f t="shared" si="5"/>
        <v/>
      </c>
      <c r="M10" s="107">
        <f t="shared" si="6"/>
        <v>0</v>
      </c>
      <c r="N10" s="108">
        <f t="shared" si="7"/>
        <v>0</v>
      </c>
      <c r="O10" s="88"/>
      <c r="P10" s="144" t="s">
        <v>34</v>
      </c>
      <c r="Q10" s="135">
        <f>U8-P4</f>
        <v>3.5691452631578784</v>
      </c>
      <c r="R10" s="77">
        <v>0.76</v>
      </c>
      <c r="S10" s="146">
        <f>Q10*R10</f>
        <v>2.7125503999999876</v>
      </c>
      <c r="T10" s="153">
        <f>U8+S10</f>
        <v>106.28169566315786</v>
      </c>
      <c r="U10" s="154">
        <f>U8-Q10</f>
        <v>100</v>
      </c>
      <c r="V10" s="159">
        <f>(T10/P4)-1</f>
        <v>6.2816956631578602E-2</v>
      </c>
      <c r="W10" s="147">
        <f>(U10/P4)-1</f>
        <v>0</v>
      </c>
      <c r="X10" s="85"/>
    </row>
    <row r="11" spans="1:26" ht="15.75" customHeight="1" thickBot="1" x14ac:dyDescent="0.3">
      <c r="A11" s="84"/>
      <c r="B11" s="95">
        <v>44418</v>
      </c>
      <c r="C11" s="131">
        <v>8</v>
      </c>
      <c r="D11" s="57">
        <f t="shared" si="3"/>
        <v>194.87170999999998</v>
      </c>
      <c r="E11" s="102">
        <f t="shared" si="0"/>
        <v>0.1</v>
      </c>
      <c r="F11" s="137">
        <f t="shared" si="1"/>
        <v>19.487170999999996</v>
      </c>
      <c r="G11" s="51">
        <f t="shared" si="2"/>
        <v>214.35888099999997</v>
      </c>
      <c r="H11" s="94"/>
      <c r="I11" s="103">
        <f t="shared" si="4"/>
        <v>44418</v>
      </c>
      <c r="J11" s="104">
        <f t="shared" si="8"/>
        <v>0</v>
      </c>
      <c r="K11" s="105"/>
      <c r="L11" s="106" t="str">
        <f t="shared" si="5"/>
        <v/>
      </c>
      <c r="M11" s="107">
        <f t="shared" si="6"/>
        <v>0</v>
      </c>
      <c r="N11" s="108">
        <f t="shared" si="7"/>
        <v>0</v>
      </c>
      <c r="O11" s="88"/>
      <c r="P11" s="217" t="s">
        <v>99</v>
      </c>
      <c r="Q11" s="218"/>
      <c r="R11" s="218"/>
      <c r="S11" s="218"/>
      <c r="T11" s="218"/>
      <c r="U11" s="218"/>
      <c r="V11" s="218"/>
      <c r="W11" s="219"/>
      <c r="X11" s="85"/>
    </row>
    <row r="12" spans="1:26" ht="15.75" customHeight="1" thickBot="1" x14ac:dyDescent="0.3">
      <c r="A12" s="84"/>
      <c r="B12" s="95">
        <v>44419</v>
      </c>
      <c r="C12" s="131">
        <v>9</v>
      </c>
      <c r="D12" s="57">
        <f t="shared" si="3"/>
        <v>214.35888099999997</v>
      </c>
      <c r="E12" s="102">
        <f t="shared" si="0"/>
        <v>0.1</v>
      </c>
      <c r="F12" s="137">
        <f t="shared" si="1"/>
        <v>21.435888099999996</v>
      </c>
      <c r="G12" s="51">
        <f t="shared" si="2"/>
        <v>235.79476909999997</v>
      </c>
      <c r="H12" s="94"/>
      <c r="I12" s="103">
        <f t="shared" si="4"/>
        <v>44419</v>
      </c>
      <c r="J12" s="104">
        <f t="shared" si="8"/>
        <v>0</v>
      </c>
      <c r="K12" s="105"/>
      <c r="L12" s="106" t="str">
        <f t="shared" si="5"/>
        <v/>
      </c>
      <c r="M12" s="107">
        <f t="shared" si="6"/>
        <v>0</v>
      </c>
      <c r="N12" s="108">
        <f t="shared" si="7"/>
        <v>0</v>
      </c>
      <c r="O12" s="88"/>
      <c r="P12" s="220"/>
      <c r="Q12" s="221"/>
      <c r="R12" s="221"/>
      <c r="S12" s="221"/>
      <c r="T12" s="221"/>
      <c r="U12" s="221"/>
      <c r="V12" s="221"/>
      <c r="W12" s="222"/>
      <c r="X12" s="85"/>
    </row>
    <row r="13" spans="1:26" ht="15.75" thickBot="1" x14ac:dyDescent="0.3">
      <c r="A13" s="84"/>
      <c r="B13" s="95">
        <v>44420</v>
      </c>
      <c r="C13" s="131">
        <v>10</v>
      </c>
      <c r="D13" s="57">
        <f t="shared" si="3"/>
        <v>235.79476909999997</v>
      </c>
      <c r="E13" s="102">
        <f t="shared" si="0"/>
        <v>0.1</v>
      </c>
      <c r="F13" s="137">
        <f t="shared" si="1"/>
        <v>23.579476909999997</v>
      </c>
      <c r="G13" s="51">
        <f t="shared" si="2"/>
        <v>259.37424600999998</v>
      </c>
      <c r="H13" s="94"/>
      <c r="I13" s="103">
        <f t="shared" si="4"/>
        <v>44420</v>
      </c>
      <c r="J13" s="104">
        <f t="shared" si="8"/>
        <v>0</v>
      </c>
      <c r="K13" s="105"/>
      <c r="L13" s="106" t="str">
        <f t="shared" si="5"/>
        <v/>
      </c>
      <c r="M13" s="107">
        <f t="shared" si="6"/>
        <v>0</v>
      </c>
      <c r="N13" s="108">
        <f t="shared" si="7"/>
        <v>0</v>
      </c>
      <c r="O13" s="88"/>
      <c r="P13" s="220"/>
      <c r="Q13" s="221"/>
      <c r="R13" s="221"/>
      <c r="S13" s="221"/>
      <c r="T13" s="221"/>
      <c r="U13" s="221"/>
      <c r="V13" s="221"/>
      <c r="W13" s="222"/>
      <c r="X13" s="85"/>
    </row>
    <row r="14" spans="1:26" ht="15.75" thickBot="1" x14ac:dyDescent="0.3">
      <c r="A14" s="84"/>
      <c r="B14" s="95">
        <v>44421</v>
      </c>
      <c r="C14" s="132">
        <v>11</v>
      </c>
      <c r="D14" s="57">
        <f t="shared" si="3"/>
        <v>259.37424600999998</v>
      </c>
      <c r="E14" s="102">
        <f t="shared" si="0"/>
        <v>0.1</v>
      </c>
      <c r="F14" s="137">
        <f t="shared" si="1"/>
        <v>25.937424600999996</v>
      </c>
      <c r="G14" s="51">
        <f t="shared" si="2"/>
        <v>285.31167061099995</v>
      </c>
      <c r="H14" s="94"/>
      <c r="I14" s="160">
        <f t="shared" si="4"/>
        <v>44421</v>
      </c>
      <c r="J14" s="104">
        <f t="shared" si="8"/>
        <v>0</v>
      </c>
      <c r="K14" s="105"/>
      <c r="L14" s="106" t="str">
        <f t="shared" si="5"/>
        <v/>
      </c>
      <c r="M14" s="107">
        <f t="shared" si="6"/>
        <v>0</v>
      </c>
      <c r="N14" s="108">
        <f t="shared" si="7"/>
        <v>0</v>
      </c>
      <c r="O14" s="88"/>
      <c r="P14" s="220"/>
      <c r="Q14" s="221"/>
      <c r="R14" s="221"/>
      <c r="S14" s="221"/>
      <c r="T14" s="221"/>
      <c r="U14" s="221"/>
      <c r="V14" s="221"/>
      <c r="W14" s="222"/>
      <c r="X14" s="85"/>
    </row>
    <row r="15" spans="1:26" ht="15.75" thickBot="1" x14ac:dyDescent="0.3">
      <c r="A15" s="84"/>
      <c r="B15" s="95">
        <v>44422</v>
      </c>
      <c r="C15" s="131">
        <v>12</v>
      </c>
      <c r="D15" s="57">
        <f t="shared" si="3"/>
        <v>285.31167061099995</v>
      </c>
      <c r="E15" s="102">
        <f t="shared" si="0"/>
        <v>0.1</v>
      </c>
      <c r="F15" s="137">
        <f t="shared" si="1"/>
        <v>28.531167061099993</v>
      </c>
      <c r="G15" s="51">
        <f t="shared" si="2"/>
        <v>313.84283767209996</v>
      </c>
      <c r="H15" s="94"/>
      <c r="I15" s="103">
        <f t="shared" si="4"/>
        <v>44422</v>
      </c>
      <c r="J15" s="104">
        <f t="shared" si="8"/>
        <v>0</v>
      </c>
      <c r="K15" s="105"/>
      <c r="L15" s="106" t="str">
        <f t="shared" si="5"/>
        <v/>
      </c>
      <c r="M15" s="107">
        <f t="shared" si="6"/>
        <v>0</v>
      </c>
      <c r="N15" s="108">
        <f t="shared" si="7"/>
        <v>0</v>
      </c>
      <c r="O15" s="88"/>
      <c r="P15" s="220"/>
      <c r="Q15" s="221"/>
      <c r="R15" s="221"/>
      <c r="S15" s="221"/>
      <c r="T15" s="221"/>
      <c r="U15" s="221"/>
      <c r="V15" s="221"/>
      <c r="W15" s="222"/>
      <c r="X15" s="85"/>
    </row>
    <row r="16" spans="1:26" ht="15.75" customHeight="1" thickBot="1" x14ac:dyDescent="0.3">
      <c r="A16" s="84"/>
      <c r="B16" s="95">
        <v>44423</v>
      </c>
      <c r="C16" s="131">
        <v>13</v>
      </c>
      <c r="D16" s="57">
        <f t="shared" si="3"/>
        <v>313.84283767209996</v>
      </c>
      <c r="E16" s="102">
        <f t="shared" si="0"/>
        <v>0.1</v>
      </c>
      <c r="F16" s="137">
        <f t="shared" si="1"/>
        <v>31.384283767209997</v>
      </c>
      <c r="G16" s="51">
        <f t="shared" si="2"/>
        <v>345.22712143930994</v>
      </c>
      <c r="H16" s="94"/>
      <c r="I16" s="103">
        <f t="shared" si="4"/>
        <v>44423</v>
      </c>
      <c r="J16" s="104">
        <f t="shared" si="8"/>
        <v>0</v>
      </c>
      <c r="K16" s="105"/>
      <c r="L16" s="106" t="str">
        <f t="shared" si="5"/>
        <v/>
      </c>
      <c r="M16" s="107">
        <f t="shared" si="6"/>
        <v>0</v>
      </c>
      <c r="N16" s="108">
        <f t="shared" si="7"/>
        <v>0</v>
      </c>
      <c r="O16" s="88"/>
      <c r="P16" s="220"/>
      <c r="Q16" s="221"/>
      <c r="R16" s="221"/>
      <c r="S16" s="221"/>
      <c r="T16" s="221"/>
      <c r="U16" s="221"/>
      <c r="V16" s="221"/>
      <c r="W16" s="222"/>
      <c r="X16" s="85"/>
    </row>
    <row r="17" spans="1:24" ht="15.75" customHeight="1" thickBot="1" x14ac:dyDescent="0.3">
      <c r="A17" s="84"/>
      <c r="B17" s="95">
        <v>44424</v>
      </c>
      <c r="C17" s="131">
        <v>14</v>
      </c>
      <c r="D17" s="57">
        <f t="shared" si="3"/>
        <v>345.22712143930994</v>
      </c>
      <c r="E17" s="102">
        <f t="shared" si="0"/>
        <v>0.1</v>
      </c>
      <c r="F17" s="137">
        <f t="shared" si="1"/>
        <v>34.522712143930995</v>
      </c>
      <c r="G17" s="51">
        <f t="shared" si="2"/>
        <v>379.74983358324096</v>
      </c>
      <c r="H17" s="94"/>
      <c r="I17" s="103">
        <f t="shared" si="4"/>
        <v>44424</v>
      </c>
      <c r="J17" s="104">
        <f t="shared" si="8"/>
        <v>0</v>
      </c>
      <c r="K17" s="105"/>
      <c r="L17" s="106" t="str">
        <f t="shared" si="5"/>
        <v/>
      </c>
      <c r="M17" s="107">
        <f t="shared" si="6"/>
        <v>0</v>
      </c>
      <c r="N17" s="108">
        <f t="shared" si="7"/>
        <v>0</v>
      </c>
      <c r="O17" s="88"/>
      <c r="P17" s="220"/>
      <c r="Q17" s="221"/>
      <c r="R17" s="221"/>
      <c r="S17" s="221"/>
      <c r="T17" s="221"/>
      <c r="U17" s="221"/>
      <c r="V17" s="221"/>
      <c r="W17" s="222"/>
      <c r="X17" s="85"/>
    </row>
    <row r="18" spans="1:24" ht="15.75" thickBot="1" x14ac:dyDescent="0.3">
      <c r="A18" s="84"/>
      <c r="B18" s="95">
        <v>44425</v>
      </c>
      <c r="C18" s="133">
        <v>15</v>
      </c>
      <c r="D18" s="24">
        <f t="shared" si="3"/>
        <v>379.74983358324096</v>
      </c>
      <c r="E18" s="109">
        <f t="shared" si="0"/>
        <v>0.1</v>
      </c>
      <c r="F18" s="138">
        <f t="shared" si="1"/>
        <v>37.974983358324096</v>
      </c>
      <c r="G18" s="27">
        <f t="shared" si="2"/>
        <v>417.72481694156505</v>
      </c>
      <c r="H18" s="94"/>
      <c r="I18" s="161">
        <f t="shared" si="4"/>
        <v>44425</v>
      </c>
      <c r="J18" s="111">
        <f t="shared" si="8"/>
        <v>0</v>
      </c>
      <c r="K18" s="112"/>
      <c r="L18" s="113" t="str">
        <f t="shared" si="5"/>
        <v/>
      </c>
      <c r="M18" s="114">
        <f t="shared" si="6"/>
        <v>0</v>
      </c>
      <c r="N18" s="115">
        <f t="shared" si="7"/>
        <v>0</v>
      </c>
      <c r="O18" s="88"/>
      <c r="P18" s="220"/>
      <c r="Q18" s="221"/>
      <c r="R18" s="221"/>
      <c r="S18" s="221"/>
      <c r="T18" s="221"/>
      <c r="U18" s="221"/>
      <c r="V18" s="221"/>
      <c r="W18" s="222"/>
      <c r="X18" s="85"/>
    </row>
    <row r="19" spans="1:24" ht="6" customHeight="1" thickBot="1" x14ac:dyDescent="0.3">
      <c r="A19" s="8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85"/>
    </row>
    <row r="20" spans="1:24" s="128" customFormat="1" ht="21.75" thickBot="1" x14ac:dyDescent="0.3">
      <c r="A20" s="121"/>
      <c r="B20" s="205" t="s">
        <v>0</v>
      </c>
      <c r="C20" s="206"/>
      <c r="D20" s="116">
        <f>G18</f>
        <v>417.72481694156505</v>
      </c>
      <c r="E20" s="207" t="s">
        <v>15</v>
      </c>
      <c r="F20" s="92" t="s">
        <v>1</v>
      </c>
      <c r="G20" s="93">
        <v>0.1</v>
      </c>
      <c r="H20" s="122"/>
      <c r="I20" s="205" t="s">
        <v>0</v>
      </c>
      <c r="J20" s="209"/>
      <c r="K20" s="123">
        <f>D20</f>
        <v>417.72481694156505</v>
      </c>
      <c r="L20" s="124" t="s">
        <v>25</v>
      </c>
      <c r="M20" s="125">
        <f>G20</f>
        <v>0.1</v>
      </c>
      <c r="N20" s="124" t="s">
        <v>21</v>
      </c>
      <c r="O20" s="126"/>
      <c r="P20" s="210" t="s">
        <v>38</v>
      </c>
      <c r="Q20" s="211"/>
      <c r="R20" s="211"/>
      <c r="S20" s="211"/>
      <c r="T20" s="211"/>
      <c r="U20" s="211"/>
      <c r="V20" s="211"/>
      <c r="W20" s="212"/>
      <c r="X20" s="127"/>
    </row>
    <row r="21" spans="1:24" ht="15.75" thickBot="1" x14ac:dyDescent="0.3">
      <c r="A21" s="84"/>
      <c r="B21" s="89" t="s">
        <v>2</v>
      </c>
      <c r="C21" s="70" t="s">
        <v>3</v>
      </c>
      <c r="D21" s="90" t="s">
        <v>4</v>
      </c>
      <c r="E21" s="208"/>
      <c r="F21" s="91" t="s">
        <v>24</v>
      </c>
      <c r="G21" s="91" t="s">
        <v>7</v>
      </c>
      <c r="H21" s="94"/>
      <c r="I21" s="71" t="s">
        <v>3</v>
      </c>
      <c r="J21" s="71" t="s">
        <v>22</v>
      </c>
      <c r="K21" s="71" t="s">
        <v>23</v>
      </c>
      <c r="L21" s="71" t="s">
        <v>15</v>
      </c>
      <c r="M21" s="71" t="s">
        <v>20</v>
      </c>
      <c r="N21" s="71" t="s">
        <v>21</v>
      </c>
      <c r="O21" s="88"/>
      <c r="P21" s="73" t="s">
        <v>22</v>
      </c>
      <c r="Q21" s="80" t="s">
        <v>14</v>
      </c>
      <c r="R21" s="215"/>
      <c r="S21" s="216"/>
      <c r="T21" s="216"/>
      <c r="U21" s="216"/>
      <c r="V21" s="175"/>
      <c r="W21" s="142"/>
      <c r="X21" s="85"/>
    </row>
    <row r="22" spans="1:24" ht="15.75" thickBot="1" x14ac:dyDescent="0.3">
      <c r="A22" s="84"/>
      <c r="B22" s="95">
        <v>44363</v>
      </c>
      <c r="C22" s="131">
        <v>1</v>
      </c>
      <c r="D22" s="68">
        <f>D20</f>
        <v>417.72481694156505</v>
      </c>
      <c r="E22" s="96">
        <f>$G$20</f>
        <v>0.1</v>
      </c>
      <c r="F22" s="136">
        <f t="shared" ref="F22:F36" si="9">D22*E22%*100</f>
        <v>41.772481694156504</v>
      </c>
      <c r="G22" s="69">
        <f t="shared" ref="G22:G36" si="10">D22+F22</f>
        <v>459.49729863572156</v>
      </c>
      <c r="H22" s="94"/>
      <c r="I22" s="97">
        <f>B22</f>
        <v>44363</v>
      </c>
      <c r="J22" s="98">
        <f>K20</f>
        <v>417.72481694156505</v>
      </c>
      <c r="K22" s="99"/>
      <c r="L22" s="100">
        <f>IFERROR(K22/J22-1,"")</f>
        <v>-1</v>
      </c>
      <c r="M22" s="101">
        <f>J22*(1+$M$20)</f>
        <v>459.49729863572162</v>
      </c>
      <c r="N22" s="129">
        <f>J22*(1-$M$20)</f>
        <v>375.95233524740854</v>
      </c>
      <c r="O22" s="88"/>
      <c r="P22" s="140">
        <f>J22</f>
        <v>417.72481694156505</v>
      </c>
      <c r="Q22" s="141">
        <f>P22*M20</f>
        <v>41.772481694156511</v>
      </c>
      <c r="R22" s="73" t="s">
        <v>17</v>
      </c>
      <c r="S22" s="74" t="s">
        <v>16</v>
      </c>
      <c r="T22" s="80" t="s">
        <v>27</v>
      </c>
      <c r="U22" s="80" t="s">
        <v>28</v>
      </c>
      <c r="V22" s="139" t="s">
        <v>31</v>
      </c>
      <c r="W22" s="139" t="s">
        <v>32</v>
      </c>
      <c r="X22" s="85"/>
    </row>
    <row r="23" spans="1:24" ht="15.75" thickBot="1" x14ac:dyDescent="0.3">
      <c r="A23" s="84"/>
      <c r="B23" s="95">
        <v>44364</v>
      </c>
      <c r="C23" s="131">
        <v>2</v>
      </c>
      <c r="D23" s="57">
        <f t="shared" ref="D23:D36" si="11">G22</f>
        <v>459.49729863572156</v>
      </c>
      <c r="E23" s="102">
        <f t="shared" ref="E23:E36" si="12">$G$20</f>
        <v>0.1</v>
      </c>
      <c r="F23" s="137">
        <f t="shared" si="9"/>
        <v>45.949729863572159</v>
      </c>
      <c r="G23" s="51">
        <f t="shared" si="10"/>
        <v>505.44702849929371</v>
      </c>
      <c r="H23" s="94"/>
      <c r="I23" s="103">
        <f t="shared" ref="I23:I36" si="13">B23</f>
        <v>44364</v>
      </c>
      <c r="J23" s="104">
        <f>K22</f>
        <v>0</v>
      </c>
      <c r="K23" s="105"/>
      <c r="L23" s="106" t="str">
        <f t="shared" ref="L23:L36" si="14">IFERROR(K23/J23-1,"")</f>
        <v/>
      </c>
      <c r="M23" s="107">
        <f t="shared" ref="M23:M36" si="15">J23*(1+$M$20)</f>
        <v>0</v>
      </c>
      <c r="N23" s="108">
        <f>J23*(1-$M$20)</f>
        <v>0</v>
      </c>
      <c r="O23" s="88"/>
      <c r="P23" s="72" t="s">
        <v>18</v>
      </c>
      <c r="Q23" s="134">
        <f>Q22*35%</f>
        <v>14.620368592954778</v>
      </c>
      <c r="R23" s="78">
        <v>0.76</v>
      </c>
      <c r="S23" s="79">
        <f>R23*Q23</f>
        <v>11.111480130645631</v>
      </c>
      <c r="T23" s="148">
        <f>P22+S23</f>
        <v>428.8362970722107</v>
      </c>
      <c r="U23" s="149">
        <f>P22-Q23</f>
        <v>403.10444834861028</v>
      </c>
      <c r="V23" s="157">
        <f>(T23/P22)-1</f>
        <v>2.6599999999999957E-2</v>
      </c>
      <c r="W23" s="156">
        <f>(U23/P22)-1</f>
        <v>-3.5000000000000031E-2</v>
      </c>
      <c r="X23" s="85"/>
    </row>
    <row r="24" spans="1:24" ht="15.75" thickBot="1" x14ac:dyDescent="0.3">
      <c r="A24" s="84"/>
      <c r="B24" s="95">
        <v>44365</v>
      </c>
      <c r="C24" s="131">
        <v>3</v>
      </c>
      <c r="D24" s="57">
        <f t="shared" si="11"/>
        <v>505.44702849929371</v>
      </c>
      <c r="E24" s="102">
        <f t="shared" si="12"/>
        <v>0.1</v>
      </c>
      <c r="F24" s="137">
        <f t="shared" si="9"/>
        <v>50.544702849929365</v>
      </c>
      <c r="G24" s="51">
        <f t="shared" si="10"/>
        <v>555.99173134922307</v>
      </c>
      <c r="H24" s="94"/>
      <c r="I24" s="103">
        <f t="shared" si="13"/>
        <v>44365</v>
      </c>
      <c r="J24" s="104">
        <f t="shared" ref="J24:J36" si="16">K23</f>
        <v>0</v>
      </c>
      <c r="K24" s="105"/>
      <c r="L24" s="106" t="str">
        <f t="shared" si="14"/>
        <v/>
      </c>
      <c r="M24" s="107">
        <f t="shared" si="15"/>
        <v>0</v>
      </c>
      <c r="N24" s="108">
        <f t="shared" ref="N24:N36" si="17">J24*(1-$M$20)</f>
        <v>0</v>
      </c>
      <c r="O24" s="88"/>
      <c r="P24" s="72" t="s">
        <v>36</v>
      </c>
      <c r="Q24" s="134">
        <f>T23-P22</f>
        <v>11.111480130645646</v>
      </c>
      <c r="R24" s="78">
        <v>0.76</v>
      </c>
      <c r="S24" s="79">
        <f>R24*Q24</f>
        <v>8.4447248992906907</v>
      </c>
      <c r="T24" s="148">
        <f>T23+S24</f>
        <v>437.28102197150139</v>
      </c>
      <c r="U24" s="149">
        <f>T23-Q24</f>
        <v>417.72481694156505</v>
      </c>
      <c r="V24" s="157">
        <f>(T24/P22)-1</f>
        <v>4.6815999999999969E-2</v>
      </c>
      <c r="W24" s="176">
        <f>(U24/P22)-1</f>
        <v>0</v>
      </c>
      <c r="X24" s="85"/>
    </row>
    <row r="25" spans="1:24" ht="15.75" thickBot="1" x14ac:dyDescent="0.3">
      <c r="A25" s="84"/>
      <c r="B25" s="95">
        <v>44366</v>
      </c>
      <c r="C25" s="132">
        <v>4</v>
      </c>
      <c r="D25" s="57">
        <f t="shared" si="11"/>
        <v>555.99173134922307</v>
      </c>
      <c r="E25" s="102">
        <f t="shared" si="12"/>
        <v>0.1</v>
      </c>
      <c r="F25" s="137">
        <f t="shared" si="9"/>
        <v>55.59917313492231</v>
      </c>
      <c r="G25" s="51">
        <f t="shared" si="10"/>
        <v>611.59090448414543</v>
      </c>
      <c r="H25" s="94"/>
      <c r="I25" s="103">
        <f t="shared" si="13"/>
        <v>44366</v>
      </c>
      <c r="J25" s="104">
        <f t="shared" si="16"/>
        <v>0</v>
      </c>
      <c r="K25" s="105"/>
      <c r="L25" s="106" t="str">
        <f t="shared" si="14"/>
        <v/>
      </c>
      <c r="M25" s="107">
        <f t="shared" si="15"/>
        <v>0</v>
      </c>
      <c r="N25" s="108">
        <f t="shared" si="17"/>
        <v>0</v>
      </c>
      <c r="O25" s="88"/>
      <c r="P25" s="72" t="s">
        <v>19</v>
      </c>
      <c r="Q25" s="134">
        <f>SUM(S23:S24)/1.4</f>
        <v>13.968717878525945</v>
      </c>
      <c r="R25" s="78">
        <v>0.76</v>
      </c>
      <c r="S25" s="76">
        <f>R25*Q25</f>
        <v>10.616225587679718</v>
      </c>
      <c r="T25" s="151">
        <f>T24+S25</f>
        <v>447.8972475591811</v>
      </c>
      <c r="U25" s="152">
        <f>T24-Q25</f>
        <v>423.31230409297547</v>
      </c>
      <c r="V25" s="157">
        <f>(T25/P22)-1</f>
        <v>7.2230400000000028E-2</v>
      </c>
      <c r="W25" s="177">
        <f>(U25/P22)-1</f>
        <v>1.3376000000000055E-2</v>
      </c>
      <c r="X25" s="85"/>
    </row>
    <row r="26" spans="1:24" ht="15.75" thickBot="1" x14ac:dyDescent="0.3">
      <c r="A26" s="84"/>
      <c r="B26" s="95">
        <v>44367</v>
      </c>
      <c r="C26" s="131">
        <v>5</v>
      </c>
      <c r="D26" s="57">
        <f t="shared" si="11"/>
        <v>611.59090448414543</v>
      </c>
      <c r="E26" s="102">
        <f t="shared" si="12"/>
        <v>0.1</v>
      </c>
      <c r="F26" s="137">
        <f t="shared" si="9"/>
        <v>61.159090448414545</v>
      </c>
      <c r="G26" s="51">
        <f t="shared" si="10"/>
        <v>672.74999493255996</v>
      </c>
      <c r="H26" s="94"/>
      <c r="I26" s="103">
        <f t="shared" si="13"/>
        <v>44367</v>
      </c>
      <c r="J26" s="104">
        <f t="shared" si="16"/>
        <v>0</v>
      </c>
      <c r="K26" s="105"/>
      <c r="L26" s="106" t="str">
        <f t="shared" si="14"/>
        <v/>
      </c>
      <c r="M26" s="107">
        <f t="shared" si="15"/>
        <v>0</v>
      </c>
      <c r="N26" s="108">
        <f t="shared" si="17"/>
        <v>0</v>
      </c>
      <c r="O26" s="88"/>
      <c r="P26" s="72" t="s">
        <v>19</v>
      </c>
      <c r="Q26" s="134">
        <f>S26/R26</f>
        <v>15.263225100711145</v>
      </c>
      <c r="R26" s="78">
        <v>0.76</v>
      </c>
      <c r="S26" s="76">
        <f>Q22-S23-S24-S25</f>
        <v>11.600051076540471</v>
      </c>
      <c r="T26" s="151">
        <f>T25+S26</f>
        <v>459.49729863572156</v>
      </c>
      <c r="U26" s="152">
        <f>T25-Q26</f>
        <v>432.63402245846993</v>
      </c>
      <c r="V26" s="157">
        <f>(T26/P22)-1</f>
        <v>0.10000000000000009</v>
      </c>
      <c r="W26" s="158">
        <f>(U26/P22)-1</f>
        <v>3.5691452631579024E-2</v>
      </c>
      <c r="X26" s="85"/>
    </row>
    <row r="27" spans="1:24" ht="15.75" thickBot="1" x14ac:dyDescent="0.3">
      <c r="A27" s="84"/>
      <c r="B27" s="95">
        <v>44368</v>
      </c>
      <c r="C27" s="131">
        <v>6</v>
      </c>
      <c r="D27" s="57">
        <f t="shared" si="11"/>
        <v>672.74999493255996</v>
      </c>
      <c r="E27" s="102">
        <f t="shared" si="12"/>
        <v>0.1</v>
      </c>
      <c r="F27" s="137">
        <f t="shared" si="9"/>
        <v>67.27499949325599</v>
      </c>
      <c r="G27" s="51">
        <f t="shared" si="10"/>
        <v>740.02499442581598</v>
      </c>
      <c r="H27" s="94"/>
      <c r="I27" s="103">
        <f t="shared" si="13"/>
        <v>44368</v>
      </c>
      <c r="J27" s="104">
        <f t="shared" si="16"/>
        <v>0</v>
      </c>
      <c r="K27" s="105"/>
      <c r="L27" s="106" t="str">
        <f t="shared" si="14"/>
        <v/>
      </c>
      <c r="M27" s="107">
        <f t="shared" si="15"/>
        <v>0</v>
      </c>
      <c r="N27" s="108">
        <f t="shared" si="17"/>
        <v>0</v>
      </c>
      <c r="O27" s="88"/>
      <c r="P27" s="143" t="s">
        <v>26</v>
      </c>
      <c r="Q27" s="134">
        <f>S27/R27</f>
        <v>19.237327095993127</v>
      </c>
      <c r="R27" s="78">
        <v>0.76</v>
      </c>
      <c r="S27" s="76">
        <f>T27-U23</f>
        <v>14.620368592954776</v>
      </c>
      <c r="T27" s="151">
        <f>P22</f>
        <v>417.72481694156505</v>
      </c>
      <c r="U27" s="152">
        <f>U23-Q27</f>
        <v>383.86712125261715</v>
      </c>
      <c r="V27" s="150">
        <f>(T27/P22)-1</f>
        <v>0</v>
      </c>
      <c r="W27" s="155">
        <f>(U27/P22)-1</f>
        <v>-8.1052631578947376E-2</v>
      </c>
      <c r="X27" s="85"/>
    </row>
    <row r="28" spans="1:24" ht="15.75" customHeight="1" thickBot="1" x14ac:dyDescent="0.3">
      <c r="A28" s="84"/>
      <c r="B28" s="95">
        <v>44369</v>
      </c>
      <c r="C28" s="131">
        <v>7</v>
      </c>
      <c r="D28" s="57">
        <f t="shared" si="11"/>
        <v>740.02499442581598</v>
      </c>
      <c r="E28" s="102">
        <f t="shared" si="12"/>
        <v>0.1</v>
      </c>
      <c r="F28" s="137">
        <f t="shared" si="9"/>
        <v>74.002499442581609</v>
      </c>
      <c r="G28" s="51">
        <f t="shared" si="10"/>
        <v>814.02749386839764</v>
      </c>
      <c r="H28" s="94"/>
      <c r="I28" s="103">
        <f t="shared" si="13"/>
        <v>44369</v>
      </c>
      <c r="J28" s="104">
        <f t="shared" si="16"/>
        <v>0</v>
      </c>
      <c r="K28" s="105"/>
      <c r="L28" s="106" t="str">
        <f t="shared" si="14"/>
        <v/>
      </c>
      <c r="M28" s="107">
        <f t="shared" si="15"/>
        <v>0</v>
      </c>
      <c r="N28" s="108">
        <f t="shared" si="17"/>
        <v>0</v>
      </c>
      <c r="O28" s="88"/>
      <c r="P28" s="144" t="s">
        <v>34</v>
      </c>
      <c r="Q28" s="135">
        <f>U26-P22</f>
        <v>14.909205516904876</v>
      </c>
      <c r="R28" s="77">
        <v>0.76</v>
      </c>
      <c r="S28" s="146">
        <f>Q28*R28</f>
        <v>11.330996192847707</v>
      </c>
      <c r="T28" s="153">
        <f>U26+S28</f>
        <v>443.96501865131762</v>
      </c>
      <c r="U28" s="154">
        <f>U26-Q28</f>
        <v>417.72481694156505</v>
      </c>
      <c r="V28" s="159">
        <f>(T28/P22)-1</f>
        <v>6.2816956631579046E-2</v>
      </c>
      <c r="W28" s="147">
        <f>(U28/P22)-1</f>
        <v>0</v>
      </c>
      <c r="X28" s="85"/>
    </row>
    <row r="29" spans="1:24" ht="15.75" customHeight="1" thickBot="1" x14ac:dyDescent="0.3">
      <c r="A29" s="84"/>
      <c r="B29" s="95">
        <v>44370</v>
      </c>
      <c r="C29" s="131">
        <v>8</v>
      </c>
      <c r="D29" s="57">
        <f t="shared" si="11"/>
        <v>814.02749386839764</v>
      </c>
      <c r="E29" s="102">
        <f t="shared" si="12"/>
        <v>0.1</v>
      </c>
      <c r="F29" s="137">
        <f t="shared" si="9"/>
        <v>81.402749386839773</v>
      </c>
      <c r="G29" s="51">
        <f t="shared" si="10"/>
        <v>895.43024325523743</v>
      </c>
      <c r="H29" s="94"/>
      <c r="I29" s="103">
        <f t="shared" si="13"/>
        <v>44370</v>
      </c>
      <c r="J29" s="104">
        <f t="shared" si="16"/>
        <v>0</v>
      </c>
      <c r="K29" s="105"/>
      <c r="L29" s="106" t="str">
        <f t="shared" si="14"/>
        <v/>
      </c>
      <c r="M29" s="107">
        <f t="shared" si="15"/>
        <v>0</v>
      </c>
      <c r="N29" s="108">
        <f t="shared" si="17"/>
        <v>0</v>
      </c>
      <c r="O29" s="88"/>
      <c r="P29" s="217" t="s">
        <v>99</v>
      </c>
      <c r="Q29" s="218"/>
      <c r="R29" s="218"/>
      <c r="S29" s="218"/>
      <c r="T29" s="218"/>
      <c r="U29" s="218"/>
      <c r="V29" s="218"/>
      <c r="W29" s="219"/>
      <c r="X29" s="85"/>
    </row>
    <row r="30" spans="1:24" ht="15.75" customHeight="1" thickBot="1" x14ac:dyDescent="0.3">
      <c r="A30" s="84"/>
      <c r="B30" s="95">
        <v>44371</v>
      </c>
      <c r="C30" s="131">
        <v>9</v>
      </c>
      <c r="D30" s="57">
        <f t="shared" si="11"/>
        <v>895.43024325523743</v>
      </c>
      <c r="E30" s="102">
        <f t="shared" si="12"/>
        <v>0.1</v>
      </c>
      <c r="F30" s="137">
        <f t="shared" si="9"/>
        <v>89.543024325523746</v>
      </c>
      <c r="G30" s="51">
        <f t="shared" si="10"/>
        <v>984.97326758076122</v>
      </c>
      <c r="H30" s="94"/>
      <c r="I30" s="103">
        <f t="shared" si="13"/>
        <v>44371</v>
      </c>
      <c r="J30" s="104">
        <f t="shared" si="16"/>
        <v>0</v>
      </c>
      <c r="K30" s="105"/>
      <c r="L30" s="106" t="str">
        <f t="shared" si="14"/>
        <v/>
      </c>
      <c r="M30" s="107">
        <f t="shared" si="15"/>
        <v>0</v>
      </c>
      <c r="N30" s="108">
        <f t="shared" si="17"/>
        <v>0</v>
      </c>
      <c r="O30" s="88"/>
      <c r="P30" s="220"/>
      <c r="Q30" s="221"/>
      <c r="R30" s="221"/>
      <c r="S30" s="221"/>
      <c r="T30" s="221"/>
      <c r="U30" s="221"/>
      <c r="V30" s="221"/>
      <c r="W30" s="222"/>
      <c r="X30" s="85"/>
    </row>
    <row r="31" spans="1:24" ht="15.75" thickBot="1" x14ac:dyDescent="0.3">
      <c r="A31" s="84"/>
      <c r="B31" s="95">
        <v>44372</v>
      </c>
      <c r="C31" s="131">
        <v>10</v>
      </c>
      <c r="D31" s="57">
        <f t="shared" si="11"/>
        <v>984.97326758076122</v>
      </c>
      <c r="E31" s="102">
        <f t="shared" si="12"/>
        <v>0.1</v>
      </c>
      <c r="F31" s="137">
        <f t="shared" si="9"/>
        <v>98.497326758076127</v>
      </c>
      <c r="G31" s="51">
        <f t="shared" si="10"/>
        <v>1083.4705943388374</v>
      </c>
      <c r="H31" s="94"/>
      <c r="I31" s="103">
        <f t="shared" si="13"/>
        <v>44372</v>
      </c>
      <c r="J31" s="104">
        <f t="shared" si="16"/>
        <v>0</v>
      </c>
      <c r="K31" s="105"/>
      <c r="L31" s="106" t="str">
        <f t="shared" si="14"/>
        <v/>
      </c>
      <c r="M31" s="107">
        <f t="shared" si="15"/>
        <v>0</v>
      </c>
      <c r="N31" s="108">
        <f t="shared" si="17"/>
        <v>0</v>
      </c>
      <c r="O31" s="88"/>
      <c r="P31" s="220"/>
      <c r="Q31" s="221"/>
      <c r="R31" s="221"/>
      <c r="S31" s="221"/>
      <c r="T31" s="221"/>
      <c r="U31" s="221"/>
      <c r="V31" s="221"/>
      <c r="W31" s="222"/>
      <c r="X31" s="85"/>
    </row>
    <row r="32" spans="1:24" ht="15.75" thickBot="1" x14ac:dyDescent="0.3">
      <c r="A32" s="84"/>
      <c r="B32" s="95">
        <v>44373</v>
      </c>
      <c r="C32" s="131">
        <v>11</v>
      </c>
      <c r="D32" s="57">
        <f t="shared" si="11"/>
        <v>1083.4705943388374</v>
      </c>
      <c r="E32" s="102">
        <f t="shared" si="12"/>
        <v>0.1</v>
      </c>
      <c r="F32" s="137">
        <f t="shared" si="9"/>
        <v>108.34705943388374</v>
      </c>
      <c r="G32" s="51">
        <f t="shared" si="10"/>
        <v>1191.8176537727211</v>
      </c>
      <c r="H32" s="94"/>
      <c r="I32" s="103">
        <f t="shared" si="13"/>
        <v>44373</v>
      </c>
      <c r="J32" s="104">
        <f t="shared" si="16"/>
        <v>0</v>
      </c>
      <c r="K32" s="105"/>
      <c r="L32" s="106" t="str">
        <f t="shared" si="14"/>
        <v/>
      </c>
      <c r="M32" s="107">
        <f t="shared" si="15"/>
        <v>0</v>
      </c>
      <c r="N32" s="108">
        <f t="shared" si="17"/>
        <v>0</v>
      </c>
      <c r="O32" s="88"/>
      <c r="P32" s="220"/>
      <c r="Q32" s="221"/>
      <c r="R32" s="221"/>
      <c r="S32" s="221"/>
      <c r="T32" s="221"/>
      <c r="U32" s="221"/>
      <c r="V32" s="221"/>
      <c r="W32" s="222"/>
      <c r="X32" s="85"/>
    </row>
    <row r="33" spans="1:24" ht="15.75" thickBot="1" x14ac:dyDescent="0.3">
      <c r="A33" s="84"/>
      <c r="B33" s="95">
        <v>44374</v>
      </c>
      <c r="C33" s="132">
        <v>12</v>
      </c>
      <c r="D33" s="57">
        <f t="shared" si="11"/>
        <v>1191.8176537727211</v>
      </c>
      <c r="E33" s="102">
        <f t="shared" si="12"/>
        <v>0.1</v>
      </c>
      <c r="F33" s="137">
        <f t="shared" si="9"/>
        <v>119.18176537727211</v>
      </c>
      <c r="G33" s="51">
        <f t="shared" si="10"/>
        <v>1310.9994191499932</v>
      </c>
      <c r="H33" s="94"/>
      <c r="I33" s="103">
        <f t="shared" si="13"/>
        <v>44374</v>
      </c>
      <c r="J33" s="104">
        <f t="shared" si="16"/>
        <v>0</v>
      </c>
      <c r="K33" s="105"/>
      <c r="L33" s="106" t="str">
        <f t="shared" si="14"/>
        <v/>
      </c>
      <c r="M33" s="107">
        <f t="shared" si="15"/>
        <v>0</v>
      </c>
      <c r="N33" s="108">
        <f t="shared" si="17"/>
        <v>0</v>
      </c>
      <c r="O33" s="88"/>
      <c r="P33" s="220"/>
      <c r="Q33" s="221"/>
      <c r="R33" s="221"/>
      <c r="S33" s="221"/>
      <c r="T33" s="221"/>
      <c r="U33" s="221"/>
      <c r="V33" s="221"/>
      <c r="W33" s="222"/>
      <c r="X33" s="85"/>
    </row>
    <row r="34" spans="1:24" ht="15.75" thickBot="1" x14ac:dyDescent="0.3">
      <c r="A34" s="84"/>
      <c r="B34" s="95">
        <v>44375</v>
      </c>
      <c r="C34" s="131">
        <v>13</v>
      </c>
      <c r="D34" s="57">
        <f t="shared" si="11"/>
        <v>1310.9994191499932</v>
      </c>
      <c r="E34" s="102">
        <f t="shared" si="12"/>
        <v>0.1</v>
      </c>
      <c r="F34" s="137">
        <f t="shared" si="9"/>
        <v>131.09994191499931</v>
      </c>
      <c r="G34" s="51">
        <f t="shared" si="10"/>
        <v>1442.0993610649925</v>
      </c>
      <c r="H34" s="94"/>
      <c r="I34" s="103">
        <f t="shared" si="13"/>
        <v>44375</v>
      </c>
      <c r="J34" s="104">
        <f t="shared" si="16"/>
        <v>0</v>
      </c>
      <c r="K34" s="105"/>
      <c r="L34" s="106" t="str">
        <f t="shared" si="14"/>
        <v/>
      </c>
      <c r="M34" s="107">
        <f t="shared" si="15"/>
        <v>0</v>
      </c>
      <c r="N34" s="108">
        <f t="shared" si="17"/>
        <v>0</v>
      </c>
      <c r="O34" s="88"/>
      <c r="P34" s="220"/>
      <c r="Q34" s="221"/>
      <c r="R34" s="221"/>
      <c r="S34" s="221"/>
      <c r="T34" s="221"/>
      <c r="U34" s="221"/>
      <c r="V34" s="221"/>
      <c r="W34" s="222"/>
      <c r="X34" s="85"/>
    </row>
    <row r="35" spans="1:24" ht="15.75" thickBot="1" x14ac:dyDescent="0.3">
      <c r="A35" s="84"/>
      <c r="B35" s="95">
        <v>44376</v>
      </c>
      <c r="C35" s="131">
        <v>14</v>
      </c>
      <c r="D35" s="57">
        <f t="shared" si="11"/>
        <v>1442.0993610649925</v>
      </c>
      <c r="E35" s="102">
        <f t="shared" si="12"/>
        <v>0.1</v>
      </c>
      <c r="F35" s="137">
        <f t="shared" si="9"/>
        <v>144.20993610649927</v>
      </c>
      <c r="G35" s="51">
        <f t="shared" si="10"/>
        <v>1586.3092971714918</v>
      </c>
      <c r="H35" s="94"/>
      <c r="I35" s="103">
        <f t="shared" si="13"/>
        <v>44376</v>
      </c>
      <c r="J35" s="104">
        <f t="shared" si="16"/>
        <v>0</v>
      </c>
      <c r="K35" s="105"/>
      <c r="L35" s="106" t="str">
        <f t="shared" si="14"/>
        <v/>
      </c>
      <c r="M35" s="107">
        <f t="shared" si="15"/>
        <v>0</v>
      </c>
      <c r="N35" s="108">
        <f t="shared" si="17"/>
        <v>0</v>
      </c>
      <c r="O35" s="88"/>
      <c r="P35" s="220"/>
      <c r="Q35" s="221"/>
      <c r="R35" s="221"/>
      <c r="S35" s="221"/>
      <c r="T35" s="221"/>
      <c r="U35" s="221"/>
      <c r="V35" s="221"/>
      <c r="W35" s="222"/>
      <c r="X35" s="85"/>
    </row>
    <row r="36" spans="1:24" ht="15.75" thickBot="1" x14ac:dyDescent="0.3">
      <c r="A36" s="84"/>
      <c r="B36" s="95">
        <v>44377</v>
      </c>
      <c r="C36" s="163">
        <v>15</v>
      </c>
      <c r="D36" s="164">
        <f t="shared" si="11"/>
        <v>1586.3092971714918</v>
      </c>
      <c r="E36" s="165">
        <f t="shared" si="12"/>
        <v>0.1</v>
      </c>
      <c r="F36" s="138">
        <f t="shared" si="9"/>
        <v>158.63092971714917</v>
      </c>
      <c r="G36" s="166">
        <f t="shared" si="10"/>
        <v>1744.9402268886411</v>
      </c>
      <c r="H36" s="94"/>
      <c r="I36" s="110">
        <f t="shared" si="13"/>
        <v>44377</v>
      </c>
      <c r="J36" s="111">
        <f t="shared" si="16"/>
        <v>0</v>
      </c>
      <c r="K36" s="112"/>
      <c r="L36" s="113" t="str">
        <f t="shared" si="14"/>
        <v/>
      </c>
      <c r="M36" s="114">
        <f t="shared" si="15"/>
        <v>0</v>
      </c>
      <c r="N36" s="115">
        <f t="shared" si="17"/>
        <v>0</v>
      </c>
      <c r="O36" s="88"/>
      <c r="P36" s="220"/>
      <c r="Q36" s="221"/>
      <c r="R36" s="221"/>
      <c r="S36" s="221"/>
      <c r="T36" s="221"/>
      <c r="U36" s="221"/>
      <c r="V36" s="221"/>
      <c r="W36" s="222"/>
      <c r="X36" s="85"/>
    </row>
    <row r="37" spans="1:24" ht="6" customHeight="1" thickBot="1" x14ac:dyDescent="0.3">
      <c r="A37" s="86"/>
      <c r="B37" s="117"/>
      <c r="C37" s="117"/>
      <c r="D37" s="118"/>
      <c r="E37" s="117"/>
      <c r="F37" s="119"/>
      <c r="G37" s="119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87"/>
    </row>
  </sheetData>
  <mergeCells count="12">
    <mergeCell ref="P11:W18"/>
    <mergeCell ref="P29:W36"/>
    <mergeCell ref="B20:C20"/>
    <mergeCell ref="E20:E21"/>
    <mergeCell ref="I20:J20"/>
    <mergeCell ref="P20:W20"/>
    <mergeCell ref="R21:U21"/>
    <mergeCell ref="B2:C2"/>
    <mergeCell ref="E2:E3"/>
    <mergeCell ref="I2:J2"/>
    <mergeCell ref="P2:W2"/>
    <mergeCell ref="R3:U3"/>
  </mergeCells>
  <conditionalFormatting sqref="L4:L18">
    <cfRule type="cellIs" dxfId="3" priority="4" operator="between">
      <formula>0.001</formula>
      <formula>0.5</formula>
    </cfRule>
    <cfRule type="containsBlanks" priority="5">
      <formula>LEN(TRIM(L4))=0</formula>
    </cfRule>
    <cfRule type="cellIs" dxfId="2" priority="6" operator="between">
      <formula>-0.009</formula>
      <formula>-0.2</formula>
    </cfRule>
  </conditionalFormatting>
  <conditionalFormatting sqref="L22:L36">
    <cfRule type="cellIs" dxfId="1" priority="1" operator="between">
      <formula>0.001</formula>
      <formula>0.5</formula>
    </cfRule>
    <cfRule type="containsBlanks" priority="2">
      <formula>LEN(TRIM(L22))=0</formula>
    </cfRule>
    <cfRule type="cellIs" dxfId="0" priority="3" operator="between">
      <formula>-0.009</formula>
      <formula>-0.2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94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95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96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97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98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D9" sqref="D9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39</v>
      </c>
      <c r="B3" s="231"/>
      <c r="C3" s="181" t="s">
        <v>2</v>
      </c>
      <c r="D3" s="190"/>
      <c r="E3" s="230" t="s">
        <v>40</v>
      </c>
      <c r="F3" s="231"/>
      <c r="G3" s="232" t="s">
        <v>55</v>
      </c>
      <c r="H3" s="232"/>
      <c r="I3" s="232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3"/>
      <c r="C6" s="194"/>
      <c r="D6" s="180"/>
    </row>
    <row r="7" spans="1:19" x14ac:dyDescent="0.25">
      <c r="A7" s="234" t="s">
        <v>101</v>
      </c>
      <c r="B7" s="234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17:B17"/>
    <mergeCell ref="A25:B25"/>
    <mergeCell ref="A33:B33"/>
    <mergeCell ref="G42:H42"/>
    <mergeCell ref="I42:J42"/>
    <mergeCell ref="F43:F44"/>
    <mergeCell ref="L43:S48"/>
    <mergeCell ref="A42:B42"/>
    <mergeCell ref="L8:S8"/>
    <mergeCell ref="L9:S14"/>
    <mergeCell ref="A1:S2"/>
    <mergeCell ref="A3:B3"/>
    <mergeCell ref="A4:B4"/>
    <mergeCell ref="G3:I3"/>
    <mergeCell ref="A6:B6"/>
    <mergeCell ref="A7:B7"/>
    <mergeCell ref="G8:H8"/>
    <mergeCell ref="I8:J8"/>
    <mergeCell ref="F9:F10"/>
    <mergeCell ref="E3:F3"/>
    <mergeCell ref="A5:B5"/>
    <mergeCell ref="A8:B8"/>
    <mergeCell ref="L17:S17"/>
    <mergeCell ref="F18:F19"/>
    <mergeCell ref="L42:S42"/>
    <mergeCell ref="L33:S33"/>
    <mergeCell ref="L18:S23"/>
    <mergeCell ref="G33:H33"/>
    <mergeCell ref="I33:J33"/>
    <mergeCell ref="G17:H17"/>
    <mergeCell ref="I17:J17"/>
    <mergeCell ref="G25:H25"/>
    <mergeCell ref="I25:J25"/>
    <mergeCell ref="L25:S25"/>
    <mergeCell ref="F26:F27"/>
    <mergeCell ref="L26:S31"/>
    <mergeCell ref="F34:F35"/>
    <mergeCell ref="L34:S3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69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70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71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72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zoomScaleNormal="100" workbookViewId="0">
      <selection activeCell="A3" sqref="A3:B3"/>
    </sheetView>
  </sheetViews>
  <sheetFormatPr defaultRowHeight="15" x14ac:dyDescent="0.25"/>
  <cols>
    <col min="1" max="1" width="15.28515625" customWidth="1"/>
    <col min="2" max="2" width="12.28515625" customWidth="1"/>
    <col min="3" max="7" width="18.7109375" customWidth="1"/>
    <col min="8" max="8" width="5.5703125" bestFit="1" customWidth="1"/>
    <col min="9" max="9" width="18.7109375" customWidth="1"/>
    <col min="10" max="10" width="5.5703125" bestFit="1" customWidth="1"/>
    <col min="11" max="11" width="21.5703125" bestFit="1" customWidth="1"/>
    <col min="14" max="14" width="9.42578125" customWidth="1"/>
  </cols>
  <sheetData>
    <row r="1" spans="1:19" ht="21" customHeight="1" x14ac:dyDescent="0.25">
      <c r="A1" s="226" t="s">
        <v>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1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19" ht="15.75" x14ac:dyDescent="0.25">
      <c r="A3" s="230" t="s">
        <v>73</v>
      </c>
      <c r="B3" s="231"/>
      <c r="C3" s="181" t="s">
        <v>2</v>
      </c>
      <c r="D3" s="190"/>
      <c r="E3" s="230" t="s">
        <v>40</v>
      </c>
      <c r="F3" s="231"/>
      <c r="G3" s="243" t="s">
        <v>55</v>
      </c>
      <c r="H3" s="244"/>
      <c r="I3" s="245"/>
    </row>
    <row r="4" spans="1:19" ht="15.75" x14ac:dyDescent="0.25">
      <c r="A4" s="230" t="s">
        <v>42</v>
      </c>
      <c r="B4" s="231"/>
      <c r="C4" s="193">
        <v>100</v>
      </c>
      <c r="D4" s="180"/>
      <c r="E4" s="178"/>
      <c r="F4" s="178"/>
      <c r="G4" s="182"/>
      <c r="H4" s="178"/>
      <c r="I4" s="178"/>
      <c r="J4" s="178"/>
    </row>
    <row r="5" spans="1:19" ht="15.75" x14ac:dyDescent="0.25">
      <c r="A5" s="239" t="s">
        <v>43</v>
      </c>
      <c r="B5" s="240"/>
      <c r="C5" s="196"/>
      <c r="E5" s="178"/>
      <c r="F5" s="178"/>
      <c r="G5" s="178"/>
      <c r="H5" s="178"/>
      <c r="I5" s="178"/>
      <c r="J5" s="178"/>
    </row>
    <row r="6" spans="1:19" ht="15.75" x14ac:dyDescent="0.25">
      <c r="A6" s="233" t="s">
        <v>100</v>
      </c>
      <c r="B6" s="236"/>
      <c r="C6" s="194"/>
      <c r="D6" s="180"/>
    </row>
    <row r="7" spans="1:19" x14ac:dyDescent="0.25">
      <c r="A7" s="235" t="s">
        <v>101</v>
      </c>
      <c r="B7" s="236"/>
      <c r="C7" s="194"/>
    </row>
    <row r="8" spans="1:19" ht="18.75" x14ac:dyDescent="0.25">
      <c r="A8" s="241" t="s">
        <v>44</v>
      </c>
      <c r="B8" s="242"/>
      <c r="C8" s="183" t="s">
        <v>45</v>
      </c>
      <c r="D8" s="183" t="s">
        <v>46</v>
      </c>
      <c r="E8" s="183" t="s">
        <v>47</v>
      </c>
      <c r="F8" s="183" t="s">
        <v>57</v>
      </c>
      <c r="G8" s="235" t="s">
        <v>48</v>
      </c>
      <c r="H8" s="236"/>
      <c r="I8" s="235" t="s">
        <v>60</v>
      </c>
      <c r="J8" s="236"/>
      <c r="K8" s="184" t="s">
        <v>65</v>
      </c>
      <c r="L8" s="223" t="s">
        <v>49</v>
      </c>
      <c r="M8" s="223"/>
      <c r="N8" s="223"/>
      <c r="O8" s="223"/>
      <c r="P8" s="223"/>
      <c r="Q8" s="223"/>
      <c r="R8" s="223"/>
      <c r="S8" s="223"/>
    </row>
    <row r="9" spans="1:19" x14ac:dyDescent="0.25">
      <c r="A9" s="188" t="s">
        <v>41</v>
      </c>
      <c r="B9" s="190"/>
      <c r="C9" s="185"/>
      <c r="D9" s="195">
        <v>0</v>
      </c>
      <c r="E9" s="186"/>
      <c r="F9" s="224"/>
      <c r="G9" s="185" t="s">
        <v>58</v>
      </c>
      <c r="H9" s="187"/>
      <c r="I9" s="185" t="s">
        <v>61</v>
      </c>
      <c r="J9" s="185"/>
      <c r="K9" s="185" t="s">
        <v>63</v>
      </c>
      <c r="L9" s="225"/>
      <c r="M9" s="225"/>
      <c r="N9" s="225"/>
      <c r="O9" s="225"/>
      <c r="P9" s="225"/>
      <c r="Q9" s="225"/>
      <c r="R9" s="225"/>
      <c r="S9" s="225"/>
    </row>
    <row r="10" spans="1:19" x14ac:dyDescent="0.25">
      <c r="F10" s="224"/>
      <c r="G10" s="192" t="s">
        <v>59</v>
      </c>
      <c r="H10" s="187"/>
      <c r="I10" s="185" t="s">
        <v>62</v>
      </c>
      <c r="J10" s="185"/>
      <c r="K10" s="188" t="s">
        <v>64</v>
      </c>
      <c r="L10" s="225"/>
      <c r="M10" s="225"/>
      <c r="N10" s="225"/>
      <c r="O10" s="225"/>
      <c r="P10" s="225"/>
      <c r="Q10" s="225"/>
      <c r="R10" s="225"/>
      <c r="S10" s="225"/>
    </row>
    <row r="11" spans="1:19" x14ac:dyDescent="0.25">
      <c r="G11" s="189"/>
      <c r="K11" s="188" t="s">
        <v>50</v>
      </c>
      <c r="L11" s="225"/>
      <c r="M11" s="225"/>
      <c r="N11" s="225"/>
      <c r="O11" s="225"/>
      <c r="P11" s="225"/>
      <c r="Q11" s="225"/>
      <c r="R11" s="225"/>
      <c r="S11" s="225"/>
    </row>
    <row r="12" spans="1:19" x14ac:dyDescent="0.25">
      <c r="G12" s="189"/>
      <c r="K12" s="188" t="s">
        <v>66</v>
      </c>
      <c r="L12" s="225"/>
      <c r="M12" s="225"/>
      <c r="N12" s="225"/>
      <c r="O12" s="225"/>
      <c r="P12" s="225"/>
      <c r="Q12" s="225"/>
      <c r="R12" s="225"/>
      <c r="S12" s="225"/>
    </row>
    <row r="13" spans="1:19" x14ac:dyDescent="0.25">
      <c r="G13" s="189"/>
      <c r="K13" s="188" t="s">
        <v>67</v>
      </c>
      <c r="L13" s="225"/>
      <c r="M13" s="225"/>
      <c r="N13" s="225"/>
      <c r="O13" s="225"/>
      <c r="P13" s="225"/>
      <c r="Q13" s="225"/>
      <c r="R13" s="225"/>
      <c r="S13" s="225"/>
    </row>
    <row r="14" spans="1:19" x14ac:dyDescent="0.25">
      <c r="G14" s="189"/>
      <c r="K14" s="188" t="s">
        <v>68</v>
      </c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K15" s="191"/>
    </row>
    <row r="17" spans="1:19" ht="18.75" x14ac:dyDescent="0.3">
      <c r="A17" s="237" t="s">
        <v>51</v>
      </c>
      <c r="B17" s="238"/>
      <c r="C17" s="183" t="s">
        <v>45</v>
      </c>
      <c r="D17" s="183" t="s">
        <v>46</v>
      </c>
      <c r="E17" s="183" t="s">
        <v>47</v>
      </c>
      <c r="F17" s="183" t="s">
        <v>57</v>
      </c>
      <c r="G17" s="235" t="s">
        <v>48</v>
      </c>
      <c r="H17" s="236"/>
      <c r="I17" s="235" t="s">
        <v>60</v>
      </c>
      <c r="J17" s="236"/>
      <c r="K17" s="184" t="s">
        <v>65</v>
      </c>
      <c r="L17" s="223" t="s">
        <v>49</v>
      </c>
      <c r="M17" s="223"/>
      <c r="N17" s="223"/>
      <c r="O17" s="223"/>
      <c r="P17" s="223"/>
      <c r="Q17" s="223"/>
      <c r="R17" s="223"/>
      <c r="S17" s="223"/>
    </row>
    <row r="18" spans="1:19" x14ac:dyDescent="0.25">
      <c r="A18" s="188" t="s">
        <v>41</v>
      </c>
      <c r="B18" s="190"/>
      <c r="C18" s="185"/>
      <c r="D18" s="195">
        <v>0</v>
      </c>
      <c r="E18" s="186"/>
      <c r="F18" s="224"/>
      <c r="G18" s="185" t="s">
        <v>58</v>
      </c>
      <c r="H18" s="187"/>
      <c r="I18" s="185" t="s">
        <v>61</v>
      </c>
      <c r="J18" s="185"/>
      <c r="K18" s="185" t="s">
        <v>63</v>
      </c>
      <c r="L18" s="225"/>
      <c r="M18" s="225"/>
      <c r="N18" s="225"/>
      <c r="O18" s="225"/>
      <c r="P18" s="225"/>
      <c r="Q18" s="225"/>
      <c r="R18" s="225"/>
      <c r="S18" s="225"/>
    </row>
    <row r="19" spans="1:19" x14ac:dyDescent="0.25">
      <c r="F19" s="224"/>
      <c r="G19" s="192" t="s">
        <v>59</v>
      </c>
      <c r="H19" s="187"/>
      <c r="I19" s="185" t="s">
        <v>62</v>
      </c>
      <c r="J19" s="185"/>
      <c r="K19" s="188" t="s">
        <v>64</v>
      </c>
      <c r="L19" s="225"/>
      <c r="M19" s="225"/>
      <c r="N19" s="225"/>
      <c r="O19" s="225"/>
      <c r="P19" s="225"/>
      <c r="Q19" s="225"/>
      <c r="R19" s="225"/>
      <c r="S19" s="225"/>
    </row>
    <row r="20" spans="1:19" x14ac:dyDescent="0.25">
      <c r="G20" s="189"/>
      <c r="K20" s="188" t="s">
        <v>50</v>
      </c>
      <c r="L20" s="225"/>
      <c r="M20" s="225"/>
      <c r="N20" s="225"/>
      <c r="O20" s="225"/>
      <c r="P20" s="225"/>
      <c r="Q20" s="225"/>
      <c r="R20" s="225"/>
      <c r="S20" s="225"/>
    </row>
    <row r="21" spans="1:19" x14ac:dyDescent="0.25">
      <c r="G21" s="189"/>
      <c r="K21" s="188" t="s">
        <v>66</v>
      </c>
      <c r="L21" s="225"/>
      <c r="M21" s="225"/>
      <c r="N21" s="225"/>
      <c r="O21" s="225"/>
      <c r="P21" s="225"/>
      <c r="Q21" s="225"/>
      <c r="R21" s="225"/>
      <c r="S21" s="225"/>
    </row>
    <row r="22" spans="1:19" x14ac:dyDescent="0.25">
      <c r="G22" s="189"/>
      <c r="K22" s="188" t="s">
        <v>67</v>
      </c>
      <c r="L22" s="225"/>
      <c r="M22" s="225"/>
      <c r="N22" s="225"/>
      <c r="O22" s="225"/>
      <c r="P22" s="225"/>
      <c r="Q22" s="225"/>
      <c r="R22" s="225"/>
      <c r="S22" s="225"/>
    </row>
    <row r="23" spans="1:19" x14ac:dyDescent="0.25">
      <c r="G23" s="189"/>
      <c r="K23" s="188" t="s">
        <v>68</v>
      </c>
      <c r="L23" s="225"/>
      <c r="M23" s="225"/>
      <c r="N23" s="225"/>
      <c r="O23" s="225"/>
      <c r="P23" s="225"/>
      <c r="Q23" s="225"/>
      <c r="R23" s="225"/>
      <c r="S23" s="225"/>
    </row>
    <row r="25" spans="1:19" ht="18.75" x14ac:dyDescent="0.3">
      <c r="A25" s="237" t="s">
        <v>52</v>
      </c>
      <c r="B25" s="238"/>
      <c r="C25" s="183" t="s">
        <v>45</v>
      </c>
      <c r="D25" s="183" t="s">
        <v>46</v>
      </c>
      <c r="E25" s="183" t="s">
        <v>47</v>
      </c>
      <c r="F25" s="183" t="s">
        <v>57</v>
      </c>
      <c r="G25" s="235" t="s">
        <v>48</v>
      </c>
      <c r="H25" s="236"/>
      <c r="I25" s="235" t="s">
        <v>60</v>
      </c>
      <c r="J25" s="236"/>
      <c r="K25" s="184" t="s">
        <v>65</v>
      </c>
      <c r="L25" s="223" t="s">
        <v>49</v>
      </c>
      <c r="M25" s="223"/>
      <c r="N25" s="223"/>
      <c r="O25" s="223"/>
      <c r="P25" s="223"/>
      <c r="Q25" s="223"/>
      <c r="R25" s="223"/>
      <c r="S25" s="223"/>
    </row>
    <row r="26" spans="1:19" x14ac:dyDescent="0.25">
      <c r="A26" s="188" t="s">
        <v>41</v>
      </c>
      <c r="B26" s="190"/>
      <c r="C26" s="185"/>
      <c r="D26" s="195">
        <v>0</v>
      </c>
      <c r="E26" s="186"/>
      <c r="F26" s="224"/>
      <c r="G26" s="185" t="s">
        <v>58</v>
      </c>
      <c r="H26" s="187"/>
      <c r="I26" s="185" t="s">
        <v>61</v>
      </c>
      <c r="J26" s="185"/>
      <c r="K26" s="185" t="s">
        <v>63</v>
      </c>
      <c r="L26" s="225"/>
      <c r="M26" s="225"/>
      <c r="N26" s="225"/>
      <c r="O26" s="225"/>
      <c r="P26" s="225"/>
      <c r="Q26" s="225"/>
      <c r="R26" s="225"/>
      <c r="S26" s="225"/>
    </row>
    <row r="27" spans="1:19" x14ac:dyDescent="0.25">
      <c r="F27" s="224"/>
      <c r="G27" s="192" t="s">
        <v>59</v>
      </c>
      <c r="H27" s="187"/>
      <c r="I27" s="185" t="s">
        <v>62</v>
      </c>
      <c r="J27" s="185"/>
      <c r="K27" s="188" t="s">
        <v>64</v>
      </c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G28" s="189"/>
      <c r="K28" s="188" t="s">
        <v>50</v>
      </c>
      <c r="L28" s="225"/>
      <c r="M28" s="225"/>
      <c r="N28" s="225"/>
      <c r="O28" s="225"/>
      <c r="P28" s="225"/>
      <c r="Q28" s="225"/>
      <c r="R28" s="225"/>
      <c r="S28" s="225"/>
    </row>
    <row r="29" spans="1:19" x14ac:dyDescent="0.25">
      <c r="G29" s="189"/>
      <c r="K29" s="188" t="s">
        <v>66</v>
      </c>
      <c r="L29" s="225"/>
      <c r="M29" s="225"/>
      <c r="N29" s="225"/>
      <c r="O29" s="225"/>
      <c r="P29" s="225"/>
      <c r="Q29" s="225"/>
      <c r="R29" s="225"/>
      <c r="S29" s="225"/>
    </row>
    <row r="30" spans="1:19" x14ac:dyDescent="0.25">
      <c r="G30" s="189"/>
      <c r="K30" s="188" t="s">
        <v>67</v>
      </c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G31" s="189"/>
      <c r="K31" s="188" t="s">
        <v>68</v>
      </c>
      <c r="L31" s="225"/>
      <c r="M31" s="225"/>
      <c r="N31" s="225"/>
      <c r="O31" s="225"/>
      <c r="P31" s="225"/>
      <c r="Q31" s="225"/>
      <c r="R31" s="225"/>
      <c r="S31" s="225"/>
    </row>
    <row r="33" spans="1:19" ht="18.75" x14ac:dyDescent="0.3">
      <c r="A33" s="237" t="s">
        <v>53</v>
      </c>
      <c r="B33" s="238"/>
      <c r="C33" s="183" t="s">
        <v>45</v>
      </c>
      <c r="D33" s="183" t="s">
        <v>46</v>
      </c>
      <c r="E33" s="183" t="s">
        <v>47</v>
      </c>
      <c r="F33" s="183" t="s">
        <v>57</v>
      </c>
      <c r="G33" s="235" t="s">
        <v>48</v>
      </c>
      <c r="H33" s="236"/>
      <c r="I33" s="235" t="s">
        <v>60</v>
      </c>
      <c r="J33" s="236"/>
      <c r="K33" s="184" t="s">
        <v>65</v>
      </c>
      <c r="L33" s="223" t="s">
        <v>49</v>
      </c>
      <c r="M33" s="223"/>
      <c r="N33" s="223"/>
      <c r="O33" s="223"/>
      <c r="P33" s="223"/>
      <c r="Q33" s="223"/>
      <c r="R33" s="223"/>
      <c r="S33" s="223"/>
    </row>
    <row r="34" spans="1:19" x14ac:dyDescent="0.25">
      <c r="A34" s="188" t="s">
        <v>41</v>
      </c>
      <c r="B34" s="190"/>
      <c r="C34" s="185"/>
      <c r="D34" s="195">
        <v>0</v>
      </c>
      <c r="E34" s="186"/>
      <c r="F34" s="224"/>
      <c r="G34" s="185" t="s">
        <v>58</v>
      </c>
      <c r="H34" s="187"/>
      <c r="I34" s="185" t="s">
        <v>61</v>
      </c>
      <c r="J34" s="185"/>
      <c r="K34" s="185" t="s">
        <v>63</v>
      </c>
      <c r="L34" s="225"/>
      <c r="M34" s="225"/>
      <c r="N34" s="225"/>
      <c r="O34" s="225"/>
      <c r="P34" s="225"/>
      <c r="Q34" s="225"/>
      <c r="R34" s="225"/>
      <c r="S34" s="225"/>
    </row>
    <row r="35" spans="1:19" x14ac:dyDescent="0.25">
      <c r="F35" s="224"/>
      <c r="G35" s="192" t="s">
        <v>59</v>
      </c>
      <c r="H35" s="187"/>
      <c r="I35" s="185" t="s">
        <v>62</v>
      </c>
      <c r="J35" s="185"/>
      <c r="K35" s="188" t="s">
        <v>64</v>
      </c>
      <c r="L35" s="225"/>
      <c r="M35" s="225"/>
      <c r="N35" s="225"/>
      <c r="O35" s="225"/>
      <c r="P35" s="225"/>
      <c r="Q35" s="225"/>
      <c r="R35" s="225"/>
      <c r="S35" s="225"/>
    </row>
    <row r="36" spans="1:19" x14ac:dyDescent="0.25">
      <c r="G36" s="189"/>
      <c r="K36" s="188" t="s">
        <v>50</v>
      </c>
      <c r="L36" s="225"/>
      <c r="M36" s="225"/>
      <c r="N36" s="225"/>
      <c r="O36" s="225"/>
      <c r="P36" s="225"/>
      <c r="Q36" s="225"/>
      <c r="R36" s="225"/>
      <c r="S36" s="225"/>
    </row>
    <row r="37" spans="1:19" x14ac:dyDescent="0.25">
      <c r="G37" s="189"/>
      <c r="K37" s="188" t="s">
        <v>66</v>
      </c>
      <c r="L37" s="225"/>
      <c r="M37" s="225"/>
      <c r="N37" s="225"/>
      <c r="O37" s="225"/>
      <c r="P37" s="225"/>
      <c r="Q37" s="225"/>
      <c r="R37" s="225"/>
      <c r="S37" s="225"/>
    </row>
    <row r="38" spans="1:19" x14ac:dyDescent="0.25">
      <c r="G38" s="189"/>
      <c r="K38" s="188" t="s">
        <v>67</v>
      </c>
      <c r="L38" s="225"/>
      <c r="M38" s="225"/>
      <c r="N38" s="225"/>
      <c r="O38" s="225"/>
      <c r="P38" s="225"/>
      <c r="Q38" s="225"/>
      <c r="R38" s="225"/>
      <c r="S38" s="225"/>
    </row>
    <row r="39" spans="1:19" x14ac:dyDescent="0.25">
      <c r="G39" s="189"/>
      <c r="K39" s="188" t="s">
        <v>68</v>
      </c>
      <c r="L39" s="225"/>
      <c r="M39" s="225"/>
      <c r="N39" s="225"/>
      <c r="O39" s="225"/>
      <c r="P39" s="225"/>
      <c r="Q39" s="225"/>
      <c r="R39" s="225"/>
      <c r="S39" s="225"/>
    </row>
    <row r="40" spans="1:19" x14ac:dyDescent="0.25">
      <c r="G40" s="189"/>
      <c r="K40" s="179"/>
      <c r="L40" s="179"/>
      <c r="M40" s="179"/>
      <c r="N40" s="179"/>
      <c r="O40" s="179"/>
      <c r="P40" s="179"/>
      <c r="Q40" s="179"/>
      <c r="R40" s="179"/>
      <c r="S40" s="179"/>
    </row>
    <row r="42" spans="1:19" ht="18.75" x14ac:dyDescent="0.3">
      <c r="A42" s="237" t="s">
        <v>54</v>
      </c>
      <c r="B42" s="238"/>
      <c r="C42" s="183" t="s">
        <v>45</v>
      </c>
      <c r="D42" s="183" t="s">
        <v>46</v>
      </c>
      <c r="E42" s="183" t="s">
        <v>47</v>
      </c>
      <c r="F42" s="183" t="s">
        <v>57</v>
      </c>
      <c r="G42" s="235" t="s">
        <v>48</v>
      </c>
      <c r="H42" s="236"/>
      <c r="I42" s="235" t="s">
        <v>60</v>
      </c>
      <c r="J42" s="236"/>
      <c r="K42" s="184" t="s">
        <v>65</v>
      </c>
      <c r="L42" s="223" t="s">
        <v>49</v>
      </c>
      <c r="M42" s="223"/>
      <c r="N42" s="223"/>
      <c r="O42" s="223"/>
      <c r="P42" s="223"/>
      <c r="Q42" s="223"/>
      <c r="R42" s="223"/>
      <c r="S42" s="223"/>
    </row>
    <row r="43" spans="1:19" x14ac:dyDescent="0.25">
      <c r="A43" s="188" t="s">
        <v>41</v>
      </c>
      <c r="B43" s="190"/>
      <c r="C43" s="185"/>
      <c r="D43" s="195">
        <v>0</v>
      </c>
      <c r="E43" s="186"/>
      <c r="F43" s="224"/>
      <c r="G43" s="185" t="s">
        <v>58</v>
      </c>
      <c r="H43" s="187"/>
      <c r="I43" s="185" t="s">
        <v>61</v>
      </c>
      <c r="J43" s="185"/>
      <c r="K43" s="185" t="s">
        <v>63</v>
      </c>
      <c r="L43" s="225"/>
      <c r="M43" s="225"/>
      <c r="N43" s="225"/>
      <c r="O43" s="225"/>
      <c r="P43" s="225"/>
      <c r="Q43" s="225"/>
      <c r="R43" s="225"/>
      <c r="S43" s="225"/>
    </row>
    <row r="44" spans="1:19" x14ac:dyDescent="0.25">
      <c r="F44" s="224"/>
      <c r="G44" s="192" t="s">
        <v>59</v>
      </c>
      <c r="H44" s="187"/>
      <c r="I44" s="185" t="s">
        <v>62</v>
      </c>
      <c r="J44" s="185"/>
      <c r="K44" s="188" t="s">
        <v>64</v>
      </c>
      <c r="L44" s="225"/>
      <c r="M44" s="225"/>
      <c r="N44" s="225"/>
      <c r="O44" s="225"/>
      <c r="P44" s="225"/>
      <c r="Q44" s="225"/>
      <c r="R44" s="225"/>
      <c r="S44" s="225"/>
    </row>
    <row r="45" spans="1:19" x14ac:dyDescent="0.25">
      <c r="G45" s="189"/>
      <c r="K45" s="188" t="s">
        <v>50</v>
      </c>
      <c r="L45" s="225"/>
      <c r="M45" s="225"/>
      <c r="N45" s="225"/>
      <c r="O45" s="225"/>
      <c r="P45" s="225"/>
      <c r="Q45" s="225"/>
      <c r="R45" s="225"/>
      <c r="S45" s="225"/>
    </row>
    <row r="46" spans="1:19" x14ac:dyDescent="0.25">
      <c r="G46" s="189"/>
      <c r="K46" s="188" t="s">
        <v>66</v>
      </c>
      <c r="L46" s="225"/>
      <c r="M46" s="225"/>
      <c r="N46" s="225"/>
      <c r="O46" s="225"/>
      <c r="P46" s="225"/>
      <c r="Q46" s="225"/>
      <c r="R46" s="225"/>
      <c r="S46" s="225"/>
    </row>
    <row r="47" spans="1:19" x14ac:dyDescent="0.25">
      <c r="G47" s="189"/>
      <c r="K47" s="188" t="s">
        <v>67</v>
      </c>
      <c r="L47" s="225"/>
      <c r="M47" s="225"/>
      <c r="N47" s="225"/>
      <c r="O47" s="225"/>
      <c r="P47" s="225"/>
      <c r="Q47" s="225"/>
      <c r="R47" s="225"/>
      <c r="S47" s="225"/>
    </row>
    <row r="48" spans="1:19" x14ac:dyDescent="0.25">
      <c r="G48" s="189"/>
      <c r="K48" s="188" t="s">
        <v>68</v>
      </c>
      <c r="L48" s="225"/>
      <c r="M48" s="225"/>
      <c r="N48" s="225"/>
      <c r="O48" s="225"/>
      <c r="P48" s="225"/>
      <c r="Q48" s="225"/>
      <c r="R48" s="225"/>
      <c r="S48" s="225"/>
    </row>
  </sheetData>
  <mergeCells count="38">
    <mergeCell ref="A42:B42"/>
    <mergeCell ref="G42:H42"/>
    <mergeCell ref="I42:J42"/>
    <mergeCell ref="L42:S42"/>
    <mergeCell ref="F43:F44"/>
    <mergeCell ref="L43:S48"/>
    <mergeCell ref="A33:B33"/>
    <mergeCell ref="G33:H33"/>
    <mergeCell ref="I33:J33"/>
    <mergeCell ref="L33:S33"/>
    <mergeCell ref="F34:F35"/>
    <mergeCell ref="L34:S39"/>
    <mergeCell ref="A25:B25"/>
    <mergeCell ref="G25:H25"/>
    <mergeCell ref="I25:J25"/>
    <mergeCell ref="L25:S25"/>
    <mergeCell ref="F26:F27"/>
    <mergeCell ref="L26:S31"/>
    <mergeCell ref="A17:B17"/>
    <mergeCell ref="G17:H17"/>
    <mergeCell ref="I17:J17"/>
    <mergeCell ref="L17:S17"/>
    <mergeCell ref="F18:F19"/>
    <mergeCell ref="L18:S23"/>
    <mergeCell ref="A8:B8"/>
    <mergeCell ref="G8:H8"/>
    <mergeCell ref="I8:J8"/>
    <mergeCell ref="L8:S8"/>
    <mergeCell ref="F9:F10"/>
    <mergeCell ref="L9:S14"/>
    <mergeCell ref="A6:B6"/>
    <mergeCell ref="E3:F3"/>
    <mergeCell ref="G3:I3"/>
    <mergeCell ref="A7:B7"/>
    <mergeCell ref="A1:S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LONGO PRAZO 10%</vt:lpstr>
      <vt:lpstr>Gerenciamento Geral 4x2  87%</vt:lpstr>
      <vt:lpstr>Gerenciamento Geral 4x2 76%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</cp:lastModifiedBy>
  <dcterms:created xsi:type="dcterms:W3CDTF">2020-07-16T16:07:13Z</dcterms:created>
  <dcterms:modified xsi:type="dcterms:W3CDTF">2021-08-03T18:51:17Z</dcterms:modified>
</cp:coreProperties>
</file>